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drawings/drawing9.xml" ContentType="application/vnd.openxmlformats-officedocument.drawing+xml"/>
  <Override PartName="/xl/drawings/drawing10.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C:\sfg\esg\esg\dags\ghg\files\input_files\shitei_info\PG\"/>
    </mc:Choice>
  </mc:AlternateContent>
  <xr:revisionPtr revIDLastSave="0" documentId="13_ncr:1_{FBA76583-0992-4CF3-BCC4-7D43169B8619}" xr6:coauthVersionLast="47" xr6:coauthVersionMax="47" xr10:uidLastSave="{00000000-0000-0000-0000-000000000000}"/>
  <bookViews>
    <workbookView xWindow="-120" yWindow="-120" windowWidth="29040" windowHeight="15720" tabRatio="850" activeTab="3" xr2:uid="{00000000-000D-0000-FFFF-FFFF00000000}"/>
  </bookViews>
  <sheets>
    <sheet name="はじめに" sheetId="11" r:id="rId1"/>
    <sheet name="問い合わせ先" sheetId="17" r:id="rId2"/>
    <sheet name="STEP0(マクロを有効に)" sheetId="13" r:id="rId3"/>
    <sheet name="STEP１（第１入力頁）" sheetId="21" r:id="rId4"/>
    <sheet name="STEP２（第１、2表）" sheetId="19" r:id="rId5"/>
    <sheet name="STEP２（第３表～）" sheetId="20" r:id="rId6"/>
    <sheet name="6-3 " sheetId="25" state="hidden" r:id="rId7"/>
    <sheet name="CO2係数表" sheetId="28" state="hidden" r:id="rId8"/>
    <sheet name="月別電気需要最適化係数_更新手順" sheetId="74" r:id="rId9"/>
    <sheet name="電気需要最適化" sheetId="27" r:id="rId10"/>
    <sheet name="STEP３（印刷メニュー頁）" sheetId="12" state="hidden" r:id="rId11"/>
    <sheet name="係数" sheetId="22" state="hidden" r:id="rId12"/>
    <sheet name="CO2計算" sheetId="23" r:id="rId13"/>
    <sheet name="第0表" sheetId="63" r:id="rId14"/>
    <sheet name="第1表" sheetId="65" r:id="rId15"/>
    <sheet name="第2表" sheetId="64" r:id="rId16"/>
    <sheet name="第3表" sheetId="66" r:id="rId17"/>
    <sheet name="第4表" sheetId="67" r:id="rId18"/>
    <sheet name="第5表" sheetId="68" r:id="rId19"/>
    <sheet name="第6表" sheetId="69" r:id="rId20"/>
    <sheet name="第7表" sheetId="70" r:id="rId21"/>
    <sheet name="第8表" sheetId="71" r:id="rId22"/>
    <sheet name="第9表" sheetId="72" r:id="rId23"/>
    <sheet name="第10表" sheetId="73" r:id="rId24"/>
    <sheet name="日本標準産業分類" sheetId="15" r:id="rId25"/>
    <sheet name="保存用" sheetId="29" state="hidden" r:id="rId26"/>
  </sheets>
  <functionGroups builtInGroupCount="19"/>
  <externalReferences>
    <externalReference r:id="rId27"/>
  </externalReferences>
  <definedNames>
    <definedName name="_xlnm._FilterDatabase" localSheetId="3" hidden="1">'STEP１（第１入力頁）'!#REF!</definedName>
    <definedName name="_xlnm._FilterDatabase" localSheetId="5" hidden="1">'STEP２（第３表～）'!$B$106:$AK$109</definedName>
    <definedName name="Fチェック数" localSheetId="5">'STEP２（第３表～）'!$BY$432</definedName>
    <definedName name="_xlnm.Print_Area" localSheetId="12">CO2計算!$A$1:$V$277</definedName>
    <definedName name="_xlnm.Print_Area" localSheetId="4">'STEP２（第１、2表）'!$A$1:$DL$360</definedName>
    <definedName name="_xlnm.Print_Area" localSheetId="5">'STEP２（第３表～）'!$A$1:$CD$848</definedName>
    <definedName name="その他の単位">係数!$E$4:$E$6</definedName>
    <definedName name="チェック数" localSheetId="5">'STEP２（第３表～）'!$BY$340</definedName>
    <definedName name="係数">係数!$E$12:$I$83</definedName>
    <definedName name="元号" localSheetId="8">[1]係数!$G$4</definedName>
    <definedName name="元号">係数!$G$4</definedName>
    <definedName name="電気">係数!$B$5:$B$9</definedName>
    <definedName name="密接な値" localSheetId="8">[1]係数!$K$4:$K$52</definedName>
    <definedName name="密接な値">係数!$K$4:$K$52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563" i="20" l="1"/>
  <c r="J559" i="20"/>
  <c r="V563" i="20"/>
  <c r="V559" i="20"/>
  <c r="AI563" i="20"/>
  <c r="AI559" i="20"/>
  <c r="AU559" i="20"/>
  <c r="J554" i="20"/>
  <c r="J550" i="20"/>
  <c r="V554" i="20"/>
  <c r="V550" i="20"/>
  <c r="AI554" i="20"/>
  <c r="AI550" i="20"/>
  <c r="AU550" i="20"/>
  <c r="J544" i="20"/>
  <c r="J540" i="20"/>
  <c r="V544" i="20"/>
  <c r="V540" i="20"/>
  <c r="AI544" i="20"/>
  <c r="AI540" i="20"/>
  <c r="AU540" i="20"/>
  <c r="J535" i="20"/>
  <c r="J531" i="20"/>
  <c r="V535" i="20"/>
  <c r="V531" i="20"/>
  <c r="AI535" i="20"/>
  <c r="AI531" i="20"/>
  <c r="AU531" i="20"/>
  <c r="J518" i="20"/>
  <c r="J514" i="20"/>
  <c r="V518" i="20"/>
  <c r="V514" i="20"/>
  <c r="AI518" i="20"/>
  <c r="AI514" i="20"/>
  <c r="AU514" i="20"/>
  <c r="J493" i="20"/>
  <c r="J489" i="20"/>
  <c r="V493" i="20"/>
  <c r="V489" i="20"/>
  <c r="AI493" i="20"/>
  <c r="AI489" i="20"/>
  <c r="AU489" i="20"/>
  <c r="J484" i="20"/>
  <c r="J480" i="20"/>
  <c r="V484" i="20"/>
  <c r="V480" i="20"/>
  <c r="AI484" i="20"/>
  <c r="AI480" i="20"/>
  <c r="AU480" i="20"/>
  <c r="J474" i="20"/>
  <c r="J470" i="20"/>
  <c r="V474" i="20"/>
  <c r="V470" i="20"/>
  <c r="AI474" i="20"/>
  <c r="AI470" i="20"/>
  <c r="AU470" i="20"/>
  <c r="J456" i="20"/>
  <c r="J452" i="20"/>
  <c r="V456" i="20"/>
  <c r="V452" i="20"/>
  <c r="AI456" i="20"/>
  <c r="AI452" i="20"/>
  <c r="AU452" i="20"/>
  <c r="J447" i="20"/>
  <c r="J443" i="20"/>
  <c r="V447" i="20"/>
  <c r="V443" i="20"/>
  <c r="AI447" i="20"/>
  <c r="AI443" i="20"/>
  <c r="AU443" i="20"/>
  <c r="J437" i="20"/>
  <c r="J433" i="20"/>
  <c r="V437" i="20"/>
  <c r="V433" i="20"/>
  <c r="AI437" i="20"/>
  <c r="AI433" i="20"/>
  <c r="AU433" i="20"/>
  <c r="AM787" i="20"/>
  <c r="U787" i="20"/>
  <c r="C787" i="20"/>
  <c r="AM786" i="20"/>
  <c r="U786" i="20"/>
  <c r="C786" i="20"/>
  <c r="N59" i="21" l="1"/>
  <c r="N57" i="21"/>
  <c r="U62" i="23" l="1"/>
  <c r="U61" i="23"/>
  <c r="U60" i="23"/>
  <c r="V60" i="23" s="1"/>
  <c r="U59" i="23"/>
  <c r="V59" i="23" s="1"/>
  <c r="U58" i="23"/>
  <c r="V58" i="23" s="1"/>
  <c r="U55" i="23"/>
  <c r="V55" i="23" s="1"/>
  <c r="U56" i="23"/>
  <c r="V56" i="23" s="1"/>
  <c r="U57" i="23"/>
  <c r="V57" i="23" s="1"/>
  <c r="U54" i="23"/>
  <c r="V54" i="23" s="1"/>
  <c r="U53" i="23"/>
  <c r="V53" i="23" s="1"/>
  <c r="U70" i="23" l="1"/>
  <c r="C748" i="20"/>
  <c r="C765" i="20"/>
  <c r="C766" i="20"/>
  <c r="AM748" i="20" l="1"/>
  <c r="U748" i="20"/>
  <c r="U765" i="20"/>
  <c r="U766" i="20"/>
  <c r="AM766" i="20"/>
  <c r="AM765" i="20"/>
  <c r="AM423" i="20"/>
  <c r="J420" i="20"/>
  <c r="J416" i="20"/>
  <c r="V420" i="20"/>
  <c r="V416" i="20"/>
  <c r="AI420" i="20"/>
  <c r="AI416" i="20"/>
  <c r="AU416" i="20"/>
  <c r="J411" i="20"/>
  <c r="J407" i="20"/>
  <c r="V411" i="20"/>
  <c r="V407" i="20"/>
  <c r="AI411" i="20"/>
  <c r="AI407" i="20"/>
  <c r="AU407" i="20"/>
  <c r="J393" i="20"/>
  <c r="J389" i="20"/>
  <c r="V393" i="20"/>
  <c r="V389" i="20"/>
  <c r="AI393" i="20"/>
  <c r="AI389" i="20"/>
  <c r="AU389" i="20"/>
  <c r="J381" i="20"/>
  <c r="J377" i="20"/>
  <c r="V381" i="20"/>
  <c r="V377" i="20"/>
  <c r="AI381" i="20"/>
  <c r="AI377" i="20"/>
  <c r="AU377" i="20"/>
  <c r="J372" i="20"/>
  <c r="J368" i="20"/>
  <c r="V372" i="20"/>
  <c r="V368" i="20"/>
  <c r="AI372" i="20"/>
  <c r="AI368" i="20"/>
  <c r="AU368" i="20"/>
  <c r="J354" i="20"/>
  <c r="J350" i="20"/>
  <c r="V354" i="20"/>
  <c r="V350" i="20"/>
  <c r="AI354" i="20"/>
  <c r="AI350" i="20"/>
  <c r="AU350" i="20"/>
  <c r="J345" i="20"/>
  <c r="J341" i="20"/>
  <c r="V345" i="20"/>
  <c r="V341" i="20"/>
  <c r="AI345" i="20"/>
  <c r="AI341" i="20"/>
  <c r="AU341" i="20"/>
  <c r="T114" i="23" l="1"/>
  <c r="S38" i="27" l="1"/>
  <c r="R38" i="27"/>
  <c r="Q38" i="27"/>
  <c r="P38" i="27"/>
  <c r="O38" i="27"/>
  <c r="N38" i="27"/>
  <c r="M38" i="27"/>
  <c r="L38" i="27"/>
  <c r="K38" i="27"/>
  <c r="J38" i="27"/>
  <c r="I38" i="27"/>
  <c r="S37" i="27"/>
  <c r="R37" i="27"/>
  <c r="Q37" i="27"/>
  <c r="P37" i="27"/>
  <c r="O37" i="27"/>
  <c r="N37" i="27"/>
  <c r="M37" i="27"/>
  <c r="L37" i="27"/>
  <c r="K37" i="27"/>
  <c r="J37" i="27"/>
  <c r="I37" i="27"/>
  <c r="S36" i="27"/>
  <c r="R36" i="27"/>
  <c r="Q36" i="27"/>
  <c r="P36" i="27"/>
  <c r="O36" i="27"/>
  <c r="N36" i="27"/>
  <c r="M36" i="27"/>
  <c r="L36" i="27"/>
  <c r="K36" i="27"/>
  <c r="J36" i="27"/>
  <c r="I36" i="27"/>
  <c r="S35" i="27"/>
  <c r="R35" i="27"/>
  <c r="Q35" i="27"/>
  <c r="P35" i="27"/>
  <c r="O35" i="27"/>
  <c r="N35" i="27"/>
  <c r="M35" i="27"/>
  <c r="L35" i="27"/>
  <c r="K35" i="27"/>
  <c r="J35" i="27"/>
  <c r="I35" i="27"/>
  <c r="S33" i="27"/>
  <c r="R33" i="27"/>
  <c r="Q33" i="27"/>
  <c r="P33" i="27"/>
  <c r="O33" i="27"/>
  <c r="N33" i="27"/>
  <c r="M33" i="27"/>
  <c r="L33" i="27"/>
  <c r="K33" i="27"/>
  <c r="J33" i="27"/>
  <c r="I33" i="27"/>
  <c r="H33" i="27"/>
  <c r="S31" i="27"/>
  <c r="R31" i="27"/>
  <c r="Q31" i="27"/>
  <c r="P31" i="27"/>
  <c r="O31" i="27"/>
  <c r="N31" i="27"/>
  <c r="M31" i="27"/>
  <c r="L31" i="27"/>
  <c r="K31" i="27"/>
  <c r="J31" i="27"/>
  <c r="I31" i="27"/>
  <c r="H31" i="27"/>
  <c r="S29" i="27"/>
  <c r="R29" i="27"/>
  <c r="Q29" i="27"/>
  <c r="P29" i="27"/>
  <c r="O29" i="27"/>
  <c r="N29" i="27"/>
  <c r="M29" i="27"/>
  <c r="L29" i="27"/>
  <c r="K29" i="27"/>
  <c r="J29" i="27"/>
  <c r="I29" i="27"/>
  <c r="H29" i="27"/>
  <c r="S27" i="27"/>
  <c r="R27" i="27"/>
  <c r="Q27" i="27"/>
  <c r="P27" i="27"/>
  <c r="O27" i="27"/>
  <c r="N27" i="27"/>
  <c r="M27" i="27"/>
  <c r="L27" i="27"/>
  <c r="K27" i="27"/>
  <c r="J27" i="27"/>
  <c r="I27" i="27"/>
  <c r="H27" i="27"/>
  <c r="S25" i="27"/>
  <c r="R25" i="27"/>
  <c r="Q25" i="27"/>
  <c r="P25" i="27"/>
  <c r="O25" i="27"/>
  <c r="N25" i="27"/>
  <c r="M25" i="27"/>
  <c r="L25" i="27"/>
  <c r="K25" i="27"/>
  <c r="J25" i="27"/>
  <c r="I25" i="27"/>
  <c r="H38" i="27"/>
  <c r="H37" i="27"/>
  <c r="H36" i="27"/>
  <c r="H35" i="27"/>
  <c r="H25" i="27"/>
  <c r="S23" i="27"/>
  <c r="R23" i="27"/>
  <c r="Q23" i="27"/>
  <c r="P23" i="27"/>
  <c r="O23" i="27"/>
  <c r="N23" i="27"/>
  <c r="M23" i="27"/>
  <c r="L23" i="27"/>
  <c r="K23" i="27"/>
  <c r="J23" i="27"/>
  <c r="I23" i="27"/>
  <c r="H23" i="27"/>
  <c r="S22" i="27"/>
  <c r="R22" i="27"/>
  <c r="Q22" i="27"/>
  <c r="P22" i="27"/>
  <c r="O22" i="27"/>
  <c r="N22" i="27"/>
  <c r="M22" i="27"/>
  <c r="L22" i="27"/>
  <c r="K22" i="27"/>
  <c r="J22" i="27"/>
  <c r="I22" i="27"/>
  <c r="H22" i="27"/>
  <c r="S21" i="27"/>
  <c r="R21" i="27"/>
  <c r="Q21" i="27"/>
  <c r="P21" i="27"/>
  <c r="O21" i="27"/>
  <c r="N21" i="27"/>
  <c r="M21" i="27"/>
  <c r="L21" i="27"/>
  <c r="K21" i="27"/>
  <c r="J21" i="27"/>
  <c r="I21" i="27"/>
  <c r="H21" i="27"/>
  <c r="S20" i="27"/>
  <c r="R20" i="27"/>
  <c r="Q20" i="27"/>
  <c r="P20" i="27"/>
  <c r="O20" i="27"/>
  <c r="N20" i="27"/>
  <c r="M20" i="27"/>
  <c r="L20" i="27"/>
  <c r="K20" i="27"/>
  <c r="J20" i="27"/>
  <c r="I20" i="27"/>
  <c r="H20" i="27"/>
  <c r="S19" i="27"/>
  <c r="R19" i="27"/>
  <c r="Q19" i="27"/>
  <c r="P19" i="27"/>
  <c r="O19" i="27"/>
  <c r="N19" i="27"/>
  <c r="M19" i="27"/>
  <c r="L19" i="27"/>
  <c r="K19" i="27"/>
  <c r="J19" i="27"/>
  <c r="I19" i="27"/>
  <c r="H19" i="27"/>
  <c r="S18" i="27"/>
  <c r="R18" i="27"/>
  <c r="Q18" i="27"/>
  <c r="P18" i="27"/>
  <c r="O18" i="27"/>
  <c r="N18" i="27"/>
  <c r="M18" i="27"/>
  <c r="L18" i="27"/>
  <c r="K18" i="27"/>
  <c r="J18" i="27"/>
  <c r="I18" i="27"/>
  <c r="H18" i="27"/>
  <c r="S17" i="27"/>
  <c r="R17" i="27"/>
  <c r="Q17" i="27"/>
  <c r="P17" i="27"/>
  <c r="O17" i="27"/>
  <c r="N17" i="27"/>
  <c r="M17" i="27"/>
  <c r="L17" i="27"/>
  <c r="K17" i="27"/>
  <c r="J17" i="27"/>
  <c r="I17" i="27"/>
  <c r="H17" i="27"/>
  <c r="S16" i="27"/>
  <c r="R16" i="27"/>
  <c r="Q16" i="27"/>
  <c r="P16" i="27"/>
  <c r="O16" i="27"/>
  <c r="N16" i="27"/>
  <c r="M16" i="27"/>
  <c r="L16" i="27"/>
  <c r="K16" i="27"/>
  <c r="J16" i="27"/>
  <c r="I16" i="27"/>
  <c r="H16" i="27"/>
  <c r="S15" i="27"/>
  <c r="R15" i="27"/>
  <c r="Q15" i="27"/>
  <c r="P15" i="27"/>
  <c r="O15" i="27"/>
  <c r="N15" i="27"/>
  <c r="M15" i="27"/>
  <c r="L15" i="27"/>
  <c r="K15" i="27"/>
  <c r="J15" i="27"/>
  <c r="I15" i="27"/>
  <c r="H15" i="27"/>
  <c r="S14" i="27"/>
  <c r="R14" i="27"/>
  <c r="Q14" i="27"/>
  <c r="P14" i="27"/>
  <c r="O14" i="27"/>
  <c r="N14" i="27"/>
  <c r="M14" i="27"/>
  <c r="L14" i="27"/>
  <c r="K14" i="27"/>
  <c r="J14" i="27"/>
  <c r="I14" i="27"/>
  <c r="H14" i="27"/>
  <c r="S13" i="27"/>
  <c r="R13" i="27"/>
  <c r="Q13" i="27"/>
  <c r="P13" i="27"/>
  <c r="O13" i="27"/>
  <c r="N13" i="27"/>
  <c r="M13" i="27"/>
  <c r="L13" i="27"/>
  <c r="K13" i="27"/>
  <c r="J13" i="27"/>
  <c r="I13" i="27"/>
  <c r="H13" i="27"/>
  <c r="S11" i="27"/>
  <c r="R11" i="27"/>
  <c r="Q11" i="27"/>
  <c r="P11" i="27"/>
  <c r="O11" i="27"/>
  <c r="N11" i="27"/>
  <c r="M11" i="27"/>
  <c r="L11" i="27"/>
  <c r="K11" i="27"/>
  <c r="J11" i="27"/>
  <c r="I11" i="27"/>
  <c r="H11" i="27"/>
  <c r="S9" i="27"/>
  <c r="R9" i="27"/>
  <c r="Q9" i="27"/>
  <c r="P9" i="27"/>
  <c r="O9" i="27"/>
  <c r="N9" i="27"/>
  <c r="M9" i="27"/>
  <c r="L9" i="27"/>
  <c r="K9" i="27"/>
  <c r="J9" i="27"/>
  <c r="I9" i="27"/>
  <c r="H9" i="27"/>
  <c r="S7" i="27"/>
  <c r="R7" i="27"/>
  <c r="Q7" i="27"/>
  <c r="P7" i="27"/>
  <c r="O7" i="27"/>
  <c r="N7" i="27"/>
  <c r="N2" i="27" s="1"/>
  <c r="U319" i="19" s="1"/>
  <c r="M7" i="27"/>
  <c r="M2" i="27" s="1"/>
  <c r="U318" i="19" s="1"/>
  <c r="L7" i="27"/>
  <c r="L2" i="27" s="1"/>
  <c r="U317" i="19" s="1"/>
  <c r="K7" i="27"/>
  <c r="J7" i="27"/>
  <c r="I7" i="27"/>
  <c r="H7" i="27"/>
  <c r="K2" i="27" l="1"/>
  <c r="U316" i="19" s="1"/>
  <c r="S2" i="27"/>
  <c r="U324" i="19" s="1"/>
  <c r="O2" i="27"/>
  <c r="U320" i="19" s="1"/>
  <c r="H2" i="27"/>
  <c r="U313" i="19" s="1"/>
  <c r="P2" i="27"/>
  <c r="U321" i="19" s="1"/>
  <c r="I2" i="27"/>
  <c r="U314" i="19" s="1"/>
  <c r="R2" i="27"/>
  <c r="U323" i="19" s="1"/>
  <c r="Q2" i="27"/>
  <c r="U322" i="19" s="1"/>
  <c r="J2" i="27"/>
  <c r="U315" i="19" s="1"/>
  <c r="AA24" i="27"/>
  <c r="U328" i="19" l="1"/>
  <c r="CE285" i="19"/>
  <c r="AD287" i="19"/>
  <c r="AD293" i="19" l="1"/>
  <c r="AE297" i="19" s="1"/>
  <c r="AE117" i="20"/>
  <c r="G82" i="21"/>
  <c r="AL31" i="27" l="1"/>
  <c r="AK31" i="27"/>
  <c r="AJ31" i="27"/>
  <c r="AI31" i="27"/>
  <c r="AH31" i="27"/>
  <c r="AG31" i="27"/>
  <c r="AF31" i="27"/>
  <c r="AE31" i="27"/>
  <c r="AD31" i="27"/>
  <c r="AC31" i="27"/>
  <c r="AB31" i="27"/>
  <c r="AA31" i="27"/>
  <c r="H71" i="22"/>
  <c r="Y66" i="23" s="1"/>
  <c r="H70" i="22"/>
  <c r="Y65" i="23" s="1"/>
  <c r="H69" i="22"/>
  <c r="Y64" i="23" s="1"/>
  <c r="W72" i="23"/>
  <c r="W73" i="23"/>
  <c r="W74" i="23"/>
  <c r="W75" i="23"/>
  <c r="W76" i="23"/>
  <c r="W77" i="23"/>
  <c r="W78" i="23"/>
  <c r="W71" i="23"/>
  <c r="H72" i="22"/>
  <c r="Y71" i="23" s="1"/>
  <c r="XL4" i="64"/>
  <c r="Y54" i="23"/>
  <c r="Y53" i="23"/>
  <c r="W54" i="23"/>
  <c r="W55" i="23"/>
  <c r="W56" i="23"/>
  <c r="W57" i="23"/>
  <c r="W58" i="23"/>
  <c r="W59" i="23"/>
  <c r="W60" i="23"/>
  <c r="W53" i="23"/>
  <c r="H66" i="22"/>
  <c r="H67" i="22" s="1"/>
  <c r="Y60" i="23" s="1"/>
  <c r="H64" i="22"/>
  <c r="H65" i="22" s="1"/>
  <c r="Y58" i="23" s="1"/>
  <c r="H62" i="22"/>
  <c r="Y55" i="23" s="1"/>
  <c r="Y42" i="23"/>
  <c r="Y43" i="23"/>
  <c r="Y44" i="23"/>
  <c r="Y45" i="23"/>
  <c r="Y41" i="23"/>
  <c r="W35" i="23"/>
  <c r="W36" i="23"/>
  <c r="W37" i="23"/>
  <c r="W38" i="23"/>
  <c r="W39" i="23"/>
  <c r="W40" i="23"/>
  <c r="W41" i="23"/>
  <c r="W42" i="23"/>
  <c r="W43" i="23"/>
  <c r="W44" i="23"/>
  <c r="W45" i="23"/>
  <c r="W46" i="23"/>
  <c r="W47" i="23"/>
  <c r="W48" i="23"/>
  <c r="W49" i="23"/>
  <c r="W34"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W6" i="23"/>
  <c r="W7" i="23"/>
  <c r="W8" i="23"/>
  <c r="W9" i="23"/>
  <c r="W10" i="23"/>
  <c r="W11" i="23"/>
  <c r="W12" i="23"/>
  <c r="W13" i="23"/>
  <c r="W14" i="23"/>
  <c r="W15" i="23"/>
  <c r="W16" i="23"/>
  <c r="W17" i="23"/>
  <c r="W18" i="23"/>
  <c r="W19" i="23"/>
  <c r="W20" i="23"/>
  <c r="W21" i="23"/>
  <c r="W22" i="23"/>
  <c r="W23" i="23"/>
  <c r="W24" i="23"/>
  <c r="W25" i="23"/>
  <c r="W26" i="23"/>
  <c r="W27" i="23"/>
  <c r="W28" i="23"/>
  <c r="W29" i="23"/>
  <c r="W30" i="23"/>
  <c r="Y5" i="23"/>
  <c r="W5" i="23"/>
  <c r="Y4" i="23"/>
  <c r="W4" i="23"/>
  <c r="K32" i="23"/>
  <c r="W32" i="23" s="1"/>
  <c r="Y50" i="23"/>
  <c r="Y4" i="65"/>
  <c r="Z32" i="23" l="1"/>
  <c r="X32" i="23"/>
  <c r="Y32" i="23"/>
  <c r="H63" i="22"/>
  <c r="Y56" i="23" s="1"/>
  <c r="Y59" i="23"/>
  <c r="H73" i="22"/>
  <c r="Y72" i="23" s="1"/>
  <c r="Y57" i="23"/>
  <c r="H4" i="67"/>
  <c r="L11" i="73" l="1"/>
  <c r="L10" i="73"/>
  <c r="L24" i="73"/>
  <c r="M24" i="73"/>
  <c r="K24" i="73"/>
  <c r="AQ108" i="20"/>
  <c r="G4" i="67" s="1"/>
  <c r="AEV15" i="64"/>
  <c r="ACJ4" i="64"/>
  <c r="ZF11" i="64" l="1"/>
  <c r="ZE11" i="64"/>
  <c r="ZA11" i="64"/>
  <c r="YZ11" i="64"/>
  <c r="YV11" i="64"/>
  <c r="YU11" i="64"/>
  <c r="LV11" i="64" l="1"/>
  <c r="LU11" i="64"/>
  <c r="LT11" i="64"/>
  <c r="LS11" i="64"/>
  <c r="LR11" i="64"/>
  <c r="LQ11" i="64"/>
  <c r="LP11" i="64"/>
  <c r="LO11" i="64"/>
  <c r="LN11" i="64"/>
  <c r="RR12" i="64"/>
  <c r="RP12" i="64"/>
  <c r="RO12" i="64"/>
  <c r="RN12" i="64"/>
  <c r="RM12" i="64"/>
  <c r="RQ12" i="64"/>
  <c r="RR11" i="64"/>
  <c r="RQ11" i="64"/>
  <c r="RP11" i="64"/>
  <c r="RO11" i="64"/>
  <c r="RN11" i="64"/>
  <c r="RM11" i="64"/>
  <c r="VP11" i="64"/>
  <c r="VO11" i="64"/>
  <c r="VN11" i="64"/>
  <c r="VM11" i="64"/>
  <c r="VL11" i="64"/>
  <c r="VK11" i="64"/>
  <c r="VG11" i="64"/>
  <c r="VF11" i="64"/>
  <c r="VE11" i="64"/>
  <c r="VC11" i="64"/>
  <c r="VB11" i="64"/>
  <c r="Y61" i="23"/>
  <c r="V61" i="23" s="1"/>
  <c r="R32" i="23" l="1"/>
  <c r="R50" i="23"/>
  <c r="U32" i="23"/>
  <c r="S32" i="23"/>
  <c r="V32" i="23" l="1"/>
  <c r="AI467" i="20"/>
  <c r="AI404" i="20"/>
  <c r="J394" i="20"/>
  <c r="AI365" i="20"/>
  <c r="AI356" i="20"/>
  <c r="V356" i="20"/>
  <c r="J356" i="20"/>
  <c r="T32" i="23" l="1"/>
  <c r="AI364" i="20"/>
  <c r="T88" i="23" l="1"/>
  <c r="S85" i="23"/>
  <c r="AN766" i="20" l="1"/>
  <c r="AO766" i="20"/>
  <c r="AP766" i="20"/>
  <c r="AQ766" i="20"/>
  <c r="AR766" i="20"/>
  <c r="AS766" i="20"/>
  <c r="AT766" i="20"/>
  <c r="AU766" i="20"/>
  <c r="AV766" i="20"/>
  <c r="AW766" i="20"/>
  <c r="AX766" i="20"/>
  <c r="AY766" i="20"/>
  <c r="AZ766" i="20"/>
  <c r="BA766" i="20"/>
  <c r="BB766" i="20"/>
  <c r="M33" i="73" l="1"/>
  <c r="L33" i="73"/>
  <c r="K33" i="73"/>
  <c r="M32" i="73"/>
  <c r="L32" i="73"/>
  <c r="K32" i="73"/>
  <c r="M31" i="73"/>
  <c r="L31" i="73"/>
  <c r="K31" i="73"/>
  <c r="M30" i="73"/>
  <c r="L30" i="73"/>
  <c r="K30" i="73"/>
  <c r="M29" i="73"/>
  <c r="L29" i="73"/>
  <c r="K29" i="73"/>
  <c r="M28" i="73"/>
  <c r="L28" i="73"/>
  <c r="K28" i="73"/>
  <c r="M27" i="73"/>
  <c r="L27" i="73"/>
  <c r="K27" i="73"/>
  <c r="M26" i="73"/>
  <c r="L26" i="73"/>
  <c r="K26" i="73"/>
  <c r="M25" i="73"/>
  <c r="L25" i="73"/>
  <c r="K25" i="73"/>
  <c r="I19" i="73"/>
  <c r="H19" i="73"/>
  <c r="G19" i="73"/>
  <c r="I18" i="73"/>
  <c r="H18" i="73"/>
  <c r="G18" i="73"/>
  <c r="I17" i="73"/>
  <c r="H17" i="73"/>
  <c r="G17" i="73"/>
  <c r="I16" i="73"/>
  <c r="H16" i="73"/>
  <c r="H14" i="73"/>
  <c r="G16" i="73"/>
  <c r="I15" i="73"/>
  <c r="H15" i="73"/>
  <c r="G15" i="73"/>
  <c r="I14" i="73"/>
  <c r="I13" i="73"/>
  <c r="H13" i="73"/>
  <c r="G13" i="73"/>
  <c r="I12" i="73"/>
  <c r="H12" i="73"/>
  <c r="G12" i="73"/>
  <c r="I11" i="73"/>
  <c r="H11" i="73"/>
  <c r="G11" i="73"/>
  <c r="I10" i="73"/>
  <c r="H10" i="73"/>
  <c r="G10" i="73"/>
  <c r="O19" i="73"/>
  <c r="N19" i="73"/>
  <c r="M19" i="73"/>
  <c r="O18" i="73"/>
  <c r="N18" i="73"/>
  <c r="M18" i="73"/>
  <c r="O17" i="73"/>
  <c r="N17" i="73"/>
  <c r="M17" i="73"/>
  <c r="O16" i="73"/>
  <c r="N16" i="73"/>
  <c r="M16" i="73"/>
  <c r="O15" i="73"/>
  <c r="N15" i="73"/>
  <c r="M15" i="73"/>
  <c r="D4" i="73"/>
  <c r="G14" i="73" l="1"/>
  <c r="B4" i="71"/>
  <c r="JH4" i="71" s="1"/>
  <c r="R4" i="73"/>
  <c r="Q4" i="73"/>
  <c r="O4" i="73"/>
  <c r="D4" i="72"/>
  <c r="C4" i="72"/>
  <c r="B4" i="72"/>
  <c r="JD23" i="71"/>
  <c r="JC23" i="71"/>
  <c r="JB23" i="71"/>
  <c r="JD22" i="71"/>
  <c r="JC22" i="71"/>
  <c r="JB22" i="71"/>
  <c r="JD21" i="71"/>
  <c r="JC21" i="71"/>
  <c r="JB21" i="71"/>
  <c r="JD20" i="71"/>
  <c r="JC20" i="71"/>
  <c r="JB20" i="71"/>
  <c r="JD19" i="71"/>
  <c r="JC19" i="71"/>
  <c r="JB19" i="71"/>
  <c r="JN10" i="71"/>
  <c r="JM10" i="71"/>
  <c r="JL10" i="71"/>
  <c r="JK10" i="71"/>
  <c r="JJ10" i="71"/>
  <c r="JI10" i="71"/>
  <c r="JH10" i="71"/>
  <c r="JG10" i="71"/>
  <c r="JF10" i="71"/>
  <c r="JD10" i="71"/>
  <c r="JC10" i="71"/>
  <c r="JA10" i="71"/>
  <c r="IZ10" i="71"/>
  <c r="IY10" i="71"/>
  <c r="IX10" i="71"/>
  <c r="IW10" i="71"/>
  <c r="IV10" i="71"/>
  <c r="IU10" i="71"/>
  <c r="F4" i="70"/>
  <c r="E4" i="70"/>
  <c r="D4" i="70"/>
  <c r="C4" i="70"/>
  <c r="B4" i="70"/>
  <c r="BF13" i="69"/>
  <c r="BF12" i="69"/>
  <c r="BF11" i="69"/>
  <c r="BF10" i="69"/>
  <c r="BH4" i="69"/>
  <c r="BG4" i="69"/>
  <c r="AT4" i="69"/>
  <c r="AO4" i="69"/>
  <c r="AJ4" i="69"/>
  <c r="AF4" i="69"/>
  <c r="AC4" i="69"/>
  <c r="S4" i="69"/>
  <c r="N4" i="69"/>
  <c r="I4" i="69"/>
  <c r="E4" i="69"/>
  <c r="F4" i="67"/>
  <c r="L59" i="66"/>
  <c r="K59" i="66"/>
  <c r="J59" i="66"/>
  <c r="I59" i="66"/>
  <c r="F59" i="66"/>
  <c r="E59" i="66"/>
  <c r="D59" i="66"/>
  <c r="C59" i="66"/>
  <c r="L58" i="66"/>
  <c r="K58" i="66"/>
  <c r="J58" i="66"/>
  <c r="I58" i="66"/>
  <c r="F58" i="66"/>
  <c r="E58" i="66"/>
  <c r="D58" i="66"/>
  <c r="C58" i="66"/>
  <c r="L57" i="66"/>
  <c r="K57" i="66"/>
  <c r="J57" i="66"/>
  <c r="I57" i="66"/>
  <c r="F57" i="66"/>
  <c r="E57" i="66"/>
  <c r="D57" i="66"/>
  <c r="C57" i="66"/>
  <c r="L56" i="66"/>
  <c r="K56" i="66"/>
  <c r="J56" i="66"/>
  <c r="I56" i="66"/>
  <c r="F56" i="66"/>
  <c r="E56" i="66"/>
  <c r="D56" i="66"/>
  <c r="C56" i="66"/>
  <c r="L55" i="66"/>
  <c r="K55" i="66"/>
  <c r="J55" i="66"/>
  <c r="I55" i="66"/>
  <c r="F55" i="66"/>
  <c r="E55" i="66"/>
  <c r="D55" i="66"/>
  <c r="C55" i="66"/>
  <c r="L54" i="66"/>
  <c r="K54" i="66"/>
  <c r="J54" i="66"/>
  <c r="I54" i="66"/>
  <c r="F54" i="66"/>
  <c r="E54" i="66"/>
  <c r="D54" i="66"/>
  <c r="C54" i="66"/>
  <c r="L53" i="66"/>
  <c r="K53" i="66"/>
  <c r="J53" i="66"/>
  <c r="I53" i="66"/>
  <c r="F53" i="66"/>
  <c r="E53" i="66"/>
  <c r="D53" i="66"/>
  <c r="C53" i="66"/>
  <c r="L52" i="66"/>
  <c r="K52" i="66"/>
  <c r="J52" i="66"/>
  <c r="I52" i="66"/>
  <c r="F52" i="66"/>
  <c r="E52" i="66"/>
  <c r="D52" i="66"/>
  <c r="C52" i="66"/>
  <c r="L51" i="66"/>
  <c r="K51" i="66"/>
  <c r="J51" i="66"/>
  <c r="I51" i="66"/>
  <c r="F51" i="66"/>
  <c r="E51" i="66"/>
  <c r="D51" i="66"/>
  <c r="C51" i="66"/>
  <c r="L50" i="66"/>
  <c r="K50" i="66"/>
  <c r="J50" i="66"/>
  <c r="I50" i="66"/>
  <c r="F50" i="66"/>
  <c r="E50" i="66"/>
  <c r="D50" i="66"/>
  <c r="C50" i="66"/>
  <c r="L49" i="66"/>
  <c r="K49" i="66"/>
  <c r="J49" i="66"/>
  <c r="I49" i="66"/>
  <c r="F49" i="66"/>
  <c r="E49" i="66"/>
  <c r="D49" i="66"/>
  <c r="C49" i="66"/>
  <c r="L48" i="66"/>
  <c r="K48" i="66"/>
  <c r="J48" i="66"/>
  <c r="I48" i="66"/>
  <c r="F48" i="66"/>
  <c r="E48" i="66"/>
  <c r="D48" i="66"/>
  <c r="C48" i="66"/>
  <c r="L47" i="66"/>
  <c r="K47" i="66"/>
  <c r="J47" i="66"/>
  <c r="I47" i="66"/>
  <c r="F47" i="66"/>
  <c r="E47" i="66"/>
  <c r="D47" i="66"/>
  <c r="C47" i="66"/>
  <c r="L46" i="66"/>
  <c r="K46" i="66"/>
  <c r="J46" i="66"/>
  <c r="I46" i="66"/>
  <c r="F46" i="66"/>
  <c r="E46" i="66"/>
  <c r="D46" i="66"/>
  <c r="C46" i="66"/>
  <c r="L45" i="66"/>
  <c r="K45" i="66"/>
  <c r="J45" i="66"/>
  <c r="I45" i="66"/>
  <c r="F45" i="66"/>
  <c r="E45" i="66"/>
  <c r="D45" i="66"/>
  <c r="C45" i="66"/>
  <c r="L44" i="66"/>
  <c r="K44" i="66"/>
  <c r="J44" i="66"/>
  <c r="I44" i="66"/>
  <c r="F44" i="66"/>
  <c r="E44" i="66"/>
  <c r="D44" i="66"/>
  <c r="C44" i="66"/>
  <c r="L43" i="66"/>
  <c r="K43" i="66"/>
  <c r="J43" i="66"/>
  <c r="I43" i="66"/>
  <c r="F43" i="66"/>
  <c r="E43" i="66"/>
  <c r="D43" i="66"/>
  <c r="C43" i="66"/>
  <c r="L42" i="66"/>
  <c r="K42" i="66"/>
  <c r="J42" i="66"/>
  <c r="I42" i="66"/>
  <c r="F42" i="66"/>
  <c r="E42" i="66"/>
  <c r="D42" i="66"/>
  <c r="C42" i="66"/>
  <c r="L41" i="66"/>
  <c r="K41" i="66"/>
  <c r="J41" i="66"/>
  <c r="I41" i="66"/>
  <c r="F41" i="66"/>
  <c r="E41" i="66"/>
  <c r="D41" i="66"/>
  <c r="C41" i="66"/>
  <c r="L40" i="66"/>
  <c r="K40" i="66"/>
  <c r="J40" i="66"/>
  <c r="I40" i="66"/>
  <c r="F40" i="66"/>
  <c r="E40" i="66"/>
  <c r="D40" i="66"/>
  <c r="C40" i="66"/>
  <c r="L39" i="66"/>
  <c r="K39" i="66"/>
  <c r="J39" i="66"/>
  <c r="I39" i="66"/>
  <c r="F39" i="66"/>
  <c r="E39" i="66"/>
  <c r="D39" i="66"/>
  <c r="C39" i="66"/>
  <c r="L38" i="66"/>
  <c r="K38" i="66"/>
  <c r="J38" i="66"/>
  <c r="I38" i="66"/>
  <c r="F38" i="66"/>
  <c r="E38" i="66"/>
  <c r="D38" i="66"/>
  <c r="C38" i="66"/>
  <c r="L37" i="66"/>
  <c r="K37" i="66"/>
  <c r="J37" i="66"/>
  <c r="I37" i="66"/>
  <c r="F37" i="66"/>
  <c r="E37" i="66"/>
  <c r="D37" i="66"/>
  <c r="C37" i="66"/>
  <c r="L36" i="66"/>
  <c r="K36" i="66"/>
  <c r="J36" i="66"/>
  <c r="I36" i="66"/>
  <c r="F36" i="66"/>
  <c r="E36" i="66"/>
  <c r="D36" i="66"/>
  <c r="C36" i="66"/>
  <c r="L35" i="66"/>
  <c r="K35" i="66"/>
  <c r="J35" i="66"/>
  <c r="I35" i="66"/>
  <c r="F35" i="66"/>
  <c r="E35" i="66"/>
  <c r="D35" i="66"/>
  <c r="C35" i="66"/>
  <c r="L34" i="66"/>
  <c r="K34" i="66"/>
  <c r="J34" i="66"/>
  <c r="I34" i="66"/>
  <c r="F34" i="66"/>
  <c r="E34" i="66"/>
  <c r="D34" i="66"/>
  <c r="C34" i="66"/>
  <c r="L33" i="66"/>
  <c r="K33" i="66"/>
  <c r="J33" i="66"/>
  <c r="I33" i="66"/>
  <c r="F33" i="66"/>
  <c r="E33" i="66"/>
  <c r="D33" i="66"/>
  <c r="C33" i="66"/>
  <c r="L32" i="66"/>
  <c r="K32" i="66"/>
  <c r="J32" i="66"/>
  <c r="I32" i="66"/>
  <c r="F32" i="66"/>
  <c r="E32" i="66"/>
  <c r="D32" i="66"/>
  <c r="C32" i="66"/>
  <c r="L31" i="66"/>
  <c r="K31" i="66"/>
  <c r="J31" i="66"/>
  <c r="I31" i="66"/>
  <c r="F31" i="66"/>
  <c r="E31" i="66"/>
  <c r="D31" i="66"/>
  <c r="C31" i="66"/>
  <c r="L30" i="66"/>
  <c r="K30" i="66"/>
  <c r="J30" i="66"/>
  <c r="I30" i="66"/>
  <c r="F30" i="66"/>
  <c r="E30" i="66"/>
  <c r="D30" i="66"/>
  <c r="C30" i="66"/>
  <c r="L29" i="66"/>
  <c r="K29" i="66"/>
  <c r="J29" i="66"/>
  <c r="I29" i="66"/>
  <c r="F29" i="66"/>
  <c r="E29" i="66"/>
  <c r="D29" i="66"/>
  <c r="C29" i="66"/>
  <c r="L28" i="66"/>
  <c r="K28" i="66"/>
  <c r="J28" i="66"/>
  <c r="I28" i="66"/>
  <c r="F28" i="66"/>
  <c r="E28" i="66"/>
  <c r="D28" i="66"/>
  <c r="C28" i="66"/>
  <c r="L27" i="66"/>
  <c r="K27" i="66"/>
  <c r="J27" i="66"/>
  <c r="I27" i="66"/>
  <c r="F27" i="66"/>
  <c r="E27" i="66"/>
  <c r="D27" i="66"/>
  <c r="C27" i="66"/>
  <c r="L26" i="66"/>
  <c r="K26" i="66"/>
  <c r="J26" i="66"/>
  <c r="I26" i="66"/>
  <c r="F26" i="66"/>
  <c r="E26" i="66"/>
  <c r="D26" i="66"/>
  <c r="C26" i="66"/>
  <c r="L25" i="66"/>
  <c r="K25" i="66"/>
  <c r="J25" i="66"/>
  <c r="I25" i="66"/>
  <c r="F25" i="66"/>
  <c r="E25" i="66"/>
  <c r="D25" i="66"/>
  <c r="C25" i="66"/>
  <c r="L24" i="66"/>
  <c r="K24" i="66"/>
  <c r="J24" i="66"/>
  <c r="I24" i="66"/>
  <c r="F24" i="66"/>
  <c r="E24" i="66"/>
  <c r="D24" i="66"/>
  <c r="C24" i="66"/>
  <c r="L23" i="66"/>
  <c r="K23" i="66"/>
  <c r="J23" i="66"/>
  <c r="I23" i="66"/>
  <c r="F23" i="66"/>
  <c r="E23" i="66"/>
  <c r="D23" i="66"/>
  <c r="C23" i="66"/>
  <c r="L22" i="66"/>
  <c r="K22" i="66"/>
  <c r="J22" i="66"/>
  <c r="I22" i="66"/>
  <c r="F22" i="66"/>
  <c r="E22" i="66"/>
  <c r="D22" i="66"/>
  <c r="C22" i="66"/>
  <c r="L21" i="66"/>
  <c r="K21" i="66"/>
  <c r="J21" i="66"/>
  <c r="I21" i="66"/>
  <c r="F21" i="66"/>
  <c r="E21" i="66"/>
  <c r="D21" i="66"/>
  <c r="C21" i="66"/>
  <c r="L20" i="66"/>
  <c r="K20" i="66"/>
  <c r="J20" i="66"/>
  <c r="I20" i="66"/>
  <c r="F20" i="66"/>
  <c r="E20" i="66"/>
  <c r="D20" i="66"/>
  <c r="C20" i="66"/>
  <c r="L19" i="66"/>
  <c r="K19" i="66"/>
  <c r="J19" i="66"/>
  <c r="I19" i="66"/>
  <c r="F19" i="66"/>
  <c r="E19" i="66"/>
  <c r="D19" i="66"/>
  <c r="C19" i="66"/>
  <c r="L18" i="66"/>
  <c r="K18" i="66"/>
  <c r="J18" i="66"/>
  <c r="I18" i="66"/>
  <c r="F18" i="66"/>
  <c r="E18" i="66"/>
  <c r="D18" i="66"/>
  <c r="C18" i="66"/>
  <c r="L17" i="66"/>
  <c r="K17" i="66"/>
  <c r="J17" i="66"/>
  <c r="I17" i="66"/>
  <c r="F17" i="66"/>
  <c r="E17" i="66"/>
  <c r="D17" i="66"/>
  <c r="C17" i="66"/>
  <c r="L16" i="66"/>
  <c r="K16" i="66"/>
  <c r="J16" i="66"/>
  <c r="I16" i="66"/>
  <c r="F16" i="66"/>
  <c r="E16" i="66"/>
  <c r="D16" i="66"/>
  <c r="C16" i="66"/>
  <c r="L15" i="66"/>
  <c r="K15" i="66"/>
  <c r="J15" i="66"/>
  <c r="I15" i="66"/>
  <c r="F15" i="66"/>
  <c r="E15" i="66"/>
  <c r="D15" i="66"/>
  <c r="C15" i="66"/>
  <c r="L14" i="66"/>
  <c r="K14" i="66"/>
  <c r="J14" i="66"/>
  <c r="I14" i="66"/>
  <c r="F14" i="66"/>
  <c r="E14" i="66"/>
  <c r="D14" i="66"/>
  <c r="C14" i="66"/>
  <c r="L13" i="66"/>
  <c r="K13" i="66"/>
  <c r="J13" i="66"/>
  <c r="I13" i="66"/>
  <c r="F13" i="66"/>
  <c r="E13" i="66"/>
  <c r="D13" i="66"/>
  <c r="C13" i="66"/>
  <c r="L12" i="66"/>
  <c r="K12" i="66"/>
  <c r="J12" i="66"/>
  <c r="I12" i="66"/>
  <c r="F12" i="66"/>
  <c r="E12" i="66"/>
  <c r="D12" i="66"/>
  <c r="C12" i="66"/>
  <c r="L11" i="66"/>
  <c r="K11" i="66"/>
  <c r="J11" i="66"/>
  <c r="I11" i="66"/>
  <c r="F11" i="66"/>
  <c r="E11" i="66"/>
  <c r="D11" i="66"/>
  <c r="C11" i="66"/>
  <c r="L10" i="66"/>
  <c r="K10" i="66"/>
  <c r="J10" i="66"/>
  <c r="I10" i="66"/>
  <c r="F10" i="66"/>
  <c r="E10" i="66"/>
  <c r="D10" i="66"/>
  <c r="C10" i="66"/>
  <c r="AC19" i="65"/>
  <c r="AB19" i="65"/>
  <c r="AA19" i="65"/>
  <c r="Z19" i="65"/>
  <c r="Y19" i="65"/>
  <c r="X19" i="65"/>
  <c r="AC18" i="65"/>
  <c r="AB18" i="65"/>
  <c r="AA18" i="65"/>
  <c r="Z18" i="65"/>
  <c r="Y18" i="65"/>
  <c r="X18" i="65"/>
  <c r="AC17" i="65"/>
  <c r="AB17" i="65"/>
  <c r="AA17" i="65"/>
  <c r="Z17" i="65"/>
  <c r="Y17" i="65"/>
  <c r="X17" i="65"/>
  <c r="AC16" i="65"/>
  <c r="AB16" i="65"/>
  <c r="AA16" i="65"/>
  <c r="Z16" i="65"/>
  <c r="Y16" i="65"/>
  <c r="X16" i="65"/>
  <c r="AC15" i="65"/>
  <c r="AB15" i="65"/>
  <c r="AA15" i="65"/>
  <c r="Z15" i="65"/>
  <c r="Y15" i="65"/>
  <c r="X15" i="65"/>
  <c r="AC14" i="65"/>
  <c r="AB14" i="65"/>
  <c r="AA14" i="65"/>
  <c r="Z14" i="65"/>
  <c r="Y14" i="65"/>
  <c r="X14" i="65"/>
  <c r="AC13" i="65"/>
  <c r="AB13" i="65"/>
  <c r="AA13" i="65"/>
  <c r="Z13" i="65"/>
  <c r="Y13" i="65"/>
  <c r="X13" i="65"/>
  <c r="AC12" i="65"/>
  <c r="AB12" i="65"/>
  <c r="AA12" i="65"/>
  <c r="Z12" i="65"/>
  <c r="Y12" i="65"/>
  <c r="X12" i="65"/>
  <c r="AC11" i="65"/>
  <c r="AB11" i="65"/>
  <c r="AA11" i="65"/>
  <c r="Z11" i="65"/>
  <c r="Y11" i="65"/>
  <c r="X11" i="65"/>
  <c r="AC10" i="65"/>
  <c r="AB10" i="65"/>
  <c r="AA10" i="65"/>
  <c r="Z10" i="65"/>
  <c r="Y10" i="65"/>
  <c r="X10" i="65"/>
  <c r="W4" i="65"/>
  <c r="F4" i="65"/>
  <c r="E4" i="65"/>
  <c r="D4" i="65"/>
  <c r="C4" i="65"/>
  <c r="B4" i="65"/>
  <c r="CY4" i="71" l="1"/>
  <c r="GL4" i="71"/>
  <c r="L4" i="71"/>
  <c r="AE4" i="71"/>
  <c r="AX4" i="71"/>
  <c r="DV4" i="71"/>
  <c r="EN4" i="71"/>
  <c r="FF4" i="71"/>
  <c r="FY4" i="71"/>
  <c r="GM4" i="71"/>
  <c r="HG4" i="71"/>
  <c r="HX4" i="71"/>
  <c r="IQ4" i="71"/>
  <c r="JM4" i="71"/>
  <c r="AD4" i="71"/>
  <c r="CG4" i="71"/>
  <c r="FD4" i="71"/>
  <c r="HE4" i="71"/>
  <c r="JL4" i="71"/>
  <c r="CZ4" i="71"/>
  <c r="P4" i="71"/>
  <c r="BR4" i="71"/>
  <c r="DW4" i="71"/>
  <c r="IB4" i="71"/>
  <c r="T4" i="71"/>
  <c r="AI4" i="71"/>
  <c r="BC4" i="71"/>
  <c r="BV4" i="71"/>
  <c r="CM4" i="71"/>
  <c r="DI4" i="71"/>
  <c r="DY4" i="71"/>
  <c r="ER4" i="71"/>
  <c r="FK4" i="71"/>
  <c r="GA4" i="71"/>
  <c r="GU4" i="71"/>
  <c r="HI4" i="71"/>
  <c r="IC4" i="71"/>
  <c r="IY4" i="71"/>
  <c r="BN4" i="71"/>
  <c r="DU4" i="71"/>
  <c r="FV4" i="71"/>
  <c r="IP4" i="71"/>
  <c r="BQ4" i="71"/>
  <c r="BB4" i="71"/>
  <c r="DG4" i="71"/>
  <c r="FG4" i="71"/>
  <c r="GQ4" i="71"/>
  <c r="IX4" i="71"/>
  <c r="U4" i="71"/>
  <c r="AN4" i="71"/>
  <c r="BE4" i="71"/>
  <c r="BY4" i="71"/>
  <c r="CP4" i="71"/>
  <c r="DK4" i="71"/>
  <c r="EC4" i="71"/>
  <c r="ES4" i="71"/>
  <c r="FM4" i="71"/>
  <c r="GD4" i="71"/>
  <c r="GV4" i="71"/>
  <c r="HM4" i="71"/>
  <c r="IE4" i="71"/>
  <c r="IZ4" i="71"/>
  <c r="F4" i="71"/>
  <c r="V4" i="71"/>
  <c r="AQ4" i="71"/>
  <c r="BF4" i="71"/>
  <c r="BZ4" i="71"/>
  <c r="CT4" i="71"/>
  <c r="DL4" i="71"/>
  <c r="EE4" i="71"/>
  <c r="ET4" i="71"/>
  <c r="FP4" i="71"/>
  <c r="GG4" i="71"/>
  <c r="GW4" i="71"/>
  <c r="HQ4" i="71"/>
  <c r="IF4" i="71"/>
  <c r="JC4" i="71"/>
  <c r="AU4" i="71"/>
  <c r="EJ4" i="71"/>
  <c r="HU4" i="71"/>
  <c r="CK4" i="71"/>
  <c r="AH4" i="71"/>
  <c r="CL4" i="71"/>
  <c r="EQ4" i="71"/>
  <c r="FZ4" i="71"/>
  <c r="HH4" i="71"/>
  <c r="H4" i="71"/>
  <c r="X4" i="71"/>
  <c r="AR4" i="71"/>
  <c r="BJ4" i="71"/>
  <c r="CA4" i="71"/>
  <c r="CV4" i="71"/>
  <c r="DM4" i="71"/>
  <c r="EF4" i="71"/>
  <c r="EY4" i="71"/>
  <c r="FQ4" i="71"/>
  <c r="GI4" i="71"/>
  <c r="GZ4" i="71"/>
  <c r="HR4" i="71"/>
  <c r="IL4" i="71"/>
  <c r="JI4" i="71"/>
  <c r="K4" i="71"/>
  <c r="J4" i="71"/>
  <c r="AB4" i="71"/>
  <c r="AS4" i="71"/>
  <c r="BL4" i="71"/>
  <c r="CB4" i="71"/>
  <c r="CX4" i="71"/>
  <c r="DQ4" i="71"/>
  <c r="EI4" i="71"/>
  <c r="FC4" i="71"/>
  <c r="FR4" i="71"/>
  <c r="GK4" i="71"/>
  <c r="HC4" i="71"/>
  <c r="HS4" i="71"/>
  <c r="IO4" i="71"/>
  <c r="JK4" i="71"/>
  <c r="N4" i="71"/>
  <c r="Y4" i="71"/>
  <c r="AJ4" i="71"/>
  <c r="AV4" i="71"/>
  <c r="BG4" i="71"/>
  <c r="BS4" i="71"/>
  <c r="CE4" i="71"/>
  <c r="CQ4" i="71"/>
  <c r="DA4" i="71"/>
  <c r="DO4" i="71"/>
  <c r="DZ4" i="71"/>
  <c r="EK4" i="71"/>
  <c r="EW4" i="71"/>
  <c r="FH4" i="71"/>
  <c r="FT4" i="71"/>
  <c r="GE4" i="71"/>
  <c r="GO4" i="71"/>
  <c r="HA4" i="71"/>
  <c r="HK4" i="71"/>
  <c r="HV4" i="71"/>
  <c r="IG4" i="71"/>
  <c r="IS4" i="71"/>
  <c r="JD4" i="71"/>
  <c r="JN4" i="71"/>
  <c r="O4" i="71"/>
  <c r="Z4" i="71"/>
  <c r="AM4" i="71"/>
  <c r="AW4" i="71"/>
  <c r="BI4" i="71"/>
  <c r="BU4" i="71"/>
  <c r="CF4" i="71"/>
  <c r="CR4" i="71"/>
  <c r="DC4" i="71"/>
  <c r="DP4" i="71"/>
  <c r="EA4" i="71"/>
  <c r="EM4" i="71"/>
  <c r="EX4" i="71"/>
  <c r="FJ4" i="71"/>
  <c r="FU4" i="71"/>
  <c r="GF4" i="71"/>
  <c r="GP4" i="71"/>
  <c r="HB4" i="71"/>
  <c r="HL4" i="71"/>
  <c r="HW4" i="71"/>
  <c r="II4" i="71"/>
  <c r="IT4" i="71"/>
  <c r="JE4" i="71"/>
  <c r="IJ4" i="71"/>
  <c r="IU4" i="71"/>
  <c r="JG4" i="71"/>
  <c r="G4" i="71"/>
  <c r="Q4" i="71"/>
  <c r="AC4" i="71"/>
  <c r="AO4" i="71"/>
  <c r="BA4" i="71"/>
  <c r="BK4" i="71"/>
  <c r="BW4" i="71"/>
  <c r="CJ4" i="71"/>
  <c r="CU4" i="71"/>
  <c r="DH4" i="71"/>
  <c r="DR4" i="71"/>
  <c r="ED4" i="71"/>
  <c r="EO4" i="71"/>
  <c r="FB4" i="71"/>
  <c r="FL4" i="71"/>
  <c r="FX4" i="71"/>
  <c r="GH4" i="71"/>
  <c r="GR4" i="71"/>
  <c r="HD4" i="71"/>
  <c r="HN4" i="71"/>
  <c r="IA4" i="71"/>
  <c r="IK4" i="71"/>
  <c r="IW4" i="71"/>
  <c r="AEH22" i="64" l="1"/>
  <c r="AEH21" i="64"/>
  <c r="AEH20" i="64"/>
  <c r="AEH19" i="64"/>
  <c r="AEH18" i="64"/>
  <c r="AEH17" i="64"/>
  <c r="AEH16" i="64"/>
  <c r="AEX15" i="64"/>
  <c r="AEW15" i="64"/>
  <c r="AEU15" i="64"/>
  <c r="AET15" i="64"/>
  <c r="AES15" i="64"/>
  <c r="AEH15" i="64"/>
  <c r="AEX14" i="64"/>
  <c r="AEW14" i="64"/>
  <c r="AEV14" i="64"/>
  <c r="AEU14" i="64"/>
  <c r="AET14" i="64"/>
  <c r="AES14" i="64"/>
  <c r="AEH14" i="64"/>
  <c r="AEX13" i="64"/>
  <c r="AEW13" i="64"/>
  <c r="AEV13" i="64"/>
  <c r="AEU13" i="64"/>
  <c r="AET13" i="64"/>
  <c r="AES13" i="64"/>
  <c r="AEN13" i="64"/>
  <c r="AEM13" i="64"/>
  <c r="AEL13" i="64"/>
  <c r="AEH13" i="64"/>
  <c r="AEN12" i="64"/>
  <c r="AEM12" i="64"/>
  <c r="AEL12" i="64"/>
  <c r="AEH12" i="64"/>
  <c r="ABG12" i="64"/>
  <c r="ABF12" i="64"/>
  <c r="ABD12" i="64"/>
  <c r="ABC12" i="64"/>
  <c r="ABB12" i="64"/>
  <c r="ABA12" i="64"/>
  <c r="AAZ12" i="64"/>
  <c r="AAY12" i="64"/>
  <c r="WS12" i="64"/>
  <c r="WR12" i="64"/>
  <c r="WQ12" i="64"/>
  <c r="WP12" i="64"/>
  <c r="WO12" i="64"/>
  <c r="WN12" i="64"/>
  <c r="WM12" i="64"/>
  <c r="WL12" i="64"/>
  <c r="RL12" i="64"/>
  <c r="RK12" i="64"/>
  <c r="AEN11" i="64"/>
  <c r="AEM11" i="64"/>
  <c r="AEL11" i="64"/>
  <c r="AEH11" i="64"/>
  <c r="ABG11" i="64"/>
  <c r="ABF11" i="64"/>
  <c r="ABD11" i="64"/>
  <c r="ABC11" i="64"/>
  <c r="ABB11" i="64"/>
  <c r="ABA11" i="64"/>
  <c r="AAZ11" i="64"/>
  <c r="AAY11" i="64"/>
  <c r="ZD11" i="64"/>
  <c r="ZC11" i="64"/>
  <c r="YY11" i="64"/>
  <c r="YX11" i="64"/>
  <c r="YT11" i="64"/>
  <c r="YS11" i="64"/>
  <c r="WS11" i="64"/>
  <c r="WR11" i="64"/>
  <c r="WQ11" i="64"/>
  <c r="WP11" i="64"/>
  <c r="WO11" i="64"/>
  <c r="WN11" i="64"/>
  <c r="WM11" i="64"/>
  <c r="WL11" i="64"/>
  <c r="VJ11" i="64"/>
  <c r="VI11" i="64"/>
  <c r="VD11" i="64"/>
  <c r="VA11" i="64"/>
  <c r="UZ11" i="64"/>
  <c r="RL11" i="64"/>
  <c r="RK11" i="64"/>
  <c r="LM11" i="64"/>
  <c r="LL11" i="64"/>
  <c r="AEN4" i="64"/>
  <c r="ADZ4" i="64"/>
  <c r="ADY4" i="64"/>
  <c r="ADX4" i="64"/>
  <c r="ADT4" i="64"/>
  <c r="ADS4" i="64"/>
  <c r="ADR4" i="64"/>
  <c r="ADQ4" i="64"/>
  <c r="ADP4" i="64"/>
  <c r="ADO4" i="64"/>
  <c r="ADJ4" i="64"/>
  <c r="ADI4" i="64"/>
  <c r="ADH4" i="64"/>
  <c r="ADD4" i="64"/>
  <c r="ADC4" i="64"/>
  <c r="ADB4" i="64"/>
  <c r="ADA4" i="64"/>
  <c r="ACZ4" i="64"/>
  <c r="ACY4" i="64"/>
  <c r="ACT4" i="64"/>
  <c r="ACR4" i="64"/>
  <c r="ACO4" i="64"/>
  <c r="ACM4" i="64"/>
  <c r="ACI4" i="64"/>
  <c r="ACF4" i="64"/>
  <c r="ACC4" i="64"/>
  <c r="ACB4" i="64"/>
  <c r="ACA4" i="64"/>
  <c r="ABZ4" i="64"/>
  <c r="ABY4" i="64"/>
  <c r="ABX4" i="64"/>
  <c r="ABV4" i="64"/>
  <c r="ABU4" i="64"/>
  <c r="ABT4" i="64"/>
  <c r="ABS4" i="64"/>
  <c r="ABR4" i="64"/>
  <c r="ABQ4" i="64"/>
  <c r="ABN4" i="64"/>
  <c r="ABM4" i="64"/>
  <c r="ABL4" i="64"/>
  <c r="ABK4" i="64"/>
  <c r="ABJ4" i="64"/>
  <c r="ABI4" i="64"/>
  <c r="ABG4" i="64"/>
  <c r="ABF4" i="64"/>
  <c r="ABE4" i="64"/>
  <c r="ABD4" i="64"/>
  <c r="ABC4" i="64"/>
  <c r="ABB4" i="64"/>
  <c r="AAX4" i="64"/>
  <c r="AAW4" i="64"/>
  <c r="AAU4" i="64"/>
  <c r="AAT4" i="64"/>
  <c r="AAS4" i="64"/>
  <c r="AAR4" i="64"/>
  <c r="AAQ4" i="64"/>
  <c r="AAP4" i="64"/>
  <c r="AAN4" i="64"/>
  <c r="AAM4" i="64"/>
  <c r="AAK4" i="64"/>
  <c r="AAJ4" i="64"/>
  <c r="AAI4" i="64"/>
  <c r="AAH4" i="64"/>
  <c r="AAG4" i="64"/>
  <c r="AAF4" i="64"/>
  <c r="AAD4" i="64"/>
  <c r="AAC4" i="64"/>
  <c r="AAA4" i="64"/>
  <c r="ZZ4" i="64"/>
  <c r="ZY4" i="64"/>
  <c r="ZX4" i="64"/>
  <c r="ZW4" i="64"/>
  <c r="ZV4" i="64"/>
  <c r="ZT4" i="64"/>
  <c r="ZS4" i="64"/>
  <c r="ZQ4" i="64"/>
  <c r="ZP4" i="64"/>
  <c r="ZO4" i="64"/>
  <c r="ZN4" i="64"/>
  <c r="ZM4" i="64"/>
  <c r="ZL4" i="64"/>
  <c r="ZI4" i="64"/>
  <c r="ZH4" i="64"/>
  <c r="ZG4" i="64"/>
  <c r="ZF4" i="64"/>
  <c r="ZD4" i="64"/>
  <c r="ZC4" i="64"/>
  <c r="ZB4" i="64"/>
  <c r="ZA4" i="64"/>
  <c r="YY4" i="64"/>
  <c r="YX4" i="64"/>
  <c r="YW4" i="64"/>
  <c r="YV4" i="64"/>
  <c r="YS4" i="64"/>
  <c r="YR4" i="64"/>
  <c r="YQ4" i="64"/>
  <c r="YP4" i="64"/>
  <c r="YN4" i="64"/>
  <c r="YM4" i="64"/>
  <c r="YL4" i="64"/>
  <c r="YK4" i="64"/>
  <c r="YI4" i="64"/>
  <c r="YH4" i="64"/>
  <c r="YG4" i="64"/>
  <c r="YF4" i="64"/>
  <c r="YD4" i="64"/>
  <c r="YC4" i="64"/>
  <c r="YB4" i="64"/>
  <c r="YA4" i="64"/>
  <c r="XY4" i="64"/>
  <c r="XX4" i="64"/>
  <c r="XW4" i="64"/>
  <c r="XV4" i="64"/>
  <c r="XT4" i="64"/>
  <c r="XS4" i="64"/>
  <c r="XR4" i="64"/>
  <c r="XQ4" i="64"/>
  <c r="XK4" i="64"/>
  <c r="XI4" i="64"/>
  <c r="XH4" i="64"/>
  <c r="XG4" i="64"/>
  <c r="XF4" i="64"/>
  <c r="XB4" i="64"/>
  <c r="XA4" i="64"/>
  <c r="WZ4" i="64"/>
  <c r="WY4" i="64"/>
  <c r="WV4" i="64"/>
  <c r="WU4" i="64"/>
  <c r="WT4" i="64"/>
  <c r="WS4" i="64"/>
  <c r="WR4" i="64"/>
  <c r="WQ4" i="64"/>
  <c r="WP4" i="64"/>
  <c r="WL4" i="64"/>
  <c r="WK4" i="64"/>
  <c r="WJ4" i="64"/>
  <c r="WI4" i="64"/>
  <c r="WH4" i="64"/>
  <c r="WG4" i="64"/>
  <c r="WF4" i="64"/>
  <c r="WE4" i="64"/>
  <c r="WC4" i="64"/>
  <c r="WB4" i="64"/>
  <c r="WA4" i="64"/>
  <c r="VZ4" i="64"/>
  <c r="VY4" i="64"/>
  <c r="VX4" i="64"/>
  <c r="VW4" i="64"/>
  <c r="VV4" i="64"/>
  <c r="VT4" i="64"/>
  <c r="VS4" i="64"/>
  <c r="VR4" i="64"/>
  <c r="VQ4" i="64"/>
  <c r="VP4" i="64"/>
  <c r="VO4" i="64"/>
  <c r="VN4" i="64"/>
  <c r="VM4" i="64"/>
  <c r="VK4" i="64"/>
  <c r="VJ4" i="64"/>
  <c r="VI4" i="64"/>
  <c r="VH4" i="64"/>
  <c r="VG4" i="64"/>
  <c r="VF4" i="64"/>
  <c r="VE4" i="64"/>
  <c r="VD4" i="64"/>
  <c r="UZ4" i="64"/>
  <c r="UY4" i="64"/>
  <c r="UX4" i="64"/>
  <c r="UW4" i="64"/>
  <c r="UV4" i="64"/>
  <c r="UU4" i="64"/>
  <c r="UT4" i="64"/>
  <c r="US4" i="64"/>
  <c r="UQ4" i="64"/>
  <c r="UP4" i="64"/>
  <c r="UO4" i="64"/>
  <c r="UN4" i="64"/>
  <c r="UM4" i="64"/>
  <c r="UL4" i="64"/>
  <c r="UK4" i="64"/>
  <c r="UJ4" i="64"/>
  <c r="UI4" i="64"/>
  <c r="UH4" i="64"/>
  <c r="UG4" i="64"/>
  <c r="UE4" i="64"/>
  <c r="UD4" i="64"/>
  <c r="UC4" i="64"/>
  <c r="UB4" i="64"/>
  <c r="UA4" i="64"/>
  <c r="TZ4" i="64"/>
  <c r="TY4" i="64"/>
  <c r="TX4" i="64"/>
  <c r="TV4" i="64"/>
  <c r="TU4" i="64"/>
  <c r="TT4" i="64"/>
  <c r="TS4" i="64"/>
  <c r="TR4" i="64"/>
  <c r="TQ4" i="64"/>
  <c r="TP4" i="64"/>
  <c r="TO4" i="64"/>
  <c r="TN4" i="64"/>
  <c r="TM4" i="64"/>
  <c r="TL4" i="64"/>
  <c r="TJ4" i="64"/>
  <c r="TI4" i="64"/>
  <c r="TH4" i="64"/>
  <c r="TG4" i="64"/>
  <c r="TF4" i="64"/>
  <c r="TE4" i="64"/>
  <c r="TD4" i="64"/>
  <c r="TC4" i="64"/>
  <c r="TA4" i="64"/>
  <c r="SZ4" i="64"/>
  <c r="SY4" i="64"/>
  <c r="SX4" i="64"/>
  <c r="SW4" i="64"/>
  <c r="SV4" i="64"/>
  <c r="SU4" i="64"/>
  <c r="ST4" i="64"/>
  <c r="SS4" i="64"/>
  <c r="SR4" i="64"/>
  <c r="SQ4" i="64"/>
  <c r="SO4" i="64"/>
  <c r="SN4" i="64"/>
  <c r="SM4" i="64"/>
  <c r="SL4" i="64"/>
  <c r="SK4" i="64"/>
  <c r="SJ4" i="64"/>
  <c r="SI4" i="64"/>
  <c r="SH4" i="64"/>
  <c r="SF4" i="64"/>
  <c r="SE4" i="64"/>
  <c r="SD4" i="64"/>
  <c r="SC4" i="64"/>
  <c r="SB4" i="64"/>
  <c r="SA4" i="64"/>
  <c r="RZ4" i="64"/>
  <c r="RY4" i="64"/>
  <c r="RX4" i="64"/>
  <c r="RW4" i="64"/>
  <c r="RV4" i="64"/>
  <c r="RR4" i="64"/>
  <c r="RQ4" i="64"/>
  <c r="RP4" i="64"/>
  <c r="RO4" i="64"/>
  <c r="RK4" i="64"/>
  <c r="RJ4" i="64"/>
  <c r="RI4" i="64"/>
  <c r="RH4" i="64"/>
  <c r="RG4" i="64"/>
  <c r="RF4" i="64"/>
  <c r="RE4" i="64"/>
  <c r="RD4" i="64"/>
  <c r="RB4" i="64"/>
  <c r="RA4" i="64"/>
  <c r="QZ4" i="64"/>
  <c r="QY4" i="64"/>
  <c r="QX4" i="64"/>
  <c r="QW4" i="64"/>
  <c r="QV4" i="64"/>
  <c r="QU4" i="64"/>
  <c r="QS4" i="64"/>
  <c r="QR4" i="64"/>
  <c r="QQ4" i="64"/>
  <c r="QP4" i="64"/>
  <c r="QO4" i="64"/>
  <c r="QN4" i="64"/>
  <c r="QM4" i="64"/>
  <c r="QL4" i="64"/>
  <c r="QJ4" i="64"/>
  <c r="QI4" i="64"/>
  <c r="QH4" i="64"/>
  <c r="QG4" i="64"/>
  <c r="QF4" i="64"/>
  <c r="QE4" i="64"/>
  <c r="QD4" i="64"/>
  <c r="QC4" i="64"/>
  <c r="QA4" i="64"/>
  <c r="PZ4" i="64"/>
  <c r="PY4" i="64"/>
  <c r="PX4" i="64"/>
  <c r="PW4" i="64"/>
  <c r="PV4" i="64"/>
  <c r="PU4" i="64"/>
  <c r="PT4" i="64"/>
  <c r="PR4" i="64"/>
  <c r="PQ4" i="64"/>
  <c r="PP4" i="64"/>
  <c r="PO4" i="64"/>
  <c r="PN4" i="64"/>
  <c r="PM4" i="64"/>
  <c r="PL4" i="64"/>
  <c r="PK4" i="64"/>
  <c r="PI4" i="64"/>
  <c r="PH4" i="64"/>
  <c r="PG4" i="64"/>
  <c r="PF4" i="64"/>
  <c r="PE4" i="64"/>
  <c r="PD4" i="64"/>
  <c r="PC4" i="64"/>
  <c r="PB4" i="64"/>
  <c r="OZ4" i="64"/>
  <c r="OY4" i="64"/>
  <c r="OX4" i="64"/>
  <c r="OW4" i="64"/>
  <c r="OV4" i="64"/>
  <c r="OU4" i="64"/>
  <c r="OT4" i="64"/>
  <c r="OS4" i="64"/>
  <c r="OQ4" i="64"/>
  <c r="OP4" i="64"/>
  <c r="OO4" i="64"/>
  <c r="ON4" i="64"/>
  <c r="OM4" i="64"/>
  <c r="OL4" i="64"/>
  <c r="OK4" i="64"/>
  <c r="OJ4" i="64"/>
  <c r="OH4" i="64"/>
  <c r="OG4" i="64"/>
  <c r="OF4" i="64"/>
  <c r="OE4" i="64"/>
  <c r="OD4" i="64"/>
  <c r="OC4" i="64"/>
  <c r="OB4" i="64"/>
  <c r="OA4" i="64"/>
  <c r="NY4" i="64"/>
  <c r="NX4" i="64"/>
  <c r="NW4" i="64"/>
  <c r="NV4" i="64"/>
  <c r="NU4" i="64"/>
  <c r="NT4" i="64"/>
  <c r="NS4" i="64"/>
  <c r="NR4" i="64"/>
  <c r="NP4" i="64"/>
  <c r="NO4" i="64"/>
  <c r="NN4" i="64"/>
  <c r="NM4" i="64"/>
  <c r="NL4" i="64"/>
  <c r="NK4" i="64"/>
  <c r="NJ4" i="64"/>
  <c r="NI4" i="64"/>
  <c r="NG4" i="64"/>
  <c r="NF4" i="64"/>
  <c r="NE4" i="64"/>
  <c r="ND4" i="64"/>
  <c r="NC4" i="64"/>
  <c r="NB4" i="64"/>
  <c r="NA4" i="64"/>
  <c r="MZ4" i="64"/>
  <c r="MX4" i="64"/>
  <c r="MW4" i="64"/>
  <c r="MV4" i="64"/>
  <c r="MU4" i="64"/>
  <c r="MT4" i="64"/>
  <c r="MS4" i="64"/>
  <c r="MR4" i="64"/>
  <c r="MQ4" i="64"/>
  <c r="MO4" i="64"/>
  <c r="MN4" i="64"/>
  <c r="MM4" i="64"/>
  <c r="ML4" i="64"/>
  <c r="MK4" i="64"/>
  <c r="MJ4" i="64"/>
  <c r="MI4" i="64"/>
  <c r="MH4" i="64"/>
  <c r="MF4" i="64"/>
  <c r="ME4" i="64"/>
  <c r="MD4" i="64"/>
  <c r="MC4" i="64"/>
  <c r="MB4" i="64"/>
  <c r="MA4" i="64"/>
  <c r="LZ4" i="64"/>
  <c r="LY4" i="64"/>
  <c r="LV4" i="64"/>
  <c r="LU4" i="64"/>
  <c r="LT4" i="64"/>
  <c r="LS4" i="64"/>
  <c r="LR4" i="64"/>
  <c r="LQ4" i="64"/>
  <c r="LP4" i="64"/>
  <c r="LL4" i="64"/>
  <c r="LK4" i="64"/>
  <c r="LJ4" i="64"/>
  <c r="LI4" i="64"/>
  <c r="LH4" i="64"/>
  <c r="LG4" i="64"/>
  <c r="LF4" i="64"/>
  <c r="LE4" i="64"/>
  <c r="LD4" i="64"/>
  <c r="LC4" i="64"/>
  <c r="LB4" i="64"/>
  <c r="KZ4" i="64"/>
  <c r="KY4" i="64"/>
  <c r="KX4" i="64"/>
  <c r="KW4" i="64"/>
  <c r="KV4" i="64"/>
  <c r="KU4" i="64"/>
  <c r="KT4" i="64"/>
  <c r="KS4" i="64"/>
  <c r="KR4" i="64"/>
  <c r="KQ4" i="64"/>
  <c r="KP4" i="64"/>
  <c r="KN4" i="64"/>
  <c r="KM4" i="64"/>
  <c r="KL4" i="64"/>
  <c r="KK4" i="64"/>
  <c r="KJ4" i="64"/>
  <c r="KI4" i="64"/>
  <c r="KH4" i="64"/>
  <c r="KG4" i="64"/>
  <c r="KE4" i="64"/>
  <c r="KD4" i="64"/>
  <c r="KC4" i="64"/>
  <c r="KB4" i="64"/>
  <c r="KA4" i="64"/>
  <c r="JZ4" i="64"/>
  <c r="JY4" i="64"/>
  <c r="JX4" i="64"/>
  <c r="JW4" i="64"/>
  <c r="JV4" i="64"/>
  <c r="JU4" i="64"/>
  <c r="JS4" i="64"/>
  <c r="JR4" i="64"/>
  <c r="JQ4" i="64"/>
  <c r="JP4" i="64"/>
  <c r="JO4" i="64"/>
  <c r="JN4" i="64"/>
  <c r="JM4" i="64"/>
  <c r="JL4" i="64"/>
  <c r="JK4" i="64"/>
  <c r="JJ4" i="64"/>
  <c r="JI4" i="64"/>
  <c r="JG4" i="64"/>
  <c r="JF4" i="64"/>
  <c r="JE4" i="64"/>
  <c r="JD4" i="64"/>
  <c r="JC4" i="64"/>
  <c r="JB4" i="64"/>
  <c r="JA4" i="64"/>
  <c r="IZ4" i="64"/>
  <c r="IY4" i="64"/>
  <c r="IX4" i="64"/>
  <c r="IW4" i="64"/>
  <c r="IU4" i="64"/>
  <c r="IT4" i="64"/>
  <c r="IS4" i="64"/>
  <c r="IR4" i="64"/>
  <c r="IQ4" i="64"/>
  <c r="IP4" i="64"/>
  <c r="IO4" i="64"/>
  <c r="IN4" i="64"/>
  <c r="IM4" i="64"/>
  <c r="IL4" i="64"/>
  <c r="IK4" i="64"/>
  <c r="II4" i="64"/>
  <c r="IH4" i="64"/>
  <c r="IG4" i="64"/>
  <c r="IF4" i="64"/>
  <c r="IE4" i="64"/>
  <c r="ID4" i="64"/>
  <c r="IC4" i="64"/>
  <c r="IB4" i="64"/>
  <c r="IA4" i="64"/>
  <c r="HZ4" i="64"/>
  <c r="HY4" i="64"/>
  <c r="HW4" i="64"/>
  <c r="HV4" i="64"/>
  <c r="HU4" i="64"/>
  <c r="HT4" i="64"/>
  <c r="HS4" i="64"/>
  <c r="HR4" i="64"/>
  <c r="HQ4" i="64"/>
  <c r="HP4" i="64"/>
  <c r="HN4" i="64"/>
  <c r="HM4" i="64"/>
  <c r="HL4" i="64"/>
  <c r="HK4" i="64"/>
  <c r="HJ4" i="64"/>
  <c r="HI4" i="64"/>
  <c r="HH4" i="64"/>
  <c r="HG4" i="64"/>
  <c r="HF4" i="64"/>
  <c r="HE4" i="64"/>
  <c r="HD4" i="64"/>
  <c r="HB4" i="64"/>
  <c r="HA4" i="64"/>
  <c r="GZ4" i="64"/>
  <c r="GY4" i="64"/>
  <c r="GX4" i="64"/>
  <c r="GW4" i="64"/>
  <c r="GV4" i="64"/>
  <c r="GU4" i="64"/>
  <c r="GS4" i="64"/>
  <c r="GR4" i="64"/>
  <c r="GQ4" i="64"/>
  <c r="GP4" i="64"/>
  <c r="GO4" i="64"/>
  <c r="GN4" i="64"/>
  <c r="GM4" i="64"/>
  <c r="GL4" i="64"/>
  <c r="GJ4" i="64"/>
  <c r="GI4" i="64"/>
  <c r="GH4" i="64"/>
  <c r="GG4" i="64"/>
  <c r="GF4" i="64"/>
  <c r="GE4" i="64"/>
  <c r="GD4" i="64"/>
  <c r="GC4" i="64"/>
  <c r="GB4" i="64"/>
  <c r="GA4" i="64"/>
  <c r="FZ4" i="64"/>
  <c r="FX4" i="64"/>
  <c r="FW4" i="64"/>
  <c r="FV4" i="64"/>
  <c r="FU4" i="64"/>
  <c r="FT4" i="64"/>
  <c r="FS4" i="64"/>
  <c r="FR4" i="64"/>
  <c r="FQ4" i="64"/>
  <c r="FP4" i="64"/>
  <c r="FO4" i="64"/>
  <c r="FN4" i="64"/>
  <c r="FL4" i="64"/>
  <c r="FK4" i="64"/>
  <c r="FJ4" i="64"/>
  <c r="FI4" i="64"/>
  <c r="FH4" i="64"/>
  <c r="FG4" i="64"/>
  <c r="FF4" i="64"/>
  <c r="FE4" i="64"/>
  <c r="FD4" i="64"/>
  <c r="FC4" i="64"/>
  <c r="FB4" i="64"/>
  <c r="EZ4" i="64"/>
  <c r="EY4" i="64"/>
  <c r="EX4" i="64"/>
  <c r="EW4" i="64"/>
  <c r="EV4" i="64"/>
  <c r="EU4" i="64"/>
  <c r="ET4" i="64"/>
  <c r="ES4" i="64"/>
  <c r="ER4" i="64"/>
  <c r="EQ4" i="64"/>
  <c r="EP4" i="64"/>
  <c r="EN4" i="64"/>
  <c r="EM4" i="64"/>
  <c r="EL4" i="64"/>
  <c r="EK4" i="64"/>
  <c r="EJ4" i="64"/>
  <c r="EI4" i="64"/>
  <c r="EH4" i="64"/>
  <c r="EG4" i="64"/>
  <c r="EF4" i="64"/>
  <c r="EE4" i="64"/>
  <c r="ED4" i="64"/>
  <c r="EB4" i="64"/>
  <c r="EA4" i="64"/>
  <c r="DZ4" i="64"/>
  <c r="DY4" i="64"/>
  <c r="DX4" i="64"/>
  <c r="DW4" i="64"/>
  <c r="DV4" i="64"/>
  <c r="DU4" i="64"/>
  <c r="DT4" i="64"/>
  <c r="DS4" i="64"/>
  <c r="DR4" i="64"/>
  <c r="DP4" i="64"/>
  <c r="DO4" i="64"/>
  <c r="DN4" i="64"/>
  <c r="DM4" i="64"/>
  <c r="DL4" i="64"/>
  <c r="DK4" i="64"/>
  <c r="DJ4" i="64"/>
  <c r="DI4" i="64"/>
  <c r="DH4" i="64"/>
  <c r="DG4" i="64"/>
  <c r="DF4" i="64"/>
  <c r="DD4" i="64"/>
  <c r="DC4" i="64"/>
  <c r="DB4" i="64"/>
  <c r="DA4" i="64"/>
  <c r="CZ4" i="64"/>
  <c r="CY4" i="64"/>
  <c r="CX4" i="64"/>
  <c r="CW4" i="64"/>
  <c r="CV4" i="64"/>
  <c r="CU4" i="64"/>
  <c r="CT4" i="64"/>
  <c r="CR4" i="64"/>
  <c r="CQ4" i="64"/>
  <c r="CP4" i="64"/>
  <c r="CO4" i="64"/>
  <c r="CN4" i="64"/>
  <c r="CM4" i="64"/>
  <c r="CL4" i="64"/>
  <c r="CK4" i="64"/>
  <c r="CJ4" i="64"/>
  <c r="CI4" i="64"/>
  <c r="CH4" i="64"/>
  <c r="CF4" i="64"/>
  <c r="CE4" i="64"/>
  <c r="CD4" i="64"/>
  <c r="CC4" i="64"/>
  <c r="CB4" i="64"/>
  <c r="CA4" i="64"/>
  <c r="BZ4" i="64"/>
  <c r="BY4" i="64"/>
  <c r="BX4" i="64"/>
  <c r="BW4" i="64"/>
  <c r="BV4" i="64"/>
  <c r="BT4" i="64"/>
  <c r="BS4" i="64"/>
  <c r="BR4" i="64"/>
  <c r="BQ4" i="64"/>
  <c r="BP4" i="64"/>
  <c r="BO4" i="64"/>
  <c r="BN4" i="64"/>
  <c r="BM4" i="64"/>
  <c r="BL4" i="64"/>
  <c r="BK4" i="64"/>
  <c r="BJ4" i="64"/>
  <c r="BH4" i="64"/>
  <c r="BG4" i="64"/>
  <c r="BF4" i="64"/>
  <c r="BE4" i="64"/>
  <c r="BD4" i="64"/>
  <c r="BC4" i="64"/>
  <c r="BB4" i="64"/>
  <c r="BA4" i="64"/>
  <c r="AY4" i="64"/>
  <c r="AX4" i="64"/>
  <c r="AW4" i="64"/>
  <c r="AV4" i="64"/>
  <c r="AU4" i="64"/>
  <c r="AT4" i="64"/>
  <c r="AS4" i="64"/>
  <c r="AR4" i="64"/>
  <c r="AQ4" i="64"/>
  <c r="AP4" i="64"/>
  <c r="AO4" i="64"/>
  <c r="AM4" i="64"/>
  <c r="AL4" i="64"/>
  <c r="AK4" i="64"/>
  <c r="AJ4" i="64"/>
  <c r="AI4" i="64"/>
  <c r="AH4" i="64"/>
  <c r="AG4" i="64"/>
  <c r="AF4" i="64"/>
  <c r="AE4" i="64"/>
  <c r="AD4" i="64"/>
  <c r="AC4" i="64"/>
  <c r="AA4" i="64"/>
  <c r="Z4" i="64"/>
  <c r="Y4" i="64"/>
  <c r="X4" i="64"/>
  <c r="W4" i="64"/>
  <c r="V4" i="64"/>
  <c r="U4" i="64"/>
  <c r="T4" i="64"/>
  <c r="S4" i="64"/>
  <c r="R4" i="64"/>
  <c r="Q4" i="64"/>
  <c r="O4" i="64"/>
  <c r="N4" i="64"/>
  <c r="M4" i="64"/>
  <c r="L4" i="64"/>
  <c r="K4" i="64"/>
  <c r="J4" i="64"/>
  <c r="I4" i="64"/>
  <c r="H4" i="64"/>
  <c r="G4" i="64"/>
  <c r="F4" i="64"/>
  <c r="E4" i="64"/>
  <c r="D4" i="63"/>
  <c r="N14" i="73" l="1"/>
  <c r="N13" i="73"/>
  <c r="N12" i="73"/>
  <c r="O14" i="73"/>
  <c r="O13" i="73"/>
  <c r="M14" i="73"/>
  <c r="M13" i="73"/>
  <c r="M12" i="73"/>
  <c r="N11" i="73"/>
  <c r="O12" i="73"/>
  <c r="AI511" i="20" l="1"/>
  <c r="AI509" i="20"/>
  <c r="AL149" i="20" l="1"/>
  <c r="AD149" i="20"/>
  <c r="W149" i="20"/>
  <c r="AL141" i="20"/>
  <c r="AD141" i="20"/>
  <c r="W141" i="20"/>
  <c r="D16" i="25" l="1"/>
  <c r="U85" i="23"/>
  <c r="U86" i="23" s="1"/>
  <c r="S84" i="23"/>
  <c r="S83" i="23"/>
  <c r="S82" i="23"/>
  <c r="S81" i="23"/>
  <c r="S80" i="23"/>
  <c r="S79" i="23"/>
  <c r="S78" i="23"/>
  <c r="S77" i="23"/>
  <c r="S76" i="23"/>
  <c r="S75" i="23"/>
  <c r="S74" i="23"/>
  <c r="S73" i="23"/>
  <c r="S71" i="23"/>
  <c r="T71" i="23" s="1"/>
  <c r="U67" i="23"/>
  <c r="S67" i="23"/>
  <c r="T67" i="23" s="1"/>
  <c r="U66" i="23"/>
  <c r="V66" i="23" s="1"/>
  <c r="S66" i="23"/>
  <c r="T66" i="23" s="1"/>
  <c r="U65" i="23"/>
  <c r="V65" i="23" s="1"/>
  <c r="S65" i="23"/>
  <c r="T65" i="23" s="1"/>
  <c r="U64" i="23"/>
  <c r="V64" i="23" s="1"/>
  <c r="S64" i="23"/>
  <c r="T64" i="23" s="1"/>
  <c r="U63" i="23"/>
  <c r="S63" i="23"/>
  <c r="T63" i="23" s="1"/>
  <c r="S62" i="23"/>
  <c r="T62" i="23" s="1"/>
  <c r="S61" i="23"/>
  <c r="T61" i="23" s="1"/>
  <c r="S60" i="23"/>
  <c r="T60" i="23" s="1"/>
  <c r="S59" i="23"/>
  <c r="T59" i="23" s="1"/>
  <c r="S58" i="23"/>
  <c r="T58" i="23" s="1"/>
  <c r="S57" i="23"/>
  <c r="T57" i="23" s="1"/>
  <c r="S56" i="23"/>
  <c r="T56" i="23" s="1"/>
  <c r="S55" i="23"/>
  <c r="T55" i="23" s="1"/>
  <c r="S54" i="23"/>
  <c r="S53" i="23"/>
  <c r="T53" i="23" s="1"/>
  <c r="U50" i="23"/>
  <c r="S50" i="23"/>
  <c r="U49" i="23"/>
  <c r="S49" i="23"/>
  <c r="U48" i="23"/>
  <c r="S48" i="23"/>
  <c r="U47" i="23"/>
  <c r="S47" i="23"/>
  <c r="U46" i="23"/>
  <c r="S46" i="23"/>
  <c r="U45" i="23"/>
  <c r="S45" i="23"/>
  <c r="U44" i="23"/>
  <c r="S44" i="23"/>
  <c r="U43" i="23"/>
  <c r="S43" i="23"/>
  <c r="U42" i="23"/>
  <c r="S42" i="23"/>
  <c r="U41" i="23"/>
  <c r="S41" i="23"/>
  <c r="U40" i="23"/>
  <c r="S40" i="23"/>
  <c r="U39" i="23"/>
  <c r="S39" i="23"/>
  <c r="U38" i="23"/>
  <c r="S38" i="23"/>
  <c r="U37" i="23"/>
  <c r="S37" i="23"/>
  <c r="U36" i="23"/>
  <c r="S36" i="23"/>
  <c r="U35" i="23"/>
  <c r="S35" i="23"/>
  <c r="U34" i="23"/>
  <c r="S34" i="23"/>
  <c r="U31" i="23"/>
  <c r="S31" i="23"/>
  <c r="U30" i="23"/>
  <c r="S30" i="23"/>
  <c r="U29" i="23"/>
  <c r="U28" i="23"/>
  <c r="S29" i="23"/>
  <c r="S28" i="23"/>
  <c r="U27" i="23"/>
  <c r="S27" i="23"/>
  <c r="U26" i="23"/>
  <c r="S26" i="23"/>
  <c r="U25" i="23"/>
  <c r="S25" i="23"/>
  <c r="S24" i="23"/>
  <c r="S23" i="23"/>
  <c r="U24" i="23"/>
  <c r="U23" i="23"/>
  <c r="U22" i="23"/>
  <c r="S22" i="23"/>
  <c r="U21" i="23"/>
  <c r="S21" i="23"/>
  <c r="U20" i="23"/>
  <c r="S20" i="23"/>
  <c r="U19" i="23"/>
  <c r="S19" i="23"/>
  <c r="U18" i="23"/>
  <c r="S18" i="23"/>
  <c r="U17" i="23"/>
  <c r="S17" i="23"/>
  <c r="U16" i="23"/>
  <c r="S16" i="23"/>
  <c r="U15" i="23"/>
  <c r="S15" i="23"/>
  <c r="U14" i="23"/>
  <c r="S14" i="23"/>
  <c r="U13" i="23"/>
  <c r="S13" i="23"/>
  <c r="U12" i="23"/>
  <c r="S12" i="23"/>
  <c r="U11" i="23"/>
  <c r="S11" i="23"/>
  <c r="U10" i="23"/>
  <c r="S10" i="23"/>
  <c r="U9" i="23"/>
  <c r="S9" i="23"/>
  <c r="U8" i="23"/>
  <c r="S8" i="23"/>
  <c r="U7" i="23"/>
  <c r="S7" i="23"/>
  <c r="U6" i="23"/>
  <c r="S6" i="23"/>
  <c r="U5" i="23"/>
  <c r="S5" i="23"/>
  <c r="S4" i="23"/>
  <c r="U4" i="23"/>
  <c r="V63" i="23" l="1"/>
  <c r="U69" i="23"/>
  <c r="T54" i="23"/>
  <c r="S70" i="23"/>
  <c r="S88" i="23"/>
  <c r="S69" i="23"/>
  <c r="U52" i="23"/>
  <c r="S52" i="23"/>
  <c r="U33" i="23"/>
  <c r="S33" i="23"/>
  <c r="F31" i="25"/>
  <c r="F30" i="25"/>
  <c r="D26" i="25"/>
  <c r="D25" i="25"/>
  <c r="D24" i="25"/>
  <c r="E24" i="25" s="1"/>
  <c r="D23" i="25"/>
  <c r="D22" i="25"/>
  <c r="D21" i="25"/>
  <c r="D20" i="25"/>
  <c r="D19" i="25"/>
  <c r="D18" i="25"/>
  <c r="D17" i="25"/>
  <c r="D15" i="25"/>
  <c r="D14" i="25"/>
  <c r="D13" i="25"/>
  <c r="D12" i="25"/>
  <c r="D11" i="25"/>
  <c r="D10" i="25"/>
  <c r="D8" i="25"/>
  <c r="D7" i="25"/>
  <c r="D6" i="25"/>
  <c r="D5" i="25"/>
  <c r="D3" i="25"/>
  <c r="F22" i="25" l="1"/>
  <c r="E22" i="25"/>
  <c r="E21" i="25"/>
  <c r="F21" i="25"/>
  <c r="E20" i="25"/>
  <c r="F20" i="25"/>
  <c r="F19" i="25"/>
  <c r="E19" i="25"/>
  <c r="E18" i="25"/>
  <c r="F18" i="25"/>
  <c r="E17" i="25"/>
  <c r="F17" i="25"/>
  <c r="G31" i="25"/>
  <c r="U229" i="19" l="1"/>
  <c r="XM4" i="64" s="1"/>
  <c r="D4" i="25" l="1"/>
  <c r="H94" i="21"/>
  <c r="H88" i="21"/>
  <c r="X36" i="27" l="1"/>
  <c r="CS350" i="19"/>
  <c r="CS346" i="19"/>
  <c r="AD229" i="19" l="1"/>
  <c r="XN4" i="64" l="1"/>
  <c r="AD289" i="19" a="1"/>
  <c r="AD289" i="19" s="1"/>
  <c r="AD295" i="19" s="1"/>
  <c r="AD299" i="19" s="1"/>
  <c r="ACN4" i="64" l="1"/>
  <c r="CG232" i="19"/>
  <c r="CG228" i="19"/>
  <c r="AF230" i="19" l="1"/>
  <c r="AF290" i="19" s="1" a="1"/>
  <c r="AF290" i="19" s="1"/>
  <c r="AF296" i="19" s="1"/>
  <c r="AF300" i="19" s="1"/>
  <c r="DM345" i="19"/>
  <c r="AV301" i="19" l="1"/>
  <c r="AV302" i="19" s="1"/>
  <c r="AD301" i="19"/>
  <c r="AEC4" i="64" s="1"/>
  <c r="AF292" i="19"/>
  <c r="AD291" i="19"/>
  <c r="AF130" i="20" s="1"/>
  <c r="ADG4" i="64"/>
  <c r="AF288" i="19"/>
  <c r="AF294" i="19" s="1"/>
  <c r="AF298" i="19" s="1"/>
  <c r="ACS4" i="64" l="1"/>
  <c r="AF129" i="20"/>
  <c r="ACG4" i="64"/>
  <c r="AEF4" i="64"/>
  <c r="AED4" i="64"/>
  <c r="ACX4" i="64"/>
  <c r="ACH4" i="64"/>
  <c r="ADW4" i="64"/>
  <c r="ACW4" i="64" l="1"/>
  <c r="J22" i="21"/>
  <c r="I22" i="21"/>
  <c r="L67" i="23"/>
  <c r="V337" i="20"/>
  <c r="AA33" i="27"/>
  <c r="Z109" i="20"/>
  <c r="N109" i="20"/>
  <c r="J79" i="23"/>
  <c r="L61" i="23"/>
  <c r="J50" i="23"/>
  <c r="ADN4" i="64" l="1"/>
  <c r="AD302" i="19"/>
  <c r="AEE4" i="64" s="1"/>
  <c r="ADM4" i="64"/>
  <c r="W50" i="23"/>
  <c r="X50" i="23"/>
  <c r="AG117" i="20"/>
  <c r="DM297" i="19"/>
  <c r="I11" i="67"/>
  <c r="D4" i="67"/>
  <c r="J11" i="67"/>
  <c r="E4" i="67"/>
  <c r="H95" i="21"/>
  <c r="G83" i="21"/>
  <c r="O11" i="73" l="1"/>
  <c r="V766" i="20"/>
  <c r="W766" i="20"/>
  <c r="X766" i="20"/>
  <c r="Y766" i="20"/>
  <c r="Z766" i="20"/>
  <c r="AA766" i="20"/>
  <c r="AB766" i="20"/>
  <c r="AC766" i="20"/>
  <c r="AD766" i="20"/>
  <c r="AE766" i="20"/>
  <c r="AF766" i="20"/>
  <c r="AG766" i="20"/>
  <c r="AH766" i="20"/>
  <c r="AI766" i="20"/>
  <c r="AJ766" i="20"/>
  <c r="O10" i="73"/>
  <c r="N10" i="73"/>
  <c r="O148" i="20"/>
  <c r="AG4" i="69" s="1"/>
  <c r="W148" i="20"/>
  <c r="AD148" i="20"/>
  <c r="AL148" i="20"/>
  <c r="O140" i="20"/>
  <c r="F4" i="69" s="1"/>
  <c r="W140" i="20"/>
  <c r="AD140" i="20"/>
  <c r="AL140" i="20"/>
  <c r="J4" i="69" l="1"/>
  <c r="X142" i="20"/>
  <c r="K4" i="69" s="1"/>
  <c r="AU4" i="69"/>
  <c r="AM150" i="20"/>
  <c r="AV4" i="69" s="1"/>
  <c r="AP4" i="69"/>
  <c r="AE150" i="20"/>
  <c r="AQ4" i="69" s="1"/>
  <c r="AK4" i="69"/>
  <c r="X150" i="20"/>
  <c r="AL4" i="69" s="1"/>
  <c r="T4" i="69"/>
  <c r="AM142" i="20"/>
  <c r="U4" i="69" s="1"/>
  <c r="O4" i="69"/>
  <c r="AE142" i="20"/>
  <c r="P4" i="69" s="1"/>
  <c r="V45" i="23"/>
  <c r="V44" i="23"/>
  <c r="V43" i="23"/>
  <c r="V42" i="23"/>
  <c r="V41" i="23"/>
  <c r="V30" i="23"/>
  <c r="V29" i="23"/>
  <c r="V28" i="23"/>
  <c r="V27" i="23"/>
  <c r="V26" i="23"/>
  <c r="V25" i="23"/>
  <c r="V24" i="23"/>
  <c r="V23" i="23"/>
  <c r="V22" i="23"/>
  <c r="V21" i="23"/>
  <c r="V20" i="23"/>
  <c r="V19" i="23"/>
  <c r="V18" i="23"/>
  <c r="V17" i="23"/>
  <c r="V16" i="23"/>
  <c r="V15" i="23"/>
  <c r="V14" i="23"/>
  <c r="V13" i="23"/>
  <c r="V12" i="23"/>
  <c r="V11" i="23"/>
  <c r="V10" i="23"/>
  <c r="V9" i="23"/>
  <c r="V8" i="23"/>
  <c r="V7" i="23"/>
  <c r="V6" i="23"/>
  <c r="V5" i="23"/>
  <c r="Y232" i="21"/>
  <c r="X232" i="21"/>
  <c r="AI129" i="20" l="1"/>
  <c r="N4" i="68" s="1"/>
  <c r="AI361" i="20" l="1"/>
  <c r="AI360" i="20"/>
  <c r="AH123" i="20" l="1"/>
  <c r="D26" i="21" l="1"/>
  <c r="D22" i="21"/>
  <c r="AL32" i="27" l="1"/>
  <c r="AK32" i="27"/>
  <c r="AJ32" i="27"/>
  <c r="AI32" i="27"/>
  <c r="AH32" i="27"/>
  <c r="AG32" i="27"/>
  <c r="AF32" i="27"/>
  <c r="AE32" i="27"/>
  <c r="AD32" i="27"/>
  <c r="AC32" i="27"/>
  <c r="AB32" i="27"/>
  <c r="AA32" i="27"/>
  <c r="AL24" i="27"/>
  <c r="AK24" i="27"/>
  <c r="AJ24" i="27"/>
  <c r="AI24" i="27"/>
  <c r="AH24" i="27"/>
  <c r="AG24" i="27"/>
  <c r="AF24" i="27"/>
  <c r="AE24" i="27"/>
  <c r="AD24" i="27"/>
  <c r="AC24" i="27"/>
  <c r="AB24" i="27"/>
  <c r="AJ52" i="27" l="1"/>
  <c r="AV322" i="19" s="1"/>
  <c r="AB52" i="27"/>
  <c r="AV314" i="19" s="1"/>
  <c r="AC52" i="27"/>
  <c r="AV315" i="19" s="1"/>
  <c r="AI52" i="27"/>
  <c r="AV321" i="19" s="1"/>
  <c r="AK52" i="27"/>
  <c r="AV323" i="19" s="1"/>
  <c r="AL52" i="27"/>
  <c r="AV324" i="19" s="1"/>
  <c r="AD52" i="27"/>
  <c r="AV316" i="19" s="1"/>
  <c r="AG52" i="27"/>
  <c r="AV319" i="19" s="1"/>
  <c r="AH52" i="27"/>
  <c r="AV320" i="19" s="1"/>
  <c r="AE52" i="27"/>
  <c r="AV317" i="19" s="1"/>
  <c r="AF52" i="27"/>
  <c r="AV318" i="19" s="1"/>
  <c r="AA52" i="27"/>
  <c r="AV313" i="19" s="1"/>
  <c r="AG123" i="20"/>
  <c r="AK124" i="20" s="1"/>
  <c r="AT124" i="20" s="1"/>
  <c r="K4" i="68" s="1"/>
  <c r="AV328" i="19" l="1"/>
  <c r="J4" i="68"/>
  <c r="AT148" i="20"/>
  <c r="AZ4" i="69" s="1"/>
  <c r="AG118" i="20"/>
  <c r="AA36" i="27"/>
  <c r="AU150" i="20" l="1"/>
  <c r="BA4" i="69" s="1"/>
  <c r="BA150" i="20" l="1"/>
  <c r="BT149" i="20"/>
  <c r="T31" i="23"/>
  <c r="BS149" i="20" l="1"/>
  <c r="BB4" i="69"/>
  <c r="V31" i="23"/>
  <c r="Y229" i="21"/>
  <c r="Y230" i="21"/>
  <c r="Y231" i="21"/>
  <c r="Y233" i="21"/>
  <c r="W237" i="21"/>
  <c r="W224" i="21"/>
  <c r="W225" i="21"/>
  <c r="W226" i="21"/>
  <c r="W227" i="21"/>
  <c r="W228" i="21"/>
  <c r="W229" i="21"/>
  <c r="W230" i="21"/>
  <c r="W231" i="21"/>
  <c r="W232" i="21"/>
  <c r="W233" i="21"/>
  <c r="W234" i="21"/>
  <c r="W235" i="21"/>
  <c r="W236" i="21"/>
  <c r="W222" i="21"/>
  <c r="W223" i="21"/>
  <c r="W221" i="21"/>
  <c r="W197" i="21"/>
  <c r="W198" i="21"/>
  <c r="W199" i="21"/>
  <c r="W200" i="21"/>
  <c r="W201" i="21"/>
  <c r="W202" i="21"/>
  <c r="W203" i="21"/>
  <c r="W204" i="21"/>
  <c r="W205" i="21"/>
  <c r="W206" i="21"/>
  <c r="W207" i="21"/>
  <c r="W208" i="21"/>
  <c r="W209" i="21"/>
  <c r="W210" i="21"/>
  <c r="W211" i="21"/>
  <c r="W212" i="21"/>
  <c r="W213" i="21"/>
  <c r="W214" i="21"/>
  <c r="W215" i="21"/>
  <c r="W216" i="21"/>
  <c r="W217" i="21"/>
  <c r="W218" i="21"/>
  <c r="W219" i="21"/>
  <c r="W220" i="21"/>
  <c r="W196" i="21"/>
  <c r="W195" i="21"/>
  <c r="W194" i="21"/>
  <c r="Y221" i="21"/>
  <c r="Y220" i="21"/>
  <c r="Y196" i="21"/>
  <c r="Y197" i="21"/>
  <c r="Y198" i="21"/>
  <c r="Y199" i="21"/>
  <c r="Y200" i="21"/>
  <c r="Y201" i="21"/>
  <c r="Y202" i="21"/>
  <c r="Y203" i="21"/>
  <c r="Y204" i="21"/>
  <c r="Y205" i="21"/>
  <c r="Y206" i="21"/>
  <c r="Y207" i="21"/>
  <c r="Y208" i="21"/>
  <c r="Y209" i="21"/>
  <c r="Y210" i="21"/>
  <c r="Y211" i="21"/>
  <c r="Y212" i="21"/>
  <c r="Y213" i="21"/>
  <c r="Y214" i="21"/>
  <c r="Y215" i="21"/>
  <c r="Y216" i="21"/>
  <c r="Y217" i="21"/>
  <c r="Y218" i="21"/>
  <c r="Y219" i="21"/>
  <c r="Y195" i="21"/>
  <c r="Y194" i="21"/>
  <c r="O107" i="23" l="1"/>
  <c r="V429" i="20" l="1"/>
  <c r="Y67" i="23" l="1"/>
  <c r="V67" i="23" s="1"/>
  <c r="Y62" i="23"/>
  <c r="V62" i="23" s="1"/>
  <c r="S108" i="23"/>
  <c r="S107" i="23"/>
  <c r="O108" i="23"/>
  <c r="V4" i="23"/>
  <c r="V33" i="23" s="1"/>
  <c r="T45" i="23"/>
  <c r="T44" i="23"/>
  <c r="T43" i="23"/>
  <c r="T42" i="23"/>
  <c r="T41" i="23"/>
  <c r="T30" i="23"/>
  <c r="T29" i="23"/>
  <c r="T28" i="23"/>
  <c r="T27" i="23"/>
  <c r="T26" i="23"/>
  <c r="T25" i="23"/>
  <c r="T24" i="23"/>
  <c r="T23" i="23"/>
  <c r="T22" i="23"/>
  <c r="T21" i="23"/>
  <c r="T20" i="23"/>
  <c r="T19" i="23"/>
  <c r="T18" i="23"/>
  <c r="T17" i="23"/>
  <c r="T16" i="23"/>
  <c r="T15" i="23"/>
  <c r="T14" i="23"/>
  <c r="T13" i="23"/>
  <c r="T12" i="23"/>
  <c r="T11" i="23"/>
  <c r="T10" i="23"/>
  <c r="T9" i="23"/>
  <c r="T8" i="23"/>
  <c r="T7" i="23"/>
  <c r="T6" i="23"/>
  <c r="T5" i="23"/>
  <c r="T4" i="23"/>
  <c r="V70" i="23" l="1"/>
  <c r="V69" i="23"/>
  <c r="T33" i="23"/>
  <c r="V50" i="23"/>
  <c r="V52" i="23" s="1"/>
  <c r="T50" i="23"/>
  <c r="T52" i="23" s="1"/>
  <c r="AB50" i="27"/>
  <c r="AC50" i="27"/>
  <c r="AD50" i="27"/>
  <c r="AE50" i="27"/>
  <c r="AF50" i="27"/>
  <c r="AG50" i="27"/>
  <c r="AH50" i="27"/>
  <c r="AI50" i="27"/>
  <c r="AJ50" i="27"/>
  <c r="AK50" i="27"/>
  <c r="AL50" i="27"/>
  <c r="AA50" i="27"/>
  <c r="AB48" i="27"/>
  <c r="AC48" i="27"/>
  <c r="AD48" i="27"/>
  <c r="AE48" i="27"/>
  <c r="AF48" i="27"/>
  <c r="AG48" i="27"/>
  <c r="AH48" i="27"/>
  <c r="AI48" i="27"/>
  <c r="AJ48" i="27"/>
  <c r="AK48" i="27"/>
  <c r="AL48" i="27"/>
  <c r="AA48" i="27"/>
  <c r="Z50" i="27"/>
  <c r="Z48" i="27"/>
  <c r="AB46" i="27"/>
  <c r="AC46" i="27"/>
  <c r="AD46" i="27"/>
  <c r="AE46" i="27"/>
  <c r="AF46" i="27"/>
  <c r="AG46" i="27"/>
  <c r="AH46" i="27"/>
  <c r="AI46" i="27"/>
  <c r="AJ46" i="27"/>
  <c r="AK46" i="27"/>
  <c r="AL46" i="27"/>
  <c r="AA46" i="27"/>
  <c r="AB44" i="27"/>
  <c r="AC44" i="27"/>
  <c r="AD44" i="27"/>
  <c r="AE44" i="27"/>
  <c r="AF44" i="27"/>
  <c r="AG44" i="27"/>
  <c r="AH44" i="27"/>
  <c r="AI44" i="27"/>
  <c r="AJ44" i="27"/>
  <c r="AK44" i="27"/>
  <c r="AL44" i="27"/>
  <c r="AA44" i="27"/>
  <c r="AB42" i="27"/>
  <c r="AC42" i="27"/>
  <c r="AD42" i="27"/>
  <c r="AE42" i="27"/>
  <c r="AF42" i="27"/>
  <c r="AG42" i="27"/>
  <c r="AH42" i="27"/>
  <c r="AI42" i="27"/>
  <c r="AJ42" i="27"/>
  <c r="AK42" i="27"/>
  <c r="AL42" i="27"/>
  <c r="AA42" i="27"/>
  <c r="AB40" i="27"/>
  <c r="AC40" i="27"/>
  <c r="AD40" i="27"/>
  <c r="AE40" i="27"/>
  <c r="AF40" i="27"/>
  <c r="AG40" i="27"/>
  <c r="AH40" i="27"/>
  <c r="AI40" i="27"/>
  <c r="AJ40" i="27"/>
  <c r="AK40" i="27"/>
  <c r="AL40" i="27"/>
  <c r="AA40" i="27"/>
  <c r="AB36" i="27"/>
  <c r="AC36" i="27"/>
  <c r="AD36" i="27"/>
  <c r="AE36" i="27"/>
  <c r="AF36" i="27"/>
  <c r="AG36" i="27"/>
  <c r="AH36" i="27"/>
  <c r="AI36" i="27"/>
  <c r="AJ36" i="27"/>
  <c r="AK36" i="27"/>
  <c r="AL36" i="27"/>
  <c r="AB37" i="27"/>
  <c r="AC37" i="27"/>
  <c r="AD37" i="27"/>
  <c r="AE37" i="27"/>
  <c r="AF37" i="27"/>
  <c r="AG37" i="27"/>
  <c r="AH37" i="27"/>
  <c r="AI37" i="27"/>
  <c r="AJ37" i="27"/>
  <c r="AK37" i="27"/>
  <c r="AL37" i="27"/>
  <c r="AB38" i="27"/>
  <c r="AC38" i="27"/>
  <c r="AD38" i="27"/>
  <c r="AE38" i="27"/>
  <c r="AF38" i="27"/>
  <c r="AG38" i="27"/>
  <c r="AH38" i="27"/>
  <c r="AI38" i="27"/>
  <c r="AJ38" i="27"/>
  <c r="AK38" i="27"/>
  <c r="AL38" i="27"/>
  <c r="AA38" i="27"/>
  <c r="AA37" i="27"/>
  <c r="AB35" i="27"/>
  <c r="AC35" i="27"/>
  <c r="AD35" i="27"/>
  <c r="AE35" i="27"/>
  <c r="AF35" i="27"/>
  <c r="AG35" i="27"/>
  <c r="AH35" i="27"/>
  <c r="AI35" i="27"/>
  <c r="AJ35" i="27"/>
  <c r="AK35" i="27"/>
  <c r="AL35" i="27"/>
  <c r="AA35" i="27"/>
  <c r="AB34" i="27"/>
  <c r="AC34" i="27"/>
  <c r="AD34" i="27"/>
  <c r="AE34" i="27"/>
  <c r="AF34" i="27"/>
  <c r="AG34" i="27"/>
  <c r="AH34" i="27"/>
  <c r="AI34" i="27"/>
  <c r="AJ34" i="27"/>
  <c r="AK34" i="27"/>
  <c r="AL34" i="27"/>
  <c r="AA34" i="27"/>
  <c r="AB33" i="27"/>
  <c r="AC33" i="27"/>
  <c r="AD33" i="27"/>
  <c r="AE33" i="27"/>
  <c r="AF33" i="27"/>
  <c r="AG33" i="27"/>
  <c r="AH33" i="27"/>
  <c r="AI33" i="27"/>
  <c r="AJ33" i="27"/>
  <c r="AK33" i="27"/>
  <c r="AL33" i="27"/>
  <c r="T102" i="23" l="1"/>
  <c r="T101" i="23"/>
  <c r="AA53" i="27"/>
  <c r="T70" i="23"/>
  <c r="T69" i="23"/>
  <c r="AA39" i="27"/>
  <c r="AL39" i="27"/>
  <c r="AD39" i="27"/>
  <c r="AK39" i="27"/>
  <c r="AC39" i="27"/>
  <c r="AG39" i="27"/>
  <c r="AH39" i="27"/>
  <c r="AF39" i="27"/>
  <c r="AI39" i="27"/>
  <c r="AE39" i="27"/>
  <c r="AJ39" i="27"/>
  <c r="AB39" i="27"/>
  <c r="F106" i="21" l="1"/>
  <c r="D35" i="21"/>
  <c r="G35" i="21"/>
  <c r="J35" i="21"/>
  <c r="M35" i="21"/>
  <c r="M30" i="21"/>
  <c r="J30" i="21"/>
  <c r="G30" i="21"/>
  <c r="D30" i="21"/>
  <c r="H83" i="22" l="1"/>
  <c r="Y85" i="23" s="1"/>
  <c r="V85" i="23" s="1"/>
  <c r="V86" i="23" s="1"/>
  <c r="F83" i="22"/>
  <c r="W85" i="23" s="1"/>
  <c r="V3" i="29"/>
  <c r="V1" i="29" s="1"/>
  <c r="U3" i="29"/>
  <c r="U1" i="29" s="1"/>
  <c r="T3" i="29"/>
  <c r="T1" i="29" s="1"/>
  <c r="S3" i="29"/>
  <c r="S1" i="29" s="1"/>
  <c r="R3" i="29"/>
  <c r="R1" i="29" s="1"/>
  <c r="Q3" i="29"/>
  <c r="Q1" i="29" s="1"/>
  <c r="P3" i="29"/>
  <c r="O3" i="29"/>
  <c r="N3" i="29"/>
  <c r="N1" i="29" s="1"/>
  <c r="M3" i="29"/>
  <c r="L3" i="29"/>
  <c r="L1" i="29" s="1"/>
  <c r="K3" i="29"/>
  <c r="K1" i="29" s="1"/>
  <c r="J3" i="29"/>
  <c r="J1" i="29" s="1"/>
  <c r="I3" i="29"/>
  <c r="I1" i="29" s="1"/>
  <c r="H3" i="29"/>
  <c r="G3" i="29"/>
  <c r="F3" i="29"/>
  <c r="F1" i="29" s="1"/>
  <c r="E3" i="29"/>
  <c r="D3" i="29"/>
  <c r="D1" i="29" s="1"/>
  <c r="C3" i="29"/>
  <c r="C1" i="29" s="1"/>
  <c r="P1" i="29"/>
  <c r="O1" i="29"/>
  <c r="M1" i="29"/>
  <c r="H1" i="29"/>
  <c r="G1" i="29"/>
  <c r="E1" i="29"/>
  <c r="AEI14" i="64" l="1"/>
  <c r="AD53" i="27"/>
  <c r="AEI20" i="64"/>
  <c r="AJ53" i="27"/>
  <c r="AEI13" i="64"/>
  <c r="AC53" i="27"/>
  <c r="AEI15" i="64"/>
  <c r="AE53" i="27"/>
  <c r="AEI21" i="64"/>
  <c r="AK53" i="27"/>
  <c r="AF53" i="27"/>
  <c r="AG53" i="27"/>
  <c r="AEI18" i="64"/>
  <c r="AH53" i="27"/>
  <c r="AEI12" i="64"/>
  <c r="AB53" i="27"/>
  <c r="AEI22" i="64"/>
  <c r="AL53" i="27"/>
  <c r="AEI19" i="64"/>
  <c r="AI53" i="27"/>
  <c r="AEI16" i="64"/>
  <c r="AEI17" i="64"/>
  <c r="E16" i="25"/>
  <c r="E15" i="25"/>
  <c r="E13" i="25"/>
  <c r="E10" i="25"/>
  <c r="D9" i="25"/>
  <c r="AA54" i="27" l="1" a="1"/>
  <c r="AA54" i="27" s="1"/>
  <c r="AI123" i="20" s="1"/>
  <c r="AEI11" i="64"/>
  <c r="AEL4" i="64"/>
  <c r="AEJ17" i="64"/>
  <c r="AEJ18" i="64"/>
  <c r="AEJ16" i="64"/>
  <c r="AEJ13" i="64"/>
  <c r="AEJ19" i="64"/>
  <c r="AEJ15" i="64"/>
  <c r="AEJ22" i="64"/>
  <c r="AEJ20" i="64"/>
  <c r="AEJ21" i="64"/>
  <c r="AEJ12" i="64"/>
  <c r="AEJ14" i="64"/>
  <c r="E9" i="25"/>
  <c r="E12" i="25"/>
  <c r="M11" i="73"/>
  <c r="M10" i="73"/>
  <c r="I4" i="68" l="1"/>
  <c r="AEJ11" i="64"/>
  <c r="AEM4" i="64"/>
  <c r="E26" i="25"/>
  <c r="DM353" i="19"/>
  <c r="DM349" i="19"/>
  <c r="AR147" i="20" l="1"/>
  <c r="AY4" i="69" s="1"/>
  <c r="S72" i="23"/>
  <c r="T72" i="23" s="1"/>
  <c r="F26" i="25"/>
  <c r="F25" i="25"/>
  <c r="F24" i="25"/>
  <c r="F23" i="25"/>
  <c r="F14" i="25"/>
  <c r="F11" i="25"/>
  <c r="F8" i="25"/>
  <c r="F7" i="25"/>
  <c r="E7" i="25"/>
  <c r="F6" i="25"/>
  <c r="E5" i="25"/>
  <c r="F3" i="25"/>
  <c r="AT149" i="20" l="1"/>
  <c r="S86" i="23"/>
  <c r="S87" i="23"/>
  <c r="F4" i="25"/>
  <c r="F5" i="25"/>
  <c r="E6" i="25"/>
  <c r="T86" i="23" l="1"/>
  <c r="T87" i="23"/>
  <c r="F28" i="25"/>
  <c r="F34" i="25" s="1"/>
  <c r="E4" i="25"/>
  <c r="E28" i="25" s="1"/>
  <c r="F33" i="25" s="1"/>
  <c r="F35" i="25" l="1"/>
  <c r="T89" i="23"/>
  <c r="AS309" i="19"/>
  <c r="AEH4" i="64" s="1"/>
  <c r="U309" i="19"/>
  <c r="AR155" i="20" l="1"/>
  <c r="E26" i="21"/>
  <c r="BF4" i="69" l="1"/>
  <c r="BS155" i="20"/>
  <c r="AF117" i="20"/>
  <c r="AI116" i="20" s="1"/>
  <c r="D4" i="68" l="1"/>
  <c r="AK117" i="20"/>
  <c r="AT117" i="20" s="1"/>
  <c r="F4" i="68" s="1"/>
  <c r="E4" i="68" l="1"/>
  <c r="AR139" i="20"/>
  <c r="X4" i="69" s="1"/>
  <c r="AT140" i="20"/>
  <c r="Y4" i="69" s="1"/>
  <c r="BH116" i="20"/>
  <c r="BG116" i="20"/>
  <c r="BF116" i="20"/>
  <c r="AI128" i="20"/>
  <c r="M4" i="68" s="1"/>
  <c r="AL122" i="20"/>
  <c r="H4" i="68" s="1"/>
  <c r="AL115" i="20"/>
  <c r="C4" i="68" s="1"/>
  <c r="AI107" i="20"/>
  <c r="F1" i="15"/>
  <c r="BT1" i="19"/>
  <c r="BR1" i="19"/>
  <c r="AG107" i="20" l="1" a="1"/>
  <c r="AG107" i="20" s="1"/>
  <c r="C4" i="67"/>
  <c r="AU142" i="20"/>
  <c r="Z4" i="69" s="1"/>
  <c r="AT141" i="20"/>
  <c r="BL531" i="20"/>
  <c r="BX559" i="20"/>
  <c r="BX550" i="20"/>
  <c r="BX540" i="20"/>
  <c r="BX531" i="20"/>
  <c r="BL530" i="20"/>
  <c r="BX514" i="20"/>
  <c r="BS504" i="20"/>
  <c r="BL504" i="20"/>
  <c r="BX489" i="20"/>
  <c r="BX480" i="20"/>
  <c r="BX470" i="20"/>
  <c r="BS460" i="20"/>
  <c r="BX452" i="20"/>
  <c r="BX443" i="20"/>
  <c r="BX433" i="20"/>
  <c r="BA142" i="20" l="1"/>
  <c r="BT141" i="20"/>
  <c r="BT407" i="20"/>
  <c r="BS407" i="20"/>
  <c r="BT406" i="20"/>
  <c r="BS406" i="20"/>
  <c r="BS141" i="20" l="1"/>
  <c r="AA4" i="69"/>
  <c r="BX350" i="20"/>
  <c r="BX341" i="20"/>
  <c r="T112" i="23" l="1"/>
  <c r="AP739" i="20"/>
  <c r="G4" i="73" s="1"/>
  <c r="T95" i="23"/>
  <c r="T107" i="23" l="1"/>
  <c r="T108" i="23"/>
  <c r="T109" i="23" l="1"/>
  <c r="V111" i="23" l="1"/>
  <c r="V101" i="23"/>
  <c r="AZ87" i="19" l="1"/>
  <c r="AR138" i="20" l="1"/>
  <c r="AR146" i="20"/>
  <c r="AR153" i="20"/>
  <c r="S113" i="21"/>
  <c r="T119" i="21"/>
  <c r="S119" i="21"/>
  <c r="T117" i="21"/>
  <c r="S117" i="21"/>
  <c r="T115" i="21"/>
  <c r="S115" i="21"/>
  <c r="T113" i="21"/>
  <c r="AJ138" i="20" l="1"/>
  <c r="W4" i="69"/>
  <c r="AJ146" i="20"/>
  <c r="AX4" i="69"/>
  <c r="AJ153" i="20"/>
  <c r="BE4" i="69"/>
  <c r="E30" i="21"/>
  <c r="H30" i="21"/>
  <c r="K30" i="21"/>
  <c r="N30" i="21"/>
  <c r="E35" i="21"/>
  <c r="H35" i="21"/>
  <c r="K35" i="21"/>
  <c r="N35" i="21"/>
  <c r="AB146" i="20" l="1"/>
  <c r="AS4" i="69"/>
  <c r="AB153" i="20"/>
  <c r="BE10" i="69"/>
  <c r="AB138" i="20"/>
  <c r="R4" i="69"/>
  <c r="O218" i="21"/>
  <c r="O217" i="21"/>
  <c r="O216" i="21"/>
  <c r="O213" i="21"/>
  <c r="O212" i="21"/>
  <c r="O211" i="21"/>
  <c r="O210" i="21"/>
  <c r="O209" i="21"/>
  <c r="O201" i="21"/>
  <c r="O200" i="21"/>
  <c r="O199" i="21"/>
  <c r="O198" i="21"/>
  <c r="O197" i="21"/>
  <c r="O181" i="21"/>
  <c r="O180" i="21"/>
  <c r="O179" i="21"/>
  <c r="O178" i="21"/>
  <c r="I177" i="21"/>
  <c r="O173" i="21"/>
  <c r="I40" i="21"/>
  <c r="E22" i="21"/>
  <c r="U146" i="20" l="1"/>
  <c r="AN4" i="69"/>
  <c r="U138" i="20"/>
  <c r="M4" i="69"/>
  <c r="T153" i="20"/>
  <c r="BE11" i="69"/>
  <c r="O202" i="21"/>
  <c r="I194" i="21" s="1"/>
  <c r="I206" i="21"/>
  <c r="AX839" i="20"/>
  <c r="V839" i="20"/>
  <c r="BB765" i="20"/>
  <c r="BA765" i="20"/>
  <c r="AZ765" i="20"/>
  <c r="AY765" i="20"/>
  <c r="AX765" i="20"/>
  <c r="AW765" i="20"/>
  <c r="AV765" i="20"/>
  <c r="AU765" i="20"/>
  <c r="AT765" i="20"/>
  <c r="AS765" i="20"/>
  <c r="AR765" i="20"/>
  <c r="AQ765" i="20"/>
  <c r="AP765" i="20"/>
  <c r="AO765" i="20"/>
  <c r="AN765" i="20"/>
  <c r="AJ765" i="20"/>
  <c r="AI765" i="20"/>
  <c r="AH765" i="20"/>
  <c r="AG765" i="20"/>
  <c r="AF765" i="20"/>
  <c r="AE765" i="20"/>
  <c r="AD765" i="20"/>
  <c r="AC765" i="20"/>
  <c r="AB765" i="20"/>
  <c r="AA765" i="20"/>
  <c r="Z765" i="20"/>
  <c r="Y765" i="20"/>
  <c r="X765" i="20"/>
  <c r="W765" i="20"/>
  <c r="V765" i="20"/>
  <c r="AE582" i="20"/>
  <c r="AI565" i="20"/>
  <c r="V565" i="20"/>
  <c r="J565" i="20"/>
  <c r="AI564" i="20"/>
  <c r="V564" i="20"/>
  <c r="J564" i="20"/>
  <c r="AU561" i="20"/>
  <c r="AI561" i="20"/>
  <c r="V561" i="20"/>
  <c r="J561" i="20"/>
  <c r="AU560" i="20"/>
  <c r="AI560" i="20"/>
  <c r="V560" i="20"/>
  <c r="J560" i="20"/>
  <c r="AI556" i="20"/>
  <c r="V556" i="20"/>
  <c r="J556" i="20"/>
  <c r="AI555" i="20"/>
  <c r="V555" i="20"/>
  <c r="J555" i="20"/>
  <c r="AU552" i="20"/>
  <c r="AI552" i="20"/>
  <c r="V552" i="20"/>
  <c r="J552" i="20"/>
  <c r="AU551" i="20"/>
  <c r="AI551" i="20"/>
  <c r="V551" i="20"/>
  <c r="J551" i="20"/>
  <c r="AI546" i="20"/>
  <c r="V546" i="20"/>
  <c r="J546" i="20"/>
  <c r="AI545" i="20"/>
  <c r="V545" i="20"/>
  <c r="J545" i="20"/>
  <c r="AU542" i="20"/>
  <c r="AI542" i="20"/>
  <c r="V542" i="20"/>
  <c r="J542" i="20"/>
  <c r="AU541" i="20"/>
  <c r="AI541" i="20"/>
  <c r="V541" i="20"/>
  <c r="J541" i="20"/>
  <c r="AI537" i="20"/>
  <c r="V537" i="20"/>
  <c r="AI536" i="20"/>
  <c r="V536" i="20"/>
  <c r="AU533" i="20"/>
  <c r="AI533" i="20"/>
  <c r="V533" i="20"/>
  <c r="AU532" i="20"/>
  <c r="AI532" i="20"/>
  <c r="V532" i="20"/>
  <c r="J527" i="20"/>
  <c r="J526" i="20"/>
  <c r="V524" i="20"/>
  <c r="J524" i="20"/>
  <c r="V523" i="20"/>
  <c r="J523" i="20"/>
  <c r="AI520" i="20"/>
  <c r="V520" i="20"/>
  <c r="J520" i="20"/>
  <c r="AI519" i="20"/>
  <c r="V519" i="20"/>
  <c r="J519" i="20"/>
  <c r="AU516" i="20"/>
  <c r="AI516" i="20"/>
  <c r="V516" i="20"/>
  <c r="J516" i="20"/>
  <c r="AU515" i="20"/>
  <c r="AI515" i="20"/>
  <c r="V515" i="20"/>
  <c r="J515" i="20"/>
  <c r="AI510" i="20"/>
  <c r="BT505" i="20" s="1"/>
  <c r="V510" i="20"/>
  <c r="BS505" i="20" s="1"/>
  <c r="J510" i="20"/>
  <c r="BL505" i="20" s="1"/>
  <c r="AU507" i="20"/>
  <c r="AI507" i="20"/>
  <c r="AU506" i="20"/>
  <c r="AI506" i="20"/>
  <c r="AU505" i="20"/>
  <c r="AI505" i="20"/>
  <c r="J502" i="20"/>
  <c r="J501" i="20"/>
  <c r="V499" i="20"/>
  <c r="J499" i="20"/>
  <c r="V498" i="20"/>
  <c r="J498" i="20"/>
  <c r="AI495" i="20"/>
  <c r="V495" i="20"/>
  <c r="J495" i="20"/>
  <c r="AI494" i="20"/>
  <c r="V494" i="20"/>
  <c r="J494" i="20"/>
  <c r="AU491" i="20"/>
  <c r="AI491" i="20"/>
  <c r="V491" i="20"/>
  <c r="J491" i="20"/>
  <c r="AU490" i="20"/>
  <c r="AI490" i="20"/>
  <c r="V490" i="20"/>
  <c r="J490" i="20"/>
  <c r="AI486" i="20"/>
  <c r="V486" i="20"/>
  <c r="J486" i="20"/>
  <c r="AI485" i="20"/>
  <c r="V485" i="20"/>
  <c r="J485" i="20"/>
  <c r="AU482" i="20"/>
  <c r="AI482" i="20"/>
  <c r="V482" i="20"/>
  <c r="J482" i="20"/>
  <c r="AU481" i="20"/>
  <c r="AI481" i="20"/>
  <c r="V481" i="20"/>
  <c r="J481" i="20"/>
  <c r="AI476" i="20"/>
  <c r="V476" i="20"/>
  <c r="J476" i="20"/>
  <c r="AI475" i="20"/>
  <c r="V475" i="20"/>
  <c r="J475" i="20"/>
  <c r="AU472" i="20"/>
  <c r="AI472" i="20"/>
  <c r="V472" i="20"/>
  <c r="J472" i="20"/>
  <c r="AU471" i="20"/>
  <c r="AI471" i="20"/>
  <c r="V471" i="20"/>
  <c r="J471" i="20"/>
  <c r="AI466" i="20"/>
  <c r="BS461" i="20"/>
  <c r="AI465" i="20"/>
  <c r="AI463" i="20"/>
  <c r="AI462" i="20"/>
  <c r="AI461" i="20"/>
  <c r="AI458" i="20"/>
  <c r="V458" i="20"/>
  <c r="J458" i="20"/>
  <c r="AI457" i="20"/>
  <c r="V457" i="20"/>
  <c r="J457" i="20"/>
  <c r="AU454" i="20"/>
  <c r="AI454" i="20"/>
  <c r="V454" i="20"/>
  <c r="J454" i="20"/>
  <c r="AU453" i="20"/>
  <c r="AI453" i="20"/>
  <c r="V453" i="20"/>
  <c r="J453" i="20"/>
  <c r="AI449" i="20"/>
  <c r="V449" i="20"/>
  <c r="J449" i="20"/>
  <c r="AI448" i="20"/>
  <c r="V448" i="20"/>
  <c r="J448" i="20"/>
  <c r="AU445" i="20"/>
  <c r="AI445" i="20"/>
  <c r="V445" i="20"/>
  <c r="J445" i="20"/>
  <c r="AU444" i="20"/>
  <c r="AI444" i="20"/>
  <c r="V444" i="20"/>
  <c r="J444" i="20"/>
  <c r="AI439" i="20"/>
  <c r="V439" i="20"/>
  <c r="J439" i="20"/>
  <c r="AI438" i="20"/>
  <c r="V438" i="20"/>
  <c r="J438" i="20"/>
  <c r="AU435" i="20"/>
  <c r="AI435" i="20"/>
  <c r="V435" i="20"/>
  <c r="J435" i="20"/>
  <c r="AU434" i="20"/>
  <c r="AI434" i="20"/>
  <c r="V434" i="20"/>
  <c r="J434" i="20"/>
  <c r="AM425" i="20"/>
  <c r="AM424" i="20"/>
  <c r="AI422" i="20"/>
  <c r="V422" i="20"/>
  <c r="J422" i="20"/>
  <c r="AI421" i="20"/>
  <c r="V421" i="20"/>
  <c r="J421" i="20"/>
  <c r="AU418" i="20"/>
  <c r="AI418" i="20"/>
  <c r="V418" i="20"/>
  <c r="J418" i="20"/>
  <c r="AU417" i="20"/>
  <c r="AI417" i="20"/>
  <c r="V417" i="20"/>
  <c r="J417" i="20"/>
  <c r="J413" i="20"/>
  <c r="J412" i="20"/>
  <c r="AU409" i="20"/>
  <c r="J409" i="20"/>
  <c r="AU408" i="20"/>
  <c r="J408" i="20"/>
  <c r="AI403" i="20"/>
  <c r="V403" i="20"/>
  <c r="BS398" i="20" s="1"/>
  <c r="J403" i="20"/>
  <c r="BL398" i="20" s="1"/>
  <c r="AI402" i="20"/>
  <c r="AU400" i="20"/>
  <c r="AI400" i="20"/>
  <c r="AU399" i="20"/>
  <c r="AI399" i="20"/>
  <c r="AU398" i="20"/>
  <c r="AI398" i="20"/>
  <c r="AI395" i="20"/>
  <c r="V395" i="20"/>
  <c r="J395" i="20"/>
  <c r="AI394" i="20"/>
  <c r="V394" i="20"/>
  <c r="AU391" i="20"/>
  <c r="AI391" i="20"/>
  <c r="V391" i="20"/>
  <c r="J391" i="20"/>
  <c r="AU390" i="20"/>
  <c r="AI390" i="20"/>
  <c r="V390" i="20"/>
  <c r="J390" i="20"/>
  <c r="AU386" i="20"/>
  <c r="AU385" i="20"/>
  <c r="AI383" i="20"/>
  <c r="V383" i="20"/>
  <c r="J383" i="20"/>
  <c r="AI382" i="20"/>
  <c r="V382" i="20"/>
  <c r="J382" i="20"/>
  <c r="AU379" i="20"/>
  <c r="AI379" i="20"/>
  <c r="V379" i="20"/>
  <c r="J379" i="20"/>
  <c r="AU378" i="20"/>
  <c r="AI378" i="20"/>
  <c r="V378" i="20"/>
  <c r="J378" i="20"/>
  <c r="AI374" i="20"/>
  <c r="V374" i="20"/>
  <c r="J374" i="20"/>
  <c r="AI373" i="20"/>
  <c r="V373" i="20"/>
  <c r="J373" i="20"/>
  <c r="AU370" i="20"/>
  <c r="AI370" i="20"/>
  <c r="V370" i="20"/>
  <c r="J370" i="20"/>
  <c r="AU369" i="20"/>
  <c r="AI369" i="20"/>
  <c r="V369" i="20"/>
  <c r="J369" i="20"/>
  <c r="V364" i="20"/>
  <c r="J364" i="20"/>
  <c r="AI363" i="20"/>
  <c r="BT359" i="20" s="1"/>
  <c r="BY359" i="20" s="1"/>
  <c r="AU361" i="20"/>
  <c r="AU360" i="20"/>
  <c r="AU359" i="20"/>
  <c r="AI359" i="20"/>
  <c r="AI355" i="20"/>
  <c r="BT350" i="20" s="1"/>
  <c r="V355" i="20"/>
  <c r="BS350" i="20" s="1"/>
  <c r="J355" i="20"/>
  <c r="BL350" i="20" s="1"/>
  <c r="AU352" i="20"/>
  <c r="AI352" i="20"/>
  <c r="V352" i="20"/>
  <c r="J352" i="20"/>
  <c r="AU351" i="20"/>
  <c r="AI351" i="20"/>
  <c r="V351" i="20"/>
  <c r="J351" i="20"/>
  <c r="N352" i="20" s="1"/>
  <c r="AI347" i="20"/>
  <c r="V347" i="20"/>
  <c r="J347" i="20"/>
  <c r="AI346" i="20"/>
  <c r="V346" i="20"/>
  <c r="J346" i="20"/>
  <c r="AU343" i="20"/>
  <c r="AI343" i="20"/>
  <c r="V343" i="20"/>
  <c r="J343" i="20"/>
  <c r="AU342" i="20"/>
  <c r="AI342" i="20"/>
  <c r="V342" i="20"/>
  <c r="J342" i="20"/>
  <c r="BL150" i="20"/>
  <c r="AK122" i="20"/>
  <c r="AK115" i="20"/>
  <c r="AS79" i="19"/>
  <c r="AS78" i="19"/>
  <c r="AS72" i="19"/>
  <c r="AS71" i="19"/>
  <c r="AS65" i="19"/>
  <c r="AS64" i="19"/>
  <c r="AS58" i="19"/>
  <c r="AS57" i="19"/>
  <c r="AS44" i="19"/>
  <c r="AS43" i="19"/>
  <c r="AS37" i="19"/>
  <c r="AS36" i="19"/>
  <c r="AS30" i="19"/>
  <c r="AS29" i="19"/>
  <c r="AS23" i="19"/>
  <c r="AS22" i="19"/>
  <c r="AS16" i="19"/>
  <c r="AS15" i="19"/>
  <c r="Z352" i="20" l="1"/>
  <c r="N391" i="20"/>
  <c r="Z445" i="20"/>
  <c r="AM445" i="20"/>
  <c r="AM352" i="20"/>
  <c r="BL424" i="20"/>
  <c r="BY424" i="20" s="1"/>
  <c r="BL423" i="20"/>
  <c r="BY423" i="20" s="1"/>
  <c r="AM400" i="20"/>
  <c r="BX406" i="20"/>
  <c r="BL388" i="20"/>
  <c r="BL349" i="20"/>
  <c r="BT461" i="20"/>
  <c r="BY505" i="20"/>
  <c r="L153" i="20"/>
  <c r="BE13" i="69" s="1"/>
  <c r="BE12" i="69"/>
  <c r="M138" i="20"/>
  <c r="D4" i="69" s="1"/>
  <c r="H4" i="69"/>
  <c r="M146" i="20"/>
  <c r="AE4" i="69" s="1"/>
  <c r="AI4" i="69"/>
  <c r="BT460" i="20"/>
  <c r="BT504" i="20"/>
  <c r="BY504" i="20" s="1"/>
  <c r="BT398" i="20"/>
  <c r="BY398" i="20" s="1"/>
  <c r="BT397" i="20"/>
  <c r="BY397" i="20" s="1"/>
  <c r="BT358" i="20"/>
  <c r="BY358" i="20" s="1"/>
  <c r="AM359" i="20" s="1"/>
  <c r="AM361" i="20"/>
  <c r="BY350" i="20"/>
  <c r="BS539" i="20"/>
  <c r="BL377" i="20"/>
  <c r="BS376" i="20"/>
  <c r="BX415" i="20"/>
  <c r="BL513" i="20"/>
  <c r="BS388" i="20"/>
  <c r="BL559" i="20"/>
  <c r="BX432" i="20"/>
  <c r="BL406" i="20"/>
  <c r="BS540" i="20"/>
  <c r="BX549" i="20"/>
  <c r="BS377" i="20"/>
  <c r="BS389" i="20"/>
  <c r="BS559" i="20"/>
  <c r="BL415" i="20"/>
  <c r="BL432" i="20"/>
  <c r="BS416" i="20"/>
  <c r="BS433" i="20"/>
  <c r="BX530" i="20"/>
  <c r="BL540" i="20"/>
  <c r="BL460" i="20"/>
  <c r="BL489" i="20"/>
  <c r="BS549" i="20"/>
  <c r="BT550" i="20"/>
  <c r="BS415" i="20"/>
  <c r="BT479" i="20"/>
  <c r="BT549" i="20"/>
  <c r="BL368" i="20"/>
  <c r="BL451" i="20"/>
  <c r="BS451" i="20"/>
  <c r="BS488" i="20"/>
  <c r="BL443" i="20"/>
  <c r="BT452" i="20"/>
  <c r="BL480" i="20"/>
  <c r="BT489" i="20"/>
  <c r="BT377" i="20"/>
  <c r="BS452" i="20"/>
  <c r="Z552" i="20"/>
  <c r="BL549" i="20"/>
  <c r="BS550" i="20"/>
  <c r="BL389" i="20"/>
  <c r="BT415" i="20"/>
  <c r="BT416" i="20"/>
  <c r="BT389" i="20"/>
  <c r="AM463" i="20"/>
  <c r="BL461" i="20"/>
  <c r="BT513" i="20"/>
  <c r="BT514" i="20"/>
  <c r="BS531" i="20"/>
  <c r="BS489" i="20"/>
  <c r="BX513" i="20"/>
  <c r="BL442" i="20"/>
  <c r="BT451" i="20"/>
  <c r="BL479" i="20"/>
  <c r="BT488" i="20"/>
  <c r="BL416" i="20"/>
  <c r="BL433" i="20"/>
  <c r="BS443" i="20"/>
  <c r="BS480" i="20"/>
  <c r="BL550" i="20"/>
  <c r="BT442" i="20"/>
  <c r="AM507" i="20"/>
  <c r="BT433" i="20"/>
  <c r="BL470" i="20"/>
  <c r="BX558" i="20"/>
  <c r="BT559" i="20"/>
  <c r="BT558" i="20"/>
  <c r="AM561" i="20"/>
  <c r="BS558" i="20"/>
  <c r="Z561" i="20"/>
  <c r="BL558" i="20"/>
  <c r="N561" i="20"/>
  <c r="BX539" i="20"/>
  <c r="BT531" i="20"/>
  <c r="AM533" i="20"/>
  <c r="BT530" i="20"/>
  <c r="BS530" i="20"/>
  <c r="BS514" i="20"/>
  <c r="BS513" i="20"/>
  <c r="BL514" i="20"/>
  <c r="BX488" i="20"/>
  <c r="N491" i="20"/>
  <c r="BL488" i="20"/>
  <c r="BX479" i="20"/>
  <c r="BT480" i="20"/>
  <c r="BS479" i="20"/>
  <c r="BX442" i="20"/>
  <c r="BT443" i="20"/>
  <c r="BS442" i="20"/>
  <c r="BT432" i="20"/>
  <c r="BS432" i="20"/>
  <c r="BT540" i="20"/>
  <c r="BT539" i="20"/>
  <c r="AM540" i="20"/>
  <c r="BL539" i="20"/>
  <c r="BL452" i="20"/>
  <c r="BS470" i="20"/>
  <c r="BX469" i="20"/>
  <c r="BT470" i="20"/>
  <c r="BT469" i="20"/>
  <c r="BS469" i="20"/>
  <c r="N472" i="20"/>
  <c r="BL469" i="20"/>
  <c r="BX451" i="20"/>
  <c r="BL407" i="20"/>
  <c r="BY407" i="20" s="1"/>
  <c r="BX349" i="20"/>
  <c r="BX388" i="20"/>
  <c r="BT388" i="20"/>
  <c r="BX376" i="20"/>
  <c r="BT376" i="20"/>
  <c r="BL376" i="20"/>
  <c r="BT368" i="20"/>
  <c r="BT367" i="20"/>
  <c r="BS368" i="20"/>
  <c r="BS367" i="20"/>
  <c r="BL367" i="20"/>
  <c r="BS349" i="20"/>
  <c r="BX367" i="20"/>
  <c r="BT349" i="20"/>
  <c r="Z516" i="20"/>
  <c r="AV508" i="20"/>
  <c r="BS346" i="20"/>
  <c r="BT340" i="20"/>
  <c r="BT341" i="20"/>
  <c r="BT346" i="20"/>
  <c r="BX340" i="20"/>
  <c r="BL346" i="20"/>
  <c r="BX346" i="20"/>
  <c r="BS340" i="20"/>
  <c r="BS341" i="20"/>
  <c r="BL340" i="20"/>
  <c r="N343" i="20"/>
  <c r="BL341" i="20"/>
  <c r="AM516" i="20"/>
  <c r="Z491" i="20"/>
  <c r="Z533" i="20"/>
  <c r="AM435" i="20"/>
  <c r="Z391" i="20"/>
  <c r="N418" i="20"/>
  <c r="AM491" i="20"/>
  <c r="N445" i="20"/>
  <c r="Z542" i="20"/>
  <c r="N552" i="20"/>
  <c r="AT385" i="20"/>
  <c r="BS150" i="20"/>
  <c r="N454" i="20"/>
  <c r="Z435" i="20"/>
  <c r="Z454" i="20"/>
  <c r="AM391" i="20"/>
  <c r="Z418" i="20"/>
  <c r="Z472" i="20"/>
  <c r="N482" i="20"/>
  <c r="N542" i="20"/>
  <c r="AM472" i="20"/>
  <c r="Z482" i="20"/>
  <c r="Z343" i="20"/>
  <c r="AM370" i="20"/>
  <c r="Z379" i="20"/>
  <c r="AM343" i="20"/>
  <c r="AM454" i="20"/>
  <c r="N409" i="20"/>
  <c r="Z370" i="20"/>
  <c r="AM379" i="20"/>
  <c r="AM418" i="20"/>
  <c r="AM552" i="20"/>
  <c r="AM542" i="20"/>
  <c r="N379" i="20"/>
  <c r="AM482" i="20"/>
  <c r="N370" i="20"/>
  <c r="N516" i="20"/>
  <c r="N435" i="20"/>
  <c r="BY416" i="20" l="1"/>
  <c r="BZ504" i="20"/>
  <c r="BY461" i="20"/>
  <c r="BY406" i="20"/>
  <c r="N407" i="20" s="1"/>
  <c r="BY460" i="20"/>
  <c r="BZ505" i="20"/>
  <c r="BZ398" i="20"/>
  <c r="CK396" i="20" s="1"/>
  <c r="BZ397" i="20"/>
  <c r="BY349" i="20"/>
  <c r="AM350" i="20" s="1"/>
  <c r="BZ359" i="20"/>
  <c r="BZ358" i="20"/>
  <c r="BY540" i="20"/>
  <c r="BY389" i="20"/>
  <c r="AM398" i="20" s="1"/>
  <c r="BY377" i="20"/>
  <c r="BY559" i="20"/>
  <c r="BY480" i="20"/>
  <c r="BY452" i="20"/>
  <c r="B397" i="20"/>
  <c r="BY415" i="20"/>
  <c r="N416" i="20" s="1"/>
  <c r="BY549" i="20"/>
  <c r="AM550" i="20" s="1"/>
  <c r="BY513" i="20"/>
  <c r="BY550" i="20"/>
  <c r="B504" i="20"/>
  <c r="BY489" i="20"/>
  <c r="BY433" i="20"/>
  <c r="B415" i="20"/>
  <c r="BY531" i="20"/>
  <c r="BY443" i="20"/>
  <c r="B549" i="20"/>
  <c r="BY514" i="20"/>
  <c r="B513" i="20"/>
  <c r="B479" i="20"/>
  <c r="BY479" i="20"/>
  <c r="N480" i="20" s="1"/>
  <c r="B442" i="20"/>
  <c r="BY442" i="20"/>
  <c r="AV446" i="20" s="1"/>
  <c r="B432" i="20"/>
  <c r="BY432" i="20"/>
  <c r="B558" i="20"/>
  <c r="BY558" i="20"/>
  <c r="B530" i="20"/>
  <c r="BY530" i="20"/>
  <c r="B488" i="20"/>
  <c r="BY488" i="20"/>
  <c r="AV492" i="20" s="1"/>
  <c r="BY539" i="20"/>
  <c r="B539" i="20"/>
  <c r="AM505" i="20"/>
  <c r="B451" i="20"/>
  <c r="BY470" i="20"/>
  <c r="B469" i="20"/>
  <c r="BY469" i="20"/>
  <c r="B406" i="20"/>
  <c r="BY451" i="20"/>
  <c r="B460" i="20"/>
  <c r="BZ424" i="20"/>
  <c r="CK423" i="20" s="1"/>
  <c r="B367" i="20"/>
  <c r="BY368" i="20"/>
  <c r="B376" i="20"/>
  <c r="B391" i="20"/>
  <c r="BY388" i="20"/>
  <c r="BY376" i="20"/>
  <c r="BY367" i="20"/>
  <c r="AM368" i="20" s="1"/>
  <c r="BY346" i="20"/>
  <c r="BY340" i="20"/>
  <c r="AV344" i="20" s="1"/>
  <c r="B340" i="20"/>
  <c r="BY341" i="20"/>
  <c r="BF423" i="20"/>
  <c r="B349" i="20"/>
  <c r="BZ460" i="20" l="1"/>
  <c r="AM461" i="20"/>
  <c r="BZ407" i="20"/>
  <c r="CK405" i="20" s="1"/>
  <c r="AV410" i="20"/>
  <c r="BZ461" i="20"/>
  <c r="CK459" i="20" s="1"/>
  <c r="N350" i="20"/>
  <c r="Z416" i="20"/>
  <c r="N433" i="20"/>
  <c r="BY431" i="20"/>
  <c r="AV380" i="20"/>
  <c r="Z377" i="20"/>
  <c r="AM416" i="20"/>
  <c r="AV419" i="20"/>
  <c r="BZ416" i="20"/>
  <c r="CK414" i="20" s="1"/>
  <c r="N550" i="20"/>
  <c r="AM480" i="20"/>
  <c r="BZ514" i="20"/>
  <c r="CK512" i="20" s="1"/>
  <c r="AV483" i="20"/>
  <c r="AV553" i="20"/>
  <c r="N514" i="20"/>
  <c r="Z514" i="20"/>
  <c r="AM514" i="20"/>
  <c r="Z550" i="20"/>
  <c r="Z480" i="20"/>
  <c r="AV517" i="20"/>
  <c r="BZ550" i="20"/>
  <c r="CK548" i="20" s="1"/>
  <c r="BY441" i="20"/>
  <c r="BZ489" i="20"/>
  <c r="CK487" i="20" s="1"/>
  <c r="N443" i="20"/>
  <c r="Z443" i="20"/>
  <c r="AM443" i="20"/>
  <c r="BZ480" i="20"/>
  <c r="CK478" i="20" s="1"/>
  <c r="BZ433" i="20"/>
  <c r="CK431" i="20" s="1"/>
  <c r="AV436" i="20"/>
  <c r="BZ443" i="20"/>
  <c r="CK441" i="20" s="1"/>
  <c r="BZ559" i="20"/>
  <c r="CK557" i="20" s="1"/>
  <c r="AM559" i="20"/>
  <c r="N559" i="20"/>
  <c r="AV562" i="20"/>
  <c r="Z559" i="20"/>
  <c r="BZ531" i="20"/>
  <c r="CK529" i="20" s="1"/>
  <c r="AM531" i="20"/>
  <c r="Z531" i="20"/>
  <c r="AV534" i="20"/>
  <c r="Z540" i="20"/>
  <c r="N540" i="20"/>
  <c r="AV543" i="20"/>
  <c r="BZ540" i="20"/>
  <c r="CK538" i="20" s="1"/>
  <c r="CK503" i="20"/>
  <c r="AV473" i="20"/>
  <c r="AM470" i="20"/>
  <c r="Z470" i="20"/>
  <c r="N470" i="20"/>
  <c r="BZ470" i="20"/>
  <c r="CK468" i="20" s="1"/>
  <c r="AV455" i="20"/>
  <c r="N452" i="20"/>
  <c r="BZ452" i="20"/>
  <c r="CK450" i="20" s="1"/>
  <c r="AM452" i="20"/>
  <c r="Z452" i="20"/>
  <c r="AV353" i="20"/>
  <c r="Z350" i="20"/>
  <c r="N368" i="20"/>
  <c r="Z368" i="20"/>
  <c r="AV371" i="20"/>
  <c r="AM377" i="20"/>
  <c r="N377" i="20"/>
  <c r="BZ377" i="20"/>
  <c r="CK375" i="20" s="1"/>
  <c r="AM389" i="20"/>
  <c r="AV392" i="20"/>
  <c r="BZ389" i="20"/>
  <c r="N389" i="20"/>
  <c r="Z389" i="20"/>
  <c r="BZ368" i="20"/>
  <c r="CK366" i="20" s="1"/>
  <c r="CK357" i="20"/>
  <c r="BZ349" i="20"/>
  <c r="CK348" i="20" s="1"/>
  <c r="BY356" i="20"/>
  <c r="BY347" i="20"/>
  <c r="BY339" i="20" s="1"/>
  <c r="BZ350" i="20"/>
  <c r="BZ341" i="20"/>
  <c r="CK339" i="20" s="1"/>
  <c r="AM489" i="20"/>
  <c r="Z489" i="20"/>
  <c r="AM433" i="20"/>
  <c r="Z433" i="20"/>
  <c r="AM341" i="20"/>
  <c r="Z341" i="20"/>
  <c r="N341" i="20"/>
  <c r="N489" i="20"/>
  <c r="CK387" i="20" l="1"/>
  <c r="F2" i="15" l="1"/>
  <c r="G65" i="11"/>
  <c r="I66" i="11"/>
  <c r="V9" i="19" l="1"/>
  <c r="G4" i="65" s="1"/>
  <c r="C17" i="21" l="1" a="1"/>
  <c r="C17" i="21" s="1"/>
  <c r="Y63" i="23" l="1"/>
  <c r="V89" i="23"/>
  <c r="T90" i="23" l="1"/>
  <c r="T94" i="23" s="1"/>
  <c r="T96" i="23"/>
  <c r="T113" i="23"/>
  <c r="V114" i="23" s="1"/>
  <c r="T111" i="23" s="1"/>
  <c r="AP717" i="20" l="1"/>
  <c r="C4" i="7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msduser</author>
    <author>作成者</author>
  </authors>
  <commentList>
    <comment ref="W8" authorId="0" shapeId="0" xr:uid="{EFF6123F-03AE-40F7-BBA4-3B7BAFF5419D}">
      <text>
        <r>
          <rPr>
            <b/>
            <sz val="9"/>
            <color indexed="81"/>
            <rFont val="MS P ゴシック"/>
            <family val="3"/>
            <charset val="128"/>
          </rPr>
          <t>データを読み取る場合は、PG又はHDを選択してください。</t>
        </r>
      </text>
    </comment>
    <comment ref="P11" authorId="1" shapeId="0" xr:uid="{B9253FA6-8F47-407E-975D-4EC86CD19E99}">
      <text>
        <r>
          <rPr>
            <b/>
            <sz val="9"/>
            <color indexed="81"/>
            <rFont val="ＭＳ Ｐゴシック"/>
            <family val="3"/>
            <charset val="128"/>
          </rPr>
          <t>事業場・工場等の報告書ファイルを事業者の
報告書ファイルと紐付けるために使用します。
※未入力の場合、XMLの出力はできません。</t>
        </r>
      </text>
    </comment>
    <comment ref="E14" authorId="1" shapeId="0" xr:uid="{62B93196-005A-4A4B-9B38-F21F0D25DE1E}">
      <text>
        <r>
          <rPr>
            <b/>
            <sz val="11"/>
            <color indexed="81"/>
            <rFont val="HG丸ｺﾞｼｯｸM-PRO"/>
            <family val="3"/>
            <charset val="128"/>
          </rPr>
          <t xml:space="preserve">●原則、エネルギー管理指定工場等が、日本標準産業分類における大分類『Ｇ情報通信業、Ｈ運輸業・郵便業、Ｉ卸売業・小売業、Ｊ金融業・保険業、Ｋ不動産業，物品賃貸業、Ｌ学術研究・専門・技術サービス業、Ｍ宿泊業・飲食サービス業、Ｎ生活関連サービス業・娯楽業、Ｏ教育・学習支援業、Ｐ医療・福祉、Ｑ複合サービス事業、Ｒサービス業（他に分類されないもの）、Ｓ公務（他に分類されるものを除く）、Ｔ分類不能の産業』に該当する場合は『専ら事務所』とし、『Ａ農業・林業、Ｂ漁業、Ｃ鉱業・採石業・砂利採取業、Ｄ建設業、Ｅ製造業、 Ｆ電気・ガス・熱供給・水道業』に該当する場合は、『工場等（専ら事務所を除く）』として下さい。ただし、日本標準産業分類のＡ～Ｆにおける『主として管理業務を行う本社』及び『その他の管理、補助的に経済活動を行う事業所』に該当する場合は、『専ら事務所』として下さい。
●上記原則に当てはめると『専ら事務所』に該当するものの、エネルギーの使用実態に鑑み、『工場等（専ら事務所を除く）』の判断基準を遵守することが適当である場合（例：廃棄物処理業に該当する工場、製造ラインを有している研究所等）は、『工場等（専ら事務所を除く）』の判断基準の遵守状況を記入して下さい。
</t>
        </r>
        <r>
          <rPr>
            <sz val="11"/>
            <color indexed="81"/>
            <rFont val="HG丸ｺﾞｼｯｸM-PRO"/>
            <family val="3"/>
            <charset val="128"/>
          </rPr>
          <t xml:space="preserve">
</t>
        </r>
      </text>
    </comment>
    <comment ref="M27" authorId="1" shapeId="0" xr:uid="{E380297F-98D7-4595-8DC9-CA7E14F0D991}">
      <text>
        <r>
          <rPr>
            <b/>
            <sz val="10"/>
            <color indexed="81"/>
            <rFont val="HG丸ｺﾞｼｯｸM-PRO"/>
            <family val="3"/>
            <charset val="128"/>
          </rPr>
          <t>原単位の変化率が「％（パーセンテージ）」で小数点第一位まで把握するために
必要な桁数４桁の値をもって記入して下さい。</t>
        </r>
      </text>
    </comment>
    <comment ref="D31" authorId="1" shapeId="0" xr:uid="{D16F786C-B038-4583-A183-9AAE96B904A3}">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G31" authorId="1" shapeId="0" xr:uid="{1DB6A540-BB2E-4E15-B17F-806D45CBBEA0}">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J31" authorId="1" shapeId="0" xr:uid="{C9AC6881-B61A-4C75-B526-087670DBFDD1}">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M31" authorId="1" shapeId="0" xr:uid="{3CD29768-9647-4C43-98F3-4E47F7702C87}">
      <text>
        <r>
          <rPr>
            <b/>
            <sz val="11"/>
            <color indexed="10"/>
            <rFont val="HG丸ｺﾞｼｯｸM-PRO"/>
            <family val="3"/>
            <charset val="128"/>
          </rPr>
          <t>原単位の変化率が「％（パーセンテージ）」で小数点第一位まで把握するために
必要な桁数４桁の値をもって記入して下さい。</t>
        </r>
        <r>
          <rPr>
            <b/>
            <sz val="9"/>
            <color indexed="81"/>
            <rFont val="HG丸ｺﾞｼｯｸM-PRO"/>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D36" authorId="1" shapeId="0" xr:uid="{EEC2DF5D-E722-4831-B29B-6893ABF03D2B}">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G36" authorId="1" shapeId="0" xr:uid="{740732B4-80EF-4B91-B2F4-40DD1CD3710B}">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J36" authorId="1" shapeId="0" xr:uid="{0DE80C14-F2C7-4857-A34A-38D3CACF8D03}">
      <text>
        <r>
          <rPr>
            <b/>
            <sz val="11"/>
            <color indexed="10"/>
            <rFont val="ＭＳ Ｐゴシック"/>
            <family val="3"/>
            <charset val="128"/>
          </rPr>
          <t>有効桁数４桁で入力して下さい。</t>
        </r>
        <r>
          <rPr>
            <b/>
            <sz val="9"/>
            <color indexed="81"/>
            <rFont val="ＭＳ Ｐゴシック"/>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M36" authorId="1" shapeId="0" xr:uid="{BFD1BD9A-3D8F-4585-8731-FB680BF33FF5}">
      <text>
        <r>
          <rPr>
            <b/>
            <sz val="11"/>
            <color indexed="10"/>
            <rFont val="HG丸ｺﾞｼｯｸM-PRO"/>
            <family val="3"/>
            <charset val="128"/>
          </rPr>
          <t>原単位の変化率が「％（パーセンテージ）」で小数点第一位まで把握するために
必要な桁数４桁の値をもって記入して下さい。</t>
        </r>
        <r>
          <rPr>
            <b/>
            <sz val="9"/>
            <color indexed="81"/>
            <rFont val="HG丸ｺﾞｼｯｸM-PRO"/>
            <family val="3"/>
            <charset val="128"/>
          </rPr>
          <t xml:space="preserve">
★</t>
        </r>
        <r>
          <rPr>
            <b/>
            <sz val="11"/>
            <color indexed="81"/>
            <rFont val="HG丸ｺﾞｼｯｸM-PRO"/>
            <family val="3"/>
            <charset val="128"/>
          </rPr>
          <t>やむを得ない事情により、過去に報告した原単位を変更する場合には、
その理由と新旧単位による生産数量等の（時系列）対比表を別紙に記入
の上、添付して下さい。
直近５年度間の途中で報告義務が発生し報告していた場合は、報告を始
めた年度の値から記入。
また、直近５年度間において報告義務がなく報告していなかった場合も
過去のエネルギー使用量等把握している場合は可能な限り記入に努めて
下さい。</t>
        </r>
      </text>
    </comment>
    <comment ref="I46" authorId="0" shapeId="0" xr:uid="{CD2256C0-EF63-4DE6-9728-C4A620BFD020}">
      <text>
        <r>
          <rPr>
            <b/>
            <sz val="9"/>
            <color indexed="81"/>
            <rFont val="MS P ゴシック"/>
            <family val="3"/>
            <charset val="128"/>
          </rPr>
          <t>調査表の「基本情報」シートの「ガス事業者名」又は「その他のガス事業者名」を取得する。
※自動反映</t>
        </r>
      </text>
    </comment>
    <comment ref="N46" authorId="1" shapeId="0" xr:uid="{D5A9DAA6-2E9D-4C0D-A616-80BCA0714AFC}">
      <text>
        <r>
          <rPr>
            <b/>
            <sz val="10"/>
            <color indexed="81"/>
            <rFont val="ＭＳ Ｐゴシック"/>
            <family val="3"/>
            <charset val="128"/>
          </rPr>
          <t>都市ガスのＣＯ２排出係数は、原則、法定係数
(0.0136 t-GJ)を使用します。
他の排出係数を使用する場合は上書き入力
して下さい。</t>
        </r>
      </text>
    </comment>
    <comment ref="N57" authorId="0" shapeId="0" xr:uid="{3DF21FBC-AC3B-4767-A491-23A9F85649A8}">
      <text>
        <r>
          <rPr>
            <b/>
            <sz val="9"/>
            <color indexed="81"/>
            <rFont val="MS P ゴシック"/>
            <family val="3"/>
            <charset val="128"/>
          </rPr>
          <t>会社名とメニュー名に基づいて自動的に反映します。
※：系数がない場合は、手動で系数を入力してください。</t>
        </r>
      </text>
    </comment>
    <comment ref="N59" authorId="0" shapeId="0" xr:uid="{498DCAAD-8596-4442-8176-CD7F0B9216D3}">
      <text>
        <r>
          <rPr>
            <b/>
            <sz val="9"/>
            <color indexed="81"/>
            <rFont val="MS P ゴシック"/>
            <family val="3"/>
            <charset val="128"/>
          </rPr>
          <t>会社名とメニュー名に基づいて自動的に反映します。
※：系数がない場合は、手動で系数を入力してください。</t>
        </r>
      </text>
    </comment>
    <comment ref="M113" authorId="1" shapeId="0" xr:uid="{F6B4D678-C984-463C-AA1C-E52CCE9E566D}">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4" authorId="1" shapeId="0" xr:uid="{145D08E3-2DA8-4EEA-A20A-C28BEEC3F912}">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5" authorId="1" shapeId="0" xr:uid="{2EFA6CAA-D722-4BFC-B34E-C78714F077C2}">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6" authorId="1" shapeId="0" xr:uid="{2806481F-63E1-4F79-A0ED-C04815B7671E}">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7" authorId="1" shapeId="0" xr:uid="{FC76C3DD-D1AB-4957-BF93-79905A9603B9}">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8" authorId="1" shapeId="0" xr:uid="{BF006FDC-BA38-4B5B-BE23-D3F1DEC2099D}">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19" authorId="1" shapeId="0" xr:uid="{FDCCB884-14D5-43BB-B015-DC60119402B2}">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M120" authorId="1" shapeId="0" xr:uid="{E19CDE61-4F8B-4EF6-95D3-BB5023BB0E1F}">
      <text>
        <r>
          <rPr>
            <b/>
            <sz val="10"/>
            <color indexed="10"/>
            <rFont val="ＭＳ Ｐゴシック"/>
            <family val="3"/>
            <charset val="128"/>
          </rPr>
          <t>他人に供給した場合（購入したものには使用できません）のＣＯ２排出係数は、
必ず下記の算出方法により算出した排出係数を入力して下さい。</t>
        </r>
      </text>
    </comment>
    <comment ref="I121" authorId="0" shapeId="0" xr:uid="{45472502-4118-4C6F-8CC6-B66CD4841627}">
      <text>
        <r>
          <rPr>
            <b/>
            <sz val="9"/>
            <color indexed="81"/>
            <rFont val="MS P ゴシック"/>
            <family val="3"/>
            <charset val="128"/>
          </rPr>
          <t>熱量９．７６GJ/千kWhとして換算しない場合、当該電気を発生させるために使用した燃料の発熱量を算出し、
その値を入力して下さい。
★入力が無い場合は、9.76GJ/千kWhを使用して自動的に計算します。</t>
        </r>
      </text>
    </comment>
    <comment ref="M121" authorId="0" shapeId="0" xr:uid="{47635248-59F5-48A3-BFC5-45B620403321}">
      <text>
        <r>
          <rPr>
            <b/>
            <sz val="9"/>
            <color indexed="10"/>
            <rFont val="MS P ゴシック"/>
            <family val="3"/>
            <charset val="128"/>
          </rPr>
          <t>他人に供給した場合（購入したものには使用できません）のＣＯ２排出係数は、必ず下記の算出方法により算出した排出係数（A)を入力して下さい。</t>
        </r>
      </text>
    </comment>
    <comment ref="M135" authorId="1" shapeId="0" xr:uid="{3FDFC533-EC80-4A8F-AD38-DCEB55505562}">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36" authorId="1" shapeId="0" xr:uid="{3ECE87EC-45C4-498E-AB06-0BF9411354EB}">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37" authorId="1" shapeId="0" xr:uid="{FA16401D-4E30-4395-9853-5D1B685B28F9}">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38" authorId="1" shapeId="0" xr:uid="{A040EF24-65F2-4D3F-975E-52B670EBD5E9}">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39" authorId="1" shapeId="0" xr:uid="{4B972A6A-52C8-4322-ABEB-B3E51D11AF3B}">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40" authorId="1" shapeId="0" xr:uid="{97471180-CA2D-424A-86A0-6FFF0AD4ADAC}">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41" authorId="1" shapeId="0" xr:uid="{69B58D56-8966-49D3-880A-40883905D57C}">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42" authorId="1" shapeId="0" xr:uid="{3E19CFE7-6948-48E0-AE06-789D483F305D}">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I145" authorId="1" shapeId="0" xr:uid="{960097A0-D23B-4031-BEC0-DDC758C8F06F}">
      <text>
        <r>
          <rPr>
            <b/>
            <sz val="10"/>
            <color indexed="81"/>
            <rFont val="HG丸ｺﾞｼｯｸM-PRO"/>
            <family val="3"/>
            <charset val="128"/>
          </rPr>
          <t xml:space="preserve">貴発電所が販売した電気の量（千ｋＷｈ）を
</t>
        </r>
        <r>
          <rPr>
            <b/>
            <sz val="10"/>
            <color indexed="10"/>
            <rFont val="HG丸ｺﾞｼｯｸM-PRO"/>
            <family val="3"/>
            <charset val="128"/>
          </rPr>
          <t xml:space="preserve">必ず入力して下さい。
</t>
        </r>
        <r>
          <rPr>
            <b/>
            <sz val="10"/>
            <color indexed="81"/>
            <rFont val="HG丸ｺﾞｼｯｸM-PRO"/>
            <family val="3"/>
            <charset val="128"/>
          </rPr>
          <t>また、熱も販売している場合は、下記③（熱供給
業者）欄にある「販売熱量」の欄にも入力して
下さい。</t>
        </r>
      </text>
    </comment>
    <comment ref="M145" authorId="1" shapeId="0" xr:uid="{8A2B3CCC-E838-49AA-9384-099535533F42}">
      <text>
        <r>
          <rPr>
            <b/>
            <sz val="12"/>
            <color indexed="10"/>
            <rFont val="ＭＳ Ｐゴシック"/>
            <family val="3"/>
            <charset val="128"/>
          </rPr>
          <t>貴発電所が販売した電気のCO2
排出係数を下記の算出式により
算出した値（A)を必ず入力して
下さい</t>
        </r>
        <r>
          <rPr>
            <b/>
            <sz val="12"/>
            <color indexed="8"/>
            <rFont val="ＭＳ Ｐゴシック"/>
            <family val="3"/>
            <charset val="128"/>
          </rPr>
          <t>。
★主な事業が発電所である方が
入力する欄です！</t>
        </r>
      </text>
    </comment>
    <comment ref="M157" authorId="1" shapeId="0" xr:uid="{746965C9-938B-4A8D-96FF-B3E65C8A63F6}">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59" authorId="1" shapeId="0" xr:uid="{A9AFCF60-AF30-477C-8D34-2014C6730EFA}">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61" authorId="1" shapeId="0" xr:uid="{449FBD5B-6E24-427D-B4FB-C2B8E4E1B212}">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M163" authorId="1" shapeId="0" xr:uid="{6343C50F-A2F2-492C-8896-A3EC1B020A8C}">
      <text>
        <r>
          <rPr>
            <b/>
            <sz val="12"/>
            <color indexed="10"/>
            <rFont val="HG丸ｺﾞｼｯｸM-PRO"/>
            <family val="3"/>
            <charset val="128"/>
          </rPr>
          <t>他人に供給した熱がある場合、
ＣＯ２排出係数は、必ず下記の
算出方法により算出した排出係数
を入力して下さい。</t>
        </r>
      </text>
    </comment>
    <comment ref="D164" authorId="1" shapeId="0" xr:uid="{1F985618-D9FC-43DA-913B-79F3EBD92655}">
      <text>
        <r>
          <rPr>
            <b/>
            <sz val="10"/>
            <color indexed="81"/>
            <rFont val="ＭＳ Ｐゴシック"/>
            <family val="3"/>
            <charset val="128"/>
          </rPr>
          <t>自家発電は熱量（GJ）とCO2排出係数の入力は必須です</t>
        </r>
      </text>
    </comment>
    <comment ref="I164" authorId="0" shapeId="0" xr:uid="{7B05722C-E2C5-4AD3-84C2-6EF7341D1FA4}">
      <text>
        <r>
          <rPr>
            <b/>
            <sz val="9"/>
            <color indexed="81"/>
            <rFont val="MS P ゴシック"/>
            <family val="3"/>
            <charset val="128"/>
          </rPr>
          <t>エネルギー供給を主たる事業としている工場は、
販売のために生産された熱又は電気は販売副生
ｴﾈﾙｷﾞｰには該当しません。</t>
        </r>
      </text>
    </comment>
    <comment ref="I166" authorId="1" shapeId="0" xr:uid="{8BE4D3DB-018B-4D0E-AE40-8E2203B54EA5}">
      <text>
        <r>
          <rPr>
            <b/>
            <sz val="10"/>
            <color indexed="81"/>
            <rFont val="ＭＳ Ｐゴシック"/>
            <family val="3"/>
            <charset val="128"/>
          </rPr>
          <t>貴工場が販売した熱の量（GJ）を</t>
        </r>
        <r>
          <rPr>
            <b/>
            <sz val="10"/>
            <color indexed="10"/>
            <rFont val="ＭＳ Ｐゴシック"/>
            <family val="3"/>
            <charset val="128"/>
          </rPr>
          <t xml:space="preserve">必ず入力して下さい。
</t>
        </r>
        <r>
          <rPr>
            <b/>
            <sz val="10"/>
            <color indexed="81"/>
            <rFont val="ＭＳ Ｐゴシック"/>
            <family val="3"/>
            <charset val="128"/>
          </rPr>
          <t>また、電気も販売している場合は上記②（発電所）欄に
ある「販売電気量」の欄にも入力して下さい。</t>
        </r>
      </text>
    </comment>
    <comment ref="M166" authorId="1" shapeId="0" xr:uid="{8E42AA84-CD76-4CB4-906D-56313AD002CD}">
      <text>
        <r>
          <rPr>
            <b/>
            <sz val="10"/>
            <color indexed="10"/>
            <rFont val="ＭＳ Ｐゴシック"/>
            <family val="3"/>
            <charset val="128"/>
          </rPr>
          <t xml:space="preserve">販売した熱のCO2排出係数を下記の算出式により
算出した値（B)を必ず入力して下さい。
</t>
        </r>
        <r>
          <rPr>
            <b/>
            <sz val="10"/>
            <color indexed="81"/>
            <rFont val="ＭＳ Ｐゴシック"/>
            <family val="3"/>
            <charset val="128"/>
          </rPr>
          <t>★主な事業が熱供給業の方が入力する欄です！</t>
        </r>
      </text>
    </comment>
    <comment ref="I178" authorId="1" shapeId="0" xr:uid="{372D7D27-FBF0-45CF-BD0C-1CC9DF4FDF31}">
      <text>
        <r>
          <rPr>
            <b/>
            <sz val="10"/>
            <color indexed="81"/>
            <rFont val="ＭＳ Ｐゴシック"/>
            <family val="3"/>
            <charset val="128"/>
          </rPr>
          <t>当該熱は法定係数以外の係数を使用できます。
法定係数以外の係数を用いたい場合は、このセルに入力して下さい。入力しない場合は法定係数が自動的に用いられます。
なお、熱供給業のようにエネルギー供給を主たる事業としている工場は、
ＳＴＥＰ２で「販売された量」の当該熱の欄には入力できません。（このセルに係数を入れても反映しません</t>
        </r>
      </text>
    </comment>
    <comment ref="M178" authorId="1" shapeId="0" xr:uid="{8BBA15EE-961F-4770-A5E6-CA0BAEA9B01B}">
      <text>
        <r>
          <rPr>
            <b/>
            <sz val="10"/>
            <color indexed="81"/>
            <rFont val="ＭＳ Ｐゴシック"/>
            <family val="3"/>
            <charset val="128"/>
          </rPr>
          <t>熱供給業のようにエネルギー供給を主たる事業
としている工場は、このセルに入力できません。</t>
        </r>
      </text>
    </comment>
    <comment ref="I179" authorId="1" shapeId="0" xr:uid="{4DA654AD-B01E-42B9-8BDD-0D1EBE8CDB98}">
      <text>
        <r>
          <rPr>
            <b/>
            <sz val="10"/>
            <color indexed="81"/>
            <rFont val="ＭＳ Ｐゴシック"/>
            <family val="3"/>
            <charset val="128"/>
          </rPr>
          <t>熱供給業のようにエネルギー供給を主たる事業
としている工場は、このセルに入力できません。</t>
        </r>
      </text>
    </comment>
    <comment ref="M179" authorId="1" shapeId="0" xr:uid="{E0135D62-2A99-4E28-BE90-780C2F14F90C}">
      <text>
        <r>
          <rPr>
            <b/>
            <sz val="10"/>
            <color indexed="81"/>
            <rFont val="ＭＳ Ｐゴシック"/>
            <family val="3"/>
            <charset val="128"/>
          </rPr>
          <t>熱供給業のようにエネルギー供給を主たる事業
としている工場は、このセルに入力できません。</t>
        </r>
      </text>
    </comment>
    <comment ref="I180" authorId="1" shapeId="0" xr:uid="{DC73063B-B0A6-49C4-BAAF-005C774D7C23}">
      <text>
        <r>
          <rPr>
            <b/>
            <sz val="10"/>
            <color indexed="81"/>
            <rFont val="ＭＳ Ｐゴシック"/>
            <family val="3"/>
            <charset val="128"/>
          </rPr>
          <t>熱供給業のようにエネルギー供給を主たる事業
としている工場は、このセルに入力できません。</t>
        </r>
      </text>
    </comment>
    <comment ref="M180" authorId="1" shapeId="0" xr:uid="{D146E1B9-CF80-4D67-BC6B-F3178F929B45}">
      <text>
        <r>
          <rPr>
            <b/>
            <sz val="10"/>
            <color indexed="81"/>
            <rFont val="ＭＳ Ｐゴシック"/>
            <family val="3"/>
            <charset val="128"/>
          </rPr>
          <t>熱供給業のようにエネルギー供給を主たる事業
としている工場は、このセルに入力できません。</t>
        </r>
      </text>
    </comment>
    <comment ref="I181" authorId="1" shapeId="0" xr:uid="{DB19D202-9DFB-4225-8038-B778EAD3EF17}">
      <text>
        <r>
          <rPr>
            <b/>
            <sz val="9"/>
            <color indexed="81"/>
            <rFont val="ＭＳ Ｐゴシック"/>
            <family val="3"/>
            <charset val="128"/>
          </rPr>
          <t>熱供給業のようにエネルギー供給を主たる事業
としている工場は、このセルに入力できません。</t>
        </r>
      </text>
    </comment>
    <comment ref="M181" authorId="1" shapeId="0" xr:uid="{42C9F983-A9C3-4E4B-8557-79FD8AA5CE6D}">
      <text>
        <r>
          <rPr>
            <b/>
            <sz val="9"/>
            <color indexed="81"/>
            <rFont val="ＭＳ Ｐゴシック"/>
            <family val="3"/>
            <charset val="128"/>
          </rPr>
          <t>熱供給業のようにエネルギー供給を主たる事業
としている工場は、このセルに入力できません。</t>
        </r>
      </text>
    </comment>
    <comment ref="I182" authorId="1" shapeId="0" xr:uid="{39DEA261-CA1C-4B05-8488-65FEB2C5640E}">
      <text>
        <r>
          <rPr>
            <b/>
            <sz val="10"/>
            <color indexed="81"/>
            <rFont val="ＭＳ Ｐゴシック"/>
            <family val="3"/>
            <charset val="128"/>
          </rPr>
          <t>エネルギー供給を主たる事業としている工場は、
販売のために生産された熱又は電気は販売副生ｴﾈﾙｷﾞｰではなく、
自らの生産に寄与しないｴﾈﾙｷﾞｰにも該当しません。</t>
        </r>
      </text>
    </comment>
    <comment ref="I184" authorId="1" shapeId="0" xr:uid="{0432C6F6-7B26-4251-9B27-6A3419D2ECD2}">
      <text>
        <r>
          <rPr>
            <b/>
            <sz val="10"/>
            <color indexed="81"/>
            <rFont val="ＭＳ Ｐゴシック"/>
            <family val="3"/>
            <charset val="128"/>
          </rPr>
          <t>貴工場が販売した熱の量（GJ）を</t>
        </r>
        <r>
          <rPr>
            <b/>
            <sz val="10"/>
            <color indexed="10"/>
            <rFont val="ＭＳ Ｐゴシック"/>
            <family val="3"/>
            <charset val="128"/>
          </rPr>
          <t xml:space="preserve">必ず入力して下さい。
</t>
        </r>
        <r>
          <rPr>
            <b/>
            <sz val="10"/>
            <color indexed="81"/>
            <rFont val="ＭＳ Ｐゴシック"/>
            <family val="3"/>
            <charset val="128"/>
          </rPr>
          <t>また、電気も販売している場合は上記③（発電所）欄に
ある「販売電気量」の欄にも入力して下さい。</t>
        </r>
      </text>
    </comment>
    <comment ref="M184" authorId="1" shapeId="0" xr:uid="{BC6DAF86-4665-4674-9DD1-6EBAA2A2C945}">
      <text>
        <r>
          <rPr>
            <b/>
            <sz val="10"/>
            <color indexed="10"/>
            <rFont val="ＭＳ Ｐゴシック"/>
            <family val="3"/>
            <charset val="128"/>
          </rPr>
          <t xml:space="preserve">販売した熱のCO2排出係数を下記の算出式により
算出した値（B)を必ず入力して下さい。
</t>
        </r>
        <r>
          <rPr>
            <b/>
            <sz val="10"/>
            <color indexed="81"/>
            <rFont val="ＭＳ Ｐゴシック"/>
            <family val="3"/>
            <charset val="128"/>
          </rPr>
          <t>★主な事業が熱供給業の方が入力する欄です！</t>
        </r>
      </text>
    </comment>
    <comment ref="I197" authorId="1" shapeId="0" xr:uid="{646C2637-A228-4697-BA94-D3AD20187B6A}">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197" authorId="1" shapeId="0" xr:uid="{0DD4BC79-4F8C-4D32-A4A9-9622014B9D1A}">
      <text>
        <r>
          <rPr>
            <b/>
            <sz val="10"/>
            <color indexed="81"/>
            <rFont val="ＭＳ Ｐゴシック"/>
            <family val="3"/>
            <charset val="128"/>
          </rPr>
          <t xml:space="preserve">温対法上の法定排出係数を入力のこと。
 右記の表を参考に入力して下さい。
</t>
        </r>
      </text>
    </comment>
    <comment ref="I198" authorId="1" shapeId="0" xr:uid="{B6336C39-D3A7-44B4-BBE7-EEEF9D120771}">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198" authorId="1" shapeId="0" xr:uid="{A9EBF81B-C251-4E3C-9CF6-671BD6ACDDB3}">
      <text>
        <r>
          <rPr>
            <b/>
            <sz val="10"/>
            <color indexed="81"/>
            <rFont val="ＭＳ Ｐゴシック"/>
            <family val="3"/>
            <charset val="128"/>
          </rPr>
          <t xml:space="preserve">温対法上の法定排出係数を入力のこと。
 右記の表を参考に入力して下さい。
</t>
        </r>
      </text>
    </comment>
    <comment ref="I199" authorId="1" shapeId="0" xr:uid="{EF7F28D1-E063-40C1-BC10-87DF0ACA566B}">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199" authorId="1" shapeId="0" xr:uid="{727D2FA7-7AAC-47CF-82A7-60050772E38F}">
      <text>
        <r>
          <rPr>
            <b/>
            <sz val="10"/>
            <color indexed="81"/>
            <rFont val="ＭＳ Ｐゴシック"/>
            <family val="3"/>
            <charset val="128"/>
          </rPr>
          <t xml:space="preserve">温対法上の法定排出係数を入力のこと。
 右記の表を参考に入力して下さい。
</t>
        </r>
      </text>
    </comment>
    <comment ref="I200" authorId="1" shapeId="0" xr:uid="{B595A5EC-70D2-4542-AF38-4E39DE897C62}">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00" authorId="1" shapeId="0" xr:uid="{03150B43-46A6-45CB-B905-72ACBE45E07A}">
      <text>
        <r>
          <rPr>
            <b/>
            <sz val="10"/>
            <color indexed="81"/>
            <rFont val="ＭＳ Ｐゴシック"/>
            <family val="3"/>
            <charset val="128"/>
          </rPr>
          <t xml:space="preserve">温対法上の法定排出係数を入力のこと。
 右記の表を参考に入力して下さい。
</t>
        </r>
      </text>
    </comment>
    <comment ref="I201" authorId="1" shapeId="0" xr:uid="{974E2AB2-1858-4AAB-9942-B781F31D6993}">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01" authorId="1" shapeId="0" xr:uid="{E3603602-0088-4C32-BA6E-4944084FA24E}">
      <text>
        <r>
          <rPr>
            <b/>
            <sz val="10"/>
            <color indexed="81"/>
            <rFont val="ＭＳ Ｐゴシック"/>
            <family val="3"/>
            <charset val="128"/>
          </rPr>
          <t xml:space="preserve">温対法上の法定排出係数を入力のこと。
 右記の表を参考に入力して下さい。
</t>
        </r>
      </text>
    </comment>
    <comment ref="I209" authorId="1" shapeId="0" xr:uid="{657C9FE1-2BA3-4777-903F-33B07E5804E2}">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09" authorId="1" shapeId="0" xr:uid="{958BFD99-FC01-42FB-8DE2-72498A44F65F}">
      <text>
        <r>
          <rPr>
            <b/>
            <sz val="10"/>
            <color indexed="81"/>
            <rFont val="ＭＳ Ｐゴシック"/>
            <family val="3"/>
            <charset val="128"/>
          </rPr>
          <t xml:space="preserve">温対法上の法定排出係数を入力のこと。
 右記の表を参考に入力して下さい。
</t>
        </r>
      </text>
    </comment>
    <comment ref="I210" authorId="1" shapeId="0" xr:uid="{4AB12C4A-8384-46E2-8E80-0AA9459A740D}">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10" authorId="1" shapeId="0" xr:uid="{B77D65A4-5997-4FB2-B425-6D8109CDEFEA}">
      <text>
        <r>
          <rPr>
            <b/>
            <sz val="10"/>
            <color indexed="81"/>
            <rFont val="ＭＳ Ｐゴシック"/>
            <family val="3"/>
            <charset val="128"/>
          </rPr>
          <t xml:space="preserve">温対法上の法定排出係数を入力のこと。
 右記の表を参考に入力して下さい。
</t>
        </r>
      </text>
    </comment>
    <comment ref="I211" authorId="1" shapeId="0" xr:uid="{04C11BF4-85D4-4BC5-AD53-32EA3A294030}">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11" authorId="1" shapeId="0" xr:uid="{E867831E-A091-4B25-9AFC-AEC215A677F3}">
      <text>
        <r>
          <rPr>
            <b/>
            <sz val="10"/>
            <color indexed="81"/>
            <rFont val="ＭＳ Ｐゴシック"/>
            <family val="3"/>
            <charset val="128"/>
          </rPr>
          <t xml:space="preserve">温対法上の法定排出係数を入力のこと。
 右記の表を参考に入力して下さい。
</t>
        </r>
      </text>
    </comment>
    <comment ref="I212" authorId="1" shapeId="0" xr:uid="{5231BA1B-8FC2-4315-8B25-B6A2DD7ACB47}">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12" authorId="1" shapeId="0" xr:uid="{07DBA7CA-C6E9-414B-9E5A-5404FE4033B0}">
      <text>
        <r>
          <rPr>
            <b/>
            <sz val="10"/>
            <color indexed="81"/>
            <rFont val="ＭＳ Ｐゴシック"/>
            <family val="3"/>
            <charset val="128"/>
          </rPr>
          <t xml:space="preserve">温対法上の法定排出係数を入力のこと。
 右記の表を参考に入力して下さい。
</t>
        </r>
      </text>
    </comment>
    <comment ref="I213" authorId="1" shapeId="0" xr:uid="{14BB22D0-95CC-4D04-A6ED-AF51A5D2A4BA}">
      <text>
        <r>
          <rPr>
            <b/>
            <sz val="10"/>
            <color indexed="81"/>
            <rFont val="ＭＳ Ｐゴシック"/>
            <family val="3"/>
            <charset val="128"/>
          </rPr>
          <t xml:space="preserve">単位発熱量は、法定係数を使用。
右記の表を参考に入力のこと。
但し、都市ガスは各ガス会社に確認にした係数を入力して下さい。
</t>
        </r>
      </text>
    </comment>
    <comment ref="L213" authorId="1" shapeId="0" xr:uid="{4DD7EB88-DE03-407D-9B9C-C28EB388CA93}">
      <text>
        <r>
          <rPr>
            <b/>
            <sz val="10"/>
            <color indexed="81"/>
            <rFont val="ＭＳ Ｐゴシック"/>
            <family val="3"/>
            <charset val="128"/>
          </rPr>
          <t xml:space="preserve">温対法上の法定排出係数を入力のこと。
 右記の表を参考に入力して下さい。
</t>
        </r>
      </text>
    </comment>
    <comment ref="L216" authorId="1" shapeId="0" xr:uid="{D8C8BD82-FC4C-4BE7-8157-6140FA731628}">
      <text>
        <r>
          <rPr>
            <b/>
            <sz val="10"/>
            <color indexed="81"/>
            <rFont val="ＭＳ Ｐゴシック"/>
            <family val="3"/>
            <charset val="128"/>
          </rPr>
          <t xml:space="preserve">温対法上の法定排出係数を入力のこと。
右記の表を参考に単位は「tCO2/kWh」で入力して下さい。
</t>
        </r>
      </text>
    </comment>
    <comment ref="L217" authorId="1" shapeId="0" xr:uid="{29C49171-5FFB-465E-ADB8-8ECD7D69DCD9}">
      <text>
        <r>
          <rPr>
            <b/>
            <sz val="10"/>
            <color indexed="81"/>
            <rFont val="ＭＳ Ｐゴシック"/>
            <family val="3"/>
            <charset val="128"/>
          </rPr>
          <t xml:space="preserve">温対法上の法定排出係数を入力のこと。
右記の表を参考に単位は「tCO2/kWh」で入力して下さい。
</t>
        </r>
      </text>
    </comment>
    <comment ref="L218" authorId="1" shapeId="0" xr:uid="{4D77FC87-876C-4B2A-8DFC-6BD37F7CDE01}">
      <text>
        <r>
          <rPr>
            <b/>
            <sz val="10"/>
            <color indexed="81"/>
            <rFont val="ＭＳ Ｐゴシック"/>
            <family val="3"/>
            <charset val="128"/>
          </rPr>
          <t xml:space="preserve">温対法上の法定排出係数を入力のこと。
右記の表を参考に単位は「tCO2/kWh」で入力して下さい。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msduser</author>
  </authors>
  <commentList>
    <comment ref="U4" authorId="0" shapeId="0" xr:uid="{27B0AC0D-FAC2-481E-905B-E360E4F96F0A}">
      <text>
        <r>
          <rPr>
            <b/>
            <sz val="10"/>
            <color indexed="81"/>
            <rFont val="ＭＳ Ｐゴシック"/>
            <family val="3"/>
            <charset val="128"/>
          </rPr>
          <t>指定通知書に記載された指定番号を（７桁）を記入して下さい。</t>
        </r>
      </text>
    </comment>
    <comment ref="V5" authorId="0" shapeId="0" xr:uid="{E1D66EBC-62A5-4B20-B14F-6AE465E59BE9}">
      <text>
        <r>
          <rPr>
            <b/>
            <sz val="10"/>
            <color indexed="81"/>
            <rFont val="ＭＳ Ｐゴシック"/>
            <family val="3"/>
            <charset val="128"/>
          </rPr>
          <t>調査表の「基本情報」シートの「建物等名称」を読み取りします
変更した場合は『変更有』ボタンを押して、
変更前の名称を追加欄に記入してください。</t>
        </r>
      </text>
    </comment>
    <comment ref="V6" authorId="0" shapeId="0" xr:uid="{C4363C08-4355-4D0F-94E3-386754C2C9C3}">
      <text>
        <r>
          <rPr>
            <b/>
            <sz val="10"/>
            <color indexed="81"/>
            <rFont val="ＭＳ Ｐゴシック"/>
            <family val="3"/>
            <charset val="128"/>
          </rPr>
          <t xml:space="preserve">指定通知書に記載された工場名・事業場名を
変更している場合は、変更前の名称をここに
記入して下さい。
</t>
        </r>
      </text>
    </comment>
    <comment ref="V7" authorId="0" shapeId="0" xr:uid="{7EF11872-1887-4F88-BE20-983E4604CD56}">
      <text>
        <r>
          <rPr>
            <b/>
            <sz val="10"/>
            <color indexed="81"/>
            <rFont val="ＭＳ Ｐゴシック"/>
            <family val="3"/>
            <charset val="128"/>
          </rPr>
          <t>調査表の「基本情報」シートの「郵便番号」項目を取得し、自動入力されます。</t>
        </r>
      </text>
    </comment>
    <comment ref="V8" authorId="0" shapeId="0" xr:uid="{B676C142-503C-4C43-B552-EB0240C92D3E}">
      <text>
        <r>
          <rPr>
            <b/>
            <sz val="10"/>
            <color indexed="81"/>
            <rFont val="ＭＳ Ｐゴシック"/>
            <family val="3"/>
            <charset val="128"/>
          </rPr>
          <t>調査表の「基本情報」シートの「住所」項目を取得し、自動入力されます。</t>
        </r>
      </text>
    </comment>
    <comment ref="V9" authorId="1" shapeId="0" xr:uid="{4651A8FB-8EB9-41AD-AB84-246352FA39B0}">
      <text>
        <r>
          <rPr>
            <b/>
            <sz val="9"/>
            <color indexed="81"/>
            <rFont val="MS P ゴシック"/>
            <family val="3"/>
            <charset val="128"/>
          </rPr>
          <t>細分類番号を入力すると、上の欄の事業の名称が自動表示されます。</t>
        </r>
      </text>
    </comment>
    <comment ref="U10" authorId="0" shapeId="0" xr:uid="{FA8BCAA6-97AF-4D48-A047-5DC74127882D}">
      <text>
        <r>
          <rPr>
            <b/>
            <sz val="10"/>
            <color indexed="81"/>
            <rFont val="ＭＳ Ｐゴシック"/>
            <family val="3"/>
            <charset val="128"/>
          </rPr>
          <t xml:space="preserve">日本標準産業分類の細分類に従い、4桁の番号を記入して下さい。
</t>
        </r>
      </text>
    </comment>
    <comment ref="B11" authorId="0" shapeId="0" xr:uid="{45EFB952-088D-4ABC-8EAF-583916952347}">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12" authorId="0" shapeId="0" xr:uid="{FF34C5C8-A6F3-4B2A-9BF8-C69F477EB127}">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Y15" authorId="0" shapeId="0" xr:uid="{8AE619B3-8166-497F-9078-6D7863D07B39}">
      <text>
        <r>
          <rPr>
            <b/>
            <sz val="9"/>
            <color indexed="81"/>
            <rFont val="ＭＳ Ｐゴシック"/>
            <family val="3"/>
            <charset val="128"/>
          </rPr>
          <t>半角数字で入力してください。</t>
        </r>
      </text>
    </comment>
    <comment ref="AE15" authorId="0" shapeId="0" xr:uid="{650B02C6-1F10-4C74-A287-40B1AE970DD3}">
      <text>
        <r>
          <rPr>
            <b/>
            <sz val="9"/>
            <color indexed="81"/>
            <rFont val="ＭＳ Ｐゴシック"/>
            <family val="3"/>
            <charset val="128"/>
          </rPr>
          <t>半角数字で入力してください。</t>
        </r>
      </text>
    </comment>
    <comment ref="AL15" authorId="0" shapeId="0" xr:uid="{67C18A96-13BD-4ED3-A848-C696C335A5F9}">
      <text>
        <r>
          <rPr>
            <b/>
            <sz val="9"/>
            <color indexed="81"/>
            <rFont val="ＭＳ Ｐゴシック"/>
            <family val="3"/>
            <charset val="128"/>
          </rPr>
          <t>半角数字で入力してください。</t>
        </r>
      </text>
    </comment>
    <comment ref="Y16" authorId="0" shapeId="0" xr:uid="{87DFCD90-865C-4FD1-9430-F84410FADAFC}">
      <text>
        <r>
          <rPr>
            <b/>
            <sz val="9"/>
            <color indexed="81"/>
            <rFont val="ＭＳ Ｐゴシック"/>
            <family val="3"/>
            <charset val="128"/>
          </rPr>
          <t>半角数字で入力してください。</t>
        </r>
      </text>
    </comment>
    <comment ref="AE16" authorId="0" shapeId="0" xr:uid="{80D3A614-110B-4882-ACBE-72547CEBE938}">
      <text>
        <r>
          <rPr>
            <b/>
            <sz val="9"/>
            <color indexed="81"/>
            <rFont val="ＭＳ Ｐゴシック"/>
            <family val="3"/>
            <charset val="128"/>
          </rPr>
          <t>半角数字で入力してください。</t>
        </r>
      </text>
    </comment>
    <comment ref="AL16" authorId="0" shapeId="0" xr:uid="{07438913-1648-45D0-8DC0-B64CB30A6737}">
      <text>
        <r>
          <rPr>
            <b/>
            <sz val="9"/>
            <color indexed="81"/>
            <rFont val="ＭＳ Ｐゴシック"/>
            <family val="3"/>
            <charset val="128"/>
          </rPr>
          <t>半角数字で入力してください。</t>
        </r>
      </text>
    </comment>
    <comment ref="B18" authorId="0" shapeId="0" xr:uid="{EF90AE67-4581-4CCE-AF43-17BA27BC18AB}">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19" authorId="0" shapeId="0" xr:uid="{89304EB4-365C-4323-B1A5-A48F46CC33EE}">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25" authorId="0" shapeId="0" xr:uid="{B52B11A8-51CB-413F-A4F8-84D63600621E}">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26" authorId="0" shapeId="0" xr:uid="{0BEE7D2F-7D26-4521-9CE3-157B12FB2F18}">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32" authorId="0" shapeId="0" xr:uid="{3B45D832-ADA4-460B-9760-9279CFC8AB17}">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33" authorId="0" shapeId="0" xr:uid="{7D742819-0AC2-45B3-B1AA-AA806A518FED}">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39" authorId="0" shapeId="0" xr:uid="{AE9C3F93-8109-46B1-869F-57F509F27DBB}">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40" authorId="0" shapeId="0" xr:uid="{A97391E6-DD1A-4193-B1D2-CC18312DA680}">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46" authorId="0" shapeId="0" xr:uid="{6EC34766-7617-4272-A10B-CF4ECCA028AD}">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47" authorId="0" shapeId="0" xr:uid="{67A9FC6B-21F8-4C13-9FD4-FE7C883CB2F3}">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53" authorId="0" shapeId="0" xr:uid="{7A97E9F6-98D9-4214-AFE0-FDA1CBC9C7F5}">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54" authorId="0" shapeId="0" xr:uid="{6F33BDE5-1E83-43FE-8337-55352B613CB6}">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60" authorId="0" shapeId="0" xr:uid="{559AFC5A-338B-4490-AB74-440FA8C46070}">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61" authorId="0" shapeId="0" xr:uid="{3F4D8FF5-707F-486F-ACA5-C30DE00B6E7B}">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67" authorId="0" shapeId="0" xr:uid="{000A48A2-538F-48B7-B214-B2AB479418CE}">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68" authorId="0" shapeId="0" xr:uid="{FE818C40-DA40-48EC-8456-12DE026403A9}">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74" authorId="0" shapeId="0" xr:uid="{D0183D4C-7C22-4D17-B1A0-935988113368}">
      <text>
        <r>
          <rPr>
            <b/>
            <sz val="10"/>
            <color indexed="81"/>
            <rFont val="ＭＳ Ｐゴシック"/>
            <family val="3"/>
            <charset val="128"/>
          </rPr>
          <t>選任されているエネルギー管理者（員）の氏名を記入。
複数選任されている場合は、代表者１名の氏名を記入。
未だ選任していない場合は、代行者としてエネルギー管理の責任を
負っている人の氏名を記入。
（例：○○○○代行、（所属部）○○部○○課）、「エネルギー管理士
免状番号又は講習修了番号」の欄には”欠員中”と記入。</t>
        </r>
      </text>
    </comment>
    <comment ref="X75" authorId="0" shapeId="0" xr:uid="{A22EF86A-D0E8-4284-8DE6-617999E63EA8}">
      <text>
        <r>
          <rPr>
            <b/>
            <sz val="10"/>
            <color indexed="81"/>
            <rFont val="ＭＳ Ｐゴシック"/>
            <family val="3"/>
            <charset val="128"/>
          </rPr>
          <t>選任されているエネルギー管理者（員）の氏名を記入。
未だ選任していない場合は、当該定期報告書の作成実務者の
職名・氏名・連絡先を記入し氏名の後ろに"（作成実務者）"と
記入。
「エネルギー管理士免状番号又は講習修了番号」の欄には
”選任中”と記入。</t>
        </r>
      </text>
    </comment>
    <comment ref="BG80" authorId="0" shapeId="0" xr:uid="{7089A613-4FEB-4EE1-BA4C-0D2DC64F5A03}">
      <text>
        <r>
          <rPr>
            <b/>
            <sz val="9"/>
            <color indexed="81"/>
            <rFont val="ＭＳ Ｐゴシック"/>
            <family val="3"/>
            <charset val="128"/>
          </rPr>
          <t>エネルギー管理者（員）の登録可能人数は
最大10名です。</t>
        </r>
      </text>
    </comment>
    <comment ref="J149" authorId="1" shapeId="0" xr:uid="{9350752A-8D35-4A6E-8D50-D6E87B3261E8}">
      <text>
        <r>
          <rPr>
            <b/>
            <sz val="9"/>
            <color indexed="81"/>
            <rFont val="MS P ゴシック"/>
            <family val="3"/>
            <charset val="128"/>
          </rPr>
          <t>調査表に該当データがない場合、空白で表示されます。</t>
        </r>
      </text>
    </comment>
    <comment ref="U149" authorId="1" shapeId="0" xr:uid="{C7BDCD24-2076-44E5-B13F-5DDBBBE17C43}">
      <text>
        <r>
          <rPr>
            <b/>
            <sz val="9"/>
            <color indexed="81"/>
            <rFont val="MS P ゴシック"/>
            <family val="3"/>
            <charset val="128"/>
          </rPr>
          <t>調査表に該当データがない場合、空白で表示されます。</t>
        </r>
      </text>
    </comment>
    <comment ref="AD149" authorId="1" shapeId="0" xr:uid="{7FFABC6C-D02D-46EB-A7A5-17CDDAEE1354}">
      <text>
        <r>
          <rPr>
            <b/>
            <sz val="9"/>
            <color indexed="81"/>
            <rFont val="MS P ゴシック"/>
            <family val="3"/>
            <charset val="128"/>
          </rPr>
          <t>調査表に該当データがない場合、空白で表示されます。</t>
        </r>
      </text>
    </comment>
    <comment ref="AM149" authorId="1" shapeId="0" xr:uid="{27A644BC-7AD4-4098-A8B0-7C7E63DB3169}">
      <text>
        <r>
          <rPr>
            <b/>
            <sz val="9"/>
            <color indexed="81"/>
            <rFont val="MS P ゴシック"/>
            <family val="3"/>
            <charset val="128"/>
          </rPr>
          <t>調査表に該当データがない場合、空白で表示されます。</t>
        </r>
      </text>
    </comment>
    <comment ref="AV149" authorId="1" shapeId="0" xr:uid="{D73DA3EC-F284-40E7-AB62-9DB851B70C5F}">
      <text>
        <r>
          <rPr>
            <b/>
            <sz val="9"/>
            <color indexed="81"/>
            <rFont val="MS P ゴシック"/>
            <family val="3"/>
            <charset val="128"/>
          </rPr>
          <t>調査表に該当データがない場合、空白で表示されます。</t>
        </r>
      </text>
    </comment>
    <comment ref="BE149" authorId="1" shapeId="0" xr:uid="{65663E9B-8E95-4DEB-A451-E16C96F127D0}">
      <text>
        <r>
          <rPr>
            <b/>
            <sz val="9"/>
            <color indexed="81"/>
            <rFont val="MS P ゴシック"/>
            <family val="3"/>
            <charset val="128"/>
          </rPr>
          <t>調査表に該当データがない場合、空白で表示されます。</t>
        </r>
      </text>
    </comment>
    <comment ref="BN149" authorId="1" shapeId="0" xr:uid="{DEE75C5D-723F-4884-B2B5-FA4C73076BCD}">
      <text>
        <r>
          <rPr>
            <b/>
            <sz val="9"/>
            <color indexed="81"/>
            <rFont val="MS P ゴシック"/>
            <family val="3"/>
            <charset val="128"/>
          </rPr>
          <t>調査表に該当データがない場合、空白で表示されます。</t>
        </r>
      </text>
    </comment>
    <comment ref="AF150" authorId="1" shapeId="0" xr:uid="{7DF1E517-99D8-46AD-B57B-F60EDD587A78}">
      <text>
        <r>
          <rPr>
            <b/>
            <sz val="9"/>
            <color indexed="81"/>
            <rFont val="MS P ゴシック"/>
            <family val="3"/>
            <charset val="128"/>
          </rPr>
          <t>調査表に該当データがない場合、空白で表示されます。</t>
        </r>
      </text>
    </comment>
    <comment ref="AX150" authorId="1" shapeId="0" xr:uid="{F339E1A7-657B-4152-830F-F7769AECCA1E}">
      <text>
        <r>
          <rPr>
            <b/>
            <sz val="9"/>
            <color indexed="81"/>
            <rFont val="MS P ゴシック"/>
            <family val="3"/>
            <charset val="128"/>
          </rPr>
          <t>調査表に該当データがない場合、空白で表示されます。</t>
        </r>
      </text>
    </comment>
    <comment ref="BP150" authorId="1" shapeId="0" xr:uid="{B84FFADE-3086-48C6-8BC3-9146D0E285CC}">
      <text>
        <r>
          <rPr>
            <b/>
            <sz val="9"/>
            <color indexed="81"/>
            <rFont val="MS P ゴシック"/>
            <family val="3"/>
            <charset val="128"/>
          </rPr>
          <t>調査表に該当データがない場合、空白で表示されます。</t>
        </r>
      </text>
    </comment>
    <comment ref="I185" authorId="1" shapeId="0" xr:uid="{9D131DA5-D9E9-49DF-8018-609DE7D08033}">
      <text>
        <r>
          <rPr>
            <b/>
            <sz val="9"/>
            <color indexed="81"/>
            <rFont val="MS P ゴシック"/>
            <family val="3"/>
            <charset val="128"/>
          </rPr>
          <t>調査表に該当データがない場合、空白で表示されます。</t>
        </r>
      </text>
    </comment>
    <comment ref="U185" authorId="1" shapeId="0" xr:uid="{A66C3523-4AD3-4AA0-9466-7BD70199EBD3}">
      <text>
        <r>
          <rPr>
            <b/>
            <sz val="9"/>
            <color indexed="81"/>
            <rFont val="MS P ゴシック"/>
            <family val="3"/>
            <charset val="128"/>
          </rPr>
          <t>調査表に該当データがない場合、空白で表示されます。</t>
        </r>
      </text>
    </comment>
    <comment ref="AD185" authorId="1" shapeId="0" xr:uid="{3F8B5DDE-C75F-4C2E-A40E-7EDEB701525F}">
      <text>
        <r>
          <rPr>
            <b/>
            <sz val="9"/>
            <color indexed="81"/>
            <rFont val="MS P ゴシック"/>
            <family val="3"/>
            <charset val="128"/>
          </rPr>
          <t>調査表に該当データがない場合、空白で表示されます。</t>
        </r>
      </text>
    </comment>
    <comment ref="AM185" authorId="1" shapeId="0" xr:uid="{8FAA0524-A3E8-485F-9E6D-52A09B6C28BA}">
      <text>
        <r>
          <rPr>
            <b/>
            <sz val="9"/>
            <color indexed="81"/>
            <rFont val="MS P ゴシック"/>
            <family val="3"/>
            <charset val="128"/>
          </rPr>
          <t>調査表に該当データがない場合、空白で表示されます。</t>
        </r>
      </text>
    </comment>
    <comment ref="AV185" authorId="1" shapeId="0" xr:uid="{08C734B3-54C8-472D-A7B6-0239DD11D09A}">
      <text>
        <r>
          <rPr>
            <b/>
            <sz val="9"/>
            <color indexed="81"/>
            <rFont val="MS P ゴシック"/>
            <family val="3"/>
            <charset val="128"/>
          </rPr>
          <t>調査表に該当データがない場合、空白で表示されます。</t>
        </r>
      </text>
    </comment>
    <comment ref="BE185" authorId="1" shapeId="0" xr:uid="{4CD44D1A-0221-4A67-A605-85D66E435740}">
      <text>
        <r>
          <rPr>
            <b/>
            <sz val="9"/>
            <color indexed="81"/>
            <rFont val="MS P ゴシック"/>
            <family val="3"/>
            <charset val="128"/>
          </rPr>
          <t>調査表に該当データがない場合、空白で表示されます。</t>
        </r>
      </text>
    </comment>
    <comment ref="BN185" authorId="1" shapeId="0" xr:uid="{0D0F2DBA-F511-4112-9079-E9438D0C4DE2}">
      <text>
        <r>
          <rPr>
            <b/>
            <sz val="9"/>
            <color indexed="81"/>
            <rFont val="MS P ゴシック"/>
            <family val="3"/>
            <charset val="128"/>
          </rPr>
          <t>調査表に該当データがない場合、空白で表示されます。</t>
        </r>
      </text>
    </comment>
    <comment ref="AF186" authorId="1" shapeId="0" xr:uid="{25B15850-7776-46D0-AD57-3F01F724122F}">
      <text>
        <r>
          <rPr>
            <b/>
            <sz val="9"/>
            <color indexed="81"/>
            <rFont val="MS P ゴシック"/>
            <family val="3"/>
            <charset val="128"/>
          </rPr>
          <t>調査表に該当データがない場合、空白で表示されます。</t>
        </r>
      </text>
    </comment>
    <comment ref="AX186" authorId="1" shapeId="0" xr:uid="{8BB4749B-96AE-46C7-95E7-2D706B3EF706}">
      <text>
        <r>
          <rPr>
            <b/>
            <sz val="9"/>
            <color indexed="81"/>
            <rFont val="MS P ゴシック"/>
            <family val="3"/>
            <charset val="128"/>
          </rPr>
          <t>調査表に該当データがない場合、空白で表示されます。</t>
        </r>
      </text>
    </comment>
    <comment ref="BP186" authorId="1" shapeId="0" xr:uid="{A2C975CE-9334-46DA-BB02-694D3CC453DE}">
      <text>
        <r>
          <rPr>
            <b/>
            <sz val="9"/>
            <color indexed="81"/>
            <rFont val="MS P ゴシック"/>
            <family val="3"/>
            <charset val="128"/>
          </rPr>
          <t>調査表に該当データがない場合、空白で表示されます。</t>
        </r>
      </text>
    </comment>
    <comment ref="I187" authorId="1" shapeId="0" xr:uid="{34BC363D-CCAC-422B-9871-AA5EEE926B11}">
      <text>
        <r>
          <rPr>
            <b/>
            <sz val="9"/>
            <color indexed="81"/>
            <rFont val="MS P ゴシック"/>
            <family val="3"/>
            <charset val="128"/>
          </rPr>
          <t>調査表に該当データがない場合、空白で表示されます。</t>
        </r>
      </text>
    </comment>
    <comment ref="U187" authorId="1" shapeId="0" xr:uid="{7F6BDCB1-05F3-4DE0-BF85-D8EA0EED6B48}">
      <text>
        <r>
          <rPr>
            <b/>
            <sz val="9"/>
            <color indexed="81"/>
            <rFont val="MS P ゴシック"/>
            <family val="3"/>
            <charset val="128"/>
          </rPr>
          <t>調査表に該当データがない場合、空白で表示されます。</t>
        </r>
      </text>
    </comment>
    <comment ref="AD187" authorId="1" shapeId="0" xr:uid="{98F100DD-806F-474C-9A41-078E21F16E54}">
      <text>
        <r>
          <rPr>
            <b/>
            <sz val="9"/>
            <color indexed="81"/>
            <rFont val="MS P ゴシック"/>
            <family val="3"/>
            <charset val="128"/>
          </rPr>
          <t>調査表に該当データがない場合、空白で表示されます。</t>
        </r>
      </text>
    </comment>
    <comment ref="AM187" authorId="1" shapeId="0" xr:uid="{613AA9D6-98D3-44D3-902E-DDF3EBABEF6F}">
      <text>
        <r>
          <rPr>
            <b/>
            <sz val="9"/>
            <color indexed="81"/>
            <rFont val="MS P ゴシック"/>
            <family val="3"/>
            <charset val="128"/>
          </rPr>
          <t>調査表に該当データがない場合、空白で表示されます。</t>
        </r>
      </text>
    </comment>
    <comment ref="AV187" authorId="1" shapeId="0" xr:uid="{AF78F3F3-0FF7-4A97-89A5-CFF42BF71A02}">
      <text>
        <r>
          <rPr>
            <b/>
            <sz val="9"/>
            <color indexed="81"/>
            <rFont val="MS P ゴシック"/>
            <family val="3"/>
            <charset val="128"/>
          </rPr>
          <t>調査表に該当データがない場合、空白で表示されます。</t>
        </r>
      </text>
    </comment>
    <comment ref="BE187" authorId="1" shapeId="0" xr:uid="{9BEFCD48-317D-48BE-A4D4-D2F9E8B6E235}">
      <text>
        <r>
          <rPr>
            <b/>
            <sz val="9"/>
            <color indexed="81"/>
            <rFont val="MS P ゴシック"/>
            <family val="3"/>
            <charset val="128"/>
          </rPr>
          <t>調査表に該当データがない場合、空白で表示されます。</t>
        </r>
      </text>
    </comment>
    <comment ref="BN187" authorId="1" shapeId="0" xr:uid="{EC933C06-1DE3-47E4-9ACB-B71235E585F0}">
      <text>
        <r>
          <rPr>
            <b/>
            <sz val="9"/>
            <color indexed="81"/>
            <rFont val="MS P ゴシック"/>
            <family val="3"/>
            <charset val="128"/>
          </rPr>
          <t>調査表に該当データがない場合、空白で表示されます。</t>
        </r>
      </text>
    </comment>
    <comment ref="AF188" authorId="1" shapeId="0" xr:uid="{36C7A620-090B-489E-83F0-57A09671FDDC}">
      <text>
        <r>
          <rPr>
            <b/>
            <sz val="9"/>
            <color indexed="81"/>
            <rFont val="MS P ゴシック"/>
            <family val="3"/>
            <charset val="128"/>
          </rPr>
          <t xml:space="preserve">調査表に該当データがない場合、空白で表示されます。
</t>
        </r>
      </text>
    </comment>
    <comment ref="AX188" authorId="1" shapeId="0" xr:uid="{78FE5B1B-C095-4C57-9A01-054B5796CFB4}">
      <text>
        <r>
          <rPr>
            <b/>
            <sz val="9"/>
            <color indexed="81"/>
            <rFont val="MS P ゴシック"/>
            <family val="3"/>
            <charset val="128"/>
          </rPr>
          <t xml:space="preserve">調査表に該当データがない場合、空白で表示されます。
</t>
        </r>
      </text>
    </comment>
    <comment ref="BP188" authorId="1" shapeId="0" xr:uid="{6B2DDDAD-70DB-4CE4-9949-6A4F5EDE88D9}">
      <text>
        <r>
          <rPr>
            <b/>
            <sz val="9"/>
            <color indexed="81"/>
            <rFont val="MS P ゴシック"/>
            <family val="3"/>
            <charset val="128"/>
          </rPr>
          <t xml:space="preserve">調査表に該当データがない場合、空白で表示されます。
</t>
        </r>
      </text>
    </comment>
    <comment ref="K207" authorId="1" shapeId="0" xr:uid="{10C8B97D-7DB1-4CF8-8AAB-22D066759E32}">
      <text>
        <r>
          <rPr>
            <b/>
            <sz val="9"/>
            <color indexed="81"/>
            <rFont val="MS P ゴシック"/>
            <family val="3"/>
            <charset val="128"/>
          </rPr>
          <t>調査表に該当データがない場合、空白で表示されます。</t>
        </r>
      </text>
    </comment>
    <comment ref="K219" authorId="1" shapeId="0" xr:uid="{1F7FC2A6-EED8-4C50-9F5D-762E6C984DAC}">
      <text>
        <r>
          <rPr>
            <b/>
            <sz val="9"/>
            <color indexed="81"/>
            <rFont val="MS P ゴシック"/>
            <family val="3"/>
            <charset val="128"/>
          </rPr>
          <t>調査表に該当データがない場合、空白で表示されます。</t>
        </r>
      </text>
    </comment>
    <comment ref="U219" authorId="1" shapeId="0" xr:uid="{573B4DCD-DE24-458C-A5F7-5390DCD52788}">
      <text>
        <r>
          <rPr>
            <b/>
            <sz val="9"/>
            <color indexed="81"/>
            <rFont val="MS P ゴシック"/>
            <family val="3"/>
            <charset val="128"/>
          </rPr>
          <t>調査表に該当データがない場合、空白で表示されます。</t>
        </r>
      </text>
    </comment>
    <comment ref="AD219" authorId="1" shapeId="0" xr:uid="{C540C133-44FB-4F16-B6F9-D8DA2D8F43B8}">
      <text>
        <r>
          <rPr>
            <b/>
            <sz val="9"/>
            <color indexed="81"/>
            <rFont val="MS P ゴシック"/>
            <family val="3"/>
            <charset val="128"/>
          </rPr>
          <t>調査表に該当データがない場合、空白で表示されます。</t>
        </r>
      </text>
    </comment>
    <comment ref="BE219" authorId="1" shapeId="0" xr:uid="{8293C50E-AE13-45C4-9868-76159C420B26}">
      <text>
        <r>
          <rPr>
            <b/>
            <sz val="9"/>
            <color indexed="81"/>
            <rFont val="MS P ゴシック"/>
            <family val="3"/>
            <charset val="128"/>
          </rPr>
          <t>調査表に該当データがない場合、空白で表示されます。</t>
        </r>
      </text>
    </comment>
    <comment ref="BN219" authorId="1" shapeId="0" xr:uid="{0869DE4F-6A9E-46A7-877B-D954C9F78ACE}">
      <text>
        <r>
          <rPr>
            <b/>
            <sz val="9"/>
            <color indexed="81"/>
            <rFont val="MS P ゴシック"/>
            <family val="3"/>
            <charset val="128"/>
          </rPr>
          <t>調査表に該当データがない場合、空白で表示されます。</t>
        </r>
      </text>
    </comment>
    <comment ref="CS219" authorId="1" shapeId="0" xr:uid="{50AB74F0-2F68-4594-A790-B9782FF7A222}">
      <text>
        <r>
          <rPr>
            <b/>
            <sz val="9"/>
            <color indexed="81"/>
            <rFont val="MS P ゴシック"/>
            <family val="3"/>
            <charset val="128"/>
          </rPr>
          <t>調査表に該当データがない場合、空白で表示されます。</t>
        </r>
      </text>
    </comment>
    <comment ref="DB219" authorId="1" shapeId="0" xr:uid="{29D412EF-AB83-4271-87B8-2A2385D62B4A}">
      <text>
        <r>
          <rPr>
            <b/>
            <sz val="9"/>
            <color indexed="81"/>
            <rFont val="MS P ゴシック"/>
            <family val="3"/>
            <charset val="128"/>
          </rPr>
          <t>調査表に該当データがない場合、空白で表示されます。</t>
        </r>
      </text>
    </comment>
    <comment ref="AF220" authorId="1" shapeId="0" xr:uid="{D713A083-2A7D-40F9-90B9-D65CA7081B07}">
      <text>
        <r>
          <rPr>
            <b/>
            <sz val="9"/>
            <color indexed="81"/>
            <rFont val="MS P ゴシック"/>
            <family val="3"/>
            <charset val="128"/>
          </rPr>
          <t>調査表に該当データがない場合、空白で表示されます。</t>
        </r>
      </text>
    </comment>
    <comment ref="BP220" authorId="1" shapeId="0" xr:uid="{348B85A5-291B-4F54-ABA2-078E6682CF0C}">
      <text>
        <r>
          <rPr>
            <b/>
            <sz val="9"/>
            <color indexed="81"/>
            <rFont val="MS P ゴシック"/>
            <family val="3"/>
            <charset val="128"/>
          </rPr>
          <t>調査表に該当データがない場合、空白で表示されます。</t>
        </r>
      </text>
    </comment>
    <comment ref="DD220" authorId="1" shapeId="0" xr:uid="{779045DA-DB1E-42CE-90B5-D51D28980EA8}">
      <text>
        <r>
          <rPr>
            <b/>
            <sz val="9"/>
            <color indexed="81"/>
            <rFont val="MS P ゴシック"/>
            <family val="3"/>
            <charset val="128"/>
          </rPr>
          <t>調査表に該当データがない場合、空白で表示されます。</t>
        </r>
      </text>
    </comment>
    <comment ref="K221" authorId="1" shapeId="0" xr:uid="{C66FB8D8-1FF5-4B61-BD11-5424D92F768C}">
      <text>
        <r>
          <rPr>
            <b/>
            <sz val="9"/>
            <color indexed="81"/>
            <rFont val="MS P ゴシック"/>
            <family val="3"/>
            <charset val="128"/>
          </rPr>
          <t>調査表に該当データがない場合、空白で表示されます。</t>
        </r>
      </text>
    </comment>
    <comment ref="U221" authorId="1" shapeId="0" xr:uid="{ADF31BB5-B3C9-44D8-9692-F616A8B9CAD0}">
      <text>
        <r>
          <rPr>
            <b/>
            <sz val="9"/>
            <color indexed="81"/>
            <rFont val="MS P ゴシック"/>
            <family val="3"/>
            <charset val="128"/>
          </rPr>
          <t>調査表に該当データがない場合、空白で表示されます。</t>
        </r>
      </text>
    </comment>
    <comment ref="AD221" authorId="1" shapeId="0" xr:uid="{B6945036-02C4-47B2-8F4A-A594D5FA2DF7}">
      <text>
        <r>
          <rPr>
            <b/>
            <sz val="9"/>
            <color indexed="81"/>
            <rFont val="MS P ゴシック"/>
            <family val="3"/>
            <charset val="128"/>
          </rPr>
          <t>調査表に該当データがない場合、空白で表示されます。</t>
        </r>
      </text>
    </comment>
    <comment ref="BE221" authorId="1" shapeId="0" xr:uid="{52BF2973-E7C7-4BB1-AAFC-B89C098FAD6E}">
      <text>
        <r>
          <rPr>
            <b/>
            <sz val="9"/>
            <color indexed="81"/>
            <rFont val="MS P ゴシック"/>
            <family val="3"/>
            <charset val="128"/>
          </rPr>
          <t>調査表に該当データがない場合、空白で表示されます。</t>
        </r>
      </text>
    </comment>
    <comment ref="BN221" authorId="1" shapeId="0" xr:uid="{1A552C02-95A6-416E-94AF-AB7C6C518D8F}">
      <text>
        <r>
          <rPr>
            <b/>
            <sz val="9"/>
            <color indexed="81"/>
            <rFont val="MS P ゴシック"/>
            <family val="3"/>
            <charset val="128"/>
          </rPr>
          <t>調査表に該当データがない場合、空白で表示されます。</t>
        </r>
      </text>
    </comment>
    <comment ref="CS221" authorId="1" shapeId="0" xr:uid="{550D2EA3-EF7B-4EAB-B15B-6A1BE4D3D6DC}">
      <text>
        <r>
          <rPr>
            <b/>
            <sz val="9"/>
            <color indexed="81"/>
            <rFont val="MS P ゴシック"/>
            <family val="3"/>
            <charset val="128"/>
          </rPr>
          <t>調査表に該当データがない場合、空白で表示されます。</t>
        </r>
      </text>
    </comment>
    <comment ref="DB221" authorId="1" shapeId="0" xr:uid="{0A6F7555-EA2F-43DD-A8C6-8868C3805557}">
      <text>
        <r>
          <rPr>
            <b/>
            <sz val="9"/>
            <color indexed="81"/>
            <rFont val="MS P ゴシック"/>
            <family val="3"/>
            <charset val="128"/>
          </rPr>
          <t>調査表に該当データがない場合、空白で表示されます。</t>
        </r>
      </text>
    </comment>
    <comment ref="AF222" authorId="1" shapeId="0" xr:uid="{8C21DAF7-2B42-4808-BEA9-2B523053C3AC}">
      <text>
        <r>
          <rPr>
            <b/>
            <sz val="9"/>
            <color indexed="81"/>
            <rFont val="MS P ゴシック"/>
            <family val="3"/>
            <charset val="128"/>
          </rPr>
          <t>調査表に該当データがない場合、空白で表示されます。</t>
        </r>
      </text>
    </comment>
    <comment ref="BP222" authorId="1" shapeId="0" xr:uid="{709C9B41-0E9C-40B0-889E-1FDFC3FA15EA}">
      <text>
        <r>
          <rPr>
            <b/>
            <sz val="9"/>
            <color indexed="81"/>
            <rFont val="MS P ゴシック"/>
            <family val="3"/>
            <charset val="128"/>
          </rPr>
          <t>調査表に該当データがない場合、空白で表示されます。</t>
        </r>
      </text>
    </comment>
    <comment ref="DD222" authorId="1" shapeId="0" xr:uid="{17DCA4B5-1EA9-4D20-9FCB-1FCAFED07022}">
      <text>
        <r>
          <rPr>
            <b/>
            <sz val="9"/>
            <color indexed="81"/>
            <rFont val="MS P ゴシック"/>
            <family val="3"/>
            <charset val="128"/>
          </rPr>
          <t>調査表に該当データがない場合、空白で表示されます。</t>
        </r>
      </text>
    </comment>
    <comment ref="U229" authorId="1" shapeId="0" xr:uid="{CC7DFC57-776B-4AA6-B5C0-0930E9EBFF8A}">
      <text>
        <r>
          <rPr>
            <b/>
            <sz val="9"/>
            <color indexed="81"/>
            <rFont val="MS P ゴシック"/>
            <family val="3"/>
            <charset val="128"/>
          </rPr>
          <t>うち非化石の数値が0場合、指定2表の1-4の「非化石割合」項目を手動入力すること。</t>
        </r>
      </text>
    </comment>
    <comment ref="I243" authorId="1" shapeId="0" xr:uid="{E312F787-9643-4E0B-9BCD-8EB85D0EC816}">
      <text>
        <r>
          <rPr>
            <b/>
            <sz val="9"/>
            <color indexed="81"/>
            <rFont val="MS P ゴシック"/>
            <family val="3"/>
            <charset val="128"/>
          </rPr>
          <t>調査表に該当データがない場合、空白で表示されます。</t>
        </r>
      </text>
    </comment>
    <comment ref="U243" authorId="1" shapeId="0" xr:uid="{52AB9BCC-7D73-4199-94E1-83175FA9893E}">
      <text>
        <r>
          <rPr>
            <b/>
            <sz val="9"/>
            <color indexed="81"/>
            <rFont val="MS P ゴシック"/>
            <family val="3"/>
            <charset val="128"/>
          </rPr>
          <t>調査表に該当データがない場合、空白で表示されます。</t>
        </r>
      </text>
    </comment>
    <comment ref="AD243" authorId="1" shapeId="0" xr:uid="{ABBED73B-384C-4373-9D8A-1626D5123830}">
      <text>
        <r>
          <rPr>
            <b/>
            <sz val="9"/>
            <color indexed="81"/>
            <rFont val="MS P ゴシック"/>
            <family val="3"/>
            <charset val="128"/>
          </rPr>
          <t>調査表に該当データがない場合、空白で表示されます。</t>
        </r>
      </text>
    </comment>
    <comment ref="AF244" authorId="1" shapeId="0" xr:uid="{E1D6BD07-AA8E-45D4-89B0-FD92CAC07628}">
      <text>
        <r>
          <rPr>
            <b/>
            <sz val="9"/>
            <color indexed="81"/>
            <rFont val="MS P ゴシック"/>
            <family val="3"/>
            <charset val="128"/>
          </rPr>
          <t>調査表に該当データがない場合、空白で表示されます。</t>
        </r>
      </text>
    </comment>
    <comment ref="AD249" authorId="1" shapeId="0" xr:uid="{9E53075B-D582-4873-BAA7-74B44AB0A228}">
      <text>
        <r>
          <rPr>
            <b/>
            <sz val="9"/>
            <color indexed="81"/>
            <rFont val="MS P ゴシック"/>
            <family val="3"/>
            <charset val="128"/>
          </rPr>
          <t>使用量の数値（原則　整数）を
入力すると、法定単位発熱係数
を掛けた値が整数で出ます。
※調査表にはこのデータが含まれていないため、手動で入力する必要があります。</t>
        </r>
      </text>
    </comment>
    <comment ref="AD251" authorId="1" shapeId="0" xr:uid="{6190E321-38F3-4E37-9807-7A939DE57C69}">
      <text>
        <r>
          <rPr>
            <b/>
            <sz val="9"/>
            <color indexed="81"/>
            <rFont val="MS P ゴシック"/>
            <family val="3"/>
            <charset val="128"/>
          </rPr>
          <t>使用量の数値（原則　整数）を
入力すると、法定単位発熱係数
を掛けた値が整数で出ます。
※調査表にはこのデータが含まれていないため、手動で入力する必要があります。</t>
        </r>
      </text>
    </comment>
    <comment ref="AD253" authorId="1" shapeId="0" xr:uid="{ACED1813-613B-473F-87E4-14CDD46D8DEC}">
      <text>
        <r>
          <rPr>
            <b/>
            <sz val="9"/>
            <color indexed="81"/>
            <rFont val="MS P ゴシック"/>
            <family val="3"/>
            <charset val="128"/>
          </rPr>
          <t>使用量の数値（原則　整数）を
入力すると、法定単位発熱係数
を掛けた値が整数で出ます。
※調査表にはこのデータが含まれていないため、手動で入力する必要があります。</t>
        </r>
      </text>
    </comment>
    <comment ref="K271" authorId="1" shapeId="0" xr:uid="{15A2B1F9-B9A6-46CE-ADD8-F74B326B4117}">
      <text>
        <r>
          <rPr>
            <b/>
            <sz val="9"/>
            <color indexed="81"/>
            <rFont val="MS P ゴシック"/>
            <family val="3"/>
            <charset val="128"/>
          </rPr>
          <t>調査表に該当データがない場合、空白で表示されます。</t>
        </r>
      </text>
    </comment>
    <comment ref="U271" authorId="1" shapeId="0" xr:uid="{34BED4E4-A4B6-43AC-95E0-FA4BD85E70D5}">
      <text>
        <r>
          <rPr>
            <b/>
            <sz val="9"/>
            <color indexed="81"/>
            <rFont val="MS P ゴシック"/>
            <family val="3"/>
            <charset val="128"/>
          </rPr>
          <t>調査表に該当データがない場合、空白で表示されます。</t>
        </r>
      </text>
    </comment>
    <comment ref="AD271" authorId="1" shapeId="0" xr:uid="{A239BF40-387E-4AAB-9FB8-6486C1A1FFCD}">
      <text>
        <r>
          <rPr>
            <b/>
            <sz val="9"/>
            <color indexed="81"/>
            <rFont val="MS P ゴシック"/>
            <family val="3"/>
            <charset val="128"/>
          </rPr>
          <t>調査表に該当データがない場合、空白で表示されます。</t>
        </r>
      </text>
    </comment>
    <comment ref="BE271" authorId="1" shapeId="0" xr:uid="{A281F749-F8C0-404A-8156-3A42F50E6155}">
      <text>
        <r>
          <rPr>
            <b/>
            <sz val="9"/>
            <color indexed="81"/>
            <rFont val="MS P ゴシック"/>
            <family val="3"/>
            <charset val="128"/>
          </rPr>
          <t>調査表に該当データがない場合、空白で表示されます。</t>
        </r>
      </text>
    </comment>
    <comment ref="BN271" authorId="1" shapeId="0" xr:uid="{D2D69886-517A-4899-B2D7-19600E387A95}">
      <text>
        <r>
          <rPr>
            <b/>
            <sz val="9"/>
            <color indexed="81"/>
            <rFont val="MS P ゴシック"/>
            <family val="3"/>
            <charset val="128"/>
          </rPr>
          <t>調査表に該当データがない場合、空白で表示されます。</t>
        </r>
      </text>
    </comment>
    <comment ref="AF272" authorId="1" shapeId="0" xr:uid="{26400A9B-7F3B-48D2-8E4F-917225CB8F43}">
      <text>
        <r>
          <rPr>
            <b/>
            <sz val="9"/>
            <color indexed="81"/>
            <rFont val="MS P ゴシック"/>
            <family val="3"/>
            <charset val="128"/>
          </rPr>
          <t>調査表に該当データがない場合、空白で表示されます。</t>
        </r>
      </text>
    </comment>
    <comment ref="BP272" authorId="1" shapeId="0" xr:uid="{B0AA67A2-F5A9-4EFC-A090-9F49ABED6AB6}">
      <text>
        <r>
          <rPr>
            <b/>
            <sz val="9"/>
            <color indexed="81"/>
            <rFont val="MS P ゴシック"/>
            <family val="3"/>
            <charset val="128"/>
          </rPr>
          <t>調査表に該当データがない場合、空白で表示されます。</t>
        </r>
      </text>
    </comment>
    <comment ref="U273" authorId="1" shapeId="0" xr:uid="{865E002D-D294-412F-B197-5D7010000309}">
      <text>
        <r>
          <rPr>
            <b/>
            <sz val="9"/>
            <color indexed="81"/>
            <rFont val="MS P ゴシック"/>
            <family val="3"/>
            <charset val="128"/>
          </rPr>
          <t>調査表に該当データがない場合、空白で表示されます。</t>
        </r>
      </text>
    </comment>
    <comment ref="K275" authorId="1" shapeId="0" xr:uid="{703915E7-AEA5-4ADF-919F-40DFA6164F9F}">
      <text>
        <r>
          <rPr>
            <b/>
            <sz val="9"/>
            <color indexed="81"/>
            <rFont val="MS P ゴシック"/>
            <family val="3"/>
            <charset val="128"/>
          </rPr>
          <t>調査表に該当データがない場合、空白で表示されます。</t>
        </r>
      </text>
    </comment>
    <comment ref="U275" authorId="1" shapeId="0" xr:uid="{5C0817AB-C74C-4823-BA50-2F3F90FCE716}">
      <text>
        <r>
          <rPr>
            <b/>
            <sz val="9"/>
            <color indexed="81"/>
            <rFont val="MS P ゴシック"/>
            <family val="3"/>
            <charset val="128"/>
          </rPr>
          <t>調査表に該当データがない場合、空白で表示されます。</t>
        </r>
      </text>
    </comment>
    <comment ref="AD275" authorId="1" shapeId="0" xr:uid="{F85486F1-B2C9-4094-AADA-56844318367C}">
      <text>
        <r>
          <rPr>
            <b/>
            <sz val="9"/>
            <color indexed="81"/>
            <rFont val="MS P ゴシック"/>
            <family val="3"/>
            <charset val="128"/>
          </rPr>
          <t>調査表に該当データがない場合、空白で表示されます。</t>
        </r>
      </text>
    </comment>
    <comment ref="BE275" authorId="1" shapeId="0" xr:uid="{26D86848-F0E5-4187-885B-7FBA9F90F41F}">
      <text>
        <r>
          <rPr>
            <b/>
            <sz val="9"/>
            <color indexed="81"/>
            <rFont val="MS P ゴシック"/>
            <family val="3"/>
            <charset val="128"/>
          </rPr>
          <t>調査表に該当データがない場合、空白で表示されます。</t>
        </r>
      </text>
    </comment>
    <comment ref="BN275" authorId="1" shapeId="0" xr:uid="{8B929535-61F4-4A3B-87F1-65DFA1AD7AC0}">
      <text>
        <r>
          <rPr>
            <b/>
            <sz val="9"/>
            <color indexed="81"/>
            <rFont val="MS P ゴシック"/>
            <family val="3"/>
            <charset val="128"/>
          </rPr>
          <t>調査表に該当データがない場合、空白で表示されます。</t>
        </r>
      </text>
    </comment>
    <comment ref="AF276" authorId="1" shapeId="0" xr:uid="{D9BBFD14-D35B-423F-B50E-8F0A43DCDEDE}">
      <text>
        <r>
          <rPr>
            <b/>
            <sz val="9"/>
            <color indexed="81"/>
            <rFont val="MS P ゴシック"/>
            <family val="3"/>
            <charset val="128"/>
          </rPr>
          <t>調査表に該当データがない場合、空白で表示されます。</t>
        </r>
      </text>
    </comment>
    <comment ref="BP276" authorId="1" shapeId="0" xr:uid="{EBE9B1FB-5E3B-4769-91F2-1E2380763A81}">
      <text>
        <r>
          <rPr>
            <b/>
            <sz val="9"/>
            <color indexed="81"/>
            <rFont val="MS P ゴシック"/>
            <family val="3"/>
            <charset val="128"/>
          </rPr>
          <t>調査表に該当データがない場合、空白で表示されます。</t>
        </r>
      </text>
    </comment>
    <comment ref="U277" authorId="1" shapeId="0" xr:uid="{8B2B8E8D-1EE1-4D3D-BDAF-3A93543A1368}">
      <text>
        <r>
          <rPr>
            <b/>
            <sz val="9"/>
            <color indexed="81"/>
            <rFont val="MS P ゴシック"/>
            <family val="3"/>
            <charset val="128"/>
          </rPr>
          <t>調査表に該当データがない場合、空白で表示されます。</t>
        </r>
      </text>
    </comment>
    <comment ref="BN291" authorId="1" shapeId="0" xr:uid="{8961D1B3-D7EE-446B-A30A-5C73F6AE3771}">
      <text>
        <r>
          <rPr>
            <b/>
            <sz val="9"/>
            <color indexed="81"/>
            <rFont val="MS P ゴシック"/>
            <family val="3"/>
            <charset val="128"/>
          </rPr>
          <t>販売した副生エネルギーの量には、重み付け非化石エネルギーのデータが含まれていないため、空白で表示されます。</t>
        </r>
      </text>
    </comment>
    <comment ref="BP292" authorId="1" shapeId="0" xr:uid="{AE869768-0CCC-4786-BBE1-C1B039A2E9B9}">
      <text>
        <r>
          <rPr>
            <b/>
            <sz val="9"/>
            <color indexed="81"/>
            <rFont val="MS P ゴシック"/>
            <family val="3"/>
            <charset val="128"/>
          </rPr>
          <t>販売した副生エネルギーの量には、重み付け非化石エネルギーのデータが含まれていないため、空白で表示されます。</t>
        </r>
      </text>
    </comment>
    <comment ref="AD301" authorId="1" shapeId="0" xr:uid="{76559A96-19C1-4C04-B490-A1306E2FA35C}">
      <text>
        <r>
          <rPr>
            <b/>
            <sz val="9"/>
            <color indexed="81"/>
            <rFont val="MS P ゴシック"/>
            <family val="3"/>
            <charset val="128"/>
          </rPr>
          <t>STEP１（第１入力頁）シートの「使用量の原油換算（Kl）」項目入力すると、自動表示されます。</t>
        </r>
      </text>
    </comment>
    <comment ref="AV301" authorId="1" shapeId="0" xr:uid="{B66C986A-204C-4EBF-B1CD-5BACD3B9F7A7}">
      <text>
        <r>
          <rPr>
            <b/>
            <sz val="9"/>
            <color indexed="81"/>
            <rFont val="MS P ゴシック"/>
            <family val="3"/>
            <charset val="128"/>
          </rPr>
          <t>STEP１（第１入力頁）シートの「他者に供給の使用量の原油換算（Kl）」項目入力すると、自動表示されます。</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msduser</author>
  </authors>
  <commentList>
    <comment ref="AH108" authorId="0" shapeId="0" xr:uid="{E25B4630-5A7A-4541-BAAE-62A76CAC5593}">
      <text>
        <r>
          <rPr>
            <b/>
            <sz val="10"/>
            <color indexed="81"/>
            <rFont val="ＭＳ Ｐゴシック"/>
            <family val="3"/>
            <charset val="128"/>
          </rPr>
          <t xml:space="preserve">
調査票の「基本情報」シートの「原単位分母の値」項目を取得し、有効数字4桁に自動入力されます。</t>
        </r>
      </text>
    </comment>
    <comment ref="AI116" authorId="1" shapeId="0" xr:uid="{F7E3F75E-3174-4514-B532-A30B4D2A7C4E}">
      <text>
        <r>
          <rPr>
            <b/>
            <sz val="9"/>
            <color indexed="81"/>
            <rFont val="MS P ゴシック"/>
            <family val="3"/>
            <charset val="128"/>
          </rPr>
          <t xml:space="preserve">有効数字４桁に自動的に記入されますが、
正しい数値かご確認下さい。
</t>
        </r>
      </text>
    </comment>
    <comment ref="AK117" authorId="1" shapeId="0" xr:uid="{8B9530A1-799F-495F-A332-7C92B41110AA}">
      <text>
        <r>
          <rPr>
            <b/>
            <sz val="9"/>
            <color indexed="81"/>
            <rFont val="MS P ゴシック"/>
            <family val="3"/>
            <charset val="128"/>
          </rPr>
          <t>自動的に記入されますが、正しい数値かご確認下さい。</t>
        </r>
      </text>
    </comment>
    <comment ref="AT117" authorId="1" shapeId="0" xr:uid="{F3603AD9-0C99-42FE-804A-86AA09459A7C}">
      <text>
        <r>
          <rPr>
            <b/>
            <sz val="9"/>
            <color indexed="81"/>
            <rFont val="MS P ゴシック"/>
            <family val="3"/>
            <charset val="128"/>
          </rPr>
          <t>自動的に記入されますが、正しい数値かご確認下さい。</t>
        </r>
      </text>
    </comment>
    <comment ref="AI123" authorId="1" shapeId="0" xr:uid="{D07F60E4-6B8D-4ECC-803B-9B94017F442B}">
      <text>
        <r>
          <rPr>
            <b/>
            <sz val="9"/>
            <color indexed="81"/>
            <rFont val="MS P ゴシック"/>
            <family val="3"/>
            <charset val="128"/>
          </rPr>
          <t>自動的に記入されますが、正しい数値かご確認下さい。</t>
        </r>
      </text>
    </comment>
    <comment ref="AK124" authorId="1" shapeId="0" xr:uid="{B71CBA8C-799E-4194-8DEC-059F9C91D841}">
      <text>
        <r>
          <rPr>
            <b/>
            <sz val="9"/>
            <color indexed="81"/>
            <rFont val="MS P ゴシック"/>
            <family val="3"/>
            <charset val="128"/>
          </rPr>
          <t>自動的に記入されますが、正しい数値かご確認下さい。</t>
        </r>
      </text>
    </comment>
    <comment ref="AT124" authorId="1" shapeId="0" xr:uid="{FEEC4419-B270-4E4A-9FBB-EF24BC6A42C2}">
      <text>
        <r>
          <rPr>
            <b/>
            <sz val="9"/>
            <color indexed="81"/>
            <rFont val="MS P ゴシック"/>
            <family val="3"/>
            <charset val="128"/>
          </rPr>
          <t>自動的に記入されますが、正しい数値かご確認下さい。</t>
        </r>
      </text>
    </comment>
    <comment ref="AI129" authorId="1" shapeId="0" xr:uid="{B1FED9EB-ACBB-447A-A249-7CFE0E5487AA}">
      <text>
        <r>
          <rPr>
            <b/>
            <sz val="9"/>
            <color indexed="81"/>
            <rFont val="MS P ゴシック"/>
            <family val="3"/>
            <charset val="128"/>
          </rPr>
          <t>有効数字４桁に自動的に記入されますが、正しい数値かご確認下さい。</t>
        </r>
      </text>
    </comment>
    <comment ref="BA142" authorId="1" shapeId="0" xr:uid="{1F5CC590-EDCD-423F-A8EC-CE133D8C869D}">
      <text>
        <r>
          <rPr>
            <b/>
            <sz val="9"/>
            <color indexed="81"/>
            <rFont val="MS P ゴシック"/>
            <family val="3"/>
            <charset val="128"/>
          </rPr>
          <t>原単位を５ヶ年分入力すれば、自動的に
表示されます。</t>
        </r>
      </text>
    </comment>
    <comment ref="C161" authorId="0" shapeId="0" xr:uid="{656C59AB-5AA6-4C0D-BDBD-8D9CCC428216}">
      <text>
        <r>
          <rPr>
            <sz val="11"/>
            <color indexed="81"/>
            <rFont val="ＭＳ Ｐゴシック"/>
            <family val="3"/>
            <charset val="128"/>
          </rPr>
          <t xml:space="preserve">過去５年度間の原単位が年平均
１％以上改善できなかった理由を
記入して下さい。
行末まで入力した場合、
次の行に移動して続きを入力してください。
</t>
        </r>
      </text>
    </comment>
    <comment ref="BG192" authorId="0" shapeId="0" xr:uid="{DB007BE7-6D6A-4776-9C2A-DF89DEDE2B9E}">
      <text>
        <r>
          <rPr>
            <b/>
            <sz val="9"/>
            <color indexed="81"/>
            <rFont val="ＭＳ Ｐゴシック"/>
            <family val="3"/>
            <charset val="128"/>
          </rPr>
          <t>最大行数です。
これ以上追加できません。</t>
        </r>
      </text>
    </comment>
    <comment ref="C194" authorId="0" shapeId="0" xr:uid="{45477779-58B4-4834-A324-1AA807C7F89F}">
      <text>
        <r>
          <rPr>
            <sz val="11"/>
            <color indexed="81"/>
            <rFont val="ＭＳ Ｐゴシック"/>
            <family val="3"/>
            <charset val="128"/>
          </rPr>
          <t xml:space="preserve">原単位が前年度に比べ
改善できなかった理由を
記入して下さい。
行末まで入力した場合、
次の行に移動して続きを入力してください。
</t>
        </r>
      </text>
    </comment>
    <comment ref="BG225" authorId="0" shapeId="0" xr:uid="{01515E87-140D-4C56-B34B-0C43EC4F093A}">
      <text>
        <r>
          <rPr>
            <b/>
            <sz val="9"/>
            <color indexed="81"/>
            <rFont val="ＭＳ Ｐゴシック"/>
            <family val="3"/>
            <charset val="128"/>
          </rPr>
          <t>最大行数です。
これ以上追加できません。</t>
        </r>
      </text>
    </comment>
    <comment ref="C232" authorId="0" shapeId="0" xr:uid="{15D4C444-AA0E-4026-B0D7-3C1500ABFFCC}">
      <text>
        <r>
          <rPr>
            <sz val="11"/>
            <color indexed="81"/>
            <rFont val="ＭＳ Ｐゴシック"/>
            <family val="3"/>
            <charset val="128"/>
          </rPr>
          <t xml:space="preserve">過去５年度間の原単位が年平均
１％以上改善できなかった理由を
記入して下さい。
行末まで入力した場合、
次の行に移動して続きを入力してください。
</t>
        </r>
      </text>
    </comment>
    <comment ref="BG263" authorId="0" shapeId="0" xr:uid="{127E9F2D-A3EB-44B0-ABCE-B3E9F2373F1C}">
      <text>
        <r>
          <rPr>
            <b/>
            <sz val="9"/>
            <color indexed="81"/>
            <rFont val="ＭＳ Ｐゴシック"/>
            <family val="3"/>
            <charset val="128"/>
          </rPr>
          <t>最大行数です。
これ以上追加できません。</t>
        </r>
      </text>
    </comment>
    <comment ref="C265" authorId="0" shapeId="0" xr:uid="{F9A90AB9-0A76-44C1-A3FE-E8BF63BB36A0}">
      <text>
        <r>
          <rPr>
            <sz val="11"/>
            <color indexed="81"/>
            <rFont val="ＭＳ Ｐゴシック"/>
            <family val="3"/>
            <charset val="128"/>
          </rPr>
          <t xml:space="preserve">原単位が前年度に比べ
改善できなかった理由を
記入して下さい。
行末まで入力した場合、
次の行に移動して続きを入力してください。
</t>
        </r>
      </text>
    </comment>
    <comment ref="BG296" authorId="0" shapeId="0" xr:uid="{81C54C9A-D176-46A8-A674-92BBF423F2AC}">
      <text>
        <r>
          <rPr>
            <b/>
            <sz val="9"/>
            <color indexed="81"/>
            <rFont val="ＭＳ Ｐゴシック"/>
            <family val="3"/>
            <charset val="128"/>
          </rPr>
          <t>最大行数です。
これ以上追加できません。</t>
        </r>
      </text>
    </comment>
    <comment ref="C300" authorId="0" shapeId="0" xr:uid="{F35BC7E3-F0E4-420B-A809-E42A277EA862}">
      <text>
        <r>
          <rPr>
            <sz val="11"/>
            <color indexed="81"/>
            <rFont val="ＭＳ Ｐゴシック"/>
            <family val="3"/>
            <charset val="128"/>
          </rPr>
          <t xml:space="preserve">原単位が前年度に比べ
改善できなかった理由を
記入して下さい。
行末まで入力した場合、
次の行に移動して続きを入力してください。
</t>
        </r>
      </text>
    </comment>
    <comment ref="BG331" authorId="0" shapeId="0" xr:uid="{A68FDDAE-4F1A-4476-8DE9-4F5D3E4D1100}">
      <text>
        <r>
          <rPr>
            <b/>
            <sz val="9"/>
            <color indexed="81"/>
            <rFont val="ＭＳ Ｐゴシック"/>
            <family val="3"/>
            <charset val="128"/>
          </rPr>
          <t>最大行数です。
これ以上追加できません。</t>
        </r>
      </text>
    </comment>
    <comment ref="J338" authorId="0" shapeId="0" xr:uid="{8CAC4DD6-09DD-4BD1-BC55-9B3C84DE10AF}">
      <text>
        <r>
          <rPr>
            <b/>
            <sz val="10"/>
            <color indexed="81"/>
            <rFont val="ＭＳ Ｐゴシック"/>
            <family val="3"/>
            <charset val="128"/>
          </rPr>
          <t>運転に関する管理標準を設定しているか？
その設定状況と
設定してあれば、管理標準に従って実施しているか？
その遵守状況を選んでください。
管理標準設定の状況、実施の状況はそれぞれ1つだけ
チェックを入れることができます。</t>
        </r>
      </text>
    </comment>
    <comment ref="V338" authorId="0" shapeId="0" xr:uid="{3EEBDAC7-267C-46D8-9838-6A8226A366B9}">
      <text>
        <r>
          <rPr>
            <b/>
            <sz val="10"/>
            <color indexed="81"/>
            <rFont val="ＭＳ Ｐゴシック"/>
            <family val="3"/>
            <charset val="128"/>
          </rPr>
          <t>計測・記録に関する管理標準を設定しているか？
その設定状況と
設定してあれば、管理標準に従って実施しているか？
その遵守状況を選んで下さい。
管理標準設定の状況、実施の状況はそれぞれ1つだけ
チェックを入れることができます。</t>
        </r>
      </text>
    </comment>
    <comment ref="AI338" authorId="0" shapeId="0" xr:uid="{6485789F-6FCE-41EA-9685-803F1B5402D9}">
      <text>
        <r>
          <rPr>
            <b/>
            <sz val="10"/>
            <color indexed="81"/>
            <rFont val="ＭＳ Ｐゴシック"/>
            <family val="3"/>
            <charset val="128"/>
          </rPr>
          <t>保守・点検に関する管理標準を設定しているか？
その設定状況と
設定してあれば、管理標準に従って実施しているか？
その遵守状況を選んで下さい。
管理標準設定の状況、実施の状況はそれぞれ1つだけ
チェックを入れることができます。</t>
        </r>
      </text>
    </comment>
    <comment ref="AU338" authorId="0" shapeId="0" xr:uid="{921DA6F1-549E-454E-AB3B-B03A7E00FF61}">
      <text>
        <r>
          <rPr>
            <b/>
            <sz val="10"/>
            <color indexed="81"/>
            <rFont val="ＭＳ Ｐゴシック"/>
            <family val="3"/>
            <charset val="128"/>
          </rPr>
          <t>更新も含まれます。
当該年度に新設・更新が無ければ
「当該年度に設備を新設していない」
にレ点を入れて下さい。
新設に当たっての措置の状況は1つだけ
チェックを入れることができます。</t>
        </r>
      </text>
    </comment>
    <comment ref="B339" authorId="0" shapeId="0" xr:uid="{56219409-9914-4BD7-8040-E27D1561B537}">
      <text>
        <r>
          <rPr>
            <b/>
            <sz val="9"/>
            <color indexed="81"/>
            <rFont val="ＭＳ Ｐゴシック"/>
            <family val="3"/>
            <charset val="128"/>
          </rPr>
          <t>該当しない場合は、
当該項目欄全体に
斜線を引いて下さい。</t>
        </r>
      </text>
    </comment>
    <comment ref="B348" authorId="0" shapeId="0" xr:uid="{01E1113D-3D81-467E-998D-7F5108B18D08}">
      <text>
        <r>
          <rPr>
            <b/>
            <sz val="9"/>
            <color indexed="81"/>
            <rFont val="ＭＳ Ｐゴシック"/>
            <family val="3"/>
            <charset val="128"/>
          </rPr>
          <t>該当しない場合は、
当該項目欄全体に
斜線を引いて下さい。</t>
        </r>
      </text>
    </comment>
    <comment ref="B357" authorId="0" shapeId="0" xr:uid="{1B078637-20D9-41A2-A5FA-39B595761E95}">
      <text>
        <r>
          <rPr>
            <b/>
            <sz val="9"/>
            <color indexed="81"/>
            <rFont val="ＭＳ Ｐゴシック"/>
            <family val="3"/>
            <charset val="128"/>
          </rPr>
          <t>該当しない場合は、
当該項目欄全体に
斜線を引いて下さい。</t>
        </r>
      </text>
    </comment>
    <comment ref="B366" authorId="0" shapeId="0" xr:uid="{F01F8EA7-567F-4766-BDB2-68E2A6DDE8AD}">
      <text>
        <r>
          <rPr>
            <b/>
            <sz val="9"/>
            <color indexed="81"/>
            <rFont val="ＭＳ Ｐゴシック"/>
            <family val="3"/>
            <charset val="128"/>
          </rPr>
          <t>該当しない場合は、
当該項目欄全体に
斜線を引いて下さい。</t>
        </r>
      </text>
    </comment>
    <comment ref="B375" authorId="0" shapeId="0" xr:uid="{6C3742AB-F3DE-46CF-9926-3B47C40B201F}">
      <text>
        <r>
          <rPr>
            <b/>
            <sz val="9"/>
            <color indexed="81"/>
            <rFont val="ＭＳ Ｐゴシック"/>
            <family val="3"/>
            <charset val="128"/>
          </rPr>
          <t>該当しない場合は、
当該項目欄全体に
斜線を引いて下さい。</t>
        </r>
      </text>
    </comment>
    <comment ref="B387" authorId="0" shapeId="0" xr:uid="{D8179735-2253-4D5A-9D43-AAAC5F9893D2}">
      <text>
        <r>
          <rPr>
            <b/>
            <sz val="9"/>
            <color indexed="81"/>
            <rFont val="ＭＳ Ｐゴシック"/>
            <family val="3"/>
            <charset val="128"/>
          </rPr>
          <t>該当しない場合は、
当該項目欄全体に
斜線を引いて下さい。</t>
        </r>
      </text>
    </comment>
    <comment ref="B396" authorId="0" shapeId="0" xr:uid="{9274120A-6D94-4213-A5B3-AB17A88834C8}">
      <text>
        <r>
          <rPr>
            <b/>
            <sz val="9"/>
            <color indexed="81"/>
            <rFont val="ＭＳ Ｐゴシック"/>
            <family val="3"/>
            <charset val="128"/>
          </rPr>
          <t>該当しない場合は、
当該項目欄全体に
斜線を引いて下さい。</t>
        </r>
      </text>
    </comment>
    <comment ref="B405" authorId="0" shapeId="0" xr:uid="{AB50FA3E-440F-496F-88B4-612934DB410D}">
      <text>
        <r>
          <rPr>
            <b/>
            <sz val="9"/>
            <color indexed="81"/>
            <rFont val="ＭＳ Ｐゴシック"/>
            <family val="3"/>
            <charset val="128"/>
          </rPr>
          <t>該当しない場合は、
当該項目欄全体に
斜線を引いて下さい。</t>
        </r>
      </text>
    </comment>
    <comment ref="B414" authorId="0" shapeId="0" xr:uid="{D46C1BD7-6350-41D2-81A6-18B0200CFC9C}">
      <text>
        <r>
          <rPr>
            <b/>
            <sz val="9"/>
            <color indexed="81"/>
            <rFont val="ＭＳ Ｐゴシック"/>
            <family val="3"/>
            <charset val="128"/>
          </rPr>
          <t>該当しない場合は、
当該項目欄全体に
斜線を引いて下さい。</t>
        </r>
      </text>
    </comment>
    <comment ref="B423" authorId="0" shapeId="0" xr:uid="{8FE3D3E9-4E87-4503-8A87-820C248F13C1}">
      <text>
        <r>
          <rPr>
            <b/>
            <sz val="9"/>
            <color indexed="81"/>
            <rFont val="ＭＳ Ｐゴシック"/>
            <family val="3"/>
            <charset val="128"/>
          </rPr>
          <t>該当しない場合は、
当該項目欄全体に
斜線を引いて下さい。</t>
        </r>
      </text>
    </comment>
    <comment ref="J430" authorId="0" shapeId="0" xr:uid="{92F59E41-6190-490D-8F9E-50C16E31B50C}">
      <text>
        <r>
          <rPr>
            <b/>
            <sz val="10"/>
            <color indexed="81"/>
            <rFont val="ＭＳ Ｐゴシック"/>
            <family val="3"/>
            <charset val="128"/>
          </rPr>
          <t>運転に関する管理標準を設定しているか？
その設定状況と
設定してあれば、管理標準に従って実施しているか？
その遵守状況を選んでください。
管理標準設定の状況、実施の状況はそれぞれ1つだけ
チェックを入れることができます。</t>
        </r>
      </text>
    </comment>
    <comment ref="V430" authorId="0" shapeId="0" xr:uid="{A485D17B-7811-4FB8-8164-07BD397E44A9}">
      <text>
        <r>
          <rPr>
            <b/>
            <sz val="10"/>
            <color indexed="81"/>
            <rFont val="ＭＳ Ｐゴシック"/>
            <family val="3"/>
            <charset val="128"/>
          </rPr>
          <t>計測・記録に関する管理標準を設定しているか？
その設定状況と
設定してあれば、管理標準に従って実施しているか？
その遵守状況を選んで下さい。
管理標準設定の状況、実施の状況はそれぞれ1つだけ
チェックを入れることができます。</t>
        </r>
      </text>
    </comment>
    <comment ref="AI430" authorId="0" shapeId="0" xr:uid="{503B0CD8-14D8-4538-8E34-EEB5932B403C}">
      <text>
        <r>
          <rPr>
            <b/>
            <sz val="10"/>
            <color indexed="81"/>
            <rFont val="ＭＳ Ｐゴシック"/>
            <family val="3"/>
            <charset val="128"/>
          </rPr>
          <t>保守・点検に関する管理標準を設定しているか？
その設定状況と
設定してあれば、管理標準に従って実施しているか？
その遵守状況を選んで下さい。
管理標準設定の状況、実施の状況はそれぞれ1つだけ
チェックを入れることができます。</t>
        </r>
      </text>
    </comment>
    <comment ref="AU430" authorId="0" shapeId="0" xr:uid="{57EA0253-1E75-4D6C-92CA-FA9361A35A59}">
      <text>
        <r>
          <rPr>
            <b/>
            <sz val="10"/>
            <color indexed="81"/>
            <rFont val="ＭＳ Ｐゴシック"/>
            <family val="3"/>
            <charset val="128"/>
          </rPr>
          <t>更新も含まれます。
当該年度に新設・更新が無ければ
「当該年度に設備を新設していない」
にレ点を入れて下さい。
新設に当たっての措置の状況は1つだけ
チェックを入れることができます。</t>
        </r>
      </text>
    </comment>
    <comment ref="B431" authorId="0" shapeId="0" xr:uid="{E677323F-A2D2-494B-882C-98970047F092}">
      <text>
        <r>
          <rPr>
            <b/>
            <sz val="9"/>
            <color indexed="81"/>
            <rFont val="ＭＳ Ｐゴシック"/>
            <family val="3"/>
            <charset val="128"/>
          </rPr>
          <t>該当しない場合は、
当該項目欄全体に
斜線を引いて下さい。</t>
        </r>
      </text>
    </comment>
    <comment ref="B441" authorId="0" shapeId="0" xr:uid="{88F2C587-C157-427B-B835-D1C4217B0F3C}">
      <text>
        <r>
          <rPr>
            <b/>
            <sz val="9"/>
            <color indexed="81"/>
            <rFont val="ＭＳ Ｐゴシック"/>
            <family val="3"/>
            <charset val="128"/>
          </rPr>
          <t>該当しない場合は、
当該項目欄全体に
斜線を引いて下さい。</t>
        </r>
      </text>
    </comment>
    <comment ref="B450" authorId="0" shapeId="0" xr:uid="{6ADA3ABA-1464-48D2-8E1F-C7C01241AEFC}">
      <text>
        <r>
          <rPr>
            <b/>
            <sz val="9"/>
            <color indexed="81"/>
            <rFont val="ＭＳ Ｐゴシック"/>
            <family val="3"/>
            <charset val="128"/>
          </rPr>
          <t>該当しない場合は、
当該項目欄全体に
斜線を引いて下さい。</t>
        </r>
      </text>
    </comment>
    <comment ref="B459" authorId="0" shapeId="0" xr:uid="{CC32A1D6-526E-4ADC-9ED6-63A8474055AF}">
      <text>
        <r>
          <rPr>
            <b/>
            <sz val="9"/>
            <color indexed="81"/>
            <rFont val="ＭＳ Ｐゴシック"/>
            <family val="3"/>
            <charset val="128"/>
          </rPr>
          <t>該当しない場合は、
当該項目欄全体に
斜線を引いて下さい。</t>
        </r>
      </text>
    </comment>
    <comment ref="B468" authorId="0" shapeId="0" xr:uid="{04FCF87B-265F-4469-B630-AEE9F9E2075D}">
      <text>
        <r>
          <rPr>
            <b/>
            <sz val="9"/>
            <color indexed="81"/>
            <rFont val="ＭＳ Ｐゴシック"/>
            <family val="3"/>
            <charset val="128"/>
          </rPr>
          <t>該当しない場合は、
当該項目欄全体に
斜線を引いて下さい。</t>
        </r>
      </text>
    </comment>
    <comment ref="B478" authorId="0" shapeId="0" xr:uid="{BDF98495-55EF-4A4B-B96C-7E62C7423E65}">
      <text>
        <r>
          <rPr>
            <b/>
            <sz val="9"/>
            <color indexed="81"/>
            <rFont val="ＭＳ Ｐゴシック"/>
            <family val="3"/>
            <charset val="128"/>
          </rPr>
          <t>該当しない場合は、
当該項目欄全体に
斜線を引いて下さい。</t>
        </r>
      </text>
    </comment>
    <comment ref="B487" authorId="0" shapeId="0" xr:uid="{A2A58200-9800-40EE-A53B-E8680EB05232}">
      <text>
        <r>
          <rPr>
            <b/>
            <sz val="9"/>
            <color indexed="81"/>
            <rFont val="ＭＳ Ｐゴシック"/>
            <family val="3"/>
            <charset val="128"/>
          </rPr>
          <t>該当しない場合は、
当該項目欄全体に
斜線を引いて下さい。</t>
        </r>
      </text>
    </comment>
    <comment ref="B503" authorId="0" shapeId="0" xr:uid="{AF7F3895-6347-4F10-B673-A54BCE7B7975}">
      <text>
        <r>
          <rPr>
            <b/>
            <sz val="9"/>
            <color indexed="81"/>
            <rFont val="ＭＳ Ｐゴシック"/>
            <family val="3"/>
            <charset val="128"/>
          </rPr>
          <t>該当しない場合は、
当該項目欄全体に
斜線を引いて下さい。</t>
        </r>
      </text>
    </comment>
    <comment ref="B512" authorId="0" shapeId="0" xr:uid="{4D88C78C-6A5A-4803-A37A-8B30DCA7CBEC}">
      <text>
        <r>
          <rPr>
            <b/>
            <sz val="9"/>
            <color indexed="81"/>
            <rFont val="ＭＳ Ｐゴシック"/>
            <family val="3"/>
            <charset val="128"/>
          </rPr>
          <t>該当しない場合は、当該項目欄全体に斜線を引いて下さい。</t>
        </r>
      </text>
    </comment>
    <comment ref="B529" authorId="0" shapeId="0" xr:uid="{DD5C3421-4396-4120-A36C-463856B1C2F5}">
      <text>
        <r>
          <rPr>
            <b/>
            <sz val="9"/>
            <color indexed="81"/>
            <rFont val="ＭＳ Ｐゴシック"/>
            <family val="3"/>
            <charset val="128"/>
          </rPr>
          <t>該当しない場合は、
当該項目欄全体に
斜線を引いて下さい。</t>
        </r>
      </text>
    </comment>
    <comment ref="B538" authorId="0" shapeId="0" xr:uid="{64500D21-5E03-48CE-AEAC-FCD4BE01C624}">
      <text>
        <r>
          <rPr>
            <b/>
            <sz val="9"/>
            <color indexed="81"/>
            <rFont val="ＭＳ Ｐゴシック"/>
            <family val="3"/>
            <charset val="128"/>
          </rPr>
          <t>該当しない場合は、
当該項目欄全体に
斜線を引いて下さい。</t>
        </r>
      </text>
    </comment>
    <comment ref="B548" authorId="0" shapeId="0" xr:uid="{207F1141-1D3A-4219-857D-BFDE894E6DBF}">
      <text>
        <r>
          <rPr>
            <b/>
            <sz val="9"/>
            <color indexed="81"/>
            <rFont val="ＭＳ Ｐゴシック"/>
            <family val="3"/>
            <charset val="128"/>
          </rPr>
          <t>該当しない場合は、
当該項目欄全体に
斜線を引いて下さい。</t>
        </r>
      </text>
    </comment>
    <comment ref="B557" authorId="0" shapeId="0" xr:uid="{1570D6A6-D3F6-492A-8961-9143F22B74B7}">
      <text>
        <r>
          <rPr>
            <b/>
            <sz val="9"/>
            <color indexed="81"/>
            <rFont val="ＭＳ Ｐゴシック"/>
            <family val="3"/>
            <charset val="128"/>
          </rPr>
          <t>該当しない場合は、
当該項目欄全体に
斜線を引いて下さい。</t>
        </r>
      </text>
    </comment>
    <comment ref="BG639" authorId="0" shapeId="0" xr:uid="{A1D41492-3869-4312-A9CB-D5AB331DC58E}">
      <text>
        <r>
          <rPr>
            <b/>
            <sz val="9"/>
            <color indexed="81"/>
            <rFont val="ＭＳ Ｐゴシック"/>
            <family val="3"/>
            <charset val="128"/>
          </rPr>
          <t>最大行数です。
これ以上追加できません。</t>
        </r>
      </text>
    </comment>
    <comment ref="BG676" authorId="0" shapeId="0" xr:uid="{5DFFF254-7A09-498B-ABEC-8B5318521E22}">
      <text>
        <r>
          <rPr>
            <b/>
            <sz val="9"/>
            <color indexed="81"/>
            <rFont val="ＭＳ Ｐゴシック"/>
            <family val="3"/>
            <charset val="128"/>
          </rPr>
          <t>最大行数です。
これ以上追加できません。</t>
        </r>
      </text>
    </comment>
    <comment ref="AP717" authorId="0" shapeId="0" xr:uid="{41D50C1F-6E14-4598-8325-A1AB3F695591}">
      <text>
        <r>
          <rPr>
            <sz val="9"/>
            <color indexed="81"/>
            <rFont val="ＭＳ Ｐゴシック"/>
            <family val="3"/>
            <charset val="128"/>
          </rPr>
          <t>ＳＴＥＰ１及び第１表を正しく入力すると自動的に
計算され、少数第１位切り捨てで表示されます。</t>
        </r>
      </text>
    </comment>
    <comment ref="AP719" authorId="1" shapeId="0" xr:uid="{F675D066-813E-4F75-BFBE-A2BFE71270CD}">
      <text>
        <r>
          <rPr>
            <b/>
            <sz val="9"/>
            <color indexed="81"/>
            <rFont val="MS P ゴシック"/>
            <family val="3"/>
            <charset val="128"/>
          </rPr>
          <t>東電グループの廃棄物の燃料は使用していません。
※固定値「０」を設定する。</t>
        </r>
      </text>
    </comment>
    <comment ref="AP739" authorId="0" shapeId="0" xr:uid="{A754DA44-F051-4C4E-9834-C35B78BED9E4}">
      <text>
        <r>
          <rPr>
            <sz val="9"/>
            <color indexed="81"/>
            <rFont val="ＭＳ Ｐゴシック"/>
            <family val="3"/>
            <charset val="128"/>
          </rPr>
          <t>ＳＴＥＰ１及び第１表を正しく入力すると自動的に
計算され、少数第１位切り捨てで表示されます。</t>
        </r>
      </text>
    </comment>
    <comment ref="BG829" authorId="0" shapeId="0" xr:uid="{89741F8F-DFED-4C2C-BD75-2E72CBB2FD07}">
      <text>
        <r>
          <rPr>
            <b/>
            <sz val="9"/>
            <color indexed="81"/>
            <rFont val="ＭＳ Ｐゴシック"/>
            <family val="3"/>
            <charset val="128"/>
          </rPr>
          <t>最大行数です。
これ以上追加できません。</t>
        </r>
      </text>
    </comment>
    <comment ref="B838" authorId="0" shapeId="0" xr:uid="{5A9C0931-D367-4176-AED2-7A5CC9B2BF84}">
      <text>
        <r>
          <rPr>
            <sz val="9"/>
            <color indexed="81"/>
            <rFont val="ＭＳ Ｐゴシック"/>
            <family val="3"/>
            <charset val="128"/>
          </rPr>
          <t>「有」の場合はプルダウンで
「①．有」を選択して下さい。</t>
        </r>
      </text>
    </comment>
    <comment ref="AE838" authorId="0" shapeId="0" xr:uid="{71AF4739-38E7-4888-92B4-EECFEBD69811}">
      <text>
        <r>
          <rPr>
            <sz val="9"/>
            <color indexed="81"/>
            <rFont val="ＭＳ Ｐゴシック"/>
            <family val="3"/>
            <charset val="128"/>
          </rPr>
          <t>「有」の場合はプルダウンで
「①．有」を選択して下さい。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msduser</author>
  </authors>
  <commentList>
    <comment ref="V5" authorId="0" shapeId="0" xr:uid="{1289B59C-7516-493B-9A27-7F09E8C83AC1}">
      <text>
        <r>
          <rPr>
            <b/>
            <sz val="9"/>
            <color indexed="81"/>
            <rFont val="MS P ゴシック"/>
            <family val="3"/>
            <charset val="128"/>
          </rPr>
          <t>調査表の「基本情報」シートの「電気供給エリア」項目を読み取りします。
※自動反映します。</t>
        </r>
      </text>
    </comment>
    <comment ref="D20" authorId="0" shapeId="0" xr:uid="{5EEF12EC-4F43-487F-8BD7-1C1A411EC18F}">
      <text>
        <r>
          <rPr>
            <b/>
            <sz val="9"/>
            <color indexed="81"/>
            <rFont val="MS P ゴシック"/>
            <family val="3"/>
            <charset val="128"/>
          </rPr>
          <t>上記いずれにも含まれない買電がある場合に、記載する。</t>
        </r>
      </text>
    </comment>
    <comment ref="T41" authorId="0" shapeId="0" xr:uid="{268B4C2F-BB17-48D9-9F33-96A10746025D}">
      <text>
        <r>
          <rPr>
            <b/>
            <sz val="9"/>
            <color indexed="81"/>
            <rFont val="MS P ゴシック"/>
            <family val="3"/>
            <charset val="128"/>
          </rPr>
          <t>調査表の「基本情報」シートのD38を取得する</t>
        </r>
      </text>
    </comment>
    <comment ref="I42" authorId="0" shapeId="0" xr:uid="{5BA6A7DB-C3F7-48A1-8C1D-D789E47623FF}">
      <text>
        <r>
          <rPr>
            <b/>
            <sz val="9"/>
            <color indexed="81"/>
            <rFont val="MS P ゴシック"/>
            <family val="3"/>
            <charset val="128"/>
          </rPr>
          <t>そのた会社の場合、「小売電気事業者係数一覧（冬公表）」のB列の電気事業者名をコピーして入力してください。</t>
        </r>
      </text>
    </comment>
    <comment ref="S42" authorId="0" shapeId="0" xr:uid="{7F52A4C5-F696-4BEE-B7A9-4E5863560FE8}">
      <text>
        <r>
          <rPr>
            <b/>
            <sz val="9"/>
            <color indexed="81"/>
            <rFont val="MS P ゴシック"/>
            <family val="3"/>
            <charset val="128"/>
          </rPr>
          <t>特定の電力メニュー契約である場合、非化石割合を入力する。</t>
        </r>
      </text>
    </comment>
    <comment ref="T43" authorId="0" shapeId="0" xr:uid="{96B82A49-FB48-4643-B888-F0029644902E}">
      <text>
        <r>
          <rPr>
            <b/>
            <sz val="9"/>
            <color indexed="81"/>
            <rFont val="MS P ゴシック"/>
            <family val="3"/>
            <charset val="128"/>
          </rPr>
          <t>調査表の「集計不要」シートのS列を取得する。
PG場合、PGの按分比率が取得する
HD場合、HDの按分比率が取得する</t>
        </r>
      </text>
    </comment>
    <comment ref="I46" authorId="0" shapeId="0" xr:uid="{31F105D2-1ED2-4209-90BB-37831AC5F64F}">
      <text>
        <r>
          <rPr>
            <b/>
            <sz val="9"/>
            <color indexed="81"/>
            <rFont val="MS P ゴシック"/>
            <family val="3"/>
            <charset val="128"/>
          </rPr>
          <t>そのた会社の場合、「小売電気事業者係数一覧（冬公表）」のB列の電気事業者名をコピーして入力してください。</t>
        </r>
      </text>
    </comment>
    <comment ref="S46" authorId="0" shapeId="0" xr:uid="{24FA06BB-70A5-4F33-BB5A-2C968CADB430}">
      <text>
        <r>
          <rPr>
            <b/>
            <sz val="9"/>
            <color indexed="81"/>
            <rFont val="MS P ゴシック"/>
            <family val="3"/>
            <charset val="128"/>
          </rPr>
          <t>特定の電力メニュー契約である場合、非化石割合を入力する。</t>
        </r>
      </text>
    </comment>
    <comment ref="D56" authorId="0" shapeId="0" xr:uid="{3AA6F0ED-0815-4BD2-B376-370DDC42F316}">
      <text>
        <r>
          <rPr>
            <b/>
            <sz val="9"/>
            <color indexed="81"/>
            <rFont val="MS P ゴシック"/>
            <family val="3"/>
            <charset val="128"/>
          </rPr>
          <t>上記いずれにも含まれない買電がある場合に、記載する。</t>
        </r>
      </text>
    </comment>
    <comment ref="G67" authorId="0" shapeId="0" xr:uid="{3F65F3D2-5077-4EA7-8DB7-BC31D4D1D22E}">
      <text>
        <r>
          <rPr>
            <b/>
            <sz val="9"/>
            <color indexed="81"/>
            <rFont val="MS P ゴシック"/>
            <family val="3"/>
            <charset val="128"/>
          </rPr>
          <t>発電量</t>
        </r>
      </text>
    </comment>
    <comment ref="G68" authorId="0" shapeId="0" xr:uid="{3D90BF2A-9EDB-48D9-A060-8E5E132762F8}">
      <text>
        <r>
          <rPr>
            <b/>
            <sz val="9"/>
            <color indexed="81"/>
            <rFont val="MS P ゴシック"/>
            <family val="3"/>
            <charset val="128"/>
          </rPr>
          <t>設備容量</t>
        </r>
      </text>
    </comment>
    <comment ref="G69" authorId="0" shapeId="0" xr:uid="{94395DC1-F5E6-4CBE-BD05-C3FB7FA0EB33}">
      <text>
        <r>
          <rPr>
            <b/>
            <sz val="9"/>
            <color indexed="81"/>
            <rFont val="MS P ゴシック"/>
            <family val="3"/>
            <charset val="128"/>
          </rPr>
          <t>発電量</t>
        </r>
      </text>
    </comment>
    <comment ref="G70" authorId="0" shapeId="0" xr:uid="{6B4E6682-252A-4E3C-83A8-40DFE3C38D1F}">
      <text>
        <r>
          <rPr>
            <b/>
            <sz val="9"/>
            <color indexed="81"/>
            <rFont val="MS P ゴシック"/>
            <family val="3"/>
            <charset val="128"/>
          </rPr>
          <t>設備容量</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作成者</author>
    <author>msduser</author>
  </authors>
  <commentList>
    <comment ref="J31" authorId="0" shapeId="0" xr:uid="{F8C1A326-A1C8-4CAB-B7A5-1CF1277B799E}">
      <text>
        <r>
          <rPr>
            <b/>
            <sz val="9"/>
            <color indexed="81"/>
            <rFont val="ＭＳ Ｐゴシック"/>
            <family val="3"/>
            <charset val="128"/>
          </rPr>
          <t>都市ガスの使用がある場合は、ガス会社・規格（ガスグループ）・係数ごとに
入力・計算補助シートに記入して下さい。こちらに合算値が表示されます。</t>
        </r>
      </text>
    </comment>
    <comment ref="Q32" authorId="0" shapeId="0" xr:uid="{16749613-4739-4DDC-B37D-F94D9EB0DF87}">
      <text>
        <r>
          <rPr>
            <b/>
            <sz val="10"/>
            <color indexed="81"/>
            <rFont val="ＭＳ Ｐゴシック"/>
            <family val="3"/>
            <charset val="128"/>
          </rPr>
          <t>製油所ガス等（工場内で発生した副産物も含む。）本表のエネルギー種類以外の燃料を使用している場合、
その燃料の種類を入力・計算補助シートに記入して下さい。こちらに自動表示されます。
１年間の合計を熱量換算して記入して下さい。
テナントの空調等エネルギー推計値はエネルギーの種類に「テナント空調推計値」又は「推計値」と入力して
下さい。</t>
        </r>
      </text>
    </comment>
    <comment ref="T52" authorId="1" shapeId="0" xr:uid="{6E267991-A477-4B68-859F-51CDD5730D1C}">
      <text>
        <r>
          <rPr>
            <b/>
            <sz val="9"/>
            <color indexed="81"/>
            <rFont val="MS P ゴシック"/>
            <family val="3"/>
            <charset val="128"/>
          </rPr>
          <t>ⓒ</t>
        </r>
      </text>
    </comment>
    <comment ref="T89" authorId="1" shapeId="0" xr:uid="{8B1A30E4-09EE-48D4-A69C-D9B50EFDE777}">
      <text>
        <r>
          <rPr>
            <b/>
            <sz val="9"/>
            <color indexed="81"/>
            <rFont val="MS P ゴシック"/>
            <family val="3"/>
            <charset val="128"/>
          </rPr>
          <t>ⓐ</t>
        </r>
      </text>
    </comment>
    <comment ref="V89" authorId="1" shapeId="0" xr:uid="{61DB7EDB-7415-459B-88B8-1E87352BE8C3}">
      <text>
        <r>
          <rPr>
            <b/>
            <sz val="9"/>
            <color indexed="81"/>
            <rFont val="MS P ゴシック"/>
            <family val="3"/>
            <charset val="128"/>
          </rPr>
          <t>ⓑ</t>
        </r>
      </text>
    </comment>
    <comment ref="T109" authorId="0" shapeId="0" xr:uid="{0D7252C6-74A0-4733-A416-F08B77B5063D}">
      <text>
        <r>
          <rPr>
            <b/>
            <sz val="9"/>
            <color indexed="10"/>
            <rFont val="ＭＳ Ｐゴシック"/>
            <family val="3"/>
            <charset val="128"/>
          </rPr>
          <t xml:space="preserve">
　　</t>
        </r>
        <r>
          <rPr>
            <b/>
            <sz val="12"/>
            <color indexed="10"/>
            <rFont val="ＭＳ Ｐゴシック"/>
            <family val="3"/>
            <charset val="128"/>
          </rPr>
          <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msduser</author>
  </authors>
  <commentList>
    <comment ref="L10" authorId="0" shapeId="0" xr:uid="{DB4DE0B5-83BF-483D-A818-7915B8B8E8BA}">
      <text>
        <r>
          <rPr>
            <b/>
            <sz val="9"/>
            <color indexed="81"/>
            <rFont val="MS P ゴシック"/>
            <family val="3"/>
            <charset val="128"/>
          </rPr>
          <t xml:space="preserve">上記以外のエネルギーを消費する主要な設備　行開始
</t>
        </r>
      </text>
    </comment>
    <comment ref="F59" authorId="0" shapeId="0" xr:uid="{9CAA40C9-B0AD-4906-BC42-39DA1B2B8AB3}">
      <text>
        <r>
          <rPr>
            <b/>
            <sz val="9"/>
            <color indexed="81"/>
            <rFont val="MS P ゴシック"/>
            <family val="3"/>
            <charset val="128"/>
          </rPr>
          <t>エネルギーの使用の合理化に関する設備　最終行</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<sst xmlns="http://schemas.openxmlformats.org/spreadsheetml/2006/main" count="14535" uniqueCount="7290">
  <si>
    <t>（前年提出された定期報告書「指定－第２表」の数値を入力して下さい）</t>
    <rPh sb="14" eb="16">
      <t>シテイ</t>
    </rPh>
    <rPh sb="17" eb="18">
      <t>ダイ</t>
    </rPh>
    <rPh sb="19" eb="20">
      <t>ヒョウ</t>
    </rPh>
    <rPh sb="22" eb="24">
      <t>スウチ</t>
    </rPh>
    <phoneticPr fontId="19"/>
  </si>
  <si>
    <t>（前年提出された定期報告書「指定－第４表」の数値を入力して下さい）</t>
    <rPh sb="14" eb="16">
      <t>シテイ</t>
    </rPh>
    <rPh sb="17" eb="18">
      <t>ダイ</t>
    </rPh>
    <rPh sb="19" eb="20">
      <t>ヒョウ</t>
    </rPh>
    <rPh sb="22" eb="24">
      <t>スウチ</t>
    </rPh>
    <phoneticPr fontId="19"/>
  </si>
  <si>
    <t>「指定－第４表　生産数量等　（使用量と密接な関係をもつ値）」</t>
    <rPh sb="1" eb="3">
      <t>シテイ</t>
    </rPh>
    <rPh sb="4" eb="5">
      <t>ダイ</t>
    </rPh>
    <rPh sb="6" eb="7">
      <t>ヒョウ</t>
    </rPh>
    <rPh sb="8" eb="10">
      <t>セイサン</t>
    </rPh>
    <rPh sb="10" eb="13">
      <t>スウリョウトウ</t>
    </rPh>
    <rPh sb="15" eb="18">
      <t>シヨウリョウ</t>
    </rPh>
    <rPh sb="19" eb="21">
      <t>ミッセツ</t>
    </rPh>
    <rPh sb="22" eb="24">
      <t>カンケイ</t>
    </rPh>
    <rPh sb="27" eb="28">
      <t>チ</t>
    </rPh>
    <phoneticPr fontId="19"/>
  </si>
  <si>
    <t>※全て印刷するのに時間がかかる場合がありますのでご注意下さい。</t>
    <rPh sb="1" eb="2">
      <t>スベ</t>
    </rPh>
    <rPh sb="3" eb="5">
      <t>インサツ</t>
    </rPh>
    <rPh sb="9" eb="11">
      <t>ジカン</t>
    </rPh>
    <rPh sb="15" eb="17">
      <t>バアイ</t>
    </rPh>
    <rPh sb="25" eb="27">
      <t>チュウイ</t>
    </rPh>
    <rPh sb="27" eb="28">
      <t>クダ</t>
    </rPh>
    <phoneticPr fontId="19"/>
  </si>
  <si>
    <t>原油(コンデンセートを除く。)</t>
    <phoneticPr fontId="19"/>
  </si>
  <si>
    <t>揮発油</t>
    <phoneticPr fontId="19"/>
  </si>
  <si>
    <t/>
  </si>
  <si>
    <t>ＧＪ</t>
    <phoneticPr fontId="19"/>
  </si>
  <si>
    <t>GJ</t>
    <phoneticPr fontId="19"/>
  </si>
  <si>
    <t>廃熱の回収利用の基準</t>
    <rPh sb="8" eb="10">
      <t>キジュン</t>
    </rPh>
    <phoneticPr fontId="20"/>
  </si>
  <si>
    <t>廃熱に関する計測及び記録</t>
    <rPh sb="3" eb="4">
      <t>カン</t>
    </rPh>
    <rPh sb="6" eb="8">
      <t>ケイソク</t>
    </rPh>
    <rPh sb="8" eb="9">
      <t>オヨ</t>
    </rPh>
    <rPh sb="10" eb="12">
      <t>キロク</t>
    </rPh>
    <phoneticPr fontId="20"/>
  </si>
  <si>
    <t>廃熱回収設備の保守及び点検</t>
    <rPh sb="7" eb="9">
      <t>ホシュ</t>
    </rPh>
    <rPh sb="9" eb="10">
      <t>オヨ</t>
    </rPh>
    <rPh sb="11" eb="13">
      <t>テンケン</t>
    </rPh>
    <phoneticPr fontId="20"/>
  </si>
  <si>
    <t>熱利用設備の保守及び点検</t>
    <rPh sb="1" eb="3">
      <t>リヨウ</t>
    </rPh>
    <rPh sb="3" eb="5">
      <t>セツビ</t>
    </rPh>
    <rPh sb="6" eb="8">
      <t>ホシュ</t>
    </rPh>
    <rPh sb="8" eb="9">
      <t>オヨ</t>
    </rPh>
    <rPh sb="10" eb="12">
      <t>テンケン</t>
    </rPh>
    <phoneticPr fontId="20"/>
  </si>
  <si>
    <t>(6-1)　電動力応用設備、電気加熱設備等</t>
    <rPh sb="6" eb="8">
      <t>デンドウ</t>
    </rPh>
    <rPh sb="8" eb="9">
      <t>チカラ</t>
    </rPh>
    <rPh sb="9" eb="11">
      <t>オウヨウ</t>
    </rPh>
    <rPh sb="11" eb="13">
      <t>セツビ</t>
    </rPh>
    <rPh sb="14" eb="16">
      <t>デンキ</t>
    </rPh>
    <rPh sb="16" eb="18">
      <t>カネツ</t>
    </rPh>
    <rPh sb="20" eb="21">
      <t>ナド</t>
    </rPh>
    <phoneticPr fontId="19"/>
  </si>
  <si>
    <t>照明設備、昇降機、事務用機器の保守及び点検</t>
    <rPh sb="15" eb="17">
      <t>ホシュ</t>
    </rPh>
    <rPh sb="17" eb="18">
      <t>オヨ</t>
    </rPh>
    <rPh sb="19" eb="21">
      <t>テンケン</t>
    </rPh>
    <phoneticPr fontId="20"/>
  </si>
  <si>
    <t>（STEP2も同じく、黄色の箇所が入力する箇所です。）</t>
    <rPh sb="7" eb="8">
      <t>オナ</t>
    </rPh>
    <rPh sb="11" eb="13">
      <t>キイロ</t>
    </rPh>
    <rPh sb="14" eb="16">
      <t>カショ</t>
    </rPh>
    <rPh sb="17" eb="19">
      <t>ニュウリョク</t>
    </rPh>
    <rPh sb="21" eb="23">
      <t>カショ</t>
    </rPh>
    <phoneticPr fontId="20"/>
  </si>
  <si>
    <t>照明設備、昇降機、事務用機器の管理</t>
    <rPh sb="15" eb="17">
      <t>カンリ</t>
    </rPh>
    <phoneticPr fontId="20"/>
  </si>
  <si>
    <t>〒</t>
    <phoneticPr fontId="20"/>
  </si>
  <si>
    <t>職名</t>
    <rPh sb="0" eb="2">
      <t>ショクメイ</t>
    </rPh>
    <phoneticPr fontId="20"/>
  </si>
  <si>
    <t>氏名</t>
    <rPh sb="0" eb="2">
      <t>シメイ</t>
    </rPh>
    <phoneticPr fontId="20"/>
  </si>
  <si>
    <t>エネルギー管理士免状番号又は講習修了番号</t>
    <phoneticPr fontId="20"/>
  </si>
  <si>
    <t>指定－第４表　エネルギーの使用量と密接な関係をもつ値</t>
    <rPh sb="0" eb="2">
      <t>シテイ</t>
    </rPh>
    <rPh sb="13" eb="16">
      <t>シヨウリョウ</t>
    </rPh>
    <rPh sb="17" eb="19">
      <t>ミッセツ</t>
    </rPh>
    <rPh sb="20" eb="22">
      <t>カンケイ</t>
    </rPh>
    <rPh sb="25" eb="26">
      <t>アタイ</t>
    </rPh>
    <phoneticPr fontId="20"/>
  </si>
  <si>
    <t>な関係をもつ値</t>
    <phoneticPr fontId="20"/>
  </si>
  <si>
    <t>生産数量又は建物延床面積その他のエネルギーの使用量と密接</t>
    <phoneticPr fontId="20"/>
  </si>
  <si>
    <t xml:space="preserve"> 生産数量又は建物延床面積その他のエネルギーの</t>
    <phoneticPr fontId="20"/>
  </si>
  <si>
    <t>ⓔ</t>
    <phoneticPr fontId="20"/>
  </si>
  <si>
    <t>ⓕ</t>
    <phoneticPr fontId="20"/>
  </si>
  <si>
    <t>ⓖ</t>
    <phoneticPr fontId="20"/>
  </si>
  <si>
    <t>(7)　業務用機器</t>
    <phoneticPr fontId="19"/>
  </si>
  <si>
    <t>マクロが有効になっているかのテストをして下さい。</t>
    <rPh sb="4" eb="6">
      <t>ユウコウ</t>
    </rPh>
    <rPh sb="20" eb="21">
      <t>クダ</t>
    </rPh>
    <phoneticPr fontId="48"/>
  </si>
  <si>
    <t>（Excelのオプション表示）</t>
    <rPh sb="12" eb="14">
      <t>ヒョウジ</t>
    </rPh>
    <phoneticPr fontId="19"/>
  </si>
  <si>
    <t>「セキュリティ センターの設定」をクリック</t>
    <rPh sb="13" eb="15">
      <t>セッテイ</t>
    </rPh>
    <phoneticPr fontId="19"/>
  </si>
  <si>
    <t>キーボードで「Alt」－「T」－「O」　を入力し、「セキュリティ センター」を選択し、表示し</t>
    <rPh sb="21" eb="23">
      <t>ニュウリョク</t>
    </rPh>
    <rPh sb="39" eb="41">
      <t>センタク</t>
    </rPh>
    <rPh sb="43" eb="45">
      <t>ヒョウジ</t>
    </rPh>
    <phoneticPr fontId="19"/>
  </si>
  <si>
    <t>「マクロの設定」で「警告を表示してすべてのマクロを無効にする」を選択し、OKをクリック</t>
    <rPh sb="5" eb="7">
      <t>セッテイ</t>
    </rPh>
    <rPh sb="10" eb="12">
      <t>ケイコク</t>
    </rPh>
    <rPh sb="13" eb="15">
      <t>ヒョウジ</t>
    </rPh>
    <rPh sb="25" eb="27">
      <t>ムコウ</t>
    </rPh>
    <rPh sb="32" eb="34">
      <t>センタク</t>
    </rPh>
    <phoneticPr fontId="19"/>
  </si>
  <si>
    <t>Excelを終了し、再度ファイルを開く</t>
    <rPh sb="6" eb="8">
      <t>シュウリョウ</t>
    </rPh>
    <rPh sb="10" eb="12">
      <t>サイド</t>
    </rPh>
    <rPh sb="17" eb="18">
      <t>ヒラ</t>
    </rPh>
    <phoneticPr fontId="19"/>
  </si>
  <si>
    <t>マクロを有効にする手順</t>
    <rPh sb="4" eb="6">
      <t>ユウコウ</t>
    </rPh>
    <rPh sb="9" eb="11">
      <t>テジュン</t>
    </rPh>
    <phoneticPr fontId="19"/>
  </si>
  <si>
    <t>本ファイルの変更を保存しますか？の問いには「いいえ」をクリック</t>
    <rPh sb="0" eb="1">
      <t>ホン</t>
    </rPh>
    <rPh sb="6" eb="8">
      <t>ヘンコウ</t>
    </rPh>
    <rPh sb="9" eb="11">
      <t>ホゾン</t>
    </rPh>
    <rPh sb="17" eb="18">
      <t>ト</t>
    </rPh>
    <phoneticPr fontId="19"/>
  </si>
  <si>
    <t>STEP２の二酸化炭素排出量の計算根拠です</t>
    <rPh sb="6" eb="9">
      <t>ニサンカ</t>
    </rPh>
    <rPh sb="9" eb="11">
      <t>タンソ</t>
    </rPh>
    <rPh sb="11" eb="13">
      <t>ハイシュツ</t>
    </rPh>
    <rPh sb="13" eb="14">
      <t>リョウ</t>
    </rPh>
    <rPh sb="15" eb="17">
      <t>ケイサン</t>
    </rPh>
    <rPh sb="17" eb="19">
      <t>コンキョ</t>
    </rPh>
    <phoneticPr fontId="19"/>
  </si>
  <si>
    <t>④</t>
    <phoneticPr fontId="20"/>
  </si>
  <si>
    <t>発電所、熱供給業</t>
    <rPh sb="0" eb="3">
      <t>ハツデンショ</t>
    </rPh>
    <rPh sb="4" eb="7">
      <t>ネツキョウキュウ</t>
    </rPh>
    <rPh sb="7" eb="8">
      <t>ギョウ</t>
    </rPh>
    <phoneticPr fontId="20"/>
  </si>
  <si>
    <t>このボタンで印刷をすると、第８表の１または２の内、</t>
    <rPh sb="6" eb="8">
      <t>インサツ</t>
    </rPh>
    <rPh sb="13" eb="14">
      <t>ダイ</t>
    </rPh>
    <rPh sb="15" eb="16">
      <t>ヒョウ</t>
    </rPh>
    <rPh sb="23" eb="24">
      <t>ウチ</t>
    </rPh>
    <phoneticPr fontId="19"/>
  </si>
  <si>
    <t>貴工場に該当しない部分は省いて印刷します</t>
    <rPh sb="0" eb="1">
      <t>キ</t>
    </rPh>
    <rPh sb="1" eb="3">
      <t>コウジョウ</t>
    </rPh>
    <rPh sb="4" eb="6">
      <t>ガイトウ</t>
    </rPh>
    <rPh sb="9" eb="11">
      <t>ブブン</t>
    </rPh>
    <rPh sb="12" eb="13">
      <t>ハブ</t>
    </rPh>
    <rPh sb="15" eb="17">
      <t>インサツ</t>
    </rPh>
    <phoneticPr fontId="19"/>
  </si>
  <si>
    <t>(2-1)　加熱設備等</t>
    <phoneticPr fontId="19"/>
  </si>
  <si>
    <t>(2-2)　空気調和設備、給湯設備</t>
    <rPh sb="6" eb="8">
      <t>クウキ</t>
    </rPh>
    <rPh sb="8" eb="10">
      <t>チョウワ</t>
    </rPh>
    <rPh sb="10" eb="12">
      <t>セツビ</t>
    </rPh>
    <phoneticPr fontId="19"/>
  </si>
  <si>
    <t>(3)　廃熱の回収利用</t>
    <phoneticPr fontId="19"/>
  </si>
  <si>
    <t>(4)　熱の動力等への変換の合理化</t>
    <rPh sb="4" eb="5">
      <t>ネツ</t>
    </rPh>
    <rPh sb="6" eb="8">
      <t>ドウリョク</t>
    </rPh>
    <rPh sb="8" eb="9">
      <t>ナド</t>
    </rPh>
    <rPh sb="11" eb="13">
      <t>ヘンカン</t>
    </rPh>
    <rPh sb="14" eb="16">
      <t>ゴウリ</t>
    </rPh>
    <rPh sb="16" eb="17">
      <t>カ</t>
    </rPh>
    <phoneticPr fontId="19"/>
  </si>
  <si>
    <t>(5)　放射、伝導、抵抗等によるエネルギーの損失の防止</t>
    <rPh sb="4" eb="6">
      <t>ホウシャ</t>
    </rPh>
    <rPh sb="7" eb="9">
      <t>デンドウ</t>
    </rPh>
    <rPh sb="10" eb="12">
      <t>テイコウ</t>
    </rPh>
    <rPh sb="12" eb="13">
      <t>ナド</t>
    </rPh>
    <rPh sb="22" eb="24">
      <t>ソンシツ</t>
    </rPh>
    <rPh sb="25" eb="27">
      <t>ボウシ</t>
    </rPh>
    <phoneticPr fontId="19"/>
  </si>
  <si>
    <t>(5-1)　放射、伝導等による熱の損失の防止</t>
    <phoneticPr fontId="19"/>
  </si>
  <si>
    <t>(5-2)　抵抗等による電気の損失の防止</t>
    <phoneticPr fontId="19"/>
  </si>
  <si>
    <t>(6)　電気の動力、熱等への変換の合理化</t>
    <rPh sb="4" eb="6">
      <t>デンキ</t>
    </rPh>
    <rPh sb="7" eb="9">
      <t>ドウリョク</t>
    </rPh>
    <rPh sb="10" eb="12">
      <t>ネツナド</t>
    </rPh>
    <rPh sb="14" eb="16">
      <t>ヘンカン</t>
    </rPh>
    <rPh sb="17" eb="19">
      <t>ゴウリ</t>
    </rPh>
    <rPh sb="19" eb="20">
      <t>カ</t>
    </rPh>
    <phoneticPr fontId="19"/>
  </si>
  <si>
    <t>(6-2)　照明設備、昇降機、事務用機器、民生用機器</t>
    <phoneticPr fontId="19"/>
  </si>
  <si>
    <t>下記表の熱/電気は、法定換算係数に代えて当該熱/電気を発生させるために使用された燃料の発熱量を算定する上で適切と認められるものを用いることができます。</t>
    <rPh sb="0" eb="2">
      <t>カキ</t>
    </rPh>
    <rPh sb="2" eb="3">
      <t>ヒョウ</t>
    </rPh>
    <rPh sb="4" eb="5">
      <t>ネツ</t>
    </rPh>
    <rPh sb="6" eb="8">
      <t>デンキ</t>
    </rPh>
    <rPh sb="10" eb="12">
      <t>ホウテイ</t>
    </rPh>
    <rPh sb="12" eb="14">
      <t>カンサン</t>
    </rPh>
    <rPh sb="14" eb="16">
      <t>ケイスウ</t>
    </rPh>
    <rPh sb="17" eb="18">
      <t>カ</t>
    </rPh>
    <rPh sb="20" eb="22">
      <t>トウガイ</t>
    </rPh>
    <rPh sb="22" eb="23">
      <t>ネツ</t>
    </rPh>
    <rPh sb="24" eb="26">
      <t>デンキ</t>
    </rPh>
    <rPh sb="27" eb="29">
      <t>ハッセイ</t>
    </rPh>
    <rPh sb="35" eb="37">
      <t>シヨウ</t>
    </rPh>
    <rPh sb="40" eb="42">
      <t>ネンリョウ</t>
    </rPh>
    <rPh sb="43" eb="46">
      <t>ハツネツリョウ</t>
    </rPh>
    <rPh sb="47" eb="49">
      <t>サンテイ</t>
    </rPh>
    <rPh sb="51" eb="52">
      <t>ウエ</t>
    </rPh>
    <rPh sb="53" eb="55">
      <t>テキセツ</t>
    </rPh>
    <rPh sb="56" eb="57">
      <t>ミト</t>
    </rPh>
    <rPh sb="64" eb="65">
      <t>モチ</t>
    </rPh>
    <phoneticPr fontId="20"/>
  </si>
  <si>
    <t>１　エネルギーの使用に伴って発生する二酸化炭素の温室効果ガス算定排出量</t>
    <rPh sb="8" eb="10">
      <t>シヨウ</t>
    </rPh>
    <rPh sb="11" eb="12">
      <t>トモナ</t>
    </rPh>
    <rPh sb="14" eb="16">
      <t>ハッセイ</t>
    </rPh>
    <rPh sb="18" eb="21">
      <t>ニサンカ</t>
    </rPh>
    <rPh sb="21" eb="23">
      <t>タンソ</t>
    </rPh>
    <rPh sb="32" eb="35">
      <t>ハイシュツリョウ</t>
    </rPh>
    <phoneticPr fontId="20"/>
  </si>
  <si>
    <t>エネルギーの使用に伴って発生する二酸化炭素</t>
    <rPh sb="6" eb="8">
      <t>シヨウ</t>
    </rPh>
    <rPh sb="9" eb="10">
      <t>トモナ</t>
    </rPh>
    <rPh sb="12" eb="14">
      <t>ハッセイ</t>
    </rPh>
    <rPh sb="16" eb="19">
      <t>ニサンカ</t>
    </rPh>
    <rPh sb="19" eb="21">
      <t>タンソ</t>
    </rPh>
    <phoneticPr fontId="20"/>
  </si>
  <si>
    <t>備考</t>
    <rPh sb="0" eb="2">
      <t>ビコウ</t>
    </rPh>
    <phoneticPr fontId="20"/>
  </si>
  <si>
    <t>（２）　他人から供給された電気の使用に伴って発生する二酸化炭素の排出量</t>
    <rPh sb="4" eb="6">
      <t>タニン</t>
    </rPh>
    <rPh sb="8" eb="10">
      <t>キョウキュウ</t>
    </rPh>
    <rPh sb="13" eb="15">
      <t>デンキ</t>
    </rPh>
    <rPh sb="16" eb="18">
      <t>シヨウ</t>
    </rPh>
    <rPh sb="19" eb="20">
      <t>トモナ</t>
    </rPh>
    <rPh sb="22" eb="24">
      <t>ハッセイ</t>
    </rPh>
    <rPh sb="26" eb="29">
      <t>ニサンカ</t>
    </rPh>
    <rPh sb="29" eb="31">
      <t>タンソ</t>
    </rPh>
    <rPh sb="32" eb="34">
      <t>ハイシュツ</t>
    </rPh>
    <rPh sb="34" eb="35">
      <t>リョウ</t>
    </rPh>
    <phoneticPr fontId="20"/>
  </si>
  <si>
    <t>（３）　他人から供給された熱の使用に伴って発生する二酸化炭素の排出量</t>
    <rPh sb="4" eb="6">
      <t>タニン</t>
    </rPh>
    <rPh sb="8" eb="10">
      <t>キョウキュウ</t>
    </rPh>
    <rPh sb="13" eb="14">
      <t>ネツ</t>
    </rPh>
    <rPh sb="15" eb="17">
      <t>シヨウ</t>
    </rPh>
    <rPh sb="18" eb="19">
      <t>トモナ</t>
    </rPh>
    <rPh sb="21" eb="23">
      <t>ハッセイ</t>
    </rPh>
    <rPh sb="25" eb="28">
      <t>ニサンカ</t>
    </rPh>
    <rPh sb="28" eb="30">
      <t>タンソ</t>
    </rPh>
    <rPh sb="31" eb="33">
      <t>ハイシュツ</t>
    </rPh>
    <rPh sb="33" eb="34">
      <t>リョウ</t>
    </rPh>
    <phoneticPr fontId="20"/>
  </si>
  <si>
    <t>２　電気事業の用に供する発電所又は熱供給事業の用に供する熱供給施設が設置されている工場等において</t>
    <rPh sb="43" eb="44">
      <t>ナド</t>
    </rPh>
    <phoneticPr fontId="20"/>
  </si>
  <si>
    <t>　　燃料の使用に伴って発生する二酸化炭素の温室効果ガス算定排出量</t>
    <rPh sb="2" eb="4">
      <t>ネンリョウ</t>
    </rPh>
    <rPh sb="5" eb="7">
      <t>シヨウ</t>
    </rPh>
    <rPh sb="8" eb="9">
      <t>トモナ</t>
    </rPh>
    <rPh sb="11" eb="13">
      <t>ハッセイ</t>
    </rPh>
    <rPh sb="15" eb="18">
      <t>ニサンカ</t>
    </rPh>
    <rPh sb="18" eb="20">
      <t>タンソ</t>
    </rPh>
    <rPh sb="29" eb="32">
      <t>ハイシュツリョウ</t>
    </rPh>
    <phoneticPr fontId="20"/>
  </si>
  <si>
    <t>５　権利利益の保護に係る請求及び情報の提供の有無</t>
    <rPh sb="2" eb="4">
      <t>ケンリ</t>
    </rPh>
    <rPh sb="4" eb="6">
      <t>リエキ</t>
    </rPh>
    <rPh sb="7" eb="9">
      <t>ホゴ</t>
    </rPh>
    <rPh sb="10" eb="11">
      <t>カカ</t>
    </rPh>
    <rPh sb="12" eb="14">
      <t>セイキュウ</t>
    </rPh>
    <rPh sb="14" eb="15">
      <t>オヨ</t>
    </rPh>
    <rPh sb="16" eb="18">
      <t>ジョウホウ</t>
    </rPh>
    <rPh sb="19" eb="21">
      <t>テイキョウ</t>
    </rPh>
    <rPh sb="22" eb="24">
      <t>ウム</t>
    </rPh>
    <phoneticPr fontId="20"/>
  </si>
  <si>
    <t>報告建物の用途選択</t>
    <rPh sb="0" eb="2">
      <t>ホウコク</t>
    </rPh>
    <rPh sb="2" eb="4">
      <t>タテモノ</t>
    </rPh>
    <rPh sb="5" eb="7">
      <t>ヨウト</t>
    </rPh>
    <rPh sb="7" eb="9">
      <t>センタク</t>
    </rPh>
    <phoneticPr fontId="19"/>
  </si>
  <si>
    <t>当工場は</t>
    <rPh sb="0" eb="1">
      <t>トウ</t>
    </rPh>
    <rPh sb="1" eb="3">
      <t>コウジョウ</t>
    </rPh>
    <phoneticPr fontId="20"/>
  </si>
  <si>
    <t>　　素の温室効果ガス算定排出量の算定に用いた係数</t>
    <rPh sb="16" eb="18">
      <t>サンテイ</t>
    </rPh>
    <rPh sb="19" eb="20">
      <t>モチ</t>
    </rPh>
    <rPh sb="22" eb="24">
      <t>ケイスウ</t>
    </rPh>
    <phoneticPr fontId="20"/>
  </si>
  <si>
    <t>係数の値</t>
    <rPh sb="0" eb="2">
      <t>ケイスウ</t>
    </rPh>
    <rPh sb="3" eb="4">
      <t>アタイ</t>
    </rPh>
    <phoneticPr fontId="20"/>
  </si>
  <si>
    <t>係数の根拠</t>
    <rPh sb="0" eb="2">
      <t>ケイスウ</t>
    </rPh>
    <rPh sb="3" eb="5">
      <t>コンキョ</t>
    </rPh>
    <phoneticPr fontId="20"/>
  </si>
  <si>
    <t>係数の適用範囲</t>
    <rPh sb="0" eb="2">
      <t>ケイスウ</t>
    </rPh>
    <rPh sb="3" eb="5">
      <t>テキヨウ</t>
    </rPh>
    <rPh sb="5" eb="7">
      <t>ハンイ</t>
    </rPh>
    <phoneticPr fontId="20"/>
  </si>
  <si>
    <t>本表の各欄には、エネルギーの使用に伴って発生する二酸化炭素の算定において、他人から供給された</t>
    <rPh sb="0" eb="1">
      <t>ホン</t>
    </rPh>
    <rPh sb="1" eb="2">
      <t>ヒョウ</t>
    </rPh>
    <rPh sb="3" eb="4">
      <t>カク</t>
    </rPh>
    <rPh sb="4" eb="5">
      <t>ラン</t>
    </rPh>
    <rPh sb="14" eb="16">
      <t>シヨウ</t>
    </rPh>
    <rPh sb="17" eb="18">
      <t>トモナ</t>
    </rPh>
    <rPh sb="20" eb="22">
      <t>ハッセイ</t>
    </rPh>
    <rPh sb="24" eb="27">
      <t>ニサンカ</t>
    </rPh>
    <rPh sb="27" eb="29">
      <t>タンソ</t>
    </rPh>
    <rPh sb="30" eb="32">
      <t>サンテイ</t>
    </rPh>
    <rPh sb="37" eb="39">
      <t>タニン</t>
    </rPh>
    <rPh sb="41" eb="43">
      <t>キョウキュウ</t>
    </rPh>
    <phoneticPr fontId="20"/>
  </si>
  <si>
    <t>すること。</t>
    <phoneticPr fontId="20"/>
  </si>
  <si>
    <t>その他の関連情報の提供の有無
(該当するものに○をすること)</t>
    <rPh sb="2" eb="3">
      <t>タ</t>
    </rPh>
    <rPh sb="4" eb="6">
      <t>カンレン</t>
    </rPh>
    <rPh sb="6" eb="8">
      <t>ジョウホウ</t>
    </rPh>
    <rPh sb="9" eb="11">
      <t>テイキョウ</t>
    </rPh>
    <rPh sb="12" eb="14">
      <t>ウム</t>
    </rPh>
    <rPh sb="16" eb="18">
      <t>ガイトウ</t>
    </rPh>
    <phoneticPr fontId="20"/>
  </si>
  <si>
    <t>　　３　本表の「１．有」に該当する場合は、地球温暖化対策の推進に関する法律に基づく命令に定める書類</t>
    <rPh sb="4" eb="5">
      <t>ホン</t>
    </rPh>
    <rPh sb="5" eb="6">
      <t>ヒョウ</t>
    </rPh>
    <rPh sb="13" eb="15">
      <t>ガイトウ</t>
    </rPh>
    <rPh sb="17" eb="19">
      <t>バアイ</t>
    </rPh>
    <rPh sb="44" eb="45">
      <t>サダ</t>
    </rPh>
    <rPh sb="47" eb="49">
      <t>ショルイ</t>
    </rPh>
    <phoneticPr fontId="20"/>
  </si>
  <si>
    <t>　　　を本報告に添付すること。</t>
    <rPh sb="4" eb="7">
      <t>ホンホウコク</t>
    </rPh>
    <rPh sb="8" eb="10">
      <t>テンプ</t>
    </rPh>
    <phoneticPr fontId="20"/>
  </si>
  <si>
    <t xml:space="preserve"> ５年度間
 平均原単位変化</t>
    <rPh sb="2" eb="5">
      <t>ネンドカン</t>
    </rPh>
    <rPh sb="7" eb="9">
      <t>ヘイキン</t>
    </rPh>
    <rPh sb="9" eb="12">
      <t>ゲンタンイ</t>
    </rPh>
    <rPh sb="12" eb="14">
      <t>ヘンカ</t>
    </rPh>
    <phoneticPr fontId="20"/>
  </si>
  <si>
    <t>備　考</t>
    <phoneticPr fontId="20"/>
  </si>
  <si>
    <t>報告年度の入力</t>
    <rPh sb="0" eb="2">
      <t>ホウコク</t>
    </rPh>
    <rPh sb="2" eb="4">
      <t>ネンド</t>
    </rPh>
    <rPh sb="5" eb="7">
      <t>ニュウリョク</t>
    </rPh>
    <phoneticPr fontId="19"/>
  </si>
  <si>
    <t>年度報告書の作成</t>
    <rPh sb="0" eb="2">
      <t>ネンド</t>
    </rPh>
    <rPh sb="2" eb="5">
      <t>ホウコクショ</t>
    </rPh>
    <rPh sb="6" eb="8">
      <t>サクセイ</t>
    </rPh>
    <phoneticPr fontId="19"/>
  </si>
  <si>
    <t>揮発油</t>
  </si>
  <si>
    <t>ナフサ</t>
  </si>
  <si>
    <t>灯油</t>
  </si>
  <si>
    <t>軽油</t>
  </si>
  <si>
    <t>Ａ重油</t>
  </si>
  <si>
    <t>Ｂ・Ｃ重油</t>
  </si>
  <si>
    <t>石油アスファルト</t>
  </si>
  <si>
    <t>石油コークス</t>
  </si>
  <si>
    <t>可 燃 性
天然ガス</t>
  </si>
  <si>
    <t>石炭</t>
  </si>
  <si>
    <t>石炭コークス</t>
  </si>
  <si>
    <t>コールタール</t>
  </si>
  <si>
    <t>コークス炉ガス</t>
  </si>
  <si>
    <t>高炉ガス</t>
  </si>
  <si>
    <t>転炉ガス</t>
  </si>
  <si>
    <t>都市ガス</t>
    <rPh sb="0" eb="2">
      <t>トシ</t>
    </rPh>
    <phoneticPr fontId="19"/>
  </si>
  <si>
    <t>　①</t>
    <phoneticPr fontId="19"/>
  </si>
  <si>
    <t>使用・供給エネルギー</t>
    <rPh sb="0" eb="2">
      <t>シヨウ</t>
    </rPh>
    <rPh sb="3" eb="5">
      <t>キョウキュウ</t>
    </rPh>
    <phoneticPr fontId="19"/>
  </si>
  <si>
    <t>エネルギーの種類</t>
    <rPh sb="6" eb="8">
      <t>シュルイ</t>
    </rPh>
    <phoneticPr fontId="19"/>
  </si>
  <si>
    <t>GＪ/ｋｌ</t>
  </si>
  <si>
    <t>tC/GJ</t>
  </si>
  <si>
    <t>原油のうちコンデンセート(NGL)</t>
    <rPh sb="0" eb="2">
      <t>ゲンユ</t>
    </rPh>
    <phoneticPr fontId="19"/>
  </si>
  <si>
    <t>GＪ/ｔ</t>
  </si>
  <si>
    <t>GＪ/千ｍ３</t>
  </si>
  <si>
    <t>熱</t>
    <rPh sb="0" eb="1">
      <t>ネツ</t>
    </rPh>
    <phoneticPr fontId="19"/>
  </si>
  <si>
    <t>産業用蒸気</t>
    <rPh sb="0" eb="3">
      <t>サンギョウヨウ</t>
    </rPh>
    <rPh sb="3" eb="5">
      <t>ジョウキ</t>
    </rPh>
    <phoneticPr fontId="19"/>
  </si>
  <si>
    <t>GＪ/GＪ</t>
  </si>
  <si>
    <t>tCO2/GJ</t>
  </si>
  <si>
    <t>産業用以外の蒸気</t>
    <rPh sb="0" eb="3">
      <t>サンギョウヨウ</t>
    </rPh>
    <rPh sb="3" eb="5">
      <t>イガイ</t>
    </rPh>
    <rPh sb="6" eb="8">
      <t>ジョウキ</t>
    </rPh>
    <phoneticPr fontId="19"/>
  </si>
  <si>
    <t>温水</t>
    <rPh sb="0" eb="2">
      <t>オンスイ</t>
    </rPh>
    <phoneticPr fontId="19"/>
  </si>
  <si>
    <t>電
気</t>
    <rPh sb="0" eb="1">
      <t>デン</t>
    </rPh>
    <rPh sb="3" eb="4">
      <t>キ</t>
    </rPh>
    <phoneticPr fontId="19"/>
  </si>
  <si>
    <t>GJ/千ｋWh</t>
    <rPh sb="3" eb="4">
      <t>セン</t>
    </rPh>
    <phoneticPr fontId="19"/>
  </si>
  <si>
    <t>tCO2/千kWh</t>
    <rPh sb="5" eb="6">
      <t>セン</t>
    </rPh>
    <phoneticPr fontId="19"/>
  </si>
  <si>
    <t>夜間買電</t>
    <rPh sb="0" eb="2">
      <t>ヤカン</t>
    </rPh>
    <rPh sb="2" eb="3">
      <t>カ</t>
    </rPh>
    <rPh sb="3" eb="4">
      <t>デン</t>
    </rPh>
    <phoneticPr fontId="19"/>
  </si>
  <si>
    <t>自家発電</t>
    <rPh sb="0" eb="2">
      <t>ジカ</t>
    </rPh>
    <rPh sb="2" eb="4">
      <t>ハツデン</t>
    </rPh>
    <phoneticPr fontId="19"/>
  </si>
  <si>
    <t xml:space="preserve"> 省エネ法の換算係数</t>
    <rPh sb="1" eb="2">
      <t>ショウ</t>
    </rPh>
    <rPh sb="4" eb="5">
      <t>ホウ</t>
    </rPh>
    <phoneticPr fontId="19"/>
  </si>
  <si>
    <t>温対法の換算係数</t>
    <rPh sb="0" eb="3">
      <t>オンタイホウ</t>
    </rPh>
    <phoneticPr fontId="19"/>
  </si>
  <si>
    <t>エネルギー名</t>
    <rPh sb="5" eb="6">
      <t>メイ</t>
    </rPh>
    <phoneticPr fontId="19"/>
  </si>
  <si>
    <t>①　</t>
    <phoneticPr fontId="19"/>
  </si>
  <si>
    <t>ＧＪ</t>
  </si>
  <si>
    <t>販売電気量（自家発電による販売量含む）</t>
    <rPh sb="0" eb="2">
      <t>ハンバイ</t>
    </rPh>
    <rPh sb="2" eb="4">
      <t>デンキ</t>
    </rPh>
    <rPh sb="4" eb="5">
      <t>リョウ</t>
    </rPh>
    <rPh sb="6" eb="8">
      <t>ジカ</t>
    </rPh>
    <rPh sb="8" eb="10">
      <t>ハツデン</t>
    </rPh>
    <rPh sb="13" eb="15">
      <t>ハンバイ</t>
    </rPh>
    <rPh sb="15" eb="16">
      <t>リョウ</t>
    </rPh>
    <rPh sb="16" eb="17">
      <t>フク</t>
    </rPh>
    <phoneticPr fontId="20"/>
  </si>
  <si>
    <t>販売熱量</t>
    <rPh sb="0" eb="2">
      <t>ハンバイ</t>
    </rPh>
    <rPh sb="2" eb="4">
      <t>ネツリョウ</t>
    </rPh>
    <phoneticPr fontId="20"/>
  </si>
  <si>
    <t>産業用蒸気</t>
    <rPh sb="0" eb="3">
      <t>サンギョウヨウ</t>
    </rPh>
    <rPh sb="3" eb="5">
      <t>ジョウキ</t>
    </rPh>
    <phoneticPr fontId="23"/>
  </si>
  <si>
    <t>産業用以外の蒸気</t>
    <rPh sb="0" eb="3">
      <t>サンギョウヨウ</t>
    </rPh>
    <rPh sb="3" eb="5">
      <t>イガイ</t>
    </rPh>
    <rPh sb="6" eb="8">
      <t>ジョウキ</t>
    </rPh>
    <phoneticPr fontId="23"/>
  </si>
  <si>
    <t>温水</t>
    <rPh sb="0" eb="2">
      <t>オンスイ</t>
    </rPh>
    <phoneticPr fontId="23"/>
  </si>
  <si>
    <t>冷水</t>
    <rPh sb="0" eb="2">
      <t>レイスイ</t>
    </rPh>
    <phoneticPr fontId="23"/>
  </si>
  <si>
    <t>単位</t>
    <rPh sb="0" eb="2">
      <t>タンイ</t>
    </rPh>
    <phoneticPr fontId="20"/>
  </si>
  <si>
    <t>自家発電</t>
    <rPh sb="0" eb="2">
      <t>ジカ</t>
    </rPh>
    <rPh sb="2" eb="4">
      <t>ハツデン</t>
    </rPh>
    <phoneticPr fontId="20"/>
  </si>
  <si>
    <t>ＣＯ２計算式</t>
    <rPh sb="3" eb="6">
      <t>ケイサンシキ</t>
    </rPh>
    <phoneticPr fontId="20"/>
  </si>
  <si>
    <t>エネルギーの種類</t>
    <rPh sb="6" eb="8">
      <t>シュルイ</t>
    </rPh>
    <phoneticPr fontId="20"/>
  </si>
  <si>
    <t xml:space="preserve">  使　用　量</t>
    <rPh sb="2" eb="3">
      <t>ツカ</t>
    </rPh>
    <rPh sb="4" eb="5">
      <t>ヨウ</t>
    </rPh>
    <rPh sb="6" eb="7">
      <t>リョウ</t>
    </rPh>
    <phoneticPr fontId="20"/>
  </si>
  <si>
    <t>販 売 さ れ た 量</t>
    <rPh sb="0" eb="1">
      <t>ハン</t>
    </rPh>
    <rPh sb="2" eb="3">
      <t>バイ</t>
    </rPh>
    <rPh sb="10" eb="11">
      <t>リョウ</t>
    </rPh>
    <phoneticPr fontId="20"/>
  </si>
  <si>
    <t xml:space="preserve"> 省エネ法の</t>
    <rPh sb="1" eb="2">
      <t>ショウ</t>
    </rPh>
    <rPh sb="4" eb="5">
      <t>ホウ</t>
    </rPh>
    <phoneticPr fontId="20"/>
  </si>
  <si>
    <t>温対法の</t>
    <rPh sb="0" eb="3">
      <t>オンタイホウ</t>
    </rPh>
    <phoneticPr fontId="20"/>
  </si>
  <si>
    <t>数値</t>
    <rPh sb="0" eb="2">
      <t>スウチ</t>
    </rPh>
    <phoneticPr fontId="20"/>
  </si>
  <si>
    <t>　　換算係数</t>
    <rPh sb="2" eb="4">
      <t>カンサン</t>
    </rPh>
    <rPh sb="4" eb="6">
      <t>ケイスウ</t>
    </rPh>
    <phoneticPr fontId="20"/>
  </si>
  <si>
    <t>都市ガス</t>
    <rPh sb="0" eb="2">
      <t>トシ</t>
    </rPh>
    <phoneticPr fontId="20"/>
  </si>
  <si>
    <t>小計</t>
    <rPh sb="0" eb="2">
      <t>ショウケイ</t>
    </rPh>
    <phoneticPr fontId="20"/>
  </si>
  <si>
    <t>千KWh</t>
    <rPh sb="0" eb="1">
      <t>セン</t>
    </rPh>
    <phoneticPr fontId="20"/>
  </si>
  <si>
    <t>入力順番</t>
    <rPh sb="0" eb="2">
      <t>ニュウリョク</t>
    </rPh>
    <rPh sb="2" eb="4">
      <t>ジュンバン</t>
    </rPh>
    <phoneticPr fontId="20"/>
  </si>
  <si>
    <t>５番目</t>
    <rPh sb="1" eb="3">
      <t>バンメ</t>
    </rPh>
    <phoneticPr fontId="20"/>
  </si>
  <si>
    <t>６番目</t>
    <rPh sb="1" eb="3">
      <t>バンメ</t>
    </rPh>
    <phoneticPr fontId="20"/>
  </si>
  <si>
    <t>７番目</t>
    <rPh sb="1" eb="3">
      <t>バンメ</t>
    </rPh>
    <phoneticPr fontId="20"/>
  </si>
  <si>
    <t>ＧＪ</t>
    <phoneticPr fontId="20"/>
  </si>
  <si>
    <t>電話（</t>
    <phoneticPr fontId="20"/>
  </si>
  <si>
    <t>－</t>
    <phoneticPr fontId="20"/>
  </si>
  <si>
    <t>）</t>
    <phoneticPr fontId="20"/>
  </si>
  <si>
    <t>FAX （</t>
    <phoneticPr fontId="20"/>
  </si>
  <si>
    <t>ｔ</t>
  </si>
  <si>
    <t>千kWh</t>
    <rPh sb="0" eb="1">
      <t>セン</t>
    </rPh>
    <phoneticPr fontId="20"/>
  </si>
  <si>
    <t>ⓒ</t>
    <phoneticPr fontId="20"/>
  </si>
  <si>
    <t>新設、改造又は
撤去の状況</t>
    <phoneticPr fontId="20"/>
  </si>
  <si>
    <t>年度</t>
  </si>
  <si>
    <t>対前年度比（％）</t>
    <phoneticPr fontId="20"/>
  </si>
  <si>
    <t>ⓓ</t>
    <phoneticPr fontId="20"/>
  </si>
  <si>
    <t>対前年度比（％）</t>
    <rPh sb="0" eb="1">
      <t>タイ</t>
    </rPh>
    <rPh sb="1" eb="5">
      <t>ゼンネンドヒ</t>
    </rPh>
    <phoneticPr fontId="20"/>
  </si>
  <si>
    <t>（イ）の理由</t>
    <rPh sb="4" eb="6">
      <t>リユウ</t>
    </rPh>
    <phoneticPr fontId="20"/>
  </si>
  <si>
    <t>（ロ）の理由</t>
    <rPh sb="4" eb="6">
      <t>リユウ</t>
    </rPh>
    <phoneticPr fontId="20"/>
  </si>
  <si>
    <t>当該年度値</t>
  </si>
  <si>
    <t>前年度値</t>
  </si>
  <si>
    <t>使用したエネルギーの入力</t>
    <rPh sb="0" eb="2">
      <t>シヨウ</t>
    </rPh>
    <phoneticPr fontId="19"/>
  </si>
  <si>
    <r>
      <t>ＣＯ</t>
    </r>
    <r>
      <rPr>
        <vertAlign val="subscript"/>
        <sz val="12"/>
        <rFont val="ＭＳ Ｐゴシック"/>
        <family val="3"/>
        <charset val="128"/>
      </rPr>
      <t>２</t>
    </r>
    <r>
      <rPr>
        <sz val="12"/>
        <rFont val="ＭＳ Ｐゴシック"/>
        <family val="3"/>
        <charset val="128"/>
      </rPr>
      <t>量</t>
    </r>
    <rPh sb="3" eb="4">
      <t>リョウ</t>
    </rPh>
    <phoneticPr fontId="20"/>
  </si>
  <si>
    <t>②</t>
    <phoneticPr fontId="20"/>
  </si>
  <si>
    <t>CO2排出係数</t>
    <rPh sb="3" eb="5">
      <t>ハイシュツ</t>
    </rPh>
    <rPh sb="5" eb="7">
      <t>ケイスウ</t>
    </rPh>
    <phoneticPr fontId="19"/>
  </si>
  <si>
    <t>一般事業者</t>
    <rPh sb="0" eb="2">
      <t>イッパン</t>
    </rPh>
    <rPh sb="2" eb="5">
      <t>ジギョウシャ</t>
    </rPh>
    <phoneticPr fontId="20"/>
  </si>
  <si>
    <t>エネルギー別二酸化炭素排出量一覧表です</t>
    <rPh sb="6" eb="9">
      <t>ニサンカ</t>
    </rPh>
    <rPh sb="9" eb="11">
      <t>タンソ</t>
    </rPh>
    <rPh sb="11" eb="13">
      <t>ハイシュツ</t>
    </rPh>
    <rPh sb="13" eb="14">
      <t>リョウ</t>
    </rPh>
    <rPh sb="14" eb="16">
      <t>イチラン</t>
    </rPh>
    <rPh sb="16" eb="17">
      <t>ヒョウ</t>
    </rPh>
    <phoneticPr fontId="19"/>
  </si>
  <si>
    <t>②</t>
    <phoneticPr fontId="19"/>
  </si>
  <si>
    <t>他人に電気又は熱を供給した場合、エネルギー起源ＣＯ２排出量から控除する必要があります。</t>
    <rPh sb="0" eb="2">
      <t>タニン</t>
    </rPh>
    <rPh sb="3" eb="5">
      <t>デンキ</t>
    </rPh>
    <rPh sb="5" eb="6">
      <t>マタ</t>
    </rPh>
    <rPh sb="7" eb="8">
      <t>ネツ</t>
    </rPh>
    <rPh sb="9" eb="11">
      <t>キョウキュウ</t>
    </rPh>
    <rPh sb="13" eb="15">
      <t>バアイ</t>
    </rPh>
    <rPh sb="21" eb="23">
      <t>キゲン</t>
    </rPh>
    <rPh sb="26" eb="29">
      <t>ハイシュツリョウ</t>
    </rPh>
    <rPh sb="31" eb="33">
      <t>コウジョ</t>
    </rPh>
    <rPh sb="35" eb="37">
      <t>ヒツヨウ</t>
    </rPh>
    <phoneticPr fontId="20"/>
  </si>
  <si>
    <t>黄色の箇所に必要項目の入力をして下さい。</t>
    <rPh sb="0" eb="2">
      <t>キイロ</t>
    </rPh>
    <rPh sb="3" eb="5">
      <t>カショ</t>
    </rPh>
    <rPh sb="6" eb="8">
      <t>ヒツヨウ</t>
    </rPh>
    <rPh sb="8" eb="10">
      <t>コウモク</t>
    </rPh>
    <rPh sb="11" eb="13">
      <t>ニュウリョク</t>
    </rPh>
    <rPh sb="16" eb="17">
      <t>クダ</t>
    </rPh>
    <phoneticPr fontId="19"/>
  </si>
  <si>
    <t>発電所、熱供給業は、ＳＴＥＰ２へ進んで下さい。</t>
    <rPh sb="0" eb="3">
      <t>ハツデンショ</t>
    </rPh>
    <rPh sb="4" eb="7">
      <t>ネツキョウキュウ</t>
    </rPh>
    <rPh sb="7" eb="8">
      <t>ギョウ</t>
    </rPh>
    <rPh sb="16" eb="17">
      <t>スス</t>
    </rPh>
    <rPh sb="19" eb="20">
      <t>クダ</t>
    </rPh>
    <phoneticPr fontId="20"/>
  </si>
  <si>
    <t>　一般の事業者は、ＳＴＥＰ２へ進んで下さい。</t>
    <rPh sb="1" eb="3">
      <t>イッパン</t>
    </rPh>
    <rPh sb="4" eb="7">
      <t>ジギョウシャ</t>
    </rPh>
    <rPh sb="15" eb="16">
      <t>スス</t>
    </rPh>
    <rPh sb="18" eb="19">
      <t>クダ</t>
    </rPh>
    <phoneticPr fontId="20"/>
  </si>
  <si>
    <t>排出量に加え、燃料の使用に伴う排出量も報告する義務があります</t>
    <phoneticPr fontId="20"/>
  </si>
  <si>
    <t>CO2の排出係数</t>
    <rPh sb="4" eb="6">
      <t>ハイシュツ</t>
    </rPh>
    <rPh sb="6" eb="8">
      <t>ケイスウ</t>
    </rPh>
    <phoneticPr fontId="19"/>
  </si>
  <si>
    <t>▼から選択</t>
    <rPh sb="3" eb="5">
      <t>センタク</t>
    </rPh>
    <phoneticPr fontId="19"/>
  </si>
  <si>
    <r>
      <t xml:space="preserve">二酸化炭素
</t>
    </r>
    <r>
      <rPr>
        <sz val="8"/>
        <color indexed="8"/>
        <rFont val="ＭＳ Ｐゴシック"/>
        <family val="3"/>
        <charset val="128"/>
      </rPr>
      <t>（ｔＣ/GJ, tCO2/千kWh）　</t>
    </r>
    <rPh sb="0" eb="3">
      <t>ニサンカ</t>
    </rPh>
    <rPh sb="3" eb="5">
      <t>タンソ</t>
    </rPh>
    <phoneticPr fontId="19"/>
  </si>
  <si>
    <t>（過去に提出された定期報告書の数値を入力して下さい）</t>
    <rPh sb="1" eb="3">
      <t>カコ</t>
    </rPh>
    <rPh sb="4" eb="6">
      <t>テイシュツ</t>
    </rPh>
    <rPh sb="9" eb="11">
      <t>テイキ</t>
    </rPh>
    <rPh sb="11" eb="14">
      <t>ホウコクショ</t>
    </rPh>
    <rPh sb="15" eb="17">
      <t>スウチ</t>
    </rPh>
    <rPh sb="18" eb="20">
      <t>ニュウリョク</t>
    </rPh>
    <rPh sb="22" eb="23">
      <t>クダ</t>
    </rPh>
    <phoneticPr fontId="19"/>
  </si>
  <si>
    <t>係数</t>
    <rPh sb="0" eb="2">
      <t>ケイスウ</t>
    </rPh>
    <phoneticPr fontId="20"/>
  </si>
  <si>
    <t>ⓑ</t>
    <phoneticPr fontId="20"/>
  </si>
  <si>
    <t>二酸化炭素排出量計算</t>
  </si>
  <si>
    <t>○</t>
    <phoneticPr fontId="20"/>
  </si>
  <si>
    <t>販売量</t>
    <rPh sb="0" eb="3">
      <t>ハンバイリョウ</t>
    </rPh>
    <phoneticPr fontId="20"/>
  </si>
  <si>
    <t>tCO2/GJ</t>
    <phoneticPr fontId="20"/>
  </si>
  <si>
    <t>（▼から選択して下さい 必須です）</t>
    <rPh sb="4" eb="6">
      <t>センタク</t>
    </rPh>
    <rPh sb="8" eb="9">
      <t>クダ</t>
    </rPh>
    <rPh sb="12" eb="14">
      <t>ヒッス</t>
    </rPh>
    <phoneticPr fontId="20"/>
  </si>
  <si>
    <t>販売電気量（自家発電による販売量含む）</t>
    <phoneticPr fontId="20"/>
  </si>
  <si>
    <t>千KWh</t>
    <phoneticPr fontId="20"/>
  </si>
  <si>
    <t>販売熱量</t>
    <phoneticPr fontId="20"/>
  </si>
  <si>
    <t>③</t>
    <phoneticPr fontId="19"/>
  </si>
  <si>
    <t>熱供給事業者</t>
    <rPh sb="0" eb="1">
      <t>ネツ</t>
    </rPh>
    <rPh sb="3" eb="4">
      <t>ジ</t>
    </rPh>
    <rPh sb="5" eb="6">
      <t>シャ</t>
    </rPh>
    <phoneticPr fontId="19"/>
  </si>
  <si>
    <t>CO2の排出係数</t>
    <rPh sb="4" eb="6">
      <t>ハイシュツ</t>
    </rPh>
    <rPh sb="6" eb="8">
      <t>ケイスウ</t>
    </rPh>
    <phoneticPr fontId="20"/>
  </si>
  <si>
    <t>ⓐ</t>
    <phoneticPr fontId="20"/>
  </si>
  <si>
    <t>　熱供給事業者は、ＳＴＥＰ２へ進んで下さい。</t>
    <rPh sb="1" eb="2">
      <t>ネツ</t>
    </rPh>
    <rPh sb="2" eb="4">
      <t>キョウキュウ</t>
    </rPh>
    <rPh sb="4" eb="7">
      <t>ジギョウシャ</t>
    </rPh>
    <rPh sb="15" eb="16">
      <t>スス</t>
    </rPh>
    <rPh sb="18" eb="19">
      <t>クダ</t>
    </rPh>
    <phoneticPr fontId="20"/>
  </si>
  <si>
    <t>当工場は</t>
    <rPh sb="0" eb="1">
      <t>トウ</t>
    </rPh>
    <rPh sb="1" eb="3">
      <t>コ</t>
    </rPh>
    <phoneticPr fontId="20"/>
  </si>
  <si>
    <t>発電所</t>
    <rPh sb="0" eb="2">
      <t>ハツデン</t>
    </rPh>
    <rPh sb="2" eb="3">
      <t>ショ</t>
    </rPh>
    <phoneticPr fontId="19"/>
  </si>
  <si>
    <t>　発電所は、ＳＴＥＰ２へ進んで下さい。</t>
    <rPh sb="1" eb="4">
      <t>ハツデンショ</t>
    </rPh>
    <rPh sb="12" eb="13">
      <t>スス</t>
    </rPh>
    <rPh sb="15" eb="16">
      <t>クダ</t>
    </rPh>
    <phoneticPr fontId="20"/>
  </si>
  <si>
    <t>発電所の場合は、他人に供給した電気に伴う排出量を控除した</t>
    <rPh sb="0" eb="3">
      <t>ハツデンショ</t>
    </rPh>
    <rPh sb="4" eb="6">
      <t>バアイ</t>
    </rPh>
    <rPh sb="8" eb="10">
      <t>タニン</t>
    </rPh>
    <rPh sb="11" eb="13">
      <t>キョウキュウ</t>
    </rPh>
    <rPh sb="15" eb="17">
      <t>デンキ</t>
    </rPh>
    <rPh sb="18" eb="19">
      <t>トモナ</t>
    </rPh>
    <rPh sb="20" eb="23">
      <t>ハイシュツリョウ</t>
    </rPh>
    <rPh sb="24" eb="26">
      <t>コウジョ</t>
    </rPh>
    <phoneticPr fontId="20"/>
  </si>
  <si>
    <t>熱供給業を行う事業所の場合は、他人に供給した熱に伴う排出量を控除した</t>
    <rPh sb="0" eb="1">
      <t>ネツ</t>
    </rPh>
    <rPh sb="1" eb="4">
      <t>キョウキュウギョウ</t>
    </rPh>
    <rPh sb="5" eb="6">
      <t>オコナ</t>
    </rPh>
    <rPh sb="7" eb="10">
      <t>ジギョウショ</t>
    </rPh>
    <rPh sb="11" eb="13">
      <t>バアイ</t>
    </rPh>
    <rPh sb="15" eb="17">
      <t>タニン</t>
    </rPh>
    <rPh sb="18" eb="20">
      <t>キョウキュウ</t>
    </rPh>
    <rPh sb="22" eb="23">
      <t>ネツ</t>
    </rPh>
    <rPh sb="24" eb="25">
      <t>トモナ</t>
    </rPh>
    <rPh sb="26" eb="29">
      <t>ハイシュツリョウ</t>
    </rPh>
    <rPh sb="30" eb="32">
      <t>コウジョ</t>
    </rPh>
    <phoneticPr fontId="20"/>
  </si>
  <si>
    <t>は必須項目なので入力忘れのないようお願いします。</t>
    <rPh sb="1" eb="3">
      <t>ヒッス</t>
    </rPh>
    <rPh sb="3" eb="5">
      <t>コウモク</t>
    </rPh>
    <rPh sb="8" eb="10">
      <t>ニュウリョク</t>
    </rPh>
    <rPh sb="10" eb="11">
      <t>ワス</t>
    </rPh>
    <rPh sb="18" eb="19">
      <t>ネガ</t>
    </rPh>
    <phoneticPr fontId="20"/>
  </si>
  <si>
    <t>法定係数値以外を使用する場合の発熱係数</t>
    <rPh sb="0" eb="2">
      <t>ホウテイ</t>
    </rPh>
    <rPh sb="2" eb="4">
      <t>ケイスウ</t>
    </rPh>
    <rPh sb="4" eb="5">
      <t>チ</t>
    </rPh>
    <rPh sb="5" eb="7">
      <t>イガイ</t>
    </rPh>
    <rPh sb="8" eb="10">
      <t>シヨウ</t>
    </rPh>
    <rPh sb="12" eb="14">
      <t>バアイ</t>
    </rPh>
    <rPh sb="15" eb="17">
      <t>ハツネツ</t>
    </rPh>
    <rPh sb="17" eb="19">
      <t>ケイスウ</t>
    </rPh>
    <phoneticPr fontId="19"/>
  </si>
  <si>
    <t>法定係数以外を使用する場合の発熱係数</t>
    <rPh sb="0" eb="2">
      <t>ホウテイ</t>
    </rPh>
    <rPh sb="2" eb="4">
      <t>ケイスウ</t>
    </rPh>
    <rPh sb="4" eb="6">
      <t>イガイ</t>
    </rPh>
    <rPh sb="7" eb="9">
      <t>シヨウ</t>
    </rPh>
    <rPh sb="11" eb="13">
      <t>バアイ</t>
    </rPh>
    <rPh sb="14" eb="16">
      <t>ハツネツ</t>
    </rPh>
    <rPh sb="16" eb="18">
      <t>ケイスウ</t>
    </rPh>
    <phoneticPr fontId="19"/>
  </si>
  <si>
    <t>★</t>
    <phoneticPr fontId="20"/>
  </si>
  <si>
    <t>に下記算出式から求めた係数を必ず入力して下さい。</t>
    <rPh sb="1" eb="3">
      <t>カキ</t>
    </rPh>
    <rPh sb="3" eb="6">
      <t>サンシュツシキ</t>
    </rPh>
    <rPh sb="8" eb="9">
      <t>モト</t>
    </rPh>
    <rPh sb="11" eb="13">
      <t>ケイスウ</t>
    </rPh>
    <rPh sb="14" eb="15">
      <t>カナラ</t>
    </rPh>
    <rPh sb="16" eb="18">
      <t>ニュウリョク</t>
    </rPh>
    <rPh sb="20" eb="21">
      <t>クダ</t>
    </rPh>
    <phoneticPr fontId="20"/>
  </si>
  <si>
    <t>その場合は、係数の根拠となる資料を添付して下さい。</t>
    <rPh sb="2" eb="4">
      <t>バアイ</t>
    </rPh>
    <rPh sb="6" eb="8">
      <t>ケイスウ</t>
    </rPh>
    <rPh sb="9" eb="11">
      <t>コンキョ</t>
    </rPh>
    <rPh sb="14" eb="16">
      <t>シリョウ</t>
    </rPh>
    <rPh sb="17" eb="19">
      <t>テンプ</t>
    </rPh>
    <rPh sb="21" eb="22">
      <t>クダ</t>
    </rPh>
    <phoneticPr fontId="20"/>
  </si>
  <si>
    <t>販売電気量</t>
    <rPh sb="0" eb="2">
      <t>ハンバイ</t>
    </rPh>
    <rPh sb="2" eb="4">
      <t>デンキ</t>
    </rPh>
    <rPh sb="4" eb="5">
      <t>リョウ</t>
    </rPh>
    <phoneticPr fontId="20"/>
  </si>
  <si>
    <t>　　下記黄色の箇所に数値を入力すれば計算されます。</t>
    <rPh sb="2" eb="4">
      <t>カキ</t>
    </rPh>
    <rPh sb="4" eb="6">
      <t>キイロ</t>
    </rPh>
    <rPh sb="7" eb="9">
      <t>カショ</t>
    </rPh>
    <rPh sb="10" eb="12">
      <t>スウチ</t>
    </rPh>
    <rPh sb="13" eb="15">
      <t>ニュウリョク</t>
    </rPh>
    <rPh sb="18" eb="20">
      <t>ケイサン</t>
    </rPh>
    <phoneticPr fontId="20"/>
  </si>
  <si>
    <t>販売した熱の量</t>
    <rPh sb="0" eb="2">
      <t>ハンバイ</t>
    </rPh>
    <rPh sb="4" eb="5">
      <t>ネツ</t>
    </rPh>
    <rPh sb="6" eb="7">
      <t>リョウ</t>
    </rPh>
    <phoneticPr fontId="20"/>
  </si>
  <si>
    <t>年度</t>
    <rPh sb="0" eb="1">
      <t>ネン</t>
    </rPh>
    <rPh sb="1" eb="2">
      <t>ド</t>
    </rPh>
    <phoneticPr fontId="19"/>
  </si>
  <si>
    <t>排出係数</t>
    <rPh sb="0" eb="2">
      <t>ハイシュツ</t>
    </rPh>
    <rPh sb="2" eb="4">
      <t>ケイスウ</t>
    </rPh>
    <phoneticPr fontId="20"/>
  </si>
  <si>
    <t>燃料種類</t>
    <rPh sb="0" eb="2">
      <t>ネンリョウ</t>
    </rPh>
    <rPh sb="2" eb="4">
      <t>シュルイ</t>
    </rPh>
    <phoneticPr fontId="20"/>
  </si>
  <si>
    <t>使用量</t>
    <rPh sb="0" eb="3">
      <t>シヨウリョウ</t>
    </rPh>
    <phoneticPr fontId="20"/>
  </si>
  <si>
    <t>単位発熱量</t>
    <rPh sb="0" eb="2">
      <t>タンイ</t>
    </rPh>
    <rPh sb="2" eb="5">
      <t>ハツネツリョウ</t>
    </rPh>
    <phoneticPr fontId="20"/>
  </si>
  <si>
    <t>ｔCO2</t>
    <phoneticPr fontId="20"/>
  </si>
  <si>
    <t>GJ</t>
    <phoneticPr fontId="20"/>
  </si>
  <si>
    <t>単位電気販売量当たりの排出量＝</t>
    <rPh sb="0" eb="2">
      <t>タンイ</t>
    </rPh>
    <rPh sb="2" eb="4">
      <t>デンキ</t>
    </rPh>
    <rPh sb="4" eb="7">
      <t>ハンバイリョウ</t>
    </rPh>
    <rPh sb="7" eb="8">
      <t>ア</t>
    </rPh>
    <rPh sb="11" eb="14">
      <t>ハイシュツリョウ</t>
    </rPh>
    <phoneticPr fontId="20"/>
  </si>
  <si>
    <t>単位熱販売量当たりの排出量＝</t>
    <rPh sb="0" eb="2">
      <t>タンイ</t>
    </rPh>
    <rPh sb="2" eb="3">
      <t>ネツ</t>
    </rPh>
    <rPh sb="3" eb="6">
      <t>ハンバイリョウ</t>
    </rPh>
    <rPh sb="6" eb="7">
      <t>ア</t>
    </rPh>
    <rPh sb="10" eb="13">
      <t>ハイシュツリョウ</t>
    </rPh>
    <phoneticPr fontId="20"/>
  </si>
  <si>
    <t>発生させた熱量</t>
    <rPh sb="0" eb="2">
      <t>ハッセイ</t>
    </rPh>
    <rPh sb="5" eb="7">
      <t>ネツリョウ</t>
    </rPh>
    <phoneticPr fontId="20"/>
  </si>
  <si>
    <t>他人に販売（無償含む）した電気又は熱の排出係数の算出</t>
    <rPh sb="0" eb="2">
      <t>タニン</t>
    </rPh>
    <rPh sb="3" eb="5">
      <t>ハンバイ</t>
    </rPh>
    <rPh sb="6" eb="8">
      <t>ムショウ</t>
    </rPh>
    <rPh sb="8" eb="9">
      <t>フク</t>
    </rPh>
    <rPh sb="13" eb="15">
      <t>デンキ</t>
    </rPh>
    <rPh sb="15" eb="16">
      <t>マタ</t>
    </rPh>
    <rPh sb="17" eb="18">
      <t>ネツ</t>
    </rPh>
    <rPh sb="19" eb="21">
      <t>ハイシュツ</t>
    </rPh>
    <rPh sb="21" eb="23">
      <t>ケイスウ</t>
    </rPh>
    <rPh sb="24" eb="26">
      <t>サンシュツ</t>
    </rPh>
    <phoneticPr fontId="20"/>
  </si>
  <si>
    <t>（参考）</t>
    <rPh sb="1" eb="3">
      <t>サンコウ</t>
    </rPh>
    <phoneticPr fontId="20"/>
  </si>
  <si>
    <t>都市ガス</t>
  </si>
  <si>
    <r>
      <rPr>
        <sz val="10"/>
        <color indexed="8"/>
        <rFont val="HG丸ｺﾞｼｯｸM-PRO"/>
        <family val="3"/>
        <charset val="128"/>
      </rPr>
      <t>熱の発生のために使用した</t>
    </r>
    <r>
      <rPr>
        <sz val="11"/>
        <color indexed="8"/>
        <rFont val="HG丸ｺﾞｼｯｸM-PRO"/>
        <family val="3"/>
        <charset val="128"/>
      </rPr>
      <t>電力</t>
    </r>
    <rPh sb="0" eb="1">
      <t>ネツ</t>
    </rPh>
    <rPh sb="2" eb="4">
      <t>ハッセイ</t>
    </rPh>
    <rPh sb="8" eb="10">
      <t>シヨウ</t>
    </rPh>
    <rPh sb="12" eb="14">
      <t>デンリョク</t>
    </rPh>
    <phoneticPr fontId="20"/>
  </si>
  <si>
    <r>
      <rPr>
        <sz val="10"/>
        <color indexed="8"/>
        <rFont val="HG丸ｺﾞｼｯｸM-PRO"/>
        <family val="3"/>
        <charset val="128"/>
      </rPr>
      <t>当該事業所で発生させた</t>
    </r>
    <r>
      <rPr>
        <sz val="11"/>
        <color indexed="8"/>
        <rFont val="HG丸ｺﾞｼｯｸM-PRO"/>
        <family val="3"/>
        <charset val="128"/>
      </rPr>
      <t>熱</t>
    </r>
    <rPh sb="0" eb="2">
      <t>トウガイ</t>
    </rPh>
    <rPh sb="2" eb="5">
      <t>ジギョウショ</t>
    </rPh>
    <rPh sb="6" eb="8">
      <t>ハッセイ</t>
    </rPh>
    <rPh sb="11" eb="12">
      <t>ネツ</t>
    </rPh>
    <phoneticPr fontId="20"/>
  </si>
  <si>
    <t>計</t>
    <rPh sb="0" eb="1">
      <t>ケイ</t>
    </rPh>
    <phoneticPr fontId="20"/>
  </si>
  <si>
    <t>(A)</t>
    <phoneticPr fontId="20"/>
  </si>
  <si>
    <t>(B)</t>
    <phoneticPr fontId="20"/>
  </si>
  <si>
    <t>単位</t>
    <rPh sb="0" eb="2">
      <t>タンイ</t>
    </rPh>
    <phoneticPr fontId="19"/>
  </si>
  <si>
    <t>　一般の事業者で、熱の換算係数を（原則通り）法定係数を用いる場合や他人に熱や電気を販売していない（無償含む）場合は、ＳＴＥＰ２へ進んで下さい。</t>
  </si>
  <si>
    <t>過去４ヵ年値の入力</t>
    <rPh sb="0" eb="2">
      <t>カコ</t>
    </rPh>
    <rPh sb="4" eb="5">
      <t>ネン</t>
    </rPh>
    <rPh sb="5" eb="6">
      <t>チ</t>
    </rPh>
    <rPh sb="7" eb="9">
      <t>ニュウリョク</t>
    </rPh>
    <phoneticPr fontId="19"/>
  </si>
  <si>
    <t>発電量</t>
  </si>
  <si>
    <t>ＣＯ２排出量</t>
    <phoneticPr fontId="20"/>
  </si>
  <si>
    <t>排出係数</t>
    <phoneticPr fontId="20"/>
  </si>
  <si>
    <t>他人に供給（又は使用）した電気又は熱の入力</t>
    <rPh sb="0" eb="1">
      <t>タ</t>
    </rPh>
    <rPh sb="1" eb="2">
      <t>ヒト</t>
    </rPh>
    <rPh sb="3" eb="5">
      <t>キョウキュウ</t>
    </rPh>
    <rPh sb="6" eb="7">
      <t>マタ</t>
    </rPh>
    <rPh sb="8" eb="10">
      <t>シヨウ</t>
    </rPh>
    <rPh sb="13" eb="15">
      <t>デンキ</t>
    </rPh>
    <rPh sb="15" eb="16">
      <t>マタ</t>
    </rPh>
    <rPh sb="17" eb="18">
      <t>ネツ</t>
    </rPh>
    <phoneticPr fontId="19"/>
  </si>
  <si>
    <t>空気調和設備、換気設備の管理</t>
    <rPh sb="0" eb="2">
      <t>クウキ</t>
    </rPh>
    <rPh sb="2" eb="4">
      <t>チョウワ</t>
    </rPh>
    <rPh sb="4" eb="6">
      <t>セツビ</t>
    </rPh>
    <rPh sb="7" eb="9">
      <t>カンキ</t>
    </rPh>
    <rPh sb="9" eb="11">
      <t>セツビ</t>
    </rPh>
    <rPh sb="12" eb="14">
      <t>カンリ</t>
    </rPh>
    <phoneticPr fontId="20"/>
  </si>
  <si>
    <t>運転の管理</t>
    <rPh sb="0" eb="2">
      <t>ウンテン</t>
    </rPh>
    <rPh sb="3" eb="5">
      <t>カンリ</t>
    </rPh>
    <phoneticPr fontId="19"/>
  </si>
  <si>
    <t>管理標準の設定の状況</t>
    <rPh sb="0" eb="2">
      <t>カンリ</t>
    </rPh>
    <rPh sb="2" eb="4">
      <t>ヒョウジュン</t>
    </rPh>
    <rPh sb="5" eb="7">
      <t>セッテイ</t>
    </rPh>
    <rPh sb="8" eb="10">
      <t>ジョウキョウ</t>
    </rPh>
    <phoneticPr fontId="20"/>
  </si>
  <si>
    <t>管理標準に定めている管理の状況</t>
    <rPh sb="0" eb="2">
      <t>カンリ</t>
    </rPh>
    <rPh sb="2" eb="4">
      <t>ヒョウジュン</t>
    </rPh>
    <rPh sb="5" eb="6">
      <t>サダ</t>
    </rPh>
    <rPh sb="10" eb="12">
      <t>カンリ</t>
    </rPh>
    <rPh sb="13" eb="15">
      <t>ジョウキョウ</t>
    </rPh>
    <phoneticPr fontId="20"/>
  </si>
  <si>
    <t>%)</t>
  </si>
  <si>
    <t>(</t>
    <phoneticPr fontId="20"/>
  </si>
  <si>
    <t>計測及び記録</t>
    <rPh sb="2" eb="3">
      <t>オヨ</t>
    </rPh>
    <phoneticPr fontId="20"/>
  </si>
  <si>
    <t>保守及び点検</t>
    <rPh sb="2" eb="3">
      <t>オヨ</t>
    </rPh>
    <phoneticPr fontId="19"/>
  </si>
  <si>
    <t>空気調和設備、換気設備に関する計測及び記録</t>
    <rPh sb="0" eb="2">
      <t>クウキ</t>
    </rPh>
    <rPh sb="2" eb="4">
      <t>チョウワ</t>
    </rPh>
    <rPh sb="4" eb="6">
      <t>セツビ</t>
    </rPh>
    <rPh sb="7" eb="9">
      <t>カンキ</t>
    </rPh>
    <rPh sb="9" eb="11">
      <t>セツビ</t>
    </rPh>
    <rPh sb="12" eb="13">
      <t>カン</t>
    </rPh>
    <rPh sb="15" eb="17">
      <t>ケイソク</t>
    </rPh>
    <rPh sb="17" eb="18">
      <t>オヨ</t>
    </rPh>
    <rPh sb="19" eb="21">
      <t>キロク</t>
    </rPh>
    <phoneticPr fontId="20"/>
  </si>
  <si>
    <t>空気調和設備、換気設備の保守及び点検</t>
    <rPh sb="0" eb="2">
      <t>クウキ</t>
    </rPh>
    <rPh sb="2" eb="4">
      <t>チョウワ</t>
    </rPh>
    <rPh sb="4" eb="6">
      <t>セツビ</t>
    </rPh>
    <rPh sb="7" eb="9">
      <t>カンキ</t>
    </rPh>
    <rPh sb="9" eb="11">
      <t>セツビ</t>
    </rPh>
    <rPh sb="12" eb="14">
      <t>ホシュ</t>
    </rPh>
    <rPh sb="14" eb="15">
      <t>オヨ</t>
    </rPh>
    <rPh sb="16" eb="18">
      <t>テンケン</t>
    </rPh>
    <phoneticPr fontId="20"/>
  </si>
  <si>
    <t>計測及び記録に関する管理標準の設定の状況</t>
    <rPh sb="0" eb="2">
      <t>ケイソク</t>
    </rPh>
    <rPh sb="2" eb="3">
      <t>オヨ</t>
    </rPh>
    <rPh sb="4" eb="6">
      <t>キロク</t>
    </rPh>
    <rPh sb="7" eb="8">
      <t>カン</t>
    </rPh>
    <rPh sb="10" eb="12">
      <t>カンリ</t>
    </rPh>
    <rPh sb="12" eb="14">
      <t>ヒョウジュン</t>
    </rPh>
    <rPh sb="15" eb="17">
      <t>セッテイ</t>
    </rPh>
    <rPh sb="18" eb="20">
      <t>ジョウキョウ</t>
    </rPh>
    <phoneticPr fontId="20"/>
  </si>
  <si>
    <t>保守及び点検に関する管理標準の設定の状況</t>
    <rPh sb="0" eb="2">
      <t>ホシュ</t>
    </rPh>
    <rPh sb="2" eb="3">
      <t>オヨ</t>
    </rPh>
    <rPh sb="4" eb="6">
      <t>テンケン</t>
    </rPh>
    <rPh sb="7" eb="8">
      <t>カン</t>
    </rPh>
    <rPh sb="10" eb="12">
      <t>カンリ</t>
    </rPh>
    <rPh sb="12" eb="14">
      <t>ヒョウジュン</t>
    </rPh>
    <rPh sb="15" eb="17">
      <t>セッテイ</t>
    </rPh>
    <rPh sb="18" eb="20">
      <t>ジョウキョウ</t>
    </rPh>
    <phoneticPr fontId="20"/>
  </si>
  <si>
    <t>管理標準に定めている計測及び記録の実施状況</t>
    <rPh sb="0" eb="2">
      <t>カンリ</t>
    </rPh>
    <rPh sb="2" eb="4">
      <t>ヒョウジュン</t>
    </rPh>
    <rPh sb="5" eb="6">
      <t>サダ</t>
    </rPh>
    <rPh sb="10" eb="12">
      <t>ケイソク</t>
    </rPh>
    <rPh sb="12" eb="13">
      <t>オヨ</t>
    </rPh>
    <rPh sb="14" eb="16">
      <t>キロク</t>
    </rPh>
    <rPh sb="17" eb="19">
      <t>ジッシ</t>
    </rPh>
    <rPh sb="19" eb="21">
      <t>ジョウキョウ</t>
    </rPh>
    <phoneticPr fontId="20"/>
  </si>
  <si>
    <t>管理標準に定めている保守及び点検の実施状況</t>
    <rPh sb="0" eb="2">
      <t>カンリ</t>
    </rPh>
    <rPh sb="2" eb="4">
      <t>ヒョウジュン</t>
    </rPh>
    <rPh sb="5" eb="6">
      <t>サダ</t>
    </rPh>
    <rPh sb="10" eb="12">
      <t>ホシュ</t>
    </rPh>
    <rPh sb="12" eb="13">
      <t>オヨ</t>
    </rPh>
    <rPh sb="14" eb="16">
      <t>テンケン</t>
    </rPh>
    <rPh sb="17" eb="19">
      <t>ジッシ</t>
    </rPh>
    <rPh sb="19" eb="21">
      <t>ジョウキョウ</t>
    </rPh>
    <phoneticPr fontId="20"/>
  </si>
  <si>
    <t>BEMS</t>
    <phoneticPr fontId="19"/>
  </si>
  <si>
    <t>１．工場等であつて専ら事務所その他これに類する用途に供する工場等における判断の基準の遵守状況</t>
    <rPh sb="2" eb="4">
      <t>コウジョウ</t>
    </rPh>
    <rPh sb="4" eb="5">
      <t>ナド</t>
    </rPh>
    <rPh sb="9" eb="10">
      <t>モッパ</t>
    </rPh>
    <rPh sb="11" eb="13">
      <t>ジム</t>
    </rPh>
    <rPh sb="13" eb="14">
      <t>ショ</t>
    </rPh>
    <rPh sb="16" eb="17">
      <t>タ</t>
    </rPh>
    <rPh sb="20" eb="21">
      <t>ルイ</t>
    </rPh>
    <rPh sb="23" eb="25">
      <t>ヨウト</t>
    </rPh>
    <rPh sb="26" eb="27">
      <t>キョウ</t>
    </rPh>
    <rPh sb="29" eb="31">
      <t>コウジョウ</t>
    </rPh>
    <rPh sb="31" eb="32">
      <t>ナド</t>
    </rPh>
    <rPh sb="36" eb="38">
      <t>ハンダン</t>
    </rPh>
    <rPh sb="39" eb="41">
      <t>キジュン</t>
    </rPh>
    <rPh sb="42" eb="44">
      <t>ジュンシュ</t>
    </rPh>
    <rPh sb="44" eb="46">
      <t>ジョウキョウ</t>
    </rPh>
    <phoneticPr fontId="20"/>
  </si>
  <si>
    <t>　（法第５条第１項第１号関係）</t>
    <rPh sb="2" eb="3">
      <t>ホウ</t>
    </rPh>
    <rPh sb="3" eb="4">
      <t>ダイ</t>
    </rPh>
    <rPh sb="5" eb="6">
      <t>ジョウ</t>
    </rPh>
    <rPh sb="6" eb="7">
      <t>ダイ</t>
    </rPh>
    <rPh sb="8" eb="9">
      <t>コウ</t>
    </rPh>
    <rPh sb="9" eb="10">
      <t>ダイ</t>
    </rPh>
    <rPh sb="11" eb="12">
      <t>ゴウ</t>
    </rPh>
    <rPh sb="12" eb="14">
      <t>カンケイ</t>
    </rPh>
    <phoneticPr fontId="20"/>
  </si>
  <si>
    <t>ボイラー設備、給湯設備の管理</t>
    <rPh sb="9" eb="11">
      <t>セツビ</t>
    </rPh>
    <rPh sb="12" eb="14">
      <t>カンリ</t>
    </rPh>
    <phoneticPr fontId="20"/>
  </si>
  <si>
    <t>ボイラー設備、給湯設備に関する計測及び記録</t>
    <rPh sb="9" eb="11">
      <t>セツビ</t>
    </rPh>
    <rPh sb="12" eb="13">
      <t>カン</t>
    </rPh>
    <rPh sb="15" eb="17">
      <t>ケイソク</t>
    </rPh>
    <rPh sb="17" eb="18">
      <t>オヨ</t>
    </rPh>
    <rPh sb="19" eb="21">
      <t>キロク</t>
    </rPh>
    <phoneticPr fontId="20"/>
  </si>
  <si>
    <t>ボイラー設備、給湯設備の保守及び点検</t>
    <rPh sb="9" eb="11">
      <t>セツビ</t>
    </rPh>
    <rPh sb="12" eb="14">
      <t>ホシュ</t>
    </rPh>
    <rPh sb="14" eb="15">
      <t>オヨ</t>
    </rPh>
    <rPh sb="16" eb="18">
      <t>テンケン</t>
    </rPh>
    <phoneticPr fontId="20"/>
  </si>
  <si>
    <t>照明設備、昇降機、動力設備の保守及び点検</t>
    <rPh sb="11" eb="13">
      <t>セツビ</t>
    </rPh>
    <rPh sb="14" eb="16">
      <t>ホシュ</t>
    </rPh>
    <rPh sb="16" eb="17">
      <t>オヨ</t>
    </rPh>
    <rPh sb="18" eb="20">
      <t>テンケン</t>
    </rPh>
    <phoneticPr fontId="20"/>
  </si>
  <si>
    <t>受変電設備の管理</t>
    <rPh sb="3" eb="5">
      <t>セツビ</t>
    </rPh>
    <rPh sb="6" eb="8">
      <t>カンリ</t>
    </rPh>
    <phoneticPr fontId="20"/>
  </si>
  <si>
    <t>受変電設備に関する計測及び記録</t>
    <rPh sb="3" eb="5">
      <t>セツビ</t>
    </rPh>
    <rPh sb="6" eb="7">
      <t>カン</t>
    </rPh>
    <rPh sb="9" eb="11">
      <t>ケイソク</t>
    </rPh>
    <rPh sb="11" eb="12">
      <t>オヨ</t>
    </rPh>
    <rPh sb="13" eb="15">
      <t>キロク</t>
    </rPh>
    <phoneticPr fontId="20"/>
  </si>
  <si>
    <t>受変電設備の保守及び点検</t>
    <rPh sb="3" eb="5">
      <t>セツビ</t>
    </rPh>
    <rPh sb="6" eb="8">
      <t>ホシュ</t>
    </rPh>
    <rPh sb="8" eb="9">
      <t>オヨ</t>
    </rPh>
    <rPh sb="10" eb="12">
      <t>テンケン</t>
    </rPh>
    <phoneticPr fontId="20"/>
  </si>
  <si>
    <t>発電専用設備、コージェネレーション設備の管理</t>
    <rPh sb="17" eb="19">
      <t>セツビ</t>
    </rPh>
    <rPh sb="20" eb="22">
      <t>カンリ</t>
    </rPh>
    <phoneticPr fontId="20"/>
  </si>
  <si>
    <t>発電専用設備、コージェネレーション設備に関する計測及び記録</t>
    <rPh sb="17" eb="19">
      <t>セツビ</t>
    </rPh>
    <rPh sb="20" eb="21">
      <t>カン</t>
    </rPh>
    <rPh sb="23" eb="25">
      <t>ケイソク</t>
    </rPh>
    <rPh sb="25" eb="26">
      <t>オヨ</t>
    </rPh>
    <rPh sb="27" eb="29">
      <t>キロク</t>
    </rPh>
    <phoneticPr fontId="20"/>
  </si>
  <si>
    <t>発電専用設備、コージェネレーション設備の保守及び点検</t>
    <rPh sb="17" eb="19">
      <t>セツビ</t>
    </rPh>
    <rPh sb="20" eb="22">
      <t>ホシュ</t>
    </rPh>
    <rPh sb="22" eb="23">
      <t>オヨ</t>
    </rPh>
    <rPh sb="24" eb="26">
      <t>テンケン</t>
    </rPh>
    <phoneticPr fontId="20"/>
  </si>
  <si>
    <t>業務用機器の管理</t>
    <rPh sb="6" eb="8">
      <t>カンリ</t>
    </rPh>
    <phoneticPr fontId="20"/>
  </si>
  <si>
    <t>業務用機器に関する計測及び記録</t>
    <rPh sb="6" eb="7">
      <t>カン</t>
    </rPh>
    <rPh sb="9" eb="11">
      <t>ケイソク</t>
    </rPh>
    <rPh sb="11" eb="12">
      <t>オヨ</t>
    </rPh>
    <rPh sb="13" eb="15">
      <t>キロク</t>
    </rPh>
    <phoneticPr fontId="20"/>
  </si>
  <si>
    <t>業務用機器の保守及び点検</t>
    <rPh sb="6" eb="8">
      <t>ホシュ</t>
    </rPh>
    <rPh sb="8" eb="9">
      <t>オヨ</t>
    </rPh>
    <rPh sb="10" eb="12">
      <t>テンケン</t>
    </rPh>
    <phoneticPr fontId="20"/>
  </si>
  <si>
    <t>照明設備、昇降機の管理</t>
    <rPh sb="9" eb="11">
      <t>カンリ</t>
    </rPh>
    <phoneticPr fontId="20"/>
  </si>
  <si>
    <t>照明設備に関する計測及び記録</t>
    <rPh sb="5" eb="6">
      <t>カン</t>
    </rPh>
    <rPh sb="8" eb="10">
      <t>ケイソク</t>
    </rPh>
    <rPh sb="10" eb="11">
      <t>オヨ</t>
    </rPh>
    <rPh sb="12" eb="14">
      <t>キロク</t>
    </rPh>
    <phoneticPr fontId="20"/>
  </si>
  <si>
    <t>(5)　ガスタービン、蒸気タービン、ガスエンジン等専ら発電のみに供される設備（発電専用設備）、コージェネレーション設備</t>
    <rPh sb="11" eb="13">
      <t>ジョウキ</t>
    </rPh>
    <rPh sb="24" eb="25">
      <t>ナド</t>
    </rPh>
    <rPh sb="25" eb="26">
      <t>モッパ</t>
    </rPh>
    <rPh sb="27" eb="29">
      <t>ハツデン</t>
    </rPh>
    <rPh sb="32" eb="33">
      <t>キョウ</t>
    </rPh>
    <rPh sb="36" eb="38">
      <t>セツビ</t>
    </rPh>
    <rPh sb="39" eb="41">
      <t>ハツデン</t>
    </rPh>
    <phoneticPr fontId="19"/>
  </si>
  <si>
    <t>(1)　空気調和設備、換気設備</t>
    <rPh sb="4" eb="6">
      <t>クウキ</t>
    </rPh>
    <rPh sb="6" eb="8">
      <t>チョウワ</t>
    </rPh>
    <rPh sb="8" eb="10">
      <t>セツビ</t>
    </rPh>
    <rPh sb="11" eb="12">
      <t>カン</t>
    </rPh>
    <phoneticPr fontId="19"/>
  </si>
  <si>
    <t>(2)　ボイラー設備、給湯設備</t>
    <phoneticPr fontId="19"/>
  </si>
  <si>
    <t>(3)　照明設備、昇降機、動力設備</t>
    <phoneticPr fontId="19"/>
  </si>
  <si>
    <t>(4)　受変電設備</t>
    <phoneticPr fontId="19"/>
  </si>
  <si>
    <t>事務用機器の管理</t>
    <rPh sb="6" eb="8">
      <t>カンリ</t>
    </rPh>
    <phoneticPr fontId="20"/>
  </si>
  <si>
    <t>　（法第５条第１項第２号関係）</t>
    <rPh sb="2" eb="3">
      <t>ホウ</t>
    </rPh>
    <rPh sb="3" eb="4">
      <t>ダイ</t>
    </rPh>
    <rPh sb="5" eb="6">
      <t>ジョウ</t>
    </rPh>
    <rPh sb="6" eb="7">
      <t>ダイ</t>
    </rPh>
    <rPh sb="8" eb="9">
      <t>コウ</t>
    </rPh>
    <rPh sb="9" eb="10">
      <t>ダイ</t>
    </rPh>
    <rPh sb="11" eb="12">
      <t>ゴウ</t>
    </rPh>
    <rPh sb="12" eb="14">
      <t>カンケイ</t>
    </rPh>
    <phoneticPr fontId="20"/>
  </si>
  <si>
    <t>(2)　加熱及び冷却並びに伝熱の合理化</t>
    <rPh sb="4" eb="6">
      <t>カネツ</t>
    </rPh>
    <rPh sb="6" eb="7">
      <t>オヨ</t>
    </rPh>
    <rPh sb="8" eb="10">
      <t>レイキャク</t>
    </rPh>
    <rPh sb="10" eb="11">
      <t>ナラ</t>
    </rPh>
    <rPh sb="13" eb="15">
      <t>デンネツ</t>
    </rPh>
    <rPh sb="16" eb="18">
      <t>ゴウリ</t>
    </rPh>
    <rPh sb="18" eb="19">
      <t>カ</t>
    </rPh>
    <phoneticPr fontId="19"/>
  </si>
  <si>
    <t>対象項目 〈設備〉</t>
    <phoneticPr fontId="20"/>
  </si>
  <si>
    <t>(1)　燃料の燃焼の合理化</t>
    <phoneticPr fontId="19"/>
  </si>
  <si>
    <t>燃料の燃焼に関する計測及び記録</t>
    <rPh sb="6" eb="7">
      <t>カン</t>
    </rPh>
    <rPh sb="9" eb="11">
      <t>ケイソク</t>
    </rPh>
    <rPh sb="11" eb="12">
      <t>オヨ</t>
    </rPh>
    <rPh sb="13" eb="15">
      <t>キロク</t>
    </rPh>
    <phoneticPr fontId="20"/>
  </si>
  <si>
    <t>燃料の燃焼の管理</t>
    <rPh sb="6" eb="8">
      <t>カンリ</t>
    </rPh>
    <phoneticPr fontId="20"/>
  </si>
  <si>
    <t>燃焼設備の保守及び点検</t>
    <rPh sb="2" eb="4">
      <t>セツビ</t>
    </rPh>
    <rPh sb="5" eb="7">
      <t>ホシュ</t>
    </rPh>
    <rPh sb="7" eb="8">
      <t>オヨ</t>
    </rPh>
    <rPh sb="9" eb="11">
      <t>テンケン</t>
    </rPh>
    <phoneticPr fontId="20"/>
  </si>
  <si>
    <t>加熱及び冷却並びに伝熱の管理</t>
    <rPh sb="12" eb="14">
      <t>カンリ</t>
    </rPh>
    <phoneticPr fontId="20"/>
  </si>
  <si>
    <t>加熱等に関する計測及び記録</t>
    <rPh sb="4" eb="5">
      <t>カン</t>
    </rPh>
    <rPh sb="7" eb="9">
      <t>ケイソク</t>
    </rPh>
    <rPh sb="9" eb="10">
      <t>オヨ</t>
    </rPh>
    <rPh sb="11" eb="13">
      <t>キロク</t>
    </rPh>
    <phoneticPr fontId="20"/>
  </si>
  <si>
    <t>加熱等を行う設備の保守及び点検</t>
    <rPh sb="9" eb="11">
      <t>ホシュ</t>
    </rPh>
    <rPh sb="11" eb="12">
      <t>オヨ</t>
    </rPh>
    <rPh sb="13" eb="15">
      <t>テンケン</t>
    </rPh>
    <phoneticPr fontId="20"/>
  </si>
  <si>
    <t>発電専用設備の管理</t>
    <rPh sb="7" eb="9">
      <t>カンリ</t>
    </rPh>
    <phoneticPr fontId="20"/>
  </si>
  <si>
    <t>発電専用設備に関する計測及び記録</t>
    <rPh sb="7" eb="8">
      <t>カン</t>
    </rPh>
    <rPh sb="10" eb="12">
      <t>ケイソク</t>
    </rPh>
    <rPh sb="12" eb="13">
      <t>オヨ</t>
    </rPh>
    <rPh sb="14" eb="16">
      <t>キロク</t>
    </rPh>
    <phoneticPr fontId="20"/>
  </si>
  <si>
    <t>発電専用設備の保守及び点検</t>
    <rPh sb="7" eb="9">
      <t>ホシュ</t>
    </rPh>
    <rPh sb="9" eb="10">
      <t>オヨ</t>
    </rPh>
    <rPh sb="11" eb="13">
      <t>テンケン</t>
    </rPh>
    <phoneticPr fontId="20"/>
  </si>
  <si>
    <t>発電専用設備の新設に当たっての措置</t>
    <rPh sb="7" eb="9">
      <t>シンセツ</t>
    </rPh>
    <rPh sb="10" eb="11">
      <t>ア</t>
    </rPh>
    <rPh sb="15" eb="17">
      <t>ソチ</t>
    </rPh>
    <phoneticPr fontId="20"/>
  </si>
  <si>
    <t>コージェネレーション設備の管理</t>
    <rPh sb="13" eb="15">
      <t>カンリ</t>
    </rPh>
    <phoneticPr fontId="20"/>
  </si>
  <si>
    <t>コージェネレーション設備に関する計測及び記録</t>
    <rPh sb="13" eb="14">
      <t>カン</t>
    </rPh>
    <rPh sb="16" eb="18">
      <t>ケイソク</t>
    </rPh>
    <rPh sb="18" eb="19">
      <t>オヨ</t>
    </rPh>
    <rPh sb="20" eb="22">
      <t>キロク</t>
    </rPh>
    <phoneticPr fontId="20"/>
  </si>
  <si>
    <t>コージェネレーション設備の保守及び点検</t>
    <rPh sb="13" eb="15">
      <t>ホシュ</t>
    </rPh>
    <rPh sb="15" eb="16">
      <t>オヨ</t>
    </rPh>
    <rPh sb="17" eb="19">
      <t>テンケン</t>
    </rPh>
    <phoneticPr fontId="20"/>
  </si>
  <si>
    <t>熱の損失に関する計測及び記録</t>
    <rPh sb="5" eb="6">
      <t>カン</t>
    </rPh>
    <rPh sb="8" eb="10">
      <t>ケイソク</t>
    </rPh>
    <rPh sb="10" eb="11">
      <t>オヨ</t>
    </rPh>
    <rPh sb="12" eb="14">
      <t>キロク</t>
    </rPh>
    <phoneticPr fontId="20"/>
  </si>
  <si>
    <t>受変電設備及び配電設備の管理</t>
    <rPh sb="12" eb="14">
      <t>カンリ</t>
    </rPh>
    <phoneticPr fontId="20"/>
  </si>
  <si>
    <t>受変電設備及び配電設備に関する計測及び記録</t>
    <rPh sb="12" eb="13">
      <t>カン</t>
    </rPh>
    <rPh sb="15" eb="17">
      <t>ケイソク</t>
    </rPh>
    <rPh sb="17" eb="18">
      <t>オヨ</t>
    </rPh>
    <rPh sb="19" eb="21">
      <t>キロク</t>
    </rPh>
    <phoneticPr fontId="20"/>
  </si>
  <si>
    <t>受変電設備及び配電設備の保守及び点検</t>
    <rPh sb="12" eb="14">
      <t>ホシュ</t>
    </rPh>
    <rPh sb="14" eb="15">
      <t>オヨ</t>
    </rPh>
    <rPh sb="16" eb="18">
      <t>テンケン</t>
    </rPh>
    <phoneticPr fontId="20"/>
  </si>
  <si>
    <t>電動力応用設備、電気加熱設備等の管理</t>
    <rPh sb="16" eb="18">
      <t>カンリ</t>
    </rPh>
    <phoneticPr fontId="20"/>
  </si>
  <si>
    <t>電動力応用設備、電気加熱設備等に関する計測及び記録</t>
    <rPh sb="16" eb="17">
      <t>カン</t>
    </rPh>
    <rPh sb="19" eb="21">
      <t>ケイソク</t>
    </rPh>
    <rPh sb="21" eb="22">
      <t>オヨ</t>
    </rPh>
    <rPh sb="23" eb="25">
      <t>キロク</t>
    </rPh>
    <phoneticPr fontId="20"/>
  </si>
  <si>
    <t>電動力応用設備、電気加熱設備等の保守及び点検</t>
    <rPh sb="16" eb="18">
      <t>ホシュ</t>
    </rPh>
    <rPh sb="18" eb="19">
      <t>オヨ</t>
    </rPh>
    <rPh sb="20" eb="22">
      <t>テンケン</t>
    </rPh>
    <phoneticPr fontId="20"/>
  </si>
  <si>
    <t>空気調和設備、給湯設備の管理</t>
    <rPh sb="0" eb="2">
      <t>クウキ</t>
    </rPh>
    <rPh sb="2" eb="4">
      <t>チョウワ</t>
    </rPh>
    <rPh sb="4" eb="6">
      <t>セツビ</t>
    </rPh>
    <rPh sb="12" eb="14">
      <t>カンリ</t>
    </rPh>
    <phoneticPr fontId="20"/>
  </si>
  <si>
    <t>空気調和設備、給湯設備に関する計測及び記録</t>
    <rPh sb="0" eb="2">
      <t>クウキ</t>
    </rPh>
    <rPh sb="2" eb="4">
      <t>チョウワ</t>
    </rPh>
    <rPh sb="4" eb="6">
      <t>セツビ</t>
    </rPh>
    <rPh sb="12" eb="13">
      <t>カン</t>
    </rPh>
    <rPh sb="15" eb="17">
      <t>ケイソク</t>
    </rPh>
    <rPh sb="17" eb="18">
      <t>オヨ</t>
    </rPh>
    <rPh sb="19" eb="21">
      <t>キロク</t>
    </rPh>
    <phoneticPr fontId="20"/>
  </si>
  <si>
    <t>空気調和設備、給湯設備の保守及び点検</t>
    <rPh sb="0" eb="2">
      <t>クウキ</t>
    </rPh>
    <rPh sb="2" eb="4">
      <t>チョウワ</t>
    </rPh>
    <rPh sb="4" eb="6">
      <t>セツビ</t>
    </rPh>
    <rPh sb="12" eb="14">
      <t>ホシュ</t>
    </rPh>
    <rPh sb="14" eb="15">
      <t>オヨ</t>
    </rPh>
    <rPh sb="16" eb="18">
      <t>テンケン</t>
    </rPh>
    <phoneticPr fontId="20"/>
  </si>
  <si>
    <t>その他の単位</t>
    <rPh sb="2" eb="3">
      <t>タ</t>
    </rPh>
    <rPh sb="4" eb="6">
      <t>タンイ</t>
    </rPh>
    <phoneticPr fontId="19"/>
  </si>
  <si>
    <t>↓STEP2　第2表に使用</t>
    <rPh sb="7" eb="8">
      <t>ダイ</t>
    </rPh>
    <rPh sb="9" eb="10">
      <t>ヒョウ</t>
    </rPh>
    <rPh sb="11" eb="13">
      <t>シヨウ</t>
    </rPh>
    <phoneticPr fontId="19"/>
  </si>
  <si>
    <t>↓STEP1　4①に使用</t>
    <rPh sb="10" eb="12">
      <t>シヨウ</t>
    </rPh>
    <phoneticPr fontId="19"/>
  </si>
  <si>
    <t>↓CO2計算　に使用</t>
    <rPh sb="4" eb="6">
      <t>ケイサン</t>
    </rPh>
    <rPh sb="8" eb="10">
      <t>シヨウ</t>
    </rPh>
    <phoneticPr fontId="19"/>
  </si>
  <si>
    <t>エネルギー管理者（員）の
職名・氏名・連絡先</t>
    <rPh sb="5" eb="8">
      <t>カンリシャ</t>
    </rPh>
    <rPh sb="9" eb="10">
      <t>イン</t>
    </rPh>
    <rPh sb="13" eb="15">
      <t>ショクメイ</t>
    </rPh>
    <rPh sb="16" eb="18">
      <t>シメイ</t>
    </rPh>
    <rPh sb="19" eb="22">
      <t>レンラクサキ</t>
    </rPh>
    <phoneticPr fontId="20"/>
  </si>
  <si>
    <t>メールアドレス</t>
    <phoneticPr fontId="19"/>
  </si>
  <si>
    <t>)</t>
    <phoneticPr fontId="20"/>
  </si>
  <si>
    <t>エネルギー管理指定工場等番号</t>
    <rPh sb="11" eb="12">
      <t>トウ</t>
    </rPh>
    <phoneticPr fontId="20"/>
  </si>
  <si>
    <t>主たる事業</t>
    <rPh sb="0" eb="1">
      <t>シュ</t>
    </rPh>
    <rPh sb="3" eb="5">
      <t>ジギョウ</t>
    </rPh>
    <phoneticPr fontId="20"/>
  </si>
  <si>
    <t>細分類番号</t>
    <rPh sb="0" eb="3">
      <t>サイブンルイ</t>
    </rPh>
    <rPh sb="3" eb="5">
      <t>バンゴウ</t>
    </rPh>
    <phoneticPr fontId="20"/>
  </si>
  <si>
    <t>(名称：</t>
    <rPh sb="1" eb="3">
      <t>メイショウ</t>
    </rPh>
    <phoneticPr fontId="20"/>
  </si>
  <si>
    <t>)(単位：</t>
    <phoneticPr fontId="20"/>
  </si>
  <si>
    <t>（ハ）の理由</t>
    <rPh sb="4" eb="6">
      <t>リユウ</t>
    </rPh>
    <phoneticPr fontId="20"/>
  </si>
  <si>
    <t>（ニ）の理由</t>
    <rPh sb="4" eb="6">
      <t>リユウ</t>
    </rPh>
    <phoneticPr fontId="20"/>
  </si>
  <si>
    <t>備考　（イ）及び（ロ）共に該当する場合、双方記載すること。</t>
    <rPh sb="0" eb="2">
      <t>ビコウ</t>
    </rPh>
    <rPh sb="6" eb="7">
      <t>オヨ</t>
    </rPh>
    <rPh sb="11" eb="12">
      <t>トモ</t>
    </rPh>
    <rPh sb="13" eb="15">
      <t>ガイトウ</t>
    </rPh>
    <rPh sb="17" eb="19">
      <t>バアイ</t>
    </rPh>
    <rPh sb="20" eb="22">
      <t>ソウホウ</t>
    </rPh>
    <rPh sb="22" eb="24">
      <t>キサイ</t>
    </rPh>
    <phoneticPr fontId="20"/>
  </si>
  <si>
    <t>備考　（ハ）及び（ニ）共に該当する場合、双方記載すること。</t>
    <rPh sb="0" eb="2">
      <t>ビコウ</t>
    </rPh>
    <rPh sb="6" eb="7">
      <t>オヨ</t>
    </rPh>
    <rPh sb="11" eb="12">
      <t>トモ</t>
    </rPh>
    <rPh sb="13" eb="15">
      <t>ガイトウ</t>
    </rPh>
    <rPh sb="17" eb="19">
      <t>バアイ</t>
    </rPh>
    <rPh sb="20" eb="22">
      <t>ソウホウ</t>
    </rPh>
    <rPh sb="22" eb="24">
      <t>キサイ</t>
    </rPh>
    <phoneticPr fontId="20"/>
  </si>
  <si>
    <t>指定－第９表  その他実施した措置</t>
    <rPh sb="0" eb="2">
      <t>シテイ</t>
    </rPh>
    <rPh sb="10" eb="11">
      <t>タ</t>
    </rPh>
    <rPh sb="11" eb="13">
      <t>ジッシ</t>
    </rPh>
    <rPh sb="15" eb="17">
      <t>ソチ</t>
    </rPh>
    <phoneticPr fontId="20"/>
  </si>
  <si>
    <t>１　エネルギーの使用の合理化に関する事項</t>
    <rPh sb="8" eb="10">
      <t>シヨウ</t>
    </rPh>
    <rPh sb="11" eb="14">
      <t>ゴウリカ</t>
    </rPh>
    <rPh sb="15" eb="16">
      <t>カン</t>
    </rPh>
    <rPh sb="18" eb="20">
      <t>ジコウ</t>
    </rPh>
    <phoneticPr fontId="20"/>
  </si>
  <si>
    <t>措 置 の 概 要</t>
    <rPh sb="0" eb="1">
      <t>ソ</t>
    </rPh>
    <rPh sb="2" eb="3">
      <t>チ</t>
    </rPh>
    <rPh sb="6" eb="7">
      <t>オオムネ</t>
    </rPh>
    <rPh sb="8" eb="9">
      <t>ヨウ</t>
    </rPh>
    <phoneticPr fontId="20"/>
  </si>
  <si>
    <t>２　電気の需要の平準化に資する措置に関する事項</t>
    <rPh sb="2" eb="4">
      <t>デンキ</t>
    </rPh>
    <rPh sb="5" eb="7">
      <t>ジュヨウ</t>
    </rPh>
    <rPh sb="8" eb="11">
      <t>ヘイジュンカ</t>
    </rPh>
    <rPh sb="12" eb="13">
      <t>シ</t>
    </rPh>
    <rPh sb="15" eb="17">
      <t>ソチ</t>
    </rPh>
    <rPh sb="18" eb="19">
      <t>カン</t>
    </rPh>
    <rPh sb="21" eb="23">
      <t>ジコウ</t>
    </rPh>
    <phoneticPr fontId="20"/>
  </si>
  <si>
    <t>（過去4ヵ年に提出された定期報告書「指定－第６表１」の数値を入力して下さい）</t>
    <rPh sb="1" eb="3">
      <t>カコ</t>
    </rPh>
    <rPh sb="5" eb="6">
      <t>ネン</t>
    </rPh>
    <rPh sb="18" eb="20">
      <t>シテイ</t>
    </rPh>
    <rPh sb="21" eb="22">
      <t>ダイ</t>
    </rPh>
    <rPh sb="23" eb="24">
      <t>ヒョウ</t>
    </rPh>
    <rPh sb="27" eb="29">
      <t>スウチ</t>
    </rPh>
    <phoneticPr fontId="19"/>
  </si>
  <si>
    <t>（過去4ヵ年に提出された定期報告書「指定－第６表２」の数値を入力して下さい）</t>
    <rPh sb="1" eb="3">
      <t>カコ</t>
    </rPh>
    <rPh sb="5" eb="6">
      <t>ネン</t>
    </rPh>
    <rPh sb="18" eb="20">
      <t>シテイ</t>
    </rPh>
    <rPh sb="21" eb="22">
      <t>ダイ</t>
    </rPh>
    <rPh sb="23" eb="24">
      <t>ヒョウ</t>
    </rPh>
    <rPh sb="27" eb="29">
      <t>スウチ</t>
    </rPh>
    <phoneticPr fontId="19"/>
  </si>
  <si>
    <t>１</t>
    <phoneticPr fontId="19"/>
  </si>
  <si>
    <t>２</t>
    <phoneticPr fontId="19"/>
  </si>
  <si>
    <t>３</t>
    <phoneticPr fontId="19"/>
  </si>
  <si>
    <t>報告書冒頭の※印を付した「受理年月日」欄及び「処理年月日」欄は記入しないこと。</t>
    <phoneticPr fontId="19"/>
  </si>
  <si>
    <t>４</t>
    <phoneticPr fontId="19"/>
  </si>
  <si>
    <t>５</t>
    <phoneticPr fontId="19"/>
  </si>
  <si>
    <t>６</t>
    <phoneticPr fontId="19"/>
  </si>
  <si>
    <t>７</t>
    <phoneticPr fontId="19"/>
  </si>
  <si>
    <t>８</t>
    <phoneticPr fontId="19"/>
  </si>
  <si>
    <t>１０</t>
    <phoneticPr fontId="19"/>
  </si>
  <si>
    <t>１１</t>
    <phoneticPr fontId="19"/>
  </si>
  <si>
    <t>１２</t>
    <phoneticPr fontId="19"/>
  </si>
  <si>
    <t>１３</t>
    <phoneticPr fontId="19"/>
  </si>
  <si>
    <t>１４</t>
    <phoneticPr fontId="19"/>
  </si>
  <si>
    <t>１５</t>
    <phoneticPr fontId="19"/>
  </si>
  <si>
    <t>　対前年度比（％）＝</t>
    <phoneticPr fontId="19"/>
  </si>
  <si>
    <t>×　１００（％）</t>
    <phoneticPr fontId="19"/>
  </si>
  <si>
    <t>（１）</t>
    <phoneticPr fontId="19"/>
  </si>
  <si>
    <t>1/4</t>
    <phoneticPr fontId="19"/>
  </si>
  <si>
    <t>５年度間平均原単位変化（％）</t>
    <phoneticPr fontId="19"/>
  </si>
  <si>
    <t>＝</t>
    <phoneticPr fontId="19"/>
  </si>
  <si>
    <t>（％）又は</t>
    <rPh sb="3" eb="4">
      <t>マタ</t>
    </rPh>
    <phoneticPr fontId="19"/>
  </si>
  <si>
    <t>（ⓓ×ⓔ×ⓕ×ⓖ）</t>
    <phoneticPr fontId="19"/>
  </si>
  <si>
    <t>（％）</t>
    <phoneticPr fontId="19"/>
  </si>
  <si>
    <t>（２）</t>
    <phoneticPr fontId="19"/>
  </si>
  <si>
    <t>（ⓓ'×ⓔ'×ⓕ'×ⓖ'）</t>
    <phoneticPr fontId="19"/>
  </si>
  <si>
    <t>２３</t>
    <phoneticPr fontId="19"/>
  </si>
  <si>
    <t>２４</t>
    <phoneticPr fontId="19"/>
  </si>
  <si>
    <t>２５</t>
    <phoneticPr fontId="19"/>
  </si>
  <si>
    <t>２６</t>
    <phoneticPr fontId="19"/>
  </si>
  <si>
    <t>２８</t>
    <phoneticPr fontId="19"/>
  </si>
  <si>
    <t>２９</t>
    <phoneticPr fontId="19"/>
  </si>
  <si>
    <t>３０</t>
    <phoneticPr fontId="19"/>
  </si>
  <si>
    <t>３１</t>
    <phoneticPr fontId="19"/>
  </si>
  <si>
    <t>３２</t>
    <phoneticPr fontId="19"/>
  </si>
  <si>
    <t>ⓓ'</t>
    <phoneticPr fontId="20"/>
  </si>
  <si>
    <t>ⓔ'</t>
    <phoneticPr fontId="20"/>
  </si>
  <si>
    <t>ⓕ'</t>
    <phoneticPr fontId="20"/>
  </si>
  <si>
    <t>ⓖ'</t>
    <phoneticPr fontId="20"/>
  </si>
  <si>
    <t>一般事業者の第10表の１（１）に入力されます</t>
    <phoneticPr fontId="20"/>
  </si>
  <si>
    <t>電気あるいは熱供給事業者の第10表の１（2）に入力されます</t>
    <rPh sb="0" eb="2">
      <t>デンキ</t>
    </rPh>
    <rPh sb="6" eb="9">
      <t>ネツキョウキュウ</t>
    </rPh>
    <rPh sb="9" eb="12">
      <t>ジギョウシャ</t>
    </rPh>
    <phoneticPr fontId="20"/>
  </si>
  <si>
    <t>特定事業者番号又は特定連鎖化事業者番号</t>
    <rPh sb="0" eb="2">
      <t>トクテイ</t>
    </rPh>
    <rPh sb="2" eb="5">
      <t>ジギョウシャ</t>
    </rPh>
    <rPh sb="5" eb="7">
      <t>バンゴウ</t>
    </rPh>
    <rPh sb="7" eb="8">
      <t>マタ</t>
    </rPh>
    <rPh sb="9" eb="11">
      <t>トクテイ</t>
    </rPh>
    <rPh sb="11" eb="13">
      <t>レンサ</t>
    </rPh>
    <rPh sb="13" eb="14">
      <t>カ</t>
    </rPh>
    <rPh sb="14" eb="16">
      <t>ジギョウ</t>
    </rPh>
    <rPh sb="16" eb="17">
      <t>シャ</t>
    </rPh>
    <rPh sb="17" eb="19">
      <t>バンゴウ</t>
    </rPh>
    <phoneticPr fontId="19"/>
  </si>
  <si>
    <t>　　内容</t>
    <rPh sb="2" eb="4">
      <t>ナイヨウ</t>
    </rPh>
    <phoneticPr fontId="20"/>
  </si>
  <si>
    <t>４　地球温暖化対策の推進に関する法律に基づく命令に定める算定方法又は係数と異なる算定方法又は係数の</t>
    <rPh sb="2" eb="4">
      <t>チキュウ</t>
    </rPh>
    <rPh sb="4" eb="7">
      <t>オンダンカ</t>
    </rPh>
    <rPh sb="7" eb="9">
      <t>タイサク</t>
    </rPh>
    <rPh sb="10" eb="12">
      <t>スイシン</t>
    </rPh>
    <rPh sb="13" eb="14">
      <t>カン</t>
    </rPh>
    <rPh sb="16" eb="18">
      <t>ホウリツ</t>
    </rPh>
    <rPh sb="19" eb="20">
      <t>モト</t>
    </rPh>
    <rPh sb="22" eb="24">
      <t>メイレイ</t>
    </rPh>
    <rPh sb="25" eb="26">
      <t>サダ</t>
    </rPh>
    <rPh sb="28" eb="30">
      <t>サンテイ</t>
    </rPh>
    <rPh sb="30" eb="32">
      <t>ホウホウ</t>
    </rPh>
    <rPh sb="32" eb="33">
      <t>マタ</t>
    </rPh>
    <rPh sb="34" eb="36">
      <t>ケイスウ</t>
    </rPh>
    <rPh sb="37" eb="38">
      <t>コト</t>
    </rPh>
    <rPh sb="40" eb="42">
      <t>サンテイ</t>
    </rPh>
    <phoneticPr fontId="20"/>
  </si>
  <si>
    <t>小分類</t>
    <rPh sb="0" eb="3">
      <t>ショウブンルイ</t>
    </rPh>
    <phoneticPr fontId="19"/>
  </si>
  <si>
    <t>名称</t>
    <rPh sb="0" eb="2">
      <t>メイショウ</t>
    </rPh>
    <phoneticPr fontId="19"/>
  </si>
  <si>
    <t>分類番号</t>
    <rPh sb="0" eb="2">
      <t>ブンルイ</t>
    </rPh>
    <rPh sb="2" eb="4">
      <t>バンゴウ</t>
    </rPh>
    <phoneticPr fontId="19"/>
  </si>
  <si>
    <t>0100</t>
  </si>
  <si>
    <t>主として管理事務を行う本社等</t>
  </si>
  <si>
    <t>分類項目名</t>
    <rPh sb="0" eb="2">
      <t>ブンルイ</t>
    </rPh>
    <rPh sb="2" eb="5">
      <t>コウモクメイ</t>
    </rPh>
    <phoneticPr fontId="19"/>
  </si>
  <si>
    <t>0109</t>
  </si>
  <si>
    <t>その他の管理，補助的経済活動を行う事業所</t>
  </si>
  <si>
    <t>0111</t>
  </si>
  <si>
    <t>米作農業</t>
  </si>
  <si>
    <t>0112</t>
  </si>
  <si>
    <t>米作以外の穀作農業</t>
  </si>
  <si>
    <t>0113</t>
  </si>
  <si>
    <t>野菜作農業（きのこ類の栽培を含む）</t>
  </si>
  <si>
    <t>0114</t>
  </si>
  <si>
    <t>果樹作農業</t>
  </si>
  <si>
    <t>0115</t>
  </si>
  <si>
    <t>花き作農業</t>
  </si>
  <si>
    <t>0116</t>
  </si>
  <si>
    <t>工芸農作物農業</t>
  </si>
  <si>
    <t>0117</t>
  </si>
  <si>
    <t>ばれいしょ・かんしょ作農業</t>
  </si>
  <si>
    <t>0119</t>
  </si>
  <si>
    <t>その他の耕種農業</t>
  </si>
  <si>
    <t>0121</t>
  </si>
  <si>
    <t>酪農業</t>
  </si>
  <si>
    <t>0122</t>
  </si>
  <si>
    <t>肉用牛生産業</t>
  </si>
  <si>
    <t>0123</t>
  </si>
  <si>
    <t>養豚業</t>
  </si>
  <si>
    <t>0124</t>
  </si>
  <si>
    <t>養鶏業</t>
  </si>
  <si>
    <t>0125</t>
  </si>
  <si>
    <t>畜産類似業</t>
  </si>
  <si>
    <t>0126</t>
  </si>
  <si>
    <t>養蚕農業</t>
  </si>
  <si>
    <t>0129</t>
  </si>
  <si>
    <t>その他の畜産農業</t>
  </si>
  <si>
    <t>0131</t>
  </si>
  <si>
    <t>穀作サービス業</t>
  </si>
  <si>
    <t>0132</t>
  </si>
  <si>
    <t>野菜作・果樹作サービス業</t>
  </si>
  <si>
    <t>0133</t>
  </si>
  <si>
    <t>穀作，野菜作・果樹作以外の耕種サービス業</t>
  </si>
  <si>
    <t>0134</t>
  </si>
  <si>
    <t>畜産サービス業（獣医業を除く）</t>
  </si>
  <si>
    <t>0141</t>
  </si>
  <si>
    <t>園芸サービス業</t>
  </si>
  <si>
    <t>0200</t>
  </si>
  <si>
    <t>0209</t>
  </si>
  <si>
    <t>0211</t>
  </si>
  <si>
    <t>育林業</t>
  </si>
  <si>
    <t>0221</t>
  </si>
  <si>
    <t>素材生産業</t>
  </si>
  <si>
    <t>0231</t>
  </si>
  <si>
    <t>製薪炭業</t>
  </si>
  <si>
    <t>0239</t>
  </si>
  <si>
    <t>その他の特用林産物生産業（きのこ類の栽培を除く）</t>
  </si>
  <si>
    <t>0241</t>
  </si>
  <si>
    <t>育林サービス業</t>
  </si>
  <si>
    <t>0242</t>
  </si>
  <si>
    <t>素材生産サービス業</t>
  </si>
  <si>
    <t>0243</t>
  </si>
  <si>
    <t>山林種苗生産サービス業</t>
  </si>
  <si>
    <t>0249</t>
  </si>
  <si>
    <t>その他の林業サービス業</t>
  </si>
  <si>
    <t>0299</t>
  </si>
  <si>
    <t>その他の林業</t>
  </si>
  <si>
    <t>0300</t>
  </si>
  <si>
    <t>0309</t>
  </si>
  <si>
    <t>0311</t>
  </si>
  <si>
    <t>底びき網漁業</t>
  </si>
  <si>
    <t>0312</t>
  </si>
  <si>
    <t>まき網漁業</t>
  </si>
  <si>
    <t>0313</t>
  </si>
  <si>
    <t>刺網漁業</t>
  </si>
  <si>
    <t>0314</t>
  </si>
  <si>
    <t>釣・はえ縄漁業</t>
  </si>
  <si>
    <t>0315</t>
  </si>
  <si>
    <t>定置網漁業</t>
  </si>
  <si>
    <t>0316</t>
  </si>
  <si>
    <t>地びき網・船びき網漁業</t>
  </si>
  <si>
    <t>0317</t>
  </si>
  <si>
    <t>採貝・採藻業</t>
  </si>
  <si>
    <t>0318</t>
  </si>
  <si>
    <t>捕鯨業</t>
  </si>
  <si>
    <t>0319</t>
  </si>
  <si>
    <t>その他の海面漁業</t>
  </si>
  <si>
    <t>0321</t>
  </si>
  <si>
    <t>内水面漁業</t>
  </si>
  <si>
    <t>0400</t>
  </si>
  <si>
    <t>0409</t>
  </si>
  <si>
    <t>0411</t>
  </si>
  <si>
    <t>魚類養殖業</t>
  </si>
  <si>
    <t>0412</t>
  </si>
  <si>
    <t>貝類養殖業</t>
  </si>
  <si>
    <t>0413</t>
  </si>
  <si>
    <t>藻類養殖業</t>
  </si>
  <si>
    <t>0414</t>
  </si>
  <si>
    <t>真珠養殖業</t>
  </si>
  <si>
    <t>0415</t>
  </si>
  <si>
    <t>種苗養殖業</t>
  </si>
  <si>
    <t>0419</t>
  </si>
  <si>
    <t>その他の海面養殖業</t>
  </si>
  <si>
    <t>0421</t>
  </si>
  <si>
    <t>内水面養殖業</t>
  </si>
  <si>
    <t>0500</t>
  </si>
  <si>
    <t>0509</t>
  </si>
  <si>
    <t>0511</t>
  </si>
  <si>
    <t>金・銀鉱業</t>
  </si>
  <si>
    <t>0512</t>
  </si>
  <si>
    <t>鉛・亜鉛鉱業</t>
  </si>
  <si>
    <t>0513</t>
  </si>
  <si>
    <t>鉄鉱業</t>
  </si>
  <si>
    <t>0519</t>
  </si>
  <si>
    <t>その他の金属鉱業</t>
  </si>
  <si>
    <t>0521</t>
  </si>
  <si>
    <t>石炭鉱業（石炭選別業を含む）</t>
  </si>
  <si>
    <t>0522</t>
  </si>
  <si>
    <t>亜炭鉱業</t>
  </si>
  <si>
    <t>0531</t>
  </si>
  <si>
    <t>原油鉱業</t>
  </si>
  <si>
    <t>0532</t>
  </si>
  <si>
    <t>天然ガス鉱業</t>
  </si>
  <si>
    <t>0541</t>
  </si>
  <si>
    <t>花こう岩・同類似岩石採石業</t>
  </si>
  <si>
    <t>0542</t>
  </si>
  <si>
    <t>石英粗面岩・同類似岩石採石業</t>
  </si>
  <si>
    <t>0543</t>
  </si>
  <si>
    <t>安山岩・同類似岩石採石業</t>
  </si>
  <si>
    <t>0544</t>
  </si>
  <si>
    <t>大理石採石業</t>
  </si>
  <si>
    <t>0545</t>
  </si>
  <si>
    <t>ぎょう灰岩採石業</t>
  </si>
  <si>
    <t>0546</t>
  </si>
  <si>
    <t>砂岩採石業</t>
  </si>
  <si>
    <t>0547</t>
  </si>
  <si>
    <t>粘板岩採石業</t>
  </si>
  <si>
    <t>0548</t>
  </si>
  <si>
    <t>砂・砂利・玉石採取業</t>
  </si>
  <si>
    <t>0549</t>
  </si>
  <si>
    <t>その他の採石業，砂・砂利・玉石採取業</t>
  </si>
  <si>
    <t>0551</t>
  </si>
  <si>
    <t>耐火粘土鉱業</t>
  </si>
  <si>
    <t>0552</t>
  </si>
  <si>
    <t>ろう石鉱業</t>
  </si>
  <si>
    <t>0553</t>
  </si>
  <si>
    <t>ドロマイト鉱業</t>
  </si>
  <si>
    <t>0554</t>
  </si>
  <si>
    <t>長石鉱業</t>
  </si>
  <si>
    <t>0555</t>
  </si>
  <si>
    <t>けい石鉱業</t>
  </si>
  <si>
    <t>0556</t>
  </si>
  <si>
    <t>天然けい砂鉱業</t>
  </si>
  <si>
    <t>0557</t>
  </si>
  <si>
    <t>石灰石鉱業</t>
  </si>
  <si>
    <t>0559</t>
  </si>
  <si>
    <t>その他の窯業原料用鉱物鉱業</t>
  </si>
  <si>
    <t>0591</t>
  </si>
  <si>
    <t>酸性白土鉱業</t>
  </si>
  <si>
    <t>0592</t>
  </si>
  <si>
    <t>ベントナイト鉱業</t>
  </si>
  <si>
    <t>0593</t>
  </si>
  <si>
    <t>けいそう土鉱業</t>
  </si>
  <si>
    <t>0594</t>
  </si>
  <si>
    <t>滑石鉱業</t>
  </si>
  <si>
    <t>0599</t>
  </si>
  <si>
    <t>他に分類されない鉱業</t>
  </si>
  <si>
    <t>0600</t>
  </si>
  <si>
    <t>0609</t>
  </si>
  <si>
    <t>0611</t>
  </si>
  <si>
    <t>一般土木建築工事業</t>
  </si>
  <si>
    <t>0621</t>
  </si>
  <si>
    <t>土木工事業(別掲を除く)</t>
  </si>
  <si>
    <t>0622</t>
  </si>
  <si>
    <t>造園工事業</t>
  </si>
  <si>
    <t>0623</t>
  </si>
  <si>
    <t>しゅんせつ工事業</t>
  </si>
  <si>
    <t>0631</t>
  </si>
  <si>
    <t>舗装工事業</t>
  </si>
  <si>
    <t>0641</t>
  </si>
  <si>
    <t>建築工事業(木造建築工事業を除く)</t>
  </si>
  <si>
    <t>0651</t>
  </si>
  <si>
    <t>木造建築工事業</t>
  </si>
  <si>
    <t>0661</t>
  </si>
  <si>
    <t>建築リフォーム工事業</t>
  </si>
  <si>
    <t>0700</t>
  </si>
  <si>
    <t>0709</t>
  </si>
  <si>
    <t>0711</t>
  </si>
  <si>
    <t>大工工事業(型枠大工工事業を除く)</t>
  </si>
  <si>
    <t>0712</t>
  </si>
  <si>
    <t>型枠大工工事業</t>
  </si>
  <si>
    <t>0721</t>
  </si>
  <si>
    <t>とび工事業</t>
  </si>
  <si>
    <t>0722</t>
  </si>
  <si>
    <t>土工・コンクリート工事業</t>
  </si>
  <si>
    <t>0723</t>
  </si>
  <si>
    <t>特殊コンクリート工事業</t>
  </si>
  <si>
    <t>0731</t>
  </si>
  <si>
    <t>鉄骨工事業</t>
  </si>
  <si>
    <t>0732</t>
  </si>
  <si>
    <t>鉄筋工事業</t>
  </si>
  <si>
    <t>0741</t>
  </si>
  <si>
    <t>石工工事業</t>
  </si>
  <si>
    <t>0742</t>
  </si>
  <si>
    <t>れんが工事業</t>
  </si>
  <si>
    <t>0743</t>
  </si>
  <si>
    <t>タイル工事業</t>
  </si>
  <si>
    <t>0744</t>
  </si>
  <si>
    <t>コンクリートブロック工事業</t>
  </si>
  <si>
    <t>0751</t>
  </si>
  <si>
    <t>左官工事業</t>
  </si>
  <si>
    <t>0761</t>
  </si>
  <si>
    <t>金属製屋根工事業</t>
  </si>
  <si>
    <t>0762</t>
  </si>
  <si>
    <t>板金工事業</t>
  </si>
  <si>
    <t>0763</t>
  </si>
  <si>
    <t>建築金物工事業</t>
  </si>
  <si>
    <t>0771</t>
  </si>
  <si>
    <t>塗装工事業（道路標示・区画線工事業を除く）</t>
  </si>
  <si>
    <t>0772</t>
  </si>
  <si>
    <t>道路標示・区画線工事業</t>
  </si>
  <si>
    <t>0781</t>
  </si>
  <si>
    <t>床工事業</t>
  </si>
  <si>
    <t>0782</t>
  </si>
  <si>
    <t>内装工事業</t>
  </si>
  <si>
    <t>0791</t>
  </si>
  <si>
    <t>ガラス工事業</t>
  </si>
  <si>
    <t>0792</t>
  </si>
  <si>
    <t>金属製建具工事業</t>
  </si>
  <si>
    <t>0793</t>
  </si>
  <si>
    <t>木製建具工事業</t>
  </si>
  <si>
    <t>0794</t>
  </si>
  <si>
    <t>屋根工事業（金属製屋根工事業を除く）</t>
  </si>
  <si>
    <t>0795</t>
  </si>
  <si>
    <t>防水工事業</t>
  </si>
  <si>
    <t>0796</t>
  </si>
  <si>
    <t>はつり・解体工事業</t>
  </si>
  <si>
    <t>0799</t>
  </si>
  <si>
    <t>他に分類されない職別工事業</t>
  </si>
  <si>
    <t>0800</t>
  </si>
  <si>
    <t>0809</t>
  </si>
  <si>
    <t>0811</t>
  </si>
  <si>
    <t>一般電気工事業</t>
  </si>
  <si>
    <t>0812</t>
  </si>
  <si>
    <t>電気配線工事業</t>
  </si>
  <si>
    <t>0821</t>
  </si>
  <si>
    <t>電気通信工事業（有線テレビジョン放送設備設置工事業を除く）</t>
  </si>
  <si>
    <t>0822</t>
  </si>
  <si>
    <t>有線テレビジョン放送設備設置工事業</t>
  </si>
  <si>
    <t>0823</t>
  </si>
  <si>
    <t>信号装置工事業</t>
  </si>
  <si>
    <t>0831</t>
  </si>
  <si>
    <t>一般管工事業</t>
  </si>
  <si>
    <t>0832</t>
  </si>
  <si>
    <t>冷暖房設備工事業</t>
  </si>
  <si>
    <t>0833</t>
  </si>
  <si>
    <t>給排水・衛生設備工事業</t>
  </si>
  <si>
    <t>0839</t>
  </si>
  <si>
    <t>その他の管工事業</t>
  </si>
  <si>
    <t>0841</t>
  </si>
  <si>
    <t>機械器具設置工事業（昇降設備工事業を除く）</t>
  </si>
  <si>
    <t>0842</t>
  </si>
  <si>
    <t>昇降設備工事業</t>
  </si>
  <si>
    <t>0891</t>
  </si>
  <si>
    <t>築炉工事業</t>
  </si>
  <si>
    <t>0892</t>
  </si>
  <si>
    <t>熱絶縁工事業</t>
  </si>
  <si>
    <t>0893</t>
  </si>
  <si>
    <t>道路標識設置工事業</t>
  </si>
  <si>
    <t>0894</t>
  </si>
  <si>
    <t>さく井工事業</t>
  </si>
  <si>
    <t>0900</t>
  </si>
  <si>
    <t>0909</t>
  </si>
  <si>
    <t>0911</t>
  </si>
  <si>
    <t>部分肉・冷凍肉製造業</t>
  </si>
  <si>
    <t>0912</t>
  </si>
  <si>
    <t>肉加工品製造業</t>
  </si>
  <si>
    <t>0913</t>
  </si>
  <si>
    <t>処理牛乳・乳飲料製造業</t>
  </si>
  <si>
    <t>0914</t>
  </si>
  <si>
    <t>乳製品製造業（処理牛乳，乳飲料を除く）</t>
  </si>
  <si>
    <t>0919</t>
  </si>
  <si>
    <t>その他の畜産食料品製造業</t>
  </si>
  <si>
    <t>0921</t>
  </si>
  <si>
    <t>水産缶詰・瓶詰製造業</t>
  </si>
  <si>
    <t>0922</t>
  </si>
  <si>
    <t>海藻加工業</t>
  </si>
  <si>
    <t>0923</t>
  </si>
  <si>
    <t>水産練製品製造業</t>
  </si>
  <si>
    <t>0924</t>
  </si>
  <si>
    <t>塩干・塩蔵品製造業</t>
  </si>
  <si>
    <t>0925</t>
  </si>
  <si>
    <t>冷凍水産物製造業</t>
  </si>
  <si>
    <t>0926</t>
  </si>
  <si>
    <t>冷凍水産食品製造業</t>
  </si>
  <si>
    <t>0929</t>
  </si>
  <si>
    <t>その他の水産食料品製造業</t>
  </si>
  <si>
    <t>0931</t>
  </si>
  <si>
    <t>野菜缶詰・果実缶詰・農産保存食料品製造業（野菜漬物を除く）</t>
  </si>
  <si>
    <t>0932</t>
  </si>
  <si>
    <t>野菜漬物製造業（缶詰，瓶詰，つぼ詰を除く）</t>
  </si>
  <si>
    <t>0941</t>
  </si>
  <si>
    <t>味そ製造業</t>
  </si>
  <si>
    <t>0942</t>
  </si>
  <si>
    <t>しょう油・食用アミノ酸製造業</t>
  </si>
  <si>
    <t>0943</t>
  </si>
  <si>
    <t>ソース製造業</t>
  </si>
  <si>
    <t>0944</t>
  </si>
  <si>
    <t>食酢製造業</t>
  </si>
  <si>
    <t>0949</t>
  </si>
  <si>
    <t>その他の調味料製造業</t>
  </si>
  <si>
    <t>0951</t>
  </si>
  <si>
    <t>砂糖製造業（砂糖精製業を除く）</t>
  </si>
  <si>
    <t>0952</t>
  </si>
  <si>
    <t>砂糖精製業</t>
  </si>
  <si>
    <t>0953</t>
  </si>
  <si>
    <t>ぶどう糖・水あめ・異性化糖製造業</t>
  </si>
  <si>
    <t>0961</t>
  </si>
  <si>
    <t>精米・精麦業</t>
  </si>
  <si>
    <t>0962</t>
  </si>
  <si>
    <t>小麦粉製造業</t>
  </si>
  <si>
    <t>0969</t>
  </si>
  <si>
    <t>その他の精穀・製粉業</t>
  </si>
  <si>
    <t>0971</t>
  </si>
  <si>
    <t>パン製造業</t>
  </si>
  <si>
    <t>0972</t>
  </si>
  <si>
    <t>生菓子製造業</t>
  </si>
  <si>
    <t>0973</t>
  </si>
  <si>
    <t>ビスケット類・干菓子製造業</t>
  </si>
  <si>
    <t>0974</t>
  </si>
  <si>
    <t>米菓製造業</t>
  </si>
  <si>
    <t>0979</t>
  </si>
  <si>
    <t>その他のパン・菓子製造業</t>
  </si>
  <si>
    <t>0981</t>
  </si>
  <si>
    <t>動植物油脂製造業（食用油脂加工業を除く）</t>
  </si>
  <si>
    <t>0982</t>
  </si>
  <si>
    <t>食用油脂加工業</t>
  </si>
  <si>
    <t>0991</t>
  </si>
  <si>
    <t>でんぷん製造業</t>
  </si>
  <si>
    <t>0992</t>
  </si>
  <si>
    <t>めん類製造業</t>
  </si>
  <si>
    <t>0993</t>
  </si>
  <si>
    <t>豆腐・油揚製造業</t>
  </si>
  <si>
    <t>0994</t>
  </si>
  <si>
    <t>あん類製造業</t>
  </si>
  <si>
    <t>0995</t>
  </si>
  <si>
    <t>冷凍調理食品製造業</t>
  </si>
  <si>
    <t>0996</t>
  </si>
  <si>
    <t>そう（惣）菜製造業</t>
  </si>
  <si>
    <t>0997</t>
  </si>
  <si>
    <t>すし・弁当・調理パン製造業</t>
  </si>
  <si>
    <t>0998</t>
  </si>
  <si>
    <t>レトルト食品製造業</t>
  </si>
  <si>
    <t>0999</t>
  </si>
  <si>
    <t>他に分類されない食料品製造業</t>
  </si>
  <si>
    <t>1000</t>
  </si>
  <si>
    <t>1009</t>
  </si>
  <si>
    <t>1011</t>
  </si>
  <si>
    <t>清涼飲料製造業</t>
  </si>
  <si>
    <t>1021</t>
  </si>
  <si>
    <t>果実酒製造業</t>
  </si>
  <si>
    <t>1022</t>
  </si>
  <si>
    <t>ビール類製造業</t>
  </si>
  <si>
    <t>1023</t>
  </si>
  <si>
    <t>清酒製造業</t>
  </si>
  <si>
    <t>1024</t>
  </si>
  <si>
    <t>蒸留酒・混成酒製造業</t>
  </si>
  <si>
    <t>1031</t>
  </si>
  <si>
    <t>製茶業</t>
  </si>
  <si>
    <t>1032</t>
  </si>
  <si>
    <t>コーヒー製造業</t>
  </si>
  <si>
    <t>1041</t>
  </si>
  <si>
    <t>製氷業</t>
  </si>
  <si>
    <t>1051</t>
  </si>
  <si>
    <t>たばこ製造業（葉たばこ処理業を除く)</t>
  </si>
  <si>
    <t>1052</t>
  </si>
  <si>
    <t>葉たばこ処理業</t>
  </si>
  <si>
    <t>1061</t>
  </si>
  <si>
    <t>配合飼料製造業</t>
  </si>
  <si>
    <t>1062</t>
  </si>
  <si>
    <t>単体飼料製造業</t>
  </si>
  <si>
    <t>1063</t>
  </si>
  <si>
    <t>有機質肥料製造業</t>
  </si>
  <si>
    <t>1100</t>
  </si>
  <si>
    <t>1109</t>
  </si>
  <si>
    <t>1111</t>
  </si>
  <si>
    <t>製糸業</t>
  </si>
  <si>
    <t>1112</t>
  </si>
  <si>
    <t>化学繊維製造業</t>
  </si>
  <si>
    <t>1113</t>
  </si>
  <si>
    <t>炭素繊維製造業</t>
  </si>
  <si>
    <t>1114</t>
  </si>
  <si>
    <t>綿紡績業</t>
  </si>
  <si>
    <t>1115</t>
  </si>
  <si>
    <t>化学繊維紡績業</t>
  </si>
  <si>
    <t>1116</t>
  </si>
  <si>
    <t>毛紡績業</t>
  </si>
  <si>
    <t>1117</t>
  </si>
  <si>
    <t>ねん糸製造業（かさ高加工糸を除く）</t>
  </si>
  <si>
    <t>1118</t>
  </si>
  <si>
    <t>かさ高加工糸製造業</t>
  </si>
  <si>
    <t>1119</t>
  </si>
  <si>
    <t>その他の紡績業</t>
  </si>
  <si>
    <t>1121</t>
  </si>
  <si>
    <t>綿・スフ織物業</t>
  </si>
  <si>
    <t>1122</t>
  </si>
  <si>
    <t>絹・人絹織物業</t>
  </si>
  <si>
    <t>1123</t>
  </si>
  <si>
    <t>毛織物業</t>
  </si>
  <si>
    <t>1124</t>
  </si>
  <si>
    <t>麻織物業</t>
  </si>
  <si>
    <t>1125</t>
  </si>
  <si>
    <t>細幅織物業</t>
  </si>
  <si>
    <t>1129</t>
  </si>
  <si>
    <t>その他の織物業</t>
  </si>
  <si>
    <t>1131</t>
  </si>
  <si>
    <t>丸編ニット生地製造業</t>
  </si>
  <si>
    <t>1132</t>
  </si>
  <si>
    <t>たて編ニット生地製造業</t>
  </si>
  <si>
    <t>1133</t>
  </si>
  <si>
    <t>横編ニット生地製造業</t>
  </si>
  <si>
    <t>1141</t>
  </si>
  <si>
    <t>綿・スフ・麻織物機械染色業</t>
  </si>
  <si>
    <t>1142</t>
  </si>
  <si>
    <t>絹・人絹織物機械染色業</t>
  </si>
  <si>
    <t>1143</t>
  </si>
  <si>
    <t>毛織物機械染色整理業</t>
  </si>
  <si>
    <t>1144</t>
  </si>
  <si>
    <t>織物整理業</t>
  </si>
  <si>
    <t>1145</t>
  </si>
  <si>
    <t>織物手加工染色整理業</t>
  </si>
  <si>
    <t>1146</t>
  </si>
  <si>
    <t>綿状繊維・糸染色整理業</t>
  </si>
  <si>
    <t>1147</t>
  </si>
  <si>
    <t>ニット・レース染色整理業</t>
  </si>
  <si>
    <t>1148</t>
  </si>
  <si>
    <t>繊維雑品染色整理業</t>
  </si>
  <si>
    <t>1151</t>
  </si>
  <si>
    <t>綱製造業</t>
  </si>
  <si>
    <t>1152</t>
  </si>
  <si>
    <t>漁網製造業</t>
  </si>
  <si>
    <t>1153</t>
  </si>
  <si>
    <t>網地製造業（漁網を除く）</t>
  </si>
  <si>
    <t>1154</t>
  </si>
  <si>
    <t>レース製造業</t>
  </si>
  <si>
    <t>1155</t>
  </si>
  <si>
    <t>組ひも製造業</t>
  </si>
  <si>
    <t>1156</t>
  </si>
  <si>
    <t>整毛業</t>
  </si>
  <si>
    <t>1157</t>
  </si>
  <si>
    <t>フェルト・不織布製造業</t>
  </si>
  <si>
    <t>1158</t>
  </si>
  <si>
    <t>上塗りした織物・防水した織物製造業</t>
  </si>
  <si>
    <t>1159</t>
  </si>
  <si>
    <t>その他の繊維粗製品製造業</t>
  </si>
  <si>
    <t>1161</t>
  </si>
  <si>
    <t>織物製成人男子・少年服製造業（不織布製及びレース製を含む）</t>
  </si>
  <si>
    <t>1162</t>
  </si>
  <si>
    <t>織物製成人女子・少女服製造業（不織布製及びレース製を含む）</t>
  </si>
  <si>
    <t>1163</t>
  </si>
  <si>
    <t>織物製乳幼児服製造業（不織布製及びレース製を含む）</t>
  </si>
  <si>
    <t>1164</t>
  </si>
  <si>
    <t>織物製シャツ製造業（不織布製及びレース製を含み、下着を除く）</t>
  </si>
  <si>
    <t>1165</t>
  </si>
  <si>
    <t>織物製事務用・作業用・衛生用・スポーツ用衣服・学校服製造業（不織布製及びレース製を含む）</t>
    <phoneticPr fontId="19"/>
  </si>
  <si>
    <t>1166</t>
  </si>
  <si>
    <t>ニット製外衣製造業（アウターシャツ類，セーター類などを除く）</t>
  </si>
  <si>
    <t>1167</t>
  </si>
  <si>
    <t>ニット製アウターシャツ類製造業</t>
  </si>
  <si>
    <t>1168</t>
  </si>
  <si>
    <t>セーター類製造業</t>
  </si>
  <si>
    <t>1169</t>
  </si>
  <si>
    <t>その他の外衣・シャツ製造業</t>
  </si>
  <si>
    <t>1171</t>
  </si>
  <si>
    <t>織物製下着製造業</t>
  </si>
  <si>
    <t>1172</t>
  </si>
  <si>
    <t>ニット製下着製造業</t>
  </si>
  <si>
    <t>1173</t>
  </si>
  <si>
    <t>織物製・ニット製寝着類製造業</t>
  </si>
  <si>
    <t>1174</t>
  </si>
  <si>
    <t>補整着製造業</t>
  </si>
  <si>
    <t>1181</t>
  </si>
  <si>
    <t>和装製品製造業（足袋を含む）</t>
  </si>
  <si>
    <t>1182</t>
  </si>
  <si>
    <t>ネクタイ製造業</t>
  </si>
  <si>
    <t>1183</t>
  </si>
  <si>
    <t>スカーフ・マフラー・ハンカチーフ製造業</t>
  </si>
  <si>
    <t>1184</t>
  </si>
  <si>
    <t>靴下製造業</t>
  </si>
  <si>
    <t>1185</t>
  </si>
  <si>
    <t>手袋製造業</t>
  </si>
  <si>
    <t>1186</t>
  </si>
  <si>
    <t>帽子製造業（帽体を含む）</t>
  </si>
  <si>
    <t>1189</t>
  </si>
  <si>
    <t>他に分類されない衣服・繊維製身の回り品製造業</t>
  </si>
  <si>
    <t>1191</t>
  </si>
  <si>
    <t>寝具製造業</t>
  </si>
  <si>
    <t>1192</t>
  </si>
  <si>
    <t>毛布製造業</t>
  </si>
  <si>
    <t>1193</t>
  </si>
  <si>
    <t>じゅうたん・その他の繊維製床敷物製造業</t>
  </si>
  <si>
    <t>1194</t>
  </si>
  <si>
    <t>帆布製品製造業</t>
  </si>
  <si>
    <t>1195</t>
  </si>
  <si>
    <t>繊維製袋製造業</t>
  </si>
  <si>
    <t>1196</t>
  </si>
  <si>
    <t>刺しゅう業</t>
  </si>
  <si>
    <t>1197</t>
  </si>
  <si>
    <t>タオル製造業</t>
  </si>
  <si>
    <t>1198</t>
  </si>
  <si>
    <t>繊維製衛生材料製造業</t>
  </si>
  <si>
    <t>1199</t>
  </si>
  <si>
    <t>他に分類されない繊維製品製造業</t>
  </si>
  <si>
    <t>1200</t>
  </si>
  <si>
    <t>1209</t>
  </si>
  <si>
    <t>1211</t>
  </si>
  <si>
    <t>一般製材業</t>
  </si>
  <si>
    <t>1212</t>
  </si>
  <si>
    <t>単板（ベニヤ）製造業</t>
  </si>
  <si>
    <t>1213</t>
  </si>
  <si>
    <t>木材チップ製造業</t>
  </si>
  <si>
    <t>1219</t>
  </si>
  <si>
    <t>その他の特殊製材業</t>
  </si>
  <si>
    <t>1221</t>
  </si>
  <si>
    <t>造作材製造業（建具を除く）</t>
  </si>
  <si>
    <t>1222</t>
  </si>
  <si>
    <t>合板製造業</t>
  </si>
  <si>
    <t>1223</t>
  </si>
  <si>
    <t>集成材製造業</t>
  </si>
  <si>
    <t>1224</t>
  </si>
  <si>
    <t>建築用木製組立材料製造業</t>
  </si>
  <si>
    <t>1225</t>
  </si>
  <si>
    <t>パーティクルボード製造業</t>
  </si>
  <si>
    <t>1226</t>
  </si>
  <si>
    <t>繊維板製造業</t>
  </si>
  <si>
    <t>1227</t>
  </si>
  <si>
    <t>銘木製造業</t>
  </si>
  <si>
    <t>1228</t>
  </si>
  <si>
    <t>床板製造業</t>
    <rPh sb="0" eb="2">
      <t>ユカイタ</t>
    </rPh>
    <rPh sb="2" eb="5">
      <t>セイゾウギョウ</t>
    </rPh>
    <phoneticPr fontId="19"/>
  </si>
  <si>
    <t>1231</t>
  </si>
  <si>
    <t>竹・とう・きりゅう等容器製造業</t>
  </si>
  <si>
    <t>1232</t>
  </si>
  <si>
    <t>木箱製造業</t>
  </si>
  <si>
    <t>1233</t>
  </si>
  <si>
    <t>たる・おけ製造業</t>
  </si>
  <si>
    <t>1291</t>
  </si>
  <si>
    <t>木材薬品処理業</t>
  </si>
  <si>
    <t>1292</t>
  </si>
  <si>
    <t>コルク加工基礎資材・コルク製品製造業</t>
  </si>
  <si>
    <t>1299</t>
  </si>
  <si>
    <t>他に分類されない木製品製造業(竹，とうを含む)</t>
  </si>
  <si>
    <t>1300</t>
  </si>
  <si>
    <t>1309</t>
  </si>
  <si>
    <t>1311</t>
  </si>
  <si>
    <t>木製家具製造業（漆塗りを除く）</t>
  </si>
  <si>
    <t>1312</t>
  </si>
  <si>
    <t>金属製家具製造業</t>
  </si>
  <si>
    <t>1313</t>
  </si>
  <si>
    <t>マットレス・組スプリング製造業</t>
  </si>
  <si>
    <t>1321</t>
  </si>
  <si>
    <t>宗教用具製造業</t>
  </si>
  <si>
    <t>1331</t>
  </si>
  <si>
    <t>建具製造業</t>
  </si>
  <si>
    <t>1391</t>
  </si>
  <si>
    <t>事務所用・店舗用装備品製造業</t>
  </si>
  <si>
    <t>1392</t>
  </si>
  <si>
    <t>窓用・扉用日よけ，日本びょうぶ等製造業</t>
  </si>
  <si>
    <t>1393</t>
  </si>
  <si>
    <t>鏡縁・額縁製造業</t>
  </si>
  <si>
    <t>1399</t>
  </si>
  <si>
    <t>他に分類されない家具・装備品製造業</t>
  </si>
  <si>
    <t>1400</t>
  </si>
  <si>
    <t>1409</t>
  </si>
  <si>
    <t>1411</t>
  </si>
  <si>
    <t>パルプ製造業</t>
  </si>
  <si>
    <t>1421</t>
  </si>
  <si>
    <t>洋紙製造業</t>
  </si>
  <si>
    <t>1422</t>
  </si>
  <si>
    <t>板紙製造業</t>
  </si>
  <si>
    <t>1423</t>
  </si>
  <si>
    <t>機械すき和紙製造業</t>
  </si>
  <si>
    <t>1424</t>
  </si>
  <si>
    <t>手すき和紙製造業</t>
  </si>
  <si>
    <t>1431</t>
  </si>
  <si>
    <t>塗工紙製造業（印刷用紙を除く）</t>
  </si>
  <si>
    <t>1432</t>
  </si>
  <si>
    <t>段ボール製造業</t>
  </si>
  <si>
    <t>1433</t>
  </si>
  <si>
    <t>壁紙・ふすま紙製造業</t>
  </si>
  <si>
    <t>1441</t>
  </si>
  <si>
    <t>事務用・学用紙製品製造業</t>
  </si>
  <si>
    <t>1442</t>
  </si>
  <si>
    <t>日用紙製品製造業</t>
  </si>
  <si>
    <t>1449</t>
  </si>
  <si>
    <t>その他の紙製品製造業</t>
  </si>
  <si>
    <t>1451</t>
  </si>
  <si>
    <t>重包装紙袋製造業</t>
  </si>
  <si>
    <t>1452</t>
  </si>
  <si>
    <t>角底紙袋製造業</t>
  </si>
  <si>
    <t>1453</t>
  </si>
  <si>
    <t>段ボール箱製造業</t>
  </si>
  <si>
    <t>1454</t>
  </si>
  <si>
    <t>紙器製造業</t>
  </si>
  <si>
    <t>1499</t>
  </si>
  <si>
    <t>その他のパルプ・紙・紙加工品製造業</t>
  </si>
  <si>
    <t>1500</t>
  </si>
  <si>
    <t>1509</t>
  </si>
  <si>
    <t>1511</t>
  </si>
  <si>
    <t>オフセット印刷業（紙に対するもの）</t>
  </si>
  <si>
    <t>1512</t>
  </si>
  <si>
    <t>オフセット印刷以外の印刷業（紙に対するもの）</t>
  </si>
  <si>
    <t>1513</t>
  </si>
  <si>
    <t>紙以外の印刷業</t>
  </si>
  <si>
    <t>1521</t>
  </si>
  <si>
    <t>製版業</t>
  </si>
  <si>
    <t>1531</t>
  </si>
  <si>
    <t>製本業</t>
  </si>
  <si>
    <t>1532</t>
  </si>
  <si>
    <t>印刷物加工業</t>
  </si>
  <si>
    <t>1591</t>
  </si>
  <si>
    <t>印刷関連サービス業</t>
  </si>
  <si>
    <t>1600</t>
  </si>
  <si>
    <t>1609</t>
  </si>
  <si>
    <t>1611</t>
  </si>
  <si>
    <t>窒素質・りん酸質肥料製造業</t>
  </si>
  <si>
    <t>1612</t>
  </si>
  <si>
    <t>複合肥料製造業</t>
  </si>
  <si>
    <t>1619</t>
  </si>
  <si>
    <t>その他の化学肥料製造業</t>
  </si>
  <si>
    <t>1621</t>
  </si>
  <si>
    <t>ソーダ工業</t>
  </si>
  <si>
    <t>1622</t>
  </si>
  <si>
    <t>無機顔料製造業</t>
  </si>
  <si>
    <t>1623</t>
  </si>
  <si>
    <t>圧縮ガス・液化ガス製造業</t>
  </si>
  <si>
    <t>1624</t>
  </si>
  <si>
    <t>塩製造業</t>
  </si>
  <si>
    <t>1629</t>
  </si>
  <si>
    <t>その他の無機化学工業製品製造業</t>
  </si>
  <si>
    <t>1631</t>
  </si>
  <si>
    <t>石油化学系基礎製品製造業（一貫して生産される誘導品を含む）</t>
  </si>
  <si>
    <t>1632</t>
  </si>
  <si>
    <t>脂肪族系中間物製造業（脂肪族系溶剤を含む）</t>
  </si>
  <si>
    <t>1633</t>
  </si>
  <si>
    <t>発酵工業</t>
  </si>
  <si>
    <t>1634</t>
  </si>
  <si>
    <t>環式中間物・合成染料・有機顔料製造業</t>
  </si>
  <si>
    <t>1635</t>
  </si>
  <si>
    <t>プラスチック製造業</t>
  </si>
  <si>
    <t>1636</t>
  </si>
  <si>
    <t>合成ゴム製造業</t>
  </si>
  <si>
    <t>1639</t>
  </si>
  <si>
    <t>その他の有機化学工業製品製造業</t>
  </si>
  <si>
    <t>1641</t>
  </si>
  <si>
    <t>脂肪酸・硬化油・グリセリン製造業</t>
  </si>
  <si>
    <t>1642</t>
  </si>
  <si>
    <t>石けん・合成洗剤製造業</t>
  </si>
  <si>
    <t>1643</t>
  </si>
  <si>
    <t>界面活性剤製造業（石けん，合成洗剤を除く）</t>
  </si>
  <si>
    <t>1644</t>
  </si>
  <si>
    <t>塗料製造業</t>
  </si>
  <si>
    <t>1645</t>
  </si>
  <si>
    <t>印刷インキ製造業</t>
  </si>
  <si>
    <t>1646</t>
  </si>
  <si>
    <t>洗浄剤・磨用剤製造業</t>
  </si>
  <si>
    <t>1647</t>
  </si>
  <si>
    <t>ろうそく製造業</t>
  </si>
  <si>
    <t>1651</t>
  </si>
  <si>
    <t>医薬品原薬製造業</t>
  </si>
  <si>
    <t>1652</t>
  </si>
  <si>
    <t>医薬品製剤製造業</t>
  </si>
  <si>
    <t>1653</t>
  </si>
  <si>
    <t>生物学的製剤製造業</t>
  </si>
  <si>
    <t>1654</t>
  </si>
  <si>
    <t>生薬・漢方製剤製造業</t>
  </si>
  <si>
    <t>1655</t>
  </si>
  <si>
    <t>動物用医薬品製造業</t>
  </si>
  <si>
    <t>1661</t>
  </si>
  <si>
    <t>仕上用・皮膚用化粧品製造業（香水，オーデコロンを含む）</t>
  </si>
  <si>
    <t>1662</t>
  </si>
  <si>
    <t>頭髪用化粧品製造業</t>
  </si>
  <si>
    <t>1669</t>
  </si>
  <si>
    <t>その他の化粧品・歯磨・化粧用調整品製造業</t>
  </si>
  <si>
    <t>1691</t>
  </si>
  <si>
    <t>火薬類製造業</t>
  </si>
  <si>
    <t>1692</t>
  </si>
  <si>
    <t>農薬製造業</t>
  </si>
  <si>
    <t>1693</t>
  </si>
  <si>
    <t>香料製造業</t>
  </si>
  <si>
    <t>1694</t>
  </si>
  <si>
    <t>ゼラチン・接着剤製造業</t>
  </si>
  <si>
    <t>1695</t>
  </si>
  <si>
    <t>写真感光材料製造業</t>
  </si>
  <si>
    <t>1696</t>
  </si>
  <si>
    <t>天然樹脂製品・木材化学製品製造業</t>
  </si>
  <si>
    <t>1697</t>
  </si>
  <si>
    <t>試薬製造業</t>
  </si>
  <si>
    <t>1699</t>
  </si>
  <si>
    <t>他に分類されない化学工業製品製造業</t>
  </si>
  <si>
    <t>1700</t>
  </si>
  <si>
    <t>1709</t>
  </si>
  <si>
    <t>1711</t>
  </si>
  <si>
    <t>石油精製業</t>
  </si>
  <si>
    <t>1721</t>
  </si>
  <si>
    <t>潤滑油・グリース製造業（石油精製業によらないもの）</t>
  </si>
  <si>
    <t>1731</t>
  </si>
  <si>
    <t>コークス製造業</t>
  </si>
  <si>
    <t>1741</t>
  </si>
  <si>
    <t>舗装材料製造業</t>
  </si>
  <si>
    <t>1799</t>
  </si>
  <si>
    <t>その他の石油製品・石炭製品製造業</t>
  </si>
  <si>
    <t>1800</t>
  </si>
  <si>
    <t>1809</t>
  </si>
  <si>
    <t>1811</t>
  </si>
  <si>
    <t>プラスチック板・棒製造業</t>
  </si>
  <si>
    <t>1812</t>
  </si>
  <si>
    <t>プラスチック管製造業</t>
  </si>
  <si>
    <t>1813</t>
  </si>
  <si>
    <t>プラスチック継手製造業</t>
  </si>
  <si>
    <t>1814</t>
  </si>
  <si>
    <t>プラスチック異形押出製品製造業</t>
  </si>
  <si>
    <t>1815</t>
  </si>
  <si>
    <t>プラスチック板・棒・管・継手・異形押出製品加工業</t>
  </si>
  <si>
    <t>1821</t>
  </si>
  <si>
    <t>プラスチックフィルム製造業</t>
  </si>
  <si>
    <t>1822</t>
  </si>
  <si>
    <t>プラスチックシート製造業</t>
  </si>
  <si>
    <t>1823</t>
  </si>
  <si>
    <t>プラスチック床材製造業</t>
  </si>
  <si>
    <t>1824</t>
  </si>
  <si>
    <t>合成皮革製造業</t>
  </si>
  <si>
    <t>1825</t>
  </si>
  <si>
    <t>プラスチックフィルム・シート・床材・合成皮革加工業</t>
  </si>
  <si>
    <t>1831</t>
  </si>
  <si>
    <t>電気機械器具用プラスチック製品製造業（加工業を除く）</t>
  </si>
  <si>
    <t>1832</t>
  </si>
  <si>
    <t>輸送機械器具用プラスチック製品製造業（加工業を除く）</t>
  </si>
  <si>
    <t>1833</t>
  </si>
  <si>
    <t>その他の工業用プラスチック製品製造業（加工業を除く）</t>
  </si>
  <si>
    <t>1834</t>
  </si>
  <si>
    <t>工業用プラスチック製品加工業</t>
  </si>
  <si>
    <t>1841</t>
  </si>
  <si>
    <t>軟質プラスチック発泡製品製造業（半硬質性を含む）</t>
  </si>
  <si>
    <t>1842</t>
  </si>
  <si>
    <t>硬質プラスチック発泡製品製造業</t>
  </si>
  <si>
    <t>1843</t>
  </si>
  <si>
    <t>強化プラスチック製板・棒・管・継手製造業</t>
  </si>
  <si>
    <t>1844</t>
  </si>
  <si>
    <t>強化プラスチック製容器・浴槽等製造業</t>
  </si>
  <si>
    <t>1845</t>
  </si>
  <si>
    <t>発泡・強化プラスチック製品加工業</t>
  </si>
  <si>
    <t>1851</t>
  </si>
  <si>
    <t>プラスチック成形材料製造業</t>
  </si>
  <si>
    <t>1852</t>
  </si>
  <si>
    <t>廃プラスチック製品製造業</t>
  </si>
  <si>
    <t>1891</t>
  </si>
  <si>
    <t>プラスチック製日用雑貨・食卓用品製造業</t>
  </si>
  <si>
    <t>1892</t>
  </si>
  <si>
    <t>プラスチック製容器製造業</t>
  </si>
  <si>
    <t>1897</t>
  </si>
  <si>
    <t>他に分類されないプラスチック製品製造業</t>
  </si>
  <si>
    <t>1898</t>
  </si>
  <si>
    <t>他に分類されないプラスチック製品加工業</t>
  </si>
  <si>
    <t>1900</t>
  </si>
  <si>
    <t>1909</t>
  </si>
  <si>
    <t>1911</t>
  </si>
  <si>
    <t>自動車タイヤ・チューブ製造業</t>
  </si>
  <si>
    <t>1919</t>
  </si>
  <si>
    <t>その他のタイヤ・チューブ製造業</t>
  </si>
  <si>
    <t>1921</t>
  </si>
  <si>
    <t>ゴム製履物・同附属品製造業</t>
  </si>
  <si>
    <t>1922</t>
  </si>
  <si>
    <t>プラスチック製履物・同附属品製造業</t>
  </si>
  <si>
    <t>1931</t>
  </si>
  <si>
    <t>ゴムベルト製造業</t>
  </si>
  <si>
    <t>1932</t>
  </si>
  <si>
    <t>ゴムホース製造業</t>
  </si>
  <si>
    <t>1933</t>
  </si>
  <si>
    <t>工業用ゴム製品製造業</t>
  </si>
  <si>
    <t>1991</t>
  </si>
  <si>
    <t>ゴム引布・同製品製造業</t>
  </si>
  <si>
    <t>1992</t>
  </si>
  <si>
    <t>医療・衛生用ゴム製品製造業</t>
  </si>
  <si>
    <t>1993</t>
  </si>
  <si>
    <t>ゴム練生地製造業</t>
  </si>
  <si>
    <t>1994</t>
  </si>
  <si>
    <t>更生タイヤ製造業</t>
  </si>
  <si>
    <t>1995</t>
  </si>
  <si>
    <t>再生ゴム製造業</t>
  </si>
  <si>
    <t>1999</t>
  </si>
  <si>
    <t>他に分類されないゴム製品製造業</t>
  </si>
  <si>
    <t>2000</t>
  </si>
  <si>
    <t>2009</t>
  </si>
  <si>
    <t>2011</t>
  </si>
  <si>
    <t>なめし革製造業</t>
  </si>
  <si>
    <t>2021</t>
  </si>
  <si>
    <t>工業用革製品製造業（手袋を除く）</t>
  </si>
  <si>
    <t>2031</t>
  </si>
  <si>
    <t>革製履物用材料・同附属品製造業</t>
  </si>
  <si>
    <t>2041</t>
  </si>
  <si>
    <t>革製履物製造業</t>
  </si>
  <si>
    <t>2051</t>
  </si>
  <si>
    <t>革製手袋製造業</t>
  </si>
  <si>
    <t>2061</t>
  </si>
  <si>
    <t>かばん製造業</t>
  </si>
  <si>
    <t>2071</t>
  </si>
  <si>
    <t>袋物製造業（ハンドバッグを除く）</t>
  </si>
  <si>
    <t>2072</t>
  </si>
  <si>
    <t>ハンドバッグ製造業</t>
  </si>
  <si>
    <t>2081</t>
  </si>
  <si>
    <t>毛皮製造業</t>
  </si>
  <si>
    <t>2099</t>
  </si>
  <si>
    <t>その他のなめし革製品製造業</t>
  </si>
  <si>
    <t>2100</t>
  </si>
  <si>
    <t>2109</t>
  </si>
  <si>
    <t>2111</t>
  </si>
  <si>
    <t>板ガラス製造業</t>
  </si>
  <si>
    <t>2112</t>
  </si>
  <si>
    <t>板ガラス加工業</t>
  </si>
  <si>
    <t>2113</t>
  </si>
  <si>
    <t>ガラス製加工素材製造業</t>
  </si>
  <si>
    <t>2114</t>
  </si>
  <si>
    <t>ガラス容器製造業</t>
  </si>
  <si>
    <t>2115</t>
  </si>
  <si>
    <t>理化学用・医療用ガラス器具製造業</t>
  </si>
  <si>
    <t>2116</t>
  </si>
  <si>
    <t>卓上用・ちゅう房用ガラス器具製造業</t>
  </si>
  <si>
    <t>2117</t>
  </si>
  <si>
    <t>ガラス繊維・同製品製造業</t>
  </si>
  <si>
    <t>2119</t>
  </si>
  <si>
    <t>その他のガラス・同製品製造業</t>
  </si>
  <si>
    <t>2121</t>
  </si>
  <si>
    <t>セメント製造業</t>
  </si>
  <si>
    <t>2122</t>
  </si>
  <si>
    <t>生コンクリート製造業</t>
  </si>
  <si>
    <t>2123</t>
  </si>
  <si>
    <t>コンクリート製品製造業</t>
  </si>
  <si>
    <t>2129</t>
  </si>
  <si>
    <t>その他のセメント製品製造業</t>
  </si>
  <si>
    <t>2131</t>
  </si>
  <si>
    <t>粘土かわら製造業</t>
  </si>
  <si>
    <t>2132</t>
  </si>
  <si>
    <t>普通れんが製造業</t>
  </si>
  <si>
    <t>2139</t>
  </si>
  <si>
    <t>その他の建設用粘土製品製造業</t>
  </si>
  <si>
    <t>2141</t>
  </si>
  <si>
    <t>衛生陶器製造業</t>
  </si>
  <si>
    <t>2142</t>
  </si>
  <si>
    <t>食卓用・ちゅう房用陶磁器製造業</t>
  </si>
  <si>
    <t>2143</t>
  </si>
  <si>
    <t>陶磁器製置物製造業</t>
  </si>
  <si>
    <t>2144</t>
  </si>
  <si>
    <t>電気用陶磁器製造業</t>
  </si>
  <si>
    <t>2145</t>
  </si>
  <si>
    <t>理化学用・工業用陶磁器製造業</t>
  </si>
  <si>
    <t>2146</t>
  </si>
  <si>
    <t>陶磁器製タイル製造業</t>
  </si>
  <si>
    <t>2147</t>
  </si>
  <si>
    <t>陶磁器絵付業</t>
  </si>
  <si>
    <t>2148</t>
  </si>
  <si>
    <t>陶磁器用はい（坏）土製造業</t>
  </si>
  <si>
    <t>2149</t>
  </si>
  <si>
    <t>その他の陶磁器・同関連製品製造業</t>
  </si>
  <si>
    <t>2151</t>
  </si>
  <si>
    <t>耐火れんが製造業</t>
  </si>
  <si>
    <t>2152</t>
  </si>
  <si>
    <t>不定形耐火物製造業</t>
  </si>
  <si>
    <t>2159</t>
  </si>
  <si>
    <t>その他の耐火物製造業</t>
  </si>
  <si>
    <t>2161</t>
  </si>
  <si>
    <t>炭素質電極製造業</t>
  </si>
  <si>
    <t>2169</t>
  </si>
  <si>
    <t>その他の炭素・黒鉛製品製造業</t>
  </si>
  <si>
    <t>2171</t>
  </si>
  <si>
    <t>研磨材製造業</t>
  </si>
  <si>
    <t>2172</t>
  </si>
  <si>
    <t>研削と石製造業</t>
  </si>
  <si>
    <t>2173</t>
  </si>
  <si>
    <t>研磨布紙製造業</t>
  </si>
  <si>
    <t>2179</t>
  </si>
  <si>
    <t>その他の研磨材・同製品製造業</t>
  </si>
  <si>
    <t>2181</t>
  </si>
  <si>
    <t>砕石製造業</t>
  </si>
  <si>
    <t>2182</t>
  </si>
  <si>
    <t>再生骨材製造業</t>
  </si>
  <si>
    <t>2183</t>
  </si>
  <si>
    <t>人工骨材製造業</t>
  </si>
  <si>
    <t>2184</t>
  </si>
  <si>
    <t>石工品製造業</t>
  </si>
  <si>
    <t>2185</t>
  </si>
  <si>
    <t>けいそう土・同製品製造業</t>
  </si>
  <si>
    <t>2186</t>
  </si>
  <si>
    <t>鉱物・土石粉砕等処理業</t>
  </si>
  <si>
    <t>2191</t>
  </si>
  <si>
    <t>ロックウール・同製品製造業</t>
  </si>
  <si>
    <t>2192</t>
  </si>
  <si>
    <t>石こう（膏）製品製造業</t>
  </si>
  <si>
    <t>2193</t>
  </si>
  <si>
    <t>石灰製造業</t>
  </si>
  <si>
    <t>2194</t>
  </si>
  <si>
    <t>鋳型製造業（中子を含む）</t>
  </si>
  <si>
    <t>2199</t>
  </si>
  <si>
    <t>他に分類されない窯業・土石製品製造業</t>
  </si>
  <si>
    <t>2200</t>
  </si>
  <si>
    <t>2209</t>
  </si>
  <si>
    <t>2211</t>
  </si>
  <si>
    <t>高炉による製鉄業</t>
  </si>
  <si>
    <t>2212</t>
  </si>
  <si>
    <t>高炉によらない製鉄業</t>
  </si>
  <si>
    <t>2213</t>
  </si>
  <si>
    <t>フェロアロイ製造業</t>
  </si>
  <si>
    <t>2221</t>
  </si>
  <si>
    <t>製鋼・製鋼圧延業</t>
  </si>
  <si>
    <t>2231</t>
  </si>
  <si>
    <t>熱間圧延業（鋼管，伸鉄を除く）</t>
  </si>
  <si>
    <t>2232</t>
  </si>
  <si>
    <t>冷間圧延業（鋼管，伸鉄を除く）</t>
  </si>
  <si>
    <t>2233</t>
  </si>
  <si>
    <t>冷間ロール成型形鋼製造業</t>
  </si>
  <si>
    <t>2234</t>
  </si>
  <si>
    <t>鋼管製造業</t>
  </si>
  <si>
    <t>2235</t>
  </si>
  <si>
    <t>伸鉄業</t>
  </si>
  <si>
    <t>2236</t>
  </si>
  <si>
    <t>磨棒鋼製造業</t>
  </si>
  <si>
    <t>2237</t>
  </si>
  <si>
    <t>引抜鋼管製造業</t>
  </si>
  <si>
    <t>2238</t>
  </si>
  <si>
    <t>伸線業</t>
  </si>
  <si>
    <t>2239</t>
  </si>
  <si>
    <t>その他の製鋼を行わない鋼材製造業（表面処理鋼材を除く)</t>
  </si>
  <si>
    <t>2241</t>
  </si>
  <si>
    <t>亜鉛鉄板製造業</t>
  </si>
  <si>
    <t>2249</t>
  </si>
  <si>
    <t>その他の表面処理鋼材製造業</t>
  </si>
  <si>
    <t>2251</t>
  </si>
  <si>
    <t>銑鉄鋳物製造業（鋳鉄管，可鍛鋳鉄を除く）</t>
  </si>
  <si>
    <t>2252</t>
  </si>
  <si>
    <t>可鍛鋳鉄製造業</t>
  </si>
  <si>
    <t>2253</t>
  </si>
  <si>
    <t>鋳鋼製造業</t>
  </si>
  <si>
    <t>2254</t>
  </si>
  <si>
    <t>鍛工品製造業</t>
  </si>
  <si>
    <t>2255</t>
  </si>
  <si>
    <t>鍛鋼製造業</t>
  </si>
  <si>
    <t>2291</t>
  </si>
  <si>
    <t>鉄鋼シャースリット業</t>
  </si>
  <si>
    <t>2292</t>
  </si>
  <si>
    <t>鉄スクラップ加工処理業</t>
  </si>
  <si>
    <t>2293</t>
  </si>
  <si>
    <t>鋳鉄管製造業</t>
  </si>
  <si>
    <t>2299</t>
  </si>
  <si>
    <t>他に分類されない鉄鋼業</t>
  </si>
  <si>
    <t>2300</t>
  </si>
  <si>
    <t>2309</t>
  </si>
  <si>
    <t>2311</t>
  </si>
  <si>
    <t>銅第１次製錬・精製業</t>
  </si>
  <si>
    <t>2312</t>
  </si>
  <si>
    <t>亜鉛第１次製錬・精製業</t>
  </si>
  <si>
    <t>2319</t>
  </si>
  <si>
    <t>その他の非鉄金属第１次製錬・精製業</t>
  </si>
  <si>
    <t>2321</t>
  </si>
  <si>
    <t>鉛第２次製錬・精製業（鉛合金製造業を含む)</t>
  </si>
  <si>
    <t>2322</t>
  </si>
  <si>
    <t>アルミニウム第２次製錬・精製業（アルミニウム合金製造業を含む）</t>
  </si>
  <si>
    <t>2329</t>
  </si>
  <si>
    <t>その他の非鉄金属第２次製錬・精製業（非鉄金属合金製造業を含む）</t>
  </si>
  <si>
    <t>2331</t>
  </si>
  <si>
    <t>伸銅品製造業</t>
  </si>
  <si>
    <t>2332</t>
  </si>
  <si>
    <t>アルミニウム・同合金圧延業（抽伸，押出しを含む）</t>
  </si>
  <si>
    <t>2339</t>
  </si>
  <si>
    <t>その他の非鉄金属・同合金圧延業（抽伸，押出しを含む）</t>
  </si>
  <si>
    <t>2341</t>
  </si>
  <si>
    <t>電線・ケーブル製造業（光ファイバケーブルを除く）</t>
  </si>
  <si>
    <t>2342</t>
  </si>
  <si>
    <t>光ファイバケーブル製造業（通信複合ケーブルを含む）</t>
  </si>
  <si>
    <t>2351</t>
  </si>
  <si>
    <t>銅・同合金鋳物製造業（ダイカストを除く）</t>
  </si>
  <si>
    <t>2352</t>
  </si>
  <si>
    <t>非鉄金属鋳物製造業（銅・同合金鋳物及びダイカストを除く）</t>
  </si>
  <si>
    <t>2353</t>
  </si>
  <si>
    <t>アルミニウム・同合金ダイカスト製造業</t>
  </si>
  <si>
    <t>2354</t>
  </si>
  <si>
    <t>非鉄金属ダイカスト製造業（アルミニウム・同合金ダイカストを除く）</t>
  </si>
  <si>
    <t>2355</t>
  </si>
  <si>
    <t>非鉄金属鍛造品製造業</t>
  </si>
  <si>
    <t>2391</t>
  </si>
  <si>
    <t>核燃料製造業</t>
  </si>
  <si>
    <t>2399</t>
  </si>
  <si>
    <t>他に分類されない非鉄金属製造業</t>
  </si>
  <si>
    <t>2400</t>
  </si>
  <si>
    <t>2409</t>
  </si>
  <si>
    <t>2411</t>
  </si>
  <si>
    <t>ブリキ缶・その他のめっき板等製品製造業</t>
  </si>
  <si>
    <t>2421</t>
  </si>
  <si>
    <t>洋食器製造業</t>
  </si>
  <si>
    <t>2422</t>
  </si>
  <si>
    <t>機械刃物製造業</t>
  </si>
  <si>
    <t>2423</t>
  </si>
  <si>
    <t>利器工匠具・手道具製造業（やすり，のこぎり，食卓用刃物を除く）</t>
  </si>
  <si>
    <t>2424</t>
  </si>
  <si>
    <t>作業工具製造業</t>
  </si>
  <si>
    <t>2425</t>
  </si>
  <si>
    <t>手引のこぎり・のこ刃製造業</t>
  </si>
  <si>
    <t>2426</t>
  </si>
  <si>
    <t>農業用器具製造業（農業用機械を除く）</t>
  </si>
  <si>
    <t>2429</t>
  </si>
  <si>
    <t>その他の金物類製造業</t>
  </si>
  <si>
    <t>2431</t>
  </si>
  <si>
    <t>配管工事用附属品製造業（バルブ，コックを除く）</t>
  </si>
  <si>
    <t>2432</t>
  </si>
  <si>
    <t>ガス機器・石油機器製造業</t>
  </si>
  <si>
    <t>2433</t>
  </si>
  <si>
    <t>温風・温水暖房装置製造業</t>
  </si>
  <si>
    <t>2439</t>
  </si>
  <si>
    <t>その他の暖房・調理装置製造業（電気機械器具，ガス機器，石油機器を除く）</t>
  </si>
  <si>
    <t>2441</t>
  </si>
  <si>
    <t>鉄骨製造業</t>
  </si>
  <si>
    <t>2442</t>
  </si>
  <si>
    <t>建設用金属製品製造業（鉄骨を除く）</t>
  </si>
  <si>
    <t>2443</t>
  </si>
  <si>
    <t>金属製サッシ・ドア製造業</t>
  </si>
  <si>
    <t>2444</t>
  </si>
  <si>
    <t>鉄骨系プレハブ住宅製造業</t>
  </si>
  <si>
    <t>2445</t>
  </si>
  <si>
    <t>建築用金属製品製造業（サッシ，ドア，建築用金物を除く）</t>
  </si>
  <si>
    <t>2446</t>
  </si>
  <si>
    <t>製缶板金業</t>
  </si>
  <si>
    <t>2451</t>
  </si>
  <si>
    <t>アルミニウム・同合金プレス製品製造業</t>
  </si>
  <si>
    <t>2452</t>
  </si>
  <si>
    <t>金属プレス製品製造業（アルミニウム・同合金を除く）</t>
  </si>
  <si>
    <t>2453</t>
  </si>
  <si>
    <t>粉末や金製品製造業</t>
  </si>
  <si>
    <t>2461</t>
  </si>
  <si>
    <t>金属製品塗装業</t>
  </si>
  <si>
    <t>2462</t>
  </si>
  <si>
    <t>溶融めっき業（表面処理鋼材製造業を除く）</t>
  </si>
  <si>
    <t>2463</t>
  </si>
  <si>
    <t>金属彫刻業</t>
  </si>
  <si>
    <t>2464</t>
  </si>
  <si>
    <t>電気めっき業（表面処理鋼材製造業を除く）</t>
  </si>
  <si>
    <t>2465</t>
  </si>
  <si>
    <t>金属熱処理業</t>
  </si>
  <si>
    <t>2469</t>
  </si>
  <si>
    <t>その他の金属表面処理業</t>
  </si>
  <si>
    <t>2471</t>
  </si>
  <si>
    <t>くぎ製造業</t>
  </si>
  <si>
    <t>2479</t>
  </si>
  <si>
    <t>その他の金属線製品製造業</t>
  </si>
  <si>
    <t>2481</t>
  </si>
  <si>
    <t>ボルト・ナット・リベット・小ねじ・木ねじ等製造業</t>
  </si>
  <si>
    <t>2491</t>
  </si>
  <si>
    <t>金庫製造業</t>
  </si>
  <si>
    <t>2492</t>
  </si>
  <si>
    <t>金属製スプリング製造業</t>
  </si>
  <si>
    <t>2499</t>
  </si>
  <si>
    <t>他に分類されない金属製品製造業</t>
  </si>
  <si>
    <t>2500</t>
  </si>
  <si>
    <t>2509</t>
  </si>
  <si>
    <t>2511</t>
  </si>
  <si>
    <t>ボイラ製造業</t>
  </si>
  <si>
    <t>2512</t>
  </si>
  <si>
    <t>蒸気機関・タービン・水力タービン製造業（舶用を除く）</t>
  </si>
  <si>
    <t>2513</t>
  </si>
  <si>
    <t>はん用内燃機関製造業</t>
  </si>
  <si>
    <t>2519</t>
  </si>
  <si>
    <t>その他の原動機製造業</t>
  </si>
  <si>
    <t>2521</t>
  </si>
  <si>
    <t>ポンプ・同装置製造業</t>
  </si>
  <si>
    <t>2522</t>
  </si>
  <si>
    <t>空気圧縮機・ガス圧縮機・送風機製造業</t>
  </si>
  <si>
    <t>2523</t>
  </si>
  <si>
    <t>油圧・空圧機器製造業</t>
  </si>
  <si>
    <t>2531</t>
  </si>
  <si>
    <t>動力伝導装置製造業（玉軸受，ころ軸受を除く）</t>
  </si>
  <si>
    <t>2532</t>
  </si>
  <si>
    <t>エレベータ・エスカレータ製造業</t>
  </si>
  <si>
    <t>2533</t>
  </si>
  <si>
    <t>物流運搬設備製造業</t>
  </si>
  <si>
    <t>2534</t>
  </si>
  <si>
    <t>工業窯炉製造業</t>
  </si>
  <si>
    <t>2535</t>
  </si>
  <si>
    <t>冷凍機・温湿調整装置製造業</t>
  </si>
  <si>
    <t>2591</t>
  </si>
  <si>
    <t>消火器具・消火装置製造業</t>
  </si>
  <si>
    <t>2592</t>
  </si>
  <si>
    <t>弁・同附属品製造業</t>
  </si>
  <si>
    <t>2593</t>
  </si>
  <si>
    <t>パイプ加工・パイプ附属品加工業</t>
  </si>
  <si>
    <t>2594</t>
  </si>
  <si>
    <t>玉軸受・ころ軸受製造業</t>
  </si>
  <si>
    <t>2595</t>
  </si>
  <si>
    <t>ピストンリング製造業</t>
  </si>
  <si>
    <t>2596</t>
  </si>
  <si>
    <t>他に分類されないはん用機械・装置製造業</t>
  </si>
  <si>
    <t>2599</t>
  </si>
  <si>
    <t>各種機械・同部分品製造修理業（注文製造・修理）</t>
  </si>
  <si>
    <t>2600</t>
  </si>
  <si>
    <t>2609</t>
  </si>
  <si>
    <t>2611</t>
  </si>
  <si>
    <t>農業用機械製造業（農業用器具を除く）</t>
  </si>
  <si>
    <t>2621</t>
  </si>
  <si>
    <t>建設機械・鉱山機械製造業</t>
  </si>
  <si>
    <t>2631</t>
  </si>
  <si>
    <t>化学繊維機械・紡績機械製造業</t>
  </si>
  <si>
    <t>2632</t>
  </si>
  <si>
    <t>製織機械・編組機械製造業</t>
  </si>
  <si>
    <t>2633</t>
  </si>
  <si>
    <t>染色整理仕上機械製造業</t>
  </si>
  <si>
    <t>2634</t>
  </si>
  <si>
    <t>繊維機械部分品・取付具・附属品製造業</t>
  </si>
  <si>
    <t>2635</t>
  </si>
  <si>
    <t>縫製機械製造業</t>
  </si>
  <si>
    <t>2641</t>
  </si>
  <si>
    <t>食品機械・同装置製造業</t>
  </si>
  <si>
    <t>2642</t>
  </si>
  <si>
    <t>木材加工機械製造業</t>
  </si>
  <si>
    <t>2643</t>
  </si>
  <si>
    <t>パルプ装置・製紙機械製造業</t>
  </si>
  <si>
    <t>2644</t>
  </si>
  <si>
    <t>印刷・製本・紙工機械製造業</t>
  </si>
  <si>
    <t>2645</t>
  </si>
  <si>
    <t>包装・荷造機械製造業</t>
  </si>
  <si>
    <t>2651</t>
  </si>
  <si>
    <t>鋳造装置製造業</t>
  </si>
  <si>
    <t>2652</t>
  </si>
  <si>
    <t>化学機械・同装置製造業</t>
  </si>
  <si>
    <t>2653</t>
  </si>
  <si>
    <t>プラスチック加工機械・同附属装置製造業</t>
  </si>
  <si>
    <t>2661</t>
  </si>
  <si>
    <t>金属工作機械製造業</t>
  </si>
  <si>
    <t>2662</t>
  </si>
  <si>
    <t>金属加工機械製造業（金属工作機械を除く）</t>
  </si>
  <si>
    <t>2663</t>
  </si>
  <si>
    <t>金属工作機械用・金属加工機械用部分品・附属品製造業（機械工具，金型を除く）</t>
  </si>
  <si>
    <t>2664</t>
  </si>
  <si>
    <t>機械工具製造業（粉末や金業を除く）</t>
  </si>
  <si>
    <t>2671</t>
  </si>
  <si>
    <t>半導体製造装置製造業</t>
  </si>
  <si>
    <t>2672</t>
  </si>
  <si>
    <t>フラットパネルディスプレイ製造装置製造業</t>
  </si>
  <si>
    <t>2691</t>
  </si>
  <si>
    <t>金属用金型・同部分品・附属品製造業</t>
  </si>
  <si>
    <t>2692</t>
  </si>
  <si>
    <t>非金属用金型・同部分品・附属品製造業</t>
  </si>
  <si>
    <t>2693</t>
  </si>
  <si>
    <t>真空装置・真空機器製造業</t>
  </si>
  <si>
    <t>2694</t>
  </si>
  <si>
    <t>ロボット製造業</t>
  </si>
  <si>
    <t>2699</t>
  </si>
  <si>
    <t>他に分類されない生産用機械・同部分品製造業</t>
  </si>
  <si>
    <t>2700</t>
  </si>
  <si>
    <t>2709</t>
  </si>
  <si>
    <t>2711</t>
  </si>
  <si>
    <t>複写機製造業</t>
  </si>
  <si>
    <t>2719</t>
  </si>
  <si>
    <t>その他の事務用機械器具製造業</t>
  </si>
  <si>
    <t>2721</t>
  </si>
  <si>
    <t>サービス用機械器具製造業</t>
  </si>
  <si>
    <t>2722</t>
  </si>
  <si>
    <t>娯楽用機械製造業</t>
  </si>
  <si>
    <t>2723</t>
  </si>
  <si>
    <t>自動販売機製造業</t>
  </si>
  <si>
    <t>2729</t>
  </si>
  <si>
    <t>その他のサービス用・娯楽用機械器具製造業</t>
  </si>
  <si>
    <t>2731</t>
  </si>
  <si>
    <t>体積計製造業</t>
  </si>
  <si>
    <t>2732</t>
  </si>
  <si>
    <t>はかり製造業</t>
  </si>
  <si>
    <t>2733</t>
  </si>
  <si>
    <t>圧力計・流量計・液面計等製造業</t>
  </si>
  <si>
    <t>2734</t>
  </si>
  <si>
    <t>精密測定器製造業</t>
  </si>
  <si>
    <t>2735</t>
  </si>
  <si>
    <t>分析機器製造業</t>
  </si>
  <si>
    <t>2736</t>
  </si>
  <si>
    <t>試験機製造業</t>
  </si>
  <si>
    <t>2737</t>
  </si>
  <si>
    <t>測量機械器具製造業</t>
  </si>
  <si>
    <t>2738</t>
  </si>
  <si>
    <t>理化学機械器具製造業</t>
  </si>
  <si>
    <t>2739</t>
  </si>
  <si>
    <t>その他の計量器・測定器・分析機器・試験機・測量機械器具・理化学機械器具製造業</t>
  </si>
  <si>
    <t>2741</t>
  </si>
  <si>
    <t>医療用機械器具製造業</t>
  </si>
  <si>
    <t>2742</t>
  </si>
  <si>
    <t>歯科用機械器具製造業</t>
  </si>
  <si>
    <t>2743</t>
  </si>
  <si>
    <t>医療用品製造業（動物用医療機械器具を含む）</t>
  </si>
  <si>
    <t>2744</t>
  </si>
  <si>
    <t>歯科材料製造業</t>
  </si>
  <si>
    <t>2751</t>
  </si>
  <si>
    <t>顕微鏡・望遠鏡等製造業</t>
  </si>
  <si>
    <t>2752</t>
  </si>
  <si>
    <t>写真機・映画用機械・同附属品製造業</t>
  </si>
  <si>
    <t>2753</t>
  </si>
  <si>
    <t>光学機械用レンズ・プリズム製造業</t>
  </si>
  <si>
    <t>2761</t>
  </si>
  <si>
    <t>武器製造業</t>
  </si>
  <si>
    <t>2800</t>
  </si>
  <si>
    <t>2809</t>
  </si>
  <si>
    <t>2811</t>
  </si>
  <si>
    <t>電子管製造業</t>
  </si>
  <si>
    <t>2812</t>
  </si>
  <si>
    <t>光電変換素子製造業</t>
  </si>
  <si>
    <t>2813</t>
  </si>
  <si>
    <t>半導体素子製造業（光電変換素子を除く）</t>
  </si>
  <si>
    <t>2814</t>
  </si>
  <si>
    <t>集積回路製造業</t>
  </si>
  <si>
    <t>2815</t>
  </si>
  <si>
    <t>液晶パネル・フラットパネル製造業</t>
  </si>
  <si>
    <t>2821</t>
  </si>
  <si>
    <t>抵抗器・コンデンサ・変成器・複合部品製造業</t>
  </si>
  <si>
    <t>2822</t>
  </si>
  <si>
    <t>音響部品・磁気ヘッド・小形モータ製造業</t>
  </si>
  <si>
    <t>2823</t>
  </si>
  <si>
    <t>コネクタ・スイッチ・リレー製造業</t>
  </si>
  <si>
    <t>2831</t>
  </si>
  <si>
    <t>半導体メモリメディア製造業</t>
  </si>
  <si>
    <t>2832</t>
  </si>
  <si>
    <t>光ディスク・磁気ディスク・磁気テープ製造業</t>
  </si>
  <si>
    <t>2841</t>
  </si>
  <si>
    <t>電子回路基板製造業</t>
  </si>
  <si>
    <t>2842</t>
  </si>
  <si>
    <t>電子回路実装基板製造業</t>
  </si>
  <si>
    <t>2851</t>
  </si>
  <si>
    <t>電源ユニット・高周波ユニット・コントロールユニット製造業</t>
  </si>
  <si>
    <t>2859</t>
  </si>
  <si>
    <t>その他のユニット部品製造業</t>
  </si>
  <si>
    <t>2899</t>
  </si>
  <si>
    <t>その他の電子部品・デバイス・電子回路製造業</t>
  </si>
  <si>
    <t>2900</t>
  </si>
  <si>
    <t>2909</t>
  </si>
  <si>
    <t>2911</t>
  </si>
  <si>
    <t>発電機・電動機・その他の回転電気機械製造業</t>
  </si>
  <si>
    <t>2912</t>
  </si>
  <si>
    <t>変圧器類製造業（電子機器用を除く)</t>
  </si>
  <si>
    <t>2913</t>
  </si>
  <si>
    <t>電力開閉装置製造業</t>
  </si>
  <si>
    <t>2914</t>
  </si>
  <si>
    <t>配電盤・電力制御装置製造業</t>
  </si>
  <si>
    <t>2915</t>
  </si>
  <si>
    <t>配線器具・配線附属品製造業</t>
  </si>
  <si>
    <t>2921</t>
  </si>
  <si>
    <t>電気溶接機製造業</t>
  </si>
  <si>
    <t>2922</t>
  </si>
  <si>
    <t>内燃機関電装品製造業</t>
  </si>
  <si>
    <t>2929</t>
  </si>
  <si>
    <t>その他の産業用電気機械器具製造業（車両用，船舶用を含む）</t>
  </si>
  <si>
    <t>2931</t>
  </si>
  <si>
    <t>ちゅう房機器製造業</t>
  </si>
  <si>
    <t>2932</t>
  </si>
  <si>
    <t>空調・住宅関連機器製造業</t>
  </si>
  <si>
    <t>2933</t>
  </si>
  <si>
    <t>衣料衛生関連機器製造業</t>
  </si>
  <si>
    <t>2939</t>
  </si>
  <si>
    <t>その他の民生用電気機械器具製造業</t>
  </si>
  <si>
    <t>2941</t>
  </si>
  <si>
    <t>電球製造業</t>
  </si>
  <si>
    <t>2942</t>
  </si>
  <si>
    <t>電気照明器具製造業</t>
  </si>
  <si>
    <t>2951</t>
  </si>
  <si>
    <t>蓄電池製造業</t>
  </si>
  <si>
    <t>2952</t>
  </si>
  <si>
    <t>一次電池（乾電池，湿電池）製造業</t>
  </si>
  <si>
    <t>2961</t>
  </si>
  <si>
    <t>Ｘ線装置製造業</t>
  </si>
  <si>
    <t>2962</t>
  </si>
  <si>
    <t>医療用電子応用装置製造業</t>
  </si>
  <si>
    <t>2969</t>
  </si>
  <si>
    <t>その他の電子応用装置製造業</t>
  </si>
  <si>
    <t>2971</t>
  </si>
  <si>
    <t>電気計測器製造業（別掲を除く）</t>
  </si>
  <si>
    <t>2972</t>
  </si>
  <si>
    <t>工業計器製造業</t>
  </si>
  <si>
    <t>2973</t>
  </si>
  <si>
    <t>医療用計測器製造業</t>
  </si>
  <si>
    <t>2999</t>
  </si>
  <si>
    <t>その他の電気機械器具製造業</t>
  </si>
  <si>
    <t>3000</t>
  </si>
  <si>
    <t>3009</t>
  </si>
  <si>
    <t>3011</t>
  </si>
  <si>
    <t>有線通信機械器具製造業</t>
  </si>
  <si>
    <t>3012</t>
  </si>
  <si>
    <t>携帯電話機・ＰＨＳ電話機製造業</t>
  </si>
  <si>
    <t>3013</t>
  </si>
  <si>
    <t>無線通信機械器具製造業</t>
  </si>
  <si>
    <t>3014</t>
  </si>
  <si>
    <t>ラジオ受信機・テレビジョン受信機製造業</t>
  </si>
  <si>
    <t>3015</t>
  </si>
  <si>
    <t>交通信号保安装置製造業</t>
  </si>
  <si>
    <t>3019</t>
  </si>
  <si>
    <t>その他の通信機械器具・同関連機械器具製造業</t>
  </si>
  <si>
    <t>3021</t>
  </si>
  <si>
    <t>ビデオ機器製造業</t>
  </si>
  <si>
    <t>3022</t>
  </si>
  <si>
    <t>デジタルカメラ製造業</t>
  </si>
  <si>
    <t>3023</t>
  </si>
  <si>
    <t>電気音響機械器具製造業</t>
  </si>
  <si>
    <t>3031</t>
  </si>
  <si>
    <t>電子計算機製造業（パーソナルコンピュータを除く）</t>
  </si>
  <si>
    <t>3032</t>
  </si>
  <si>
    <t>パーソナルコンピュータ製造業</t>
  </si>
  <si>
    <t>3033</t>
  </si>
  <si>
    <t>外部記憶装置製造業</t>
  </si>
  <si>
    <t>3034</t>
  </si>
  <si>
    <t>印刷装置製造業</t>
  </si>
  <si>
    <t>3035</t>
  </si>
  <si>
    <t>表示装置製造業</t>
  </si>
  <si>
    <t>3039</t>
  </si>
  <si>
    <t>その他の附属装置製造業</t>
  </si>
  <si>
    <t>3100</t>
  </si>
  <si>
    <t>3109</t>
  </si>
  <si>
    <t>3111</t>
  </si>
  <si>
    <t>自動車製造業（二輪自動車を含む）</t>
  </si>
  <si>
    <t>3112</t>
  </si>
  <si>
    <t>自動車車体・附随車製造業</t>
  </si>
  <si>
    <t>3113</t>
  </si>
  <si>
    <t>自動車部分品・附属品製造業</t>
  </si>
  <si>
    <t>3121</t>
  </si>
  <si>
    <t>鉄道車両製造業</t>
  </si>
  <si>
    <t>3122</t>
  </si>
  <si>
    <t>鉄道車両用部分品製造業</t>
  </si>
  <si>
    <t>3131</t>
  </si>
  <si>
    <t>船舶製造・修理業</t>
  </si>
  <si>
    <t>3132</t>
  </si>
  <si>
    <t>船体ブロック製造業</t>
  </si>
  <si>
    <t>3133</t>
  </si>
  <si>
    <t>舟艇製造・修理業</t>
  </si>
  <si>
    <t>3134</t>
  </si>
  <si>
    <t>舶用機関製造業</t>
  </si>
  <si>
    <t>3141</t>
  </si>
  <si>
    <t>航空機製造業</t>
  </si>
  <si>
    <t>3142</t>
  </si>
  <si>
    <t>航空機用原動機製造業</t>
  </si>
  <si>
    <t>3149</t>
  </si>
  <si>
    <t>その他の航空機部分品・補助装置製造業</t>
  </si>
  <si>
    <t>3151</t>
  </si>
  <si>
    <t>フォークリフトトラック・同部分品・附属品製造業</t>
  </si>
  <si>
    <t>3159</t>
  </si>
  <si>
    <t>その他の産業用運搬車両・同部分品・附属品製造業</t>
  </si>
  <si>
    <t>3191</t>
  </si>
  <si>
    <t>自転車・同部分品製造業</t>
  </si>
  <si>
    <t>3199</t>
  </si>
  <si>
    <t>他に分類されない輸送用機械器具製造業</t>
  </si>
  <si>
    <t>3200</t>
  </si>
  <si>
    <t>3209</t>
  </si>
  <si>
    <t>3211</t>
  </si>
  <si>
    <t>貴金属・宝石製装身具（ジュエリー）製品製造業</t>
  </si>
  <si>
    <t>3212</t>
  </si>
  <si>
    <t>貴金属・宝石製装身具（ジュエリー）附属品・同材料加工業</t>
  </si>
  <si>
    <t>3219</t>
  </si>
  <si>
    <t>その他の貴金属製品製造業</t>
  </si>
  <si>
    <t>3221</t>
  </si>
  <si>
    <t>装身具・装飾品製造業（貴金属・宝石製を除く）</t>
  </si>
  <si>
    <t>3222</t>
  </si>
  <si>
    <t>造花・装飾用羽毛製造業</t>
  </si>
  <si>
    <t>3223</t>
  </si>
  <si>
    <t>ボタン製造業</t>
  </si>
  <si>
    <t>3224</t>
  </si>
  <si>
    <t>針・ピン・ホック・スナップ・同関連品製造業</t>
  </si>
  <si>
    <t>3229</t>
  </si>
  <si>
    <t>その他の装身具・装飾品製造業</t>
  </si>
  <si>
    <t>3231</t>
  </si>
  <si>
    <t>時計・同部分品製造業</t>
  </si>
  <si>
    <t>3241</t>
  </si>
  <si>
    <t>ピアノ製造業</t>
  </si>
  <si>
    <t>3249</t>
  </si>
  <si>
    <t>その他の楽器・楽器部品・同材料製造業</t>
  </si>
  <si>
    <t>3251</t>
  </si>
  <si>
    <t>娯楽用具・がん具製造業（人形を除く）</t>
  </si>
  <si>
    <t>3252</t>
  </si>
  <si>
    <t>人形製造業</t>
  </si>
  <si>
    <t>3253</t>
  </si>
  <si>
    <t>運動用具製造業</t>
  </si>
  <si>
    <t>3261</t>
  </si>
  <si>
    <t>万年筆・ペン類・鉛筆製造業</t>
  </si>
  <si>
    <t>3262</t>
  </si>
  <si>
    <t>毛筆・絵画用品製造業（鉛筆を除く）</t>
  </si>
  <si>
    <t>3269</t>
  </si>
  <si>
    <t>その他の事務用品製造業</t>
  </si>
  <si>
    <t>3271</t>
  </si>
  <si>
    <t>漆器製造業</t>
  </si>
  <si>
    <t>3281</t>
  </si>
  <si>
    <t>麦わら・パナマ類帽子・わら工品製造業</t>
  </si>
  <si>
    <t>3282</t>
  </si>
  <si>
    <t>畳製造業</t>
  </si>
  <si>
    <t>3283</t>
  </si>
  <si>
    <t>うちわ・扇子・ちょうちん製造業</t>
  </si>
  <si>
    <t>3284</t>
  </si>
  <si>
    <t>ほうき・ブラシ製造業</t>
  </si>
  <si>
    <t>3285</t>
  </si>
  <si>
    <t>喫煙用具製造業（貴金属・宝石製を除く）</t>
  </si>
  <si>
    <t>3289</t>
  </si>
  <si>
    <t>その他の生活雑貨製品製造業</t>
  </si>
  <si>
    <t>3291</t>
  </si>
  <si>
    <t>煙火製造業</t>
  </si>
  <si>
    <t>3292</t>
  </si>
  <si>
    <t>看板・標識機製造業</t>
  </si>
  <si>
    <t>3293</t>
  </si>
  <si>
    <t>パレット製造業</t>
  </si>
  <si>
    <t>3294</t>
  </si>
  <si>
    <t>モデル・模型製造業</t>
  </si>
  <si>
    <t>3295</t>
  </si>
  <si>
    <t>工業用模型製造業</t>
  </si>
  <si>
    <t>3296</t>
  </si>
  <si>
    <t>情報記録物製造業（新聞，書籍等の印刷物を除く）</t>
  </si>
  <si>
    <t>3297</t>
  </si>
  <si>
    <t>眼鏡製造業（枠を含む）</t>
  </si>
  <si>
    <t>3299</t>
  </si>
  <si>
    <t>他に分類されないその他の製造業</t>
  </si>
  <si>
    <t>3300</t>
  </si>
  <si>
    <t>3309</t>
  </si>
  <si>
    <t>3311</t>
  </si>
  <si>
    <t>発電所</t>
  </si>
  <si>
    <t>3312</t>
  </si>
  <si>
    <t>変電所</t>
  </si>
  <si>
    <t>3400</t>
  </si>
  <si>
    <t>3409</t>
  </si>
  <si>
    <t>3411</t>
  </si>
  <si>
    <t>ガス製造工場</t>
  </si>
  <si>
    <t>3412</t>
  </si>
  <si>
    <t>ガス供給所</t>
  </si>
  <si>
    <t>3500</t>
  </si>
  <si>
    <t>3509</t>
  </si>
  <si>
    <t>3511</t>
  </si>
  <si>
    <t>熱供給業</t>
  </si>
  <si>
    <t>3600</t>
  </si>
  <si>
    <t>3609</t>
  </si>
  <si>
    <t>3611</t>
  </si>
  <si>
    <t>上水道業</t>
  </si>
  <si>
    <t>3621</t>
  </si>
  <si>
    <t>工業用水道業</t>
  </si>
  <si>
    <t>3631</t>
  </si>
  <si>
    <t>下水道処理施設維持管理業</t>
  </si>
  <si>
    <t>3632</t>
  </si>
  <si>
    <t>下水道管路施設維持管理業</t>
  </si>
  <si>
    <t>3700</t>
  </si>
  <si>
    <t>3709</t>
  </si>
  <si>
    <t>3711</t>
  </si>
  <si>
    <t>地域電気通信業（有線放送電話業を除く）</t>
  </si>
  <si>
    <t>3712</t>
  </si>
  <si>
    <t>長距離電気通信業</t>
  </si>
  <si>
    <t>3713</t>
  </si>
  <si>
    <t>有線放送電話業</t>
  </si>
  <si>
    <t>3719</t>
  </si>
  <si>
    <t>その他の固定電気通信業</t>
  </si>
  <si>
    <t>3721</t>
  </si>
  <si>
    <t>移動電気通信業</t>
  </si>
  <si>
    <t>3731</t>
  </si>
  <si>
    <t>電気通信に附帯するサービス業</t>
  </si>
  <si>
    <t>3800</t>
  </si>
  <si>
    <t>3809</t>
  </si>
  <si>
    <t>3811</t>
  </si>
  <si>
    <t>公共放送業（有線放送業を除く）</t>
  </si>
  <si>
    <t>3821</t>
  </si>
  <si>
    <t>テレビジョン放送業（衛星放送業を除く）</t>
  </si>
  <si>
    <t>3822</t>
  </si>
  <si>
    <t>ラジオ放送業（衛星放送業を除く）</t>
  </si>
  <si>
    <t>3823</t>
  </si>
  <si>
    <t>衛星放送業</t>
  </si>
  <si>
    <t>3829</t>
  </si>
  <si>
    <t>その他の民間放送業</t>
  </si>
  <si>
    <t>3831</t>
  </si>
  <si>
    <t>有線テレビジョン放送業</t>
  </si>
  <si>
    <t>3832</t>
  </si>
  <si>
    <t>有線ラジオ放送業</t>
  </si>
  <si>
    <t>3900</t>
  </si>
  <si>
    <t>3909</t>
  </si>
  <si>
    <t>3911</t>
  </si>
  <si>
    <t>受託開発ソフトウェア業</t>
  </si>
  <si>
    <t>3912</t>
  </si>
  <si>
    <t>組込みソフトウェア業</t>
  </si>
  <si>
    <t>3913</t>
  </si>
  <si>
    <t>パッケージソフトウェア業</t>
  </si>
  <si>
    <t>3914</t>
  </si>
  <si>
    <t>ゲームソフトウェア業</t>
  </si>
  <si>
    <t>3921</t>
  </si>
  <si>
    <t>情報処理サービス業</t>
  </si>
  <si>
    <t>3922</t>
  </si>
  <si>
    <t>情報提供サービス業</t>
  </si>
  <si>
    <t>3923</t>
  </si>
  <si>
    <t>市場調査・世論調査・社会調査業</t>
    <rPh sb="0" eb="2">
      <t>シジョウ</t>
    </rPh>
    <rPh sb="2" eb="4">
      <t>チョウサ</t>
    </rPh>
    <rPh sb="5" eb="7">
      <t>セロン</t>
    </rPh>
    <rPh sb="7" eb="9">
      <t>チョウサ</t>
    </rPh>
    <rPh sb="10" eb="12">
      <t>シャカイ</t>
    </rPh>
    <rPh sb="12" eb="14">
      <t>チョウサ</t>
    </rPh>
    <rPh sb="14" eb="15">
      <t>ギョウ</t>
    </rPh>
    <phoneticPr fontId="19"/>
  </si>
  <si>
    <t>3929</t>
  </si>
  <si>
    <t>その他の情報処理・提供サービス業</t>
  </si>
  <si>
    <t>4000</t>
  </si>
  <si>
    <t>4009</t>
  </si>
  <si>
    <t>4011</t>
  </si>
  <si>
    <t>ポータルサイト・サーバ運営業</t>
  </si>
  <si>
    <t>4012</t>
  </si>
  <si>
    <t>アプリケーション・サービス・コンテンツ・プロバイダ</t>
  </si>
  <si>
    <t>4013</t>
  </si>
  <si>
    <t>インターネット利用サポート業</t>
  </si>
  <si>
    <t>4100</t>
  </si>
  <si>
    <t>4109</t>
  </si>
  <si>
    <t>4111</t>
  </si>
  <si>
    <t>映画・ビデオ制作業（テレビジョン番組制作業，アニメーション制作業を除く）</t>
  </si>
  <si>
    <t>4112</t>
  </si>
  <si>
    <t>テレビジョン番組制作業（アニメーション制作業を除く）</t>
  </si>
  <si>
    <t>4113</t>
  </si>
  <si>
    <t>アニメーション制作業</t>
  </si>
  <si>
    <t>4114</t>
  </si>
  <si>
    <t>映画・ビデオ・テレビジョン番組配給業</t>
  </si>
  <si>
    <t>4121</t>
  </si>
  <si>
    <t>レコード制作業</t>
  </si>
  <si>
    <t>4122</t>
  </si>
  <si>
    <t>ラジオ番組制作業</t>
  </si>
  <si>
    <t>4131</t>
  </si>
  <si>
    <t>新聞業</t>
  </si>
  <si>
    <t>4141</t>
  </si>
  <si>
    <t>出版業</t>
  </si>
  <si>
    <t>4151</t>
  </si>
  <si>
    <t>広告制作業</t>
  </si>
  <si>
    <t>4161</t>
  </si>
  <si>
    <t>ニュース供給業</t>
  </si>
  <si>
    <t>4169</t>
  </si>
  <si>
    <t>その他の映像・音声・文字情報制作に附帯するサービス業</t>
  </si>
  <si>
    <t>4200</t>
  </si>
  <si>
    <t>4209</t>
  </si>
  <si>
    <t>4211</t>
  </si>
  <si>
    <t>普通鉄道業</t>
  </si>
  <si>
    <t>4212</t>
  </si>
  <si>
    <t>軌道業</t>
  </si>
  <si>
    <t>4213</t>
  </si>
  <si>
    <t>地下鉄道業</t>
  </si>
  <si>
    <t>4214</t>
  </si>
  <si>
    <t>モノレール鉄道業（地下鉄道業を除く）</t>
  </si>
  <si>
    <t>4215</t>
  </si>
  <si>
    <t>案内軌条式鉄道業（地下鉄道業を除く）</t>
  </si>
  <si>
    <t>4216</t>
  </si>
  <si>
    <t>鋼索鉄道業</t>
  </si>
  <si>
    <t>4217</t>
  </si>
  <si>
    <t>索道業</t>
  </si>
  <si>
    <t>4219</t>
  </si>
  <si>
    <t>その他の鉄道業</t>
  </si>
  <si>
    <t>4300</t>
  </si>
  <si>
    <t>4309</t>
  </si>
  <si>
    <t>4311</t>
  </si>
  <si>
    <t>一般乗合旅客自動車運送業</t>
  </si>
  <si>
    <t>4321</t>
  </si>
  <si>
    <t>一般乗用旅客自動車運送業</t>
  </si>
  <si>
    <t>4331</t>
  </si>
  <si>
    <t>一般貸切旅客自動車運送業</t>
  </si>
  <si>
    <t>4391</t>
  </si>
  <si>
    <t>特定旅客自動車運送業</t>
  </si>
  <si>
    <t>4399</t>
  </si>
  <si>
    <t>他に分類されない道路旅客運送業</t>
  </si>
  <si>
    <t>4400</t>
  </si>
  <si>
    <t>4409</t>
  </si>
  <si>
    <t>4411</t>
  </si>
  <si>
    <t>一般貨物自動車運送業（特別積合せ貨物運送業を除く）</t>
  </si>
  <si>
    <t>4412</t>
  </si>
  <si>
    <t>特別積合せ貨物運送業</t>
  </si>
  <si>
    <t>4421</t>
  </si>
  <si>
    <t>特定貨物自動車運送業</t>
  </si>
  <si>
    <t>4431</t>
  </si>
  <si>
    <t>貨物軽自動車運送業</t>
  </si>
  <si>
    <t>4441</t>
  </si>
  <si>
    <t>集配利用運送業</t>
  </si>
  <si>
    <t>4499</t>
  </si>
  <si>
    <t>その他の道路貨物運送業</t>
  </si>
  <si>
    <t>4500</t>
  </si>
  <si>
    <t>4509</t>
  </si>
  <si>
    <t>4511</t>
  </si>
  <si>
    <t>外航旅客海運業</t>
  </si>
  <si>
    <t>4512</t>
  </si>
  <si>
    <t>外航貨物海運業</t>
  </si>
  <si>
    <t>4521</t>
  </si>
  <si>
    <t>沿海旅客海運業</t>
  </si>
  <si>
    <t>4522</t>
  </si>
  <si>
    <t>沿海貨物海運業</t>
  </si>
  <si>
    <t>4531</t>
  </si>
  <si>
    <t>港湾旅客海運業</t>
  </si>
  <si>
    <t>4532</t>
  </si>
  <si>
    <t>河川水運業</t>
  </si>
  <si>
    <t>4533</t>
  </si>
  <si>
    <t>湖沼水運業</t>
  </si>
  <si>
    <t>4541</t>
  </si>
  <si>
    <t>船舶貸渡業（内航船舶貸渡業を除く）</t>
  </si>
  <si>
    <t>4542</t>
  </si>
  <si>
    <t>内航船舶貸渡業</t>
  </si>
  <si>
    <t>4600</t>
  </si>
  <si>
    <t>4609</t>
  </si>
  <si>
    <t>4611</t>
  </si>
  <si>
    <t>航空運送業</t>
  </si>
  <si>
    <t>4621</t>
  </si>
  <si>
    <t>航空機使用業（航空運送業を除く）</t>
  </si>
  <si>
    <t>4700</t>
  </si>
  <si>
    <t>4709</t>
  </si>
  <si>
    <t>4711</t>
  </si>
  <si>
    <t>倉庫業（冷蔵倉庫業を除く）</t>
  </si>
  <si>
    <t>4721</t>
  </si>
  <si>
    <t>冷蔵倉庫業</t>
  </si>
  <si>
    <t>4800</t>
  </si>
  <si>
    <t>4809</t>
  </si>
  <si>
    <t>4811</t>
  </si>
  <si>
    <t>港湾運送業</t>
  </si>
  <si>
    <t>4821</t>
  </si>
  <si>
    <t>利用運送業（集配利用運送業を除く）</t>
  </si>
  <si>
    <t>4822</t>
  </si>
  <si>
    <t>運送取次業</t>
  </si>
  <si>
    <t>4831</t>
  </si>
  <si>
    <t>運送代理店</t>
  </si>
  <si>
    <t>4841</t>
  </si>
  <si>
    <t>こん包業（組立こん包業を除く）</t>
  </si>
  <si>
    <t>4842</t>
  </si>
  <si>
    <t>組立こん包業</t>
  </si>
  <si>
    <t>4851</t>
  </si>
  <si>
    <t>鉄道施設提供業</t>
  </si>
  <si>
    <t>4852</t>
  </si>
  <si>
    <t>道路運送固定施設業</t>
  </si>
  <si>
    <t>4853</t>
  </si>
  <si>
    <t>自動車ターミナル業</t>
  </si>
  <si>
    <t>4854</t>
  </si>
  <si>
    <t>貨物荷扱固定施設業</t>
  </si>
  <si>
    <t>4855</t>
  </si>
  <si>
    <t>桟橋泊きょ業</t>
  </si>
  <si>
    <t>4856</t>
  </si>
  <si>
    <t>飛行場業</t>
  </si>
  <si>
    <t>4891</t>
  </si>
  <si>
    <t>海運仲立業</t>
  </si>
  <si>
    <t>4899</t>
  </si>
  <si>
    <t>他に分類されない運輸に附帯するサービス業</t>
  </si>
  <si>
    <t>4901</t>
  </si>
  <si>
    <t>管理，補助的経済活動を行う事業所</t>
  </si>
  <si>
    <t>4911</t>
  </si>
  <si>
    <t>郵便業（信書便事業を含む）</t>
  </si>
  <si>
    <t>5000</t>
  </si>
  <si>
    <t>5008</t>
  </si>
  <si>
    <t>自家用倉庫</t>
  </si>
  <si>
    <t>5009</t>
  </si>
  <si>
    <t>5011</t>
  </si>
  <si>
    <t>各種商品卸売業（従業者が常時100人以上のもの）</t>
  </si>
  <si>
    <t>5019</t>
  </si>
  <si>
    <t>その他の各種商品卸売業</t>
  </si>
  <si>
    <t>5100</t>
  </si>
  <si>
    <t>5108</t>
  </si>
  <si>
    <t>5109</t>
  </si>
  <si>
    <t>5111</t>
  </si>
  <si>
    <t>繊維原料卸売業</t>
  </si>
  <si>
    <t>5112</t>
  </si>
  <si>
    <t>糸卸売業</t>
  </si>
  <si>
    <t>5113</t>
  </si>
  <si>
    <t>織物卸売業（室内装飾繊維品を除く）</t>
  </si>
  <si>
    <t>5121</t>
  </si>
  <si>
    <t>男子服卸売業</t>
  </si>
  <si>
    <t>5122</t>
  </si>
  <si>
    <t>婦人・子供服卸売業</t>
  </si>
  <si>
    <t>5123</t>
  </si>
  <si>
    <t>下着類卸売業</t>
  </si>
  <si>
    <t>5129</t>
  </si>
  <si>
    <t>その他の衣服卸売業</t>
  </si>
  <si>
    <t>5131</t>
  </si>
  <si>
    <t>寝具類卸売業</t>
  </si>
  <si>
    <t>5132</t>
  </si>
  <si>
    <t>靴・履物卸売業</t>
  </si>
  <si>
    <t>5133</t>
  </si>
  <si>
    <t>かばん・袋物卸売業</t>
  </si>
  <si>
    <t>5139</t>
  </si>
  <si>
    <t>その他の身の回り品卸売業</t>
  </si>
  <si>
    <t>5200</t>
  </si>
  <si>
    <t>5208</t>
  </si>
  <si>
    <t>5209</t>
  </si>
  <si>
    <t>5211</t>
  </si>
  <si>
    <t>米麦卸売業</t>
  </si>
  <si>
    <t>5212</t>
  </si>
  <si>
    <t>雑穀・豆類卸売業</t>
  </si>
  <si>
    <t>5213</t>
  </si>
  <si>
    <t>野菜卸売業</t>
  </si>
  <si>
    <t>5214</t>
  </si>
  <si>
    <t>果実卸売業</t>
  </si>
  <si>
    <t>5215</t>
  </si>
  <si>
    <t>食肉卸売業</t>
  </si>
  <si>
    <t>5216</t>
  </si>
  <si>
    <t>生鮮魚介卸売業</t>
  </si>
  <si>
    <t>5219</t>
  </si>
  <si>
    <t>その他の農畜産物・水産物卸売業</t>
  </si>
  <si>
    <t>5221</t>
  </si>
  <si>
    <t>砂糖・味そ・しょう油卸売業</t>
  </si>
  <si>
    <t>5222</t>
  </si>
  <si>
    <t>酒類卸売業</t>
  </si>
  <si>
    <t>5223</t>
  </si>
  <si>
    <t>乾物卸売業</t>
  </si>
  <si>
    <t>5224</t>
  </si>
  <si>
    <t>菓子・パン類卸売業</t>
  </si>
  <si>
    <t>5225</t>
  </si>
  <si>
    <t>飲料卸売業（別掲を除く）</t>
  </si>
  <si>
    <t>5226</t>
  </si>
  <si>
    <t>茶類卸売業</t>
  </si>
  <si>
    <t>5227</t>
  </si>
  <si>
    <t>牛乳・乳製品卸売業</t>
  </si>
  <si>
    <t>5229</t>
  </si>
  <si>
    <t>その他の食料・飲料卸売業</t>
  </si>
  <si>
    <t>5300</t>
  </si>
  <si>
    <t>5308</t>
  </si>
  <si>
    <t>5309</t>
  </si>
  <si>
    <t>5311</t>
  </si>
  <si>
    <t>木材・竹材卸売業</t>
  </si>
  <si>
    <t>5312</t>
  </si>
  <si>
    <t>セメント卸売業</t>
  </si>
  <si>
    <t>5313</t>
  </si>
  <si>
    <t>板ガラス卸売業</t>
  </si>
  <si>
    <t>5314</t>
  </si>
  <si>
    <t>建築用金属製品卸売業（建築用金物を除く）</t>
  </si>
  <si>
    <t>5319</t>
  </si>
  <si>
    <t>その他の建築材料卸売業</t>
  </si>
  <si>
    <t>5321</t>
  </si>
  <si>
    <t>塗料卸売業</t>
  </si>
  <si>
    <t>5322</t>
  </si>
  <si>
    <t>プラスチック卸売業</t>
  </si>
  <si>
    <t>5329</t>
  </si>
  <si>
    <t>その他の化学製品卸売業</t>
  </si>
  <si>
    <t>5331</t>
  </si>
  <si>
    <t>石油卸売業</t>
  </si>
  <si>
    <t>5332</t>
  </si>
  <si>
    <t>鉱物卸売業（石油を除く）</t>
  </si>
  <si>
    <t>5341</t>
  </si>
  <si>
    <t>鉄鋼粗製品卸売業</t>
  </si>
  <si>
    <t>5342</t>
  </si>
  <si>
    <t>鉄鋼一次製品卸売業</t>
  </si>
  <si>
    <t>5349</t>
  </si>
  <si>
    <t>その他の鉄鋼製品卸売業</t>
  </si>
  <si>
    <t>5351</t>
  </si>
  <si>
    <t>非鉄金属地金卸売業</t>
  </si>
  <si>
    <t>5352</t>
  </si>
  <si>
    <t>非鉄金属製品卸売業</t>
  </si>
  <si>
    <t>5361</t>
  </si>
  <si>
    <t>空瓶・空缶等空容器卸売業</t>
  </si>
  <si>
    <t>5362</t>
  </si>
  <si>
    <t>鉄スクラップ卸売業</t>
  </si>
  <si>
    <t>5363</t>
  </si>
  <si>
    <t>非鉄金属スクラップ卸売業</t>
  </si>
  <si>
    <t>5364</t>
  </si>
  <si>
    <t>古紙卸売業</t>
  </si>
  <si>
    <t>5369</t>
  </si>
  <si>
    <t>その他の再生資源卸売業</t>
  </si>
  <si>
    <t>5400</t>
  </si>
  <si>
    <t>5408</t>
  </si>
  <si>
    <t>5409</t>
  </si>
  <si>
    <t>5411</t>
  </si>
  <si>
    <t>農業用機械器具卸売業</t>
  </si>
  <si>
    <t>5412</t>
  </si>
  <si>
    <t>建設機械・鉱山機械卸売業</t>
  </si>
  <si>
    <t>5413</t>
  </si>
  <si>
    <t>金属加工機械卸売業</t>
  </si>
  <si>
    <t>5414</t>
  </si>
  <si>
    <t>事務用機械器具卸売業</t>
  </si>
  <si>
    <t>5419</t>
  </si>
  <si>
    <t>その他の産業機械器具卸売業</t>
  </si>
  <si>
    <t>5421</t>
  </si>
  <si>
    <t>自動車卸売業（二輪自動車を含む）</t>
  </si>
  <si>
    <t>5422</t>
  </si>
  <si>
    <t>自動車部分品・附属品卸売業（中古品を除く）</t>
  </si>
  <si>
    <t>5423</t>
  </si>
  <si>
    <t>自動車中古部品卸売業</t>
  </si>
  <si>
    <t>5431</t>
  </si>
  <si>
    <t>家庭用電気機械器具卸売業</t>
  </si>
  <si>
    <t>5432</t>
  </si>
  <si>
    <t>電気機械器具卸売業（家庭用電気機械器具を除く）</t>
  </si>
  <si>
    <t>5491</t>
  </si>
  <si>
    <t>輸送用機械器具卸売業（自動車を除く）</t>
  </si>
  <si>
    <t>5492</t>
  </si>
  <si>
    <t>計量器・理化学機械器具・光学機械器具等卸売業</t>
  </si>
  <si>
    <t>5493</t>
  </si>
  <si>
    <t>医療用機械器具卸売業（歯科用機械器具を含む）</t>
  </si>
  <si>
    <t>5500</t>
  </si>
  <si>
    <t>5508</t>
  </si>
  <si>
    <t>5509</t>
  </si>
  <si>
    <t>5511</t>
  </si>
  <si>
    <t>家具・建具卸売業</t>
  </si>
  <si>
    <t>5512</t>
  </si>
  <si>
    <t>荒物卸売業</t>
  </si>
  <si>
    <t>5513</t>
  </si>
  <si>
    <t>畳卸売業</t>
  </si>
  <si>
    <t>5514</t>
  </si>
  <si>
    <t>室内装飾繊維品卸売業</t>
  </si>
  <si>
    <t>5515</t>
  </si>
  <si>
    <t>陶磁器・ガラス器卸売業</t>
  </si>
  <si>
    <t>5519</t>
  </si>
  <si>
    <t>その他のじゅう器卸売業</t>
  </si>
  <si>
    <t>5521</t>
  </si>
  <si>
    <t>医薬品卸売業</t>
  </si>
  <si>
    <t>5522</t>
  </si>
  <si>
    <t>医療用品卸売業</t>
  </si>
  <si>
    <t>5523</t>
  </si>
  <si>
    <t>化粧品卸売業</t>
  </si>
  <si>
    <t>5524</t>
  </si>
  <si>
    <t>合成洗剤卸売業</t>
  </si>
  <si>
    <t>5531</t>
  </si>
  <si>
    <t>紙卸売業</t>
  </si>
  <si>
    <t>5532</t>
  </si>
  <si>
    <t>紙製品卸売業</t>
  </si>
  <si>
    <t>5591</t>
  </si>
  <si>
    <t>金物卸売業</t>
  </si>
  <si>
    <t>5592</t>
  </si>
  <si>
    <t>肥料・飼料卸売業</t>
  </si>
  <si>
    <t>5593</t>
  </si>
  <si>
    <t>スポーツ用品卸売業</t>
  </si>
  <si>
    <t>5594</t>
  </si>
  <si>
    <t>娯楽用品・がん具卸売業</t>
  </si>
  <si>
    <t>5595</t>
  </si>
  <si>
    <t>たばこ卸売業</t>
  </si>
  <si>
    <t>5596</t>
  </si>
  <si>
    <t>ジュエリー製品卸売業</t>
  </si>
  <si>
    <t>5597</t>
  </si>
  <si>
    <t>書籍・雑誌卸売業</t>
  </si>
  <si>
    <t>5598</t>
  </si>
  <si>
    <t>代理商，仲立業</t>
  </si>
  <si>
    <t>5599</t>
  </si>
  <si>
    <t>他に分類されないその他の卸売業</t>
  </si>
  <si>
    <t>5600</t>
  </si>
  <si>
    <t>5608</t>
  </si>
  <si>
    <t>5609</t>
  </si>
  <si>
    <t>5611</t>
  </si>
  <si>
    <t>百貨店，総合スーパー</t>
  </si>
  <si>
    <t>5699</t>
  </si>
  <si>
    <t>その他の各種商品小売業（従業者が常時50人未満のもの）</t>
  </si>
  <si>
    <t>5700</t>
  </si>
  <si>
    <t>5708</t>
  </si>
  <si>
    <t>5709</t>
  </si>
  <si>
    <t>5711</t>
  </si>
  <si>
    <t>呉服・服地小売業</t>
  </si>
  <si>
    <t>5712</t>
  </si>
  <si>
    <t>寝具小売業</t>
  </si>
  <si>
    <t>5721</t>
  </si>
  <si>
    <t>男子服小売業</t>
  </si>
  <si>
    <t>5731</t>
  </si>
  <si>
    <t>婦人服小売業</t>
  </si>
  <si>
    <t>5732</t>
  </si>
  <si>
    <t>子供服小売業</t>
  </si>
  <si>
    <t>5741</t>
  </si>
  <si>
    <t>靴小売業</t>
  </si>
  <si>
    <t>5742</t>
  </si>
  <si>
    <t>履物小売業（靴を除く）</t>
  </si>
  <si>
    <t>5791</t>
  </si>
  <si>
    <t>かばん・袋物小売業</t>
  </si>
  <si>
    <t>5792</t>
  </si>
  <si>
    <t>下着類小売業</t>
  </si>
  <si>
    <t>5793</t>
  </si>
  <si>
    <t>洋品雑貨・小間物小売業</t>
  </si>
  <si>
    <t>5799</t>
  </si>
  <si>
    <t>他に分類されない織物・衣服・身の回り品小売業</t>
  </si>
  <si>
    <t>5800</t>
  </si>
  <si>
    <t>5808</t>
  </si>
  <si>
    <t>5809</t>
  </si>
  <si>
    <t>5811</t>
  </si>
  <si>
    <t>各種食料品小売業</t>
  </si>
  <si>
    <t>5821</t>
  </si>
  <si>
    <t>野菜小売業</t>
  </si>
  <si>
    <t>5822</t>
  </si>
  <si>
    <t>果実小売業</t>
  </si>
  <si>
    <t>5831</t>
  </si>
  <si>
    <t>食肉小売業（卵，鳥肉を除く）</t>
  </si>
  <si>
    <t>5832</t>
  </si>
  <si>
    <t>卵・鳥肉小売業</t>
  </si>
  <si>
    <t>5841</t>
  </si>
  <si>
    <t>鮮魚小売業</t>
  </si>
  <si>
    <t>5851</t>
  </si>
  <si>
    <t>酒小売業</t>
  </si>
  <si>
    <t>5861</t>
  </si>
  <si>
    <t>菓子小売業（製造小売）</t>
  </si>
  <si>
    <t>5862</t>
  </si>
  <si>
    <t>菓子小売業（製造小売でないもの）</t>
  </si>
  <si>
    <t>5863</t>
  </si>
  <si>
    <t>パン小売業（製造小売）</t>
  </si>
  <si>
    <t>5864</t>
  </si>
  <si>
    <t>パン小売業（製造小売でないもの）</t>
  </si>
  <si>
    <t>5891</t>
  </si>
  <si>
    <t>コンビニエンスストア（飲食料品を中心とするものに限る）</t>
  </si>
  <si>
    <t>5892</t>
  </si>
  <si>
    <t>牛乳小売業</t>
  </si>
  <si>
    <t>5893</t>
  </si>
  <si>
    <t>飲料小売業（別掲を除く）</t>
  </si>
  <si>
    <t>5894</t>
  </si>
  <si>
    <t>茶類小売業</t>
  </si>
  <si>
    <t>5895</t>
  </si>
  <si>
    <t>料理品小売業</t>
  </si>
  <si>
    <t>5896</t>
  </si>
  <si>
    <t>米穀類小売業</t>
  </si>
  <si>
    <t>5897</t>
  </si>
  <si>
    <t>豆腐・かまぼこ等加工食品小売業</t>
  </si>
  <si>
    <t>5898</t>
  </si>
  <si>
    <t>乾物小売業</t>
  </si>
  <si>
    <t>5899</t>
  </si>
  <si>
    <t>他に分類されない飲食料品小売業</t>
  </si>
  <si>
    <t>5900</t>
  </si>
  <si>
    <t>5908</t>
  </si>
  <si>
    <t>5909</t>
  </si>
  <si>
    <t>5911</t>
  </si>
  <si>
    <t>自動車（新車）小売業</t>
  </si>
  <si>
    <t>5912</t>
  </si>
  <si>
    <t>中古自動車小売業</t>
  </si>
  <si>
    <t>5913</t>
  </si>
  <si>
    <t>自動車部分品・附属品小売業</t>
  </si>
  <si>
    <t>5914</t>
  </si>
  <si>
    <t>二輪自動車小売業（原動機付自転車を含む）</t>
  </si>
  <si>
    <t>5921</t>
  </si>
  <si>
    <t>自転車小売業</t>
  </si>
  <si>
    <t>5931</t>
  </si>
  <si>
    <t>電気機械器具小売業（中古品を除く）</t>
  </si>
  <si>
    <t>5932</t>
  </si>
  <si>
    <t>電気事務機械器具小売業（中古品を除く）</t>
  </si>
  <si>
    <t>5933</t>
  </si>
  <si>
    <t>中古電気製品小売業</t>
  </si>
  <si>
    <t>5939</t>
  </si>
  <si>
    <t>その他の機械器具小売業</t>
  </si>
  <si>
    <t>6000</t>
  </si>
  <si>
    <t>6008</t>
  </si>
  <si>
    <t>6009</t>
  </si>
  <si>
    <t>6011</t>
  </si>
  <si>
    <t>家具小売業</t>
  </si>
  <si>
    <t>6012</t>
  </si>
  <si>
    <t>建具小売業</t>
  </si>
  <si>
    <t>6013</t>
  </si>
  <si>
    <t>畳小売業</t>
  </si>
  <si>
    <t>6014</t>
  </si>
  <si>
    <t>宗教用具小売業</t>
  </si>
  <si>
    <t>6021</t>
  </si>
  <si>
    <t>金物小売業</t>
  </si>
  <si>
    <t>6022</t>
  </si>
  <si>
    <t>荒物小売業</t>
  </si>
  <si>
    <t>6023</t>
  </si>
  <si>
    <t>陶磁器・ガラス器小売業</t>
  </si>
  <si>
    <t>6029</t>
  </si>
  <si>
    <t>他に分類されないじゅう器小売業</t>
  </si>
  <si>
    <t>6031</t>
  </si>
  <si>
    <t>ドラッグストア</t>
  </si>
  <si>
    <t>6032</t>
  </si>
  <si>
    <t>医薬品小売業（調剤薬局を除く）</t>
  </si>
  <si>
    <t>6033</t>
  </si>
  <si>
    <t>調剤薬局</t>
  </si>
  <si>
    <t>6034</t>
  </si>
  <si>
    <t>化粧品小売業</t>
  </si>
  <si>
    <t>6041</t>
  </si>
  <si>
    <t>農業用機械器具小売業</t>
  </si>
  <si>
    <t>6042</t>
  </si>
  <si>
    <t>苗・種子小売業</t>
  </si>
  <si>
    <t>6043</t>
  </si>
  <si>
    <t>肥料・飼料小売業</t>
  </si>
  <si>
    <t>6051</t>
  </si>
  <si>
    <t>ガソリンスタンド</t>
  </si>
  <si>
    <t>6052</t>
  </si>
  <si>
    <t>燃料小売業（ガソリンスタンドを除く）</t>
  </si>
  <si>
    <t>6061</t>
  </si>
  <si>
    <t>書籍・雑誌小売業（古本を除く）</t>
  </si>
  <si>
    <t>6062</t>
  </si>
  <si>
    <t>古本小売業</t>
  </si>
  <si>
    <t>6063</t>
  </si>
  <si>
    <t>新聞小売業</t>
  </si>
  <si>
    <t>6064</t>
  </si>
  <si>
    <t>紙・文房具小売業</t>
  </si>
  <si>
    <t>6071</t>
  </si>
  <si>
    <t>スポーツ用品小売業</t>
  </si>
  <si>
    <t>6072</t>
  </si>
  <si>
    <t>がん具・娯楽用品小売業</t>
  </si>
  <si>
    <t>6073</t>
  </si>
  <si>
    <t>楽器小売業</t>
  </si>
  <si>
    <t>6081</t>
  </si>
  <si>
    <t>写真機・写真材料小売業</t>
  </si>
  <si>
    <t>6082</t>
  </si>
  <si>
    <t>時計・眼鏡・光学機械小売業</t>
  </si>
  <si>
    <t>6091</t>
  </si>
  <si>
    <t>ホームセンター</t>
  </si>
  <si>
    <t>6092</t>
  </si>
  <si>
    <t>たばこ・喫煙具専門小売業</t>
  </si>
  <si>
    <t>6093</t>
  </si>
  <si>
    <t>花・植木小売業</t>
  </si>
  <si>
    <t>6094</t>
  </si>
  <si>
    <t>建築材料小売業</t>
  </si>
  <si>
    <t>6095</t>
  </si>
  <si>
    <t>ジュエリー製品小売業</t>
  </si>
  <si>
    <t>6096</t>
  </si>
  <si>
    <t>ペット・ペット用品小売業</t>
  </si>
  <si>
    <t>6097</t>
  </si>
  <si>
    <t>骨とう品小売業</t>
  </si>
  <si>
    <t>6098</t>
  </si>
  <si>
    <t>中古品小売業（骨とう品を除く）</t>
  </si>
  <si>
    <t>6099</t>
  </si>
  <si>
    <t>他に分類されないその他の小売業</t>
  </si>
  <si>
    <t>6100</t>
  </si>
  <si>
    <t>6108</t>
  </si>
  <si>
    <t>6109</t>
  </si>
  <si>
    <t>6111</t>
  </si>
  <si>
    <t>無店舗小売業（各種商品小売）</t>
  </si>
  <si>
    <t>6112</t>
  </si>
  <si>
    <t>無店舗小売業（織物・衣服・身の回り品小売）</t>
  </si>
  <si>
    <t>6113</t>
  </si>
  <si>
    <t>無店舗小売業（飲食料品小売）</t>
  </si>
  <si>
    <t>6114</t>
  </si>
  <si>
    <t>無店舗小売業（機械器具小売）</t>
  </si>
  <si>
    <t>6119</t>
  </si>
  <si>
    <t>無店舗小売業（その他の小売）</t>
  </si>
  <si>
    <t>6121</t>
  </si>
  <si>
    <t>自動販売機による小売業</t>
  </si>
  <si>
    <t>6199</t>
  </si>
  <si>
    <t>その他の無店舗小売業</t>
  </si>
  <si>
    <t>6200</t>
  </si>
  <si>
    <t>6209</t>
  </si>
  <si>
    <t>6211</t>
  </si>
  <si>
    <t>中央銀行</t>
  </si>
  <si>
    <t>6221</t>
  </si>
  <si>
    <t>普通銀行</t>
  </si>
  <si>
    <t>6222</t>
  </si>
  <si>
    <t>郵便貯金銀行</t>
  </si>
  <si>
    <t>6223</t>
  </si>
  <si>
    <t>信託銀行</t>
  </si>
  <si>
    <t>6229</t>
  </si>
  <si>
    <t>その他の銀行</t>
  </si>
  <si>
    <t>6300</t>
  </si>
  <si>
    <t>6309</t>
  </si>
  <si>
    <t>6311</t>
  </si>
  <si>
    <t>信用金庫・同連合会</t>
  </si>
  <si>
    <t>6312</t>
  </si>
  <si>
    <t>信用協同組合・同連合会</t>
  </si>
  <si>
    <t>6313</t>
  </si>
  <si>
    <t>商工組合中央金庫</t>
  </si>
  <si>
    <t>6314</t>
  </si>
  <si>
    <t>労働金庫・同連合会</t>
  </si>
  <si>
    <t>6321</t>
  </si>
  <si>
    <t>農林中央金庫</t>
  </si>
  <si>
    <t>6322</t>
  </si>
  <si>
    <t>信用農業協同組合連合会</t>
  </si>
  <si>
    <t>6323</t>
  </si>
  <si>
    <t>信用漁業協同組合連合会，信用水産加工業協同組合連合会</t>
  </si>
  <si>
    <t>6324</t>
  </si>
  <si>
    <t>農業協同組合</t>
  </si>
  <si>
    <t>6325</t>
  </si>
  <si>
    <t>漁業協同組合，水産加工業協同組合</t>
  </si>
  <si>
    <t>6400</t>
  </si>
  <si>
    <t>6409</t>
  </si>
  <si>
    <t>6411</t>
  </si>
  <si>
    <t>消費者向け貸金業</t>
  </si>
  <si>
    <t>6412</t>
  </si>
  <si>
    <t>事業者向け貸金業</t>
  </si>
  <si>
    <t>6421</t>
  </si>
  <si>
    <t>質屋</t>
  </si>
  <si>
    <t>6431</t>
  </si>
  <si>
    <t>クレジットカード業</t>
  </si>
  <si>
    <t>6432</t>
  </si>
  <si>
    <t>割賦金融業</t>
  </si>
  <si>
    <t>6491</t>
  </si>
  <si>
    <t>政府関係金融機関</t>
  </si>
  <si>
    <t>6492</t>
  </si>
  <si>
    <t>住宅専門金融業</t>
  </si>
  <si>
    <t>6493</t>
  </si>
  <si>
    <t>証券金融業</t>
  </si>
  <si>
    <t>6499</t>
  </si>
  <si>
    <t>他に分類されない非預金信用機関</t>
  </si>
  <si>
    <t>6500</t>
  </si>
  <si>
    <t>6509</t>
  </si>
  <si>
    <t>6511</t>
  </si>
  <si>
    <t>金融商品取引業（投資助言・代理・運用業，補助的金融商品取引業を除く）</t>
  </si>
  <si>
    <t>6512</t>
  </si>
  <si>
    <t>投資助言・代理業</t>
  </si>
  <si>
    <t>6513</t>
  </si>
  <si>
    <t>投資運用業</t>
  </si>
  <si>
    <t>6514</t>
  </si>
  <si>
    <t>補助的金融商品取引業</t>
  </si>
  <si>
    <t>6521</t>
  </si>
  <si>
    <t>商品先物取引業</t>
    <rPh sb="0" eb="2">
      <t>ショウヒン</t>
    </rPh>
    <rPh sb="2" eb="4">
      <t>サキモノ</t>
    </rPh>
    <rPh sb="4" eb="6">
      <t>トリヒキ</t>
    </rPh>
    <rPh sb="6" eb="7">
      <t>ギョウ</t>
    </rPh>
    <phoneticPr fontId="19"/>
  </si>
  <si>
    <t>6522</t>
  </si>
  <si>
    <t>商品投資顧問業</t>
    <rPh sb="0" eb="2">
      <t>ショウヒン</t>
    </rPh>
    <rPh sb="2" eb="4">
      <t>トウシ</t>
    </rPh>
    <rPh sb="4" eb="6">
      <t>コモン</t>
    </rPh>
    <rPh sb="6" eb="7">
      <t>ギョウ</t>
    </rPh>
    <phoneticPr fontId="19"/>
  </si>
  <si>
    <t>6529</t>
  </si>
  <si>
    <t>その他の商品先物取引業，商品投資顧問業</t>
    <rPh sb="16" eb="18">
      <t>コモン</t>
    </rPh>
    <phoneticPr fontId="19"/>
  </si>
  <si>
    <t>6600</t>
  </si>
  <si>
    <t>6609</t>
  </si>
  <si>
    <t>6611</t>
  </si>
  <si>
    <t>短資業</t>
  </si>
  <si>
    <t>6612</t>
  </si>
  <si>
    <t>手形交換所</t>
  </si>
  <si>
    <t>6613</t>
  </si>
  <si>
    <t>両替業</t>
  </si>
  <si>
    <t>6614</t>
  </si>
  <si>
    <t>信用保証機関</t>
  </si>
  <si>
    <t>6615</t>
  </si>
  <si>
    <t>信用保証再保険機関</t>
  </si>
  <si>
    <t>6616</t>
  </si>
  <si>
    <t>預・貯金等保険機関</t>
  </si>
  <si>
    <t>6617</t>
  </si>
  <si>
    <t>金融商品取引所</t>
  </si>
  <si>
    <t>6618</t>
  </si>
  <si>
    <t>商品取引所</t>
  </si>
  <si>
    <t>6619</t>
  </si>
  <si>
    <t>その他の補助的金融業，金融附帯業</t>
  </si>
  <si>
    <t>6621</t>
  </si>
  <si>
    <t>運用型信託業</t>
  </si>
  <si>
    <t>6622</t>
  </si>
  <si>
    <t>管理型信託業</t>
  </si>
  <si>
    <t>6631</t>
  </si>
  <si>
    <t>金融商品仲介業</t>
  </si>
  <si>
    <t>6632</t>
  </si>
  <si>
    <t>信託契約代理業</t>
  </si>
  <si>
    <t>6639</t>
  </si>
  <si>
    <t>その他の金融代理業</t>
  </si>
  <si>
    <t>6700</t>
  </si>
  <si>
    <t>6709</t>
  </si>
  <si>
    <t>6711</t>
  </si>
  <si>
    <t>生命保険業（郵便保険業，生命保険再保険業を除く）</t>
  </si>
  <si>
    <t>6712</t>
  </si>
  <si>
    <t>郵便保険業</t>
  </si>
  <si>
    <t>6713</t>
  </si>
  <si>
    <t>生命保険再保険業</t>
  </si>
  <si>
    <t>6719</t>
  </si>
  <si>
    <t>その他の生命保険業</t>
  </si>
  <si>
    <t>6721</t>
  </si>
  <si>
    <t>損害保険業（損害保険再保険業を除く）</t>
  </si>
  <si>
    <t>6722</t>
  </si>
  <si>
    <t>損害保険再保険業</t>
  </si>
  <si>
    <t>6729</t>
  </si>
  <si>
    <t>その他の損害保険業</t>
  </si>
  <si>
    <t>6731</t>
  </si>
  <si>
    <t>共済事業（各種災害補償法によるもの）</t>
  </si>
  <si>
    <t>6732</t>
  </si>
  <si>
    <t>共済事業（各種協同組合法等によるもの）</t>
  </si>
  <si>
    <t>6733</t>
  </si>
  <si>
    <t>少額短期保険業</t>
  </si>
  <si>
    <t>6741</t>
  </si>
  <si>
    <t>生命保険媒介業</t>
  </si>
  <si>
    <t>6742</t>
  </si>
  <si>
    <t>損害保険代理業</t>
  </si>
  <si>
    <t>6743</t>
  </si>
  <si>
    <t>共済事業媒介代理業・少額短期保険代理業</t>
  </si>
  <si>
    <t>6751</t>
  </si>
  <si>
    <t>保険料率算出団体</t>
  </si>
  <si>
    <t>6752</t>
  </si>
  <si>
    <t>損害査定業</t>
  </si>
  <si>
    <t>6759</t>
  </si>
  <si>
    <t>その他の保険サービス業</t>
  </si>
  <si>
    <t>6800</t>
  </si>
  <si>
    <t>6809</t>
  </si>
  <si>
    <t>6811</t>
  </si>
  <si>
    <t>建物売買業</t>
  </si>
  <si>
    <t>6812</t>
  </si>
  <si>
    <t>土地売買業</t>
  </si>
  <si>
    <t>6821</t>
  </si>
  <si>
    <t>不動産代理業・仲介業</t>
  </si>
  <si>
    <t>6900</t>
  </si>
  <si>
    <t>6909</t>
  </si>
  <si>
    <t>6911</t>
  </si>
  <si>
    <t>貸事務所業</t>
  </si>
  <si>
    <t>6912</t>
  </si>
  <si>
    <t>土地賃貸業</t>
  </si>
  <si>
    <t>6919</t>
  </si>
  <si>
    <t>その他の不動産賃貸業</t>
  </si>
  <si>
    <t>6921</t>
  </si>
  <si>
    <t>貸家業</t>
  </si>
  <si>
    <t>6922</t>
  </si>
  <si>
    <t>貸間業</t>
  </si>
  <si>
    <t>6931</t>
  </si>
  <si>
    <t>駐車場業</t>
  </si>
  <si>
    <t>6941</t>
  </si>
  <si>
    <t>不動産管理業</t>
  </si>
  <si>
    <t>7000</t>
  </si>
  <si>
    <t>7009</t>
  </si>
  <si>
    <t>7011</t>
  </si>
  <si>
    <t>総合リース業</t>
  </si>
  <si>
    <t>7019</t>
  </si>
  <si>
    <t>その他の各種物品賃貸業</t>
  </si>
  <si>
    <t>7021</t>
  </si>
  <si>
    <t>産業用機械器具賃貸業（建設機械器具を除く）</t>
  </si>
  <si>
    <t>7022</t>
  </si>
  <si>
    <t>建設機械器具賃貸業</t>
  </si>
  <si>
    <t>7031</t>
  </si>
  <si>
    <t>事務用機械器具賃貸業（電子計算機を除く）</t>
  </si>
  <si>
    <t>7032</t>
  </si>
  <si>
    <t>電子計算機・同関連機器賃貸業</t>
  </si>
  <si>
    <t>7041</t>
  </si>
  <si>
    <t>自動車賃貸業</t>
  </si>
  <si>
    <t>7051</t>
  </si>
  <si>
    <t>スポーツ・娯楽用品賃貸業</t>
  </si>
  <si>
    <t>7091</t>
  </si>
  <si>
    <t>映画・演劇用品賃貸業</t>
  </si>
  <si>
    <t>7092</t>
  </si>
  <si>
    <t>音楽・映像記録物賃貸業（別掲を除く）</t>
  </si>
  <si>
    <t>7093</t>
  </si>
  <si>
    <t>貸衣しょう業（別掲を除く）</t>
  </si>
  <si>
    <t>7099</t>
  </si>
  <si>
    <t>他に分類されない物品賃貸業</t>
  </si>
  <si>
    <t>7101</t>
  </si>
  <si>
    <t>7111</t>
  </si>
  <si>
    <t>理学研究所</t>
  </si>
  <si>
    <t>7112</t>
  </si>
  <si>
    <t>工学研究所</t>
  </si>
  <si>
    <t>7113</t>
  </si>
  <si>
    <t>農学研究所</t>
  </si>
  <si>
    <t>7114</t>
  </si>
  <si>
    <t>医学・薬学研究所</t>
  </si>
  <si>
    <t>7121</t>
  </si>
  <si>
    <t>人文・社会科学研究所</t>
  </si>
  <si>
    <t>7201</t>
  </si>
  <si>
    <t>7211</t>
  </si>
  <si>
    <t>法律事務所</t>
  </si>
  <si>
    <t>7212</t>
  </si>
  <si>
    <t>特許事務所</t>
  </si>
  <si>
    <t>7221</t>
  </si>
  <si>
    <t>公証人役場，司法書士事務所</t>
  </si>
  <si>
    <t>7222</t>
  </si>
  <si>
    <t>土地家屋調査士事務所</t>
  </si>
  <si>
    <t>7231</t>
  </si>
  <si>
    <t>行政書士事務所</t>
  </si>
  <si>
    <t>7241</t>
  </si>
  <si>
    <t>公認会計士事務所</t>
  </si>
  <si>
    <t>7242</t>
  </si>
  <si>
    <t>税理士事務所</t>
  </si>
  <si>
    <t>7251</t>
  </si>
  <si>
    <t>社会保険労務士事務所</t>
  </si>
  <si>
    <t>7261</t>
  </si>
  <si>
    <t>デザイン業</t>
  </si>
  <si>
    <t>7271</t>
  </si>
  <si>
    <t>著述家業</t>
  </si>
  <si>
    <t>7272</t>
  </si>
  <si>
    <t>芸術家業</t>
  </si>
  <si>
    <t>7281</t>
  </si>
  <si>
    <t>経営コンサルタント業</t>
  </si>
  <si>
    <t>7282</t>
  </si>
  <si>
    <t>純粋持株会社</t>
  </si>
  <si>
    <t>7291</t>
  </si>
  <si>
    <t>興信所</t>
  </si>
  <si>
    <t>7292</t>
  </si>
  <si>
    <t>翻訳業（著述家業を除く）</t>
  </si>
  <si>
    <t>7293</t>
  </si>
  <si>
    <t>通訳業，通訳案内業</t>
  </si>
  <si>
    <t>7294</t>
  </si>
  <si>
    <t>不動産鑑定業</t>
  </si>
  <si>
    <t>7299</t>
  </si>
  <si>
    <t>他に分類されない専門サービス業</t>
  </si>
  <si>
    <t>7300</t>
  </si>
  <si>
    <t>7309</t>
  </si>
  <si>
    <t>7311</t>
  </si>
  <si>
    <t>広告業</t>
  </si>
  <si>
    <t>7401</t>
  </si>
  <si>
    <t>7411</t>
  </si>
  <si>
    <t>獣医業</t>
  </si>
  <si>
    <t>7421</t>
  </si>
  <si>
    <t>建築設計業</t>
  </si>
  <si>
    <t>7422</t>
  </si>
  <si>
    <t>測量業</t>
  </si>
  <si>
    <t>7429</t>
  </si>
  <si>
    <t>その他の土木建築サービス業</t>
  </si>
  <si>
    <t>7431</t>
  </si>
  <si>
    <t>機械設計業</t>
  </si>
  <si>
    <t>7441</t>
  </si>
  <si>
    <t>商品検査業</t>
  </si>
  <si>
    <t>7442</t>
  </si>
  <si>
    <t>非破壊検査業</t>
  </si>
  <si>
    <t>7451</t>
  </si>
  <si>
    <t>一般計量証明業</t>
  </si>
  <si>
    <t>7452</t>
  </si>
  <si>
    <t>環境計量証明業</t>
  </si>
  <si>
    <t>7459</t>
  </si>
  <si>
    <t>その他の計量証明業</t>
  </si>
  <si>
    <t>7461</t>
  </si>
  <si>
    <t>写真業（商業写真業を除く）</t>
  </si>
  <si>
    <t>7462</t>
  </si>
  <si>
    <t>商業写真業</t>
  </si>
  <si>
    <t>7499</t>
  </si>
  <si>
    <t>その他の技術サービス業</t>
  </si>
  <si>
    <t>7500</t>
  </si>
  <si>
    <t>7509</t>
  </si>
  <si>
    <t>7511</t>
  </si>
  <si>
    <t>旅館，ホテル</t>
  </si>
  <si>
    <t>7521</t>
  </si>
  <si>
    <t>簡易宿所</t>
  </si>
  <si>
    <t>7531</t>
  </si>
  <si>
    <t>下宿業</t>
  </si>
  <si>
    <t>7591</t>
  </si>
  <si>
    <t>会社・団体の宿泊所</t>
  </si>
  <si>
    <t>7592</t>
  </si>
  <si>
    <t>リゾートクラブ</t>
  </si>
  <si>
    <t>7599</t>
  </si>
  <si>
    <t>他に分類されない宿泊業</t>
  </si>
  <si>
    <t>7600</t>
  </si>
  <si>
    <t>7609</t>
  </si>
  <si>
    <t>7611</t>
  </si>
  <si>
    <t>食堂，レストラン（専門料理店を除く）</t>
  </si>
  <si>
    <t>7621</t>
  </si>
  <si>
    <t>日本料理店</t>
  </si>
  <si>
    <t>7622</t>
  </si>
  <si>
    <t>料亭</t>
  </si>
  <si>
    <t>7623</t>
  </si>
  <si>
    <t>中華料理店</t>
  </si>
  <si>
    <t>7624</t>
  </si>
  <si>
    <t>ラーメン店</t>
  </si>
  <si>
    <t>7625</t>
  </si>
  <si>
    <t>焼肉店</t>
  </si>
  <si>
    <t>7629</t>
  </si>
  <si>
    <t>その他の専門料理店</t>
  </si>
  <si>
    <t>7631</t>
  </si>
  <si>
    <t>そば・うどん店</t>
  </si>
  <si>
    <t>7641</t>
  </si>
  <si>
    <t>すし店</t>
  </si>
  <si>
    <t>7651</t>
  </si>
  <si>
    <t>酒場，ビヤホール</t>
  </si>
  <si>
    <t>7661</t>
  </si>
  <si>
    <t>バー，キャバレー，ナイトクラブ</t>
  </si>
  <si>
    <t>7671</t>
  </si>
  <si>
    <t>喫茶店</t>
  </si>
  <si>
    <t>7691</t>
  </si>
  <si>
    <t>ハンバーガー店</t>
  </si>
  <si>
    <t>7692</t>
  </si>
  <si>
    <t>お好み焼き・焼きそば・たこ焼店</t>
  </si>
  <si>
    <t>7699</t>
  </si>
  <si>
    <t>他に分類されない飲食店</t>
    <phoneticPr fontId="19"/>
  </si>
  <si>
    <t>7700</t>
  </si>
  <si>
    <t>7709</t>
  </si>
  <si>
    <t>7711</t>
  </si>
  <si>
    <t>持ち帰り飲食サービス業</t>
  </si>
  <si>
    <t>7721</t>
  </si>
  <si>
    <t>配達飲食サービス業</t>
  </si>
  <si>
    <t>7800</t>
  </si>
  <si>
    <t>7809</t>
  </si>
  <si>
    <t>7811</t>
  </si>
  <si>
    <t>普通洗濯業</t>
  </si>
  <si>
    <t>7812</t>
  </si>
  <si>
    <t>洗濯物取次業</t>
  </si>
  <si>
    <t>7813</t>
  </si>
  <si>
    <t>リネンサプライ業</t>
  </si>
  <si>
    <t>7821</t>
  </si>
  <si>
    <t>理容業</t>
  </si>
  <si>
    <t>7831</t>
  </si>
  <si>
    <t>美容業</t>
  </si>
  <si>
    <t>7841</t>
  </si>
  <si>
    <t>一般公衆浴場業</t>
  </si>
  <si>
    <t>7851</t>
  </si>
  <si>
    <t>その他の公衆浴場業</t>
  </si>
  <si>
    <t>7891</t>
  </si>
  <si>
    <t>洗張・染物業</t>
  </si>
  <si>
    <t>7892</t>
  </si>
  <si>
    <t>エステティック業</t>
  </si>
  <si>
    <t>7893</t>
  </si>
  <si>
    <t>リラクゼーション業（手技を用いるもの）</t>
    <rPh sb="8" eb="9">
      <t>ギョウ</t>
    </rPh>
    <rPh sb="10" eb="12">
      <t>シュギ</t>
    </rPh>
    <rPh sb="13" eb="14">
      <t>モチ</t>
    </rPh>
    <phoneticPr fontId="19"/>
  </si>
  <si>
    <t>7894</t>
  </si>
  <si>
    <t>ネイルサービス業</t>
    <phoneticPr fontId="19"/>
  </si>
  <si>
    <t>7899</t>
  </si>
  <si>
    <t>他に分類されない洗濯・理容・美容・浴場業</t>
  </si>
  <si>
    <t>7900</t>
  </si>
  <si>
    <t>7909</t>
  </si>
  <si>
    <t>7911</t>
  </si>
  <si>
    <t>旅行業(旅行業者代理業を除く)</t>
  </si>
  <si>
    <t>7912</t>
  </si>
  <si>
    <t>旅行業者代理業</t>
  </si>
  <si>
    <t>7921</t>
  </si>
  <si>
    <t>家事サービス業（住込みのもの）</t>
  </si>
  <si>
    <t>7922</t>
  </si>
  <si>
    <t>家事サービス業（住込みでないもの）</t>
  </si>
  <si>
    <t>7931</t>
  </si>
  <si>
    <t>衣服裁縫修理業</t>
  </si>
  <si>
    <t>7941</t>
  </si>
  <si>
    <t>物品預り業</t>
  </si>
  <si>
    <t>7951</t>
  </si>
  <si>
    <t>火葬業</t>
  </si>
  <si>
    <t>7952</t>
  </si>
  <si>
    <t>墓地管理業</t>
  </si>
  <si>
    <t>7961</t>
  </si>
  <si>
    <t>葬儀業</t>
  </si>
  <si>
    <t>7962</t>
  </si>
  <si>
    <t>結婚式場業</t>
  </si>
  <si>
    <t>7963</t>
  </si>
  <si>
    <t>冠婚葬祭互助会</t>
  </si>
  <si>
    <t>7991</t>
  </si>
  <si>
    <t>食品賃加工業</t>
  </si>
  <si>
    <t>7992</t>
  </si>
  <si>
    <t>結婚相談業，結婚式場紹介業</t>
  </si>
  <si>
    <t>7993</t>
  </si>
  <si>
    <t>写真プリント,現像・焼付業</t>
    <phoneticPr fontId="19"/>
  </si>
  <si>
    <t>7999</t>
  </si>
  <si>
    <t>他に分類されないその他の生活関連サービス業</t>
  </si>
  <si>
    <t>8000</t>
  </si>
  <si>
    <t>8009</t>
  </si>
  <si>
    <t>8011</t>
  </si>
  <si>
    <t>映画館</t>
  </si>
  <si>
    <t>8021</t>
  </si>
  <si>
    <t>劇場</t>
  </si>
  <si>
    <t>8022</t>
  </si>
  <si>
    <t>興行場</t>
  </si>
  <si>
    <t>8023</t>
  </si>
  <si>
    <t>劇団</t>
  </si>
  <si>
    <t>8024</t>
  </si>
  <si>
    <t>楽団，舞踏団</t>
  </si>
  <si>
    <t>8025</t>
  </si>
  <si>
    <t>演芸・スポーツ等興行団</t>
  </si>
  <si>
    <t>8031</t>
  </si>
  <si>
    <t>競輪場</t>
  </si>
  <si>
    <t>8032</t>
  </si>
  <si>
    <t>競馬場</t>
  </si>
  <si>
    <t>8033</t>
  </si>
  <si>
    <t>自動車・モータボートの競走場</t>
  </si>
  <si>
    <t>8034</t>
  </si>
  <si>
    <t>競輪競技団</t>
  </si>
  <si>
    <t>8035</t>
  </si>
  <si>
    <t>競馬競技団</t>
  </si>
  <si>
    <t>8036</t>
  </si>
  <si>
    <t>自動車・モータボートの競技団</t>
  </si>
  <si>
    <t>8041</t>
  </si>
  <si>
    <t>スポーツ施設提供業（別掲を除く）</t>
  </si>
  <si>
    <t>8042</t>
  </si>
  <si>
    <t>体育館</t>
  </si>
  <si>
    <t>8043</t>
  </si>
  <si>
    <t>ゴルフ場</t>
  </si>
  <si>
    <t>8044</t>
  </si>
  <si>
    <t>ゴルフ練習場</t>
  </si>
  <si>
    <t>8045</t>
  </si>
  <si>
    <t>ボウリング場</t>
  </si>
  <si>
    <t>8046</t>
  </si>
  <si>
    <t>テニス場</t>
  </si>
  <si>
    <t>8047</t>
  </si>
  <si>
    <t>バッティング・テニス練習場</t>
  </si>
  <si>
    <t>8048</t>
  </si>
  <si>
    <t>フィットネスクラブ</t>
  </si>
  <si>
    <t>8051</t>
  </si>
  <si>
    <t>公園</t>
  </si>
  <si>
    <t>8052</t>
  </si>
  <si>
    <t>遊園地（テーマパークを除く）</t>
  </si>
  <si>
    <t>8053</t>
  </si>
  <si>
    <t>テーマパーク</t>
  </si>
  <si>
    <t>8061</t>
  </si>
  <si>
    <t>ビリヤード場</t>
  </si>
  <si>
    <t>8062</t>
  </si>
  <si>
    <t>囲碁・将棋所</t>
  </si>
  <si>
    <t>8063</t>
  </si>
  <si>
    <t>マージャンクラブ</t>
  </si>
  <si>
    <t>8064</t>
  </si>
  <si>
    <t>パチンコホール</t>
  </si>
  <si>
    <t>8065</t>
  </si>
  <si>
    <t>ゲームセンター</t>
  </si>
  <si>
    <t>8069</t>
  </si>
  <si>
    <t>その他の遊戯場</t>
  </si>
  <si>
    <t>8091</t>
  </si>
  <si>
    <t>ダンスホール</t>
  </si>
  <si>
    <t>8092</t>
  </si>
  <si>
    <t>マリーナ業</t>
  </si>
  <si>
    <t>8093</t>
  </si>
  <si>
    <t>遊漁船業</t>
  </si>
  <si>
    <t>8094</t>
  </si>
  <si>
    <t>芸ぎ業</t>
  </si>
  <si>
    <t>8095</t>
  </si>
  <si>
    <t>カラオケボックス業</t>
  </si>
  <si>
    <t>8096</t>
  </si>
  <si>
    <t>娯楽に附帯するサービス業</t>
  </si>
  <si>
    <t>8099</t>
  </si>
  <si>
    <t>他に分類されない娯楽業</t>
  </si>
  <si>
    <t>8101</t>
  </si>
  <si>
    <t>8111</t>
  </si>
  <si>
    <t>幼稚園</t>
  </si>
  <si>
    <t>8121</t>
  </si>
  <si>
    <t>小学校</t>
  </si>
  <si>
    <t>8131</t>
  </si>
  <si>
    <t>中学校</t>
  </si>
  <si>
    <t>8141</t>
  </si>
  <si>
    <t>高等学校</t>
  </si>
  <si>
    <t>8142</t>
  </si>
  <si>
    <t>中等教育学校</t>
  </si>
  <si>
    <t>8151</t>
  </si>
  <si>
    <t>特別支援学校</t>
  </si>
  <si>
    <t>8161</t>
  </si>
  <si>
    <t>大学</t>
  </si>
  <si>
    <t>8162</t>
  </si>
  <si>
    <t>短期大学</t>
  </si>
  <si>
    <t>8163</t>
  </si>
  <si>
    <t>高等専門学校</t>
  </si>
  <si>
    <t>8171</t>
  </si>
  <si>
    <t>専修学校</t>
  </si>
  <si>
    <t>8172</t>
  </si>
  <si>
    <t>各種学校</t>
  </si>
  <si>
    <t>8181</t>
  </si>
  <si>
    <t>学校教育支援機関</t>
  </si>
  <si>
    <t>8191</t>
    <phoneticPr fontId="19"/>
  </si>
  <si>
    <t>幼保連携型認定こども園</t>
    <rPh sb="0" eb="1">
      <t>ヨウ</t>
    </rPh>
    <rPh sb="1" eb="2">
      <t>タモツ</t>
    </rPh>
    <rPh sb="2" eb="4">
      <t>レンケイ</t>
    </rPh>
    <rPh sb="4" eb="5">
      <t>カタ</t>
    </rPh>
    <rPh sb="5" eb="7">
      <t>ニンテイ</t>
    </rPh>
    <rPh sb="10" eb="11">
      <t>エン</t>
    </rPh>
    <phoneticPr fontId="19"/>
  </si>
  <si>
    <t>8200</t>
  </si>
  <si>
    <t>8209</t>
  </si>
  <si>
    <t>8211</t>
  </si>
  <si>
    <t>公民館</t>
  </si>
  <si>
    <t>8212</t>
  </si>
  <si>
    <t>図書館</t>
  </si>
  <si>
    <t>8213</t>
  </si>
  <si>
    <t>博物館，美術館</t>
  </si>
  <si>
    <t>8214</t>
  </si>
  <si>
    <t>動物園，植物園，水族館</t>
  </si>
  <si>
    <t>8215</t>
  </si>
  <si>
    <t>青少年教育施設</t>
  </si>
  <si>
    <t>8216</t>
  </si>
  <si>
    <t>社会通信教育</t>
  </si>
  <si>
    <t>8219</t>
  </si>
  <si>
    <t>その他の社会教育</t>
  </si>
  <si>
    <t>8221</t>
  </si>
  <si>
    <t>職員教育施設・支援業</t>
  </si>
  <si>
    <t>8222</t>
  </si>
  <si>
    <t>職業訓練施設</t>
  </si>
  <si>
    <t>8229</t>
  </si>
  <si>
    <t>その他の職業・教育支援施設</t>
  </si>
  <si>
    <t>8231</t>
  </si>
  <si>
    <t>学習塾</t>
  </si>
  <si>
    <t>8241</t>
  </si>
  <si>
    <t>音楽教授業</t>
  </si>
  <si>
    <t>8242</t>
  </si>
  <si>
    <t>書道教授業</t>
  </si>
  <si>
    <t>8243</t>
  </si>
  <si>
    <t>生花・茶道教授業</t>
  </si>
  <si>
    <t>8244</t>
  </si>
  <si>
    <t>そろばん教授業</t>
  </si>
  <si>
    <t>8245</t>
  </si>
  <si>
    <t>外国語会話教授業</t>
  </si>
  <si>
    <t>8246</t>
  </si>
  <si>
    <t>スポーツ・健康教授業</t>
  </si>
  <si>
    <t>8249</t>
  </si>
  <si>
    <t>その他の教養・技能教授業</t>
  </si>
  <si>
    <t>8299</t>
  </si>
  <si>
    <t>他に分類されない教育，学習支援業</t>
  </si>
  <si>
    <t>8300</t>
  </si>
  <si>
    <t>8309</t>
  </si>
  <si>
    <t>8311</t>
  </si>
  <si>
    <t>一般病院</t>
  </si>
  <si>
    <t>8312</t>
  </si>
  <si>
    <t>精神科病院</t>
  </si>
  <si>
    <t>8321</t>
  </si>
  <si>
    <t>有床診療所</t>
  </si>
  <si>
    <t>8322</t>
  </si>
  <si>
    <t>無床診療所</t>
  </si>
  <si>
    <t>8331</t>
  </si>
  <si>
    <t>歯科診療所</t>
  </si>
  <si>
    <t>8341</t>
  </si>
  <si>
    <t>助産所</t>
  </si>
  <si>
    <t>8342</t>
  </si>
  <si>
    <t>看護業</t>
  </si>
  <si>
    <t>8351</t>
  </si>
  <si>
    <t>あん摩マッサージ指圧師・はり師・きゅう師・柔道整復師の施術所</t>
  </si>
  <si>
    <t>8359</t>
  </si>
  <si>
    <t>その他の療術業</t>
  </si>
  <si>
    <t>8361</t>
  </si>
  <si>
    <t>歯科技工所</t>
  </si>
  <si>
    <t>8369</t>
  </si>
  <si>
    <t>その他の医療に附帯するサービス業</t>
  </si>
  <si>
    <t>8400</t>
  </si>
  <si>
    <t>8409</t>
  </si>
  <si>
    <t>8411</t>
  </si>
  <si>
    <t>保健所</t>
  </si>
  <si>
    <t>8421</t>
  </si>
  <si>
    <t>結核健康相談施設</t>
  </si>
  <si>
    <t>8422</t>
  </si>
  <si>
    <t>精神保健相談施設</t>
  </si>
  <si>
    <t>8423</t>
  </si>
  <si>
    <t>母子健康相談施設</t>
  </si>
  <si>
    <t>8429</t>
  </si>
  <si>
    <t>その他の健康相談施設</t>
  </si>
  <si>
    <t>8491</t>
  </si>
  <si>
    <t>検疫所（動物検疫所，植物防疫所を除く）</t>
  </si>
  <si>
    <t>8492</t>
  </si>
  <si>
    <t>検査業</t>
  </si>
  <si>
    <t>8493</t>
  </si>
  <si>
    <t>消毒業</t>
  </si>
  <si>
    <t>8499</t>
  </si>
  <si>
    <t>他に分類されない保健衛生</t>
  </si>
  <si>
    <t>8500</t>
  </si>
  <si>
    <t>8509</t>
  </si>
  <si>
    <t>8511</t>
  </si>
  <si>
    <t>社会保険事業団体</t>
  </si>
  <si>
    <t>8521</t>
  </si>
  <si>
    <t>福祉事務所</t>
  </si>
  <si>
    <t>8531</t>
  </si>
  <si>
    <t>保育所</t>
  </si>
  <si>
    <t>8539</t>
  </si>
  <si>
    <t>その他の児童福祉事業</t>
  </si>
  <si>
    <t>8541</t>
  </si>
  <si>
    <t>特別養護老人ホーム</t>
  </si>
  <si>
    <t>8542</t>
  </si>
  <si>
    <t>介護老人保健施設</t>
  </si>
  <si>
    <t>8543</t>
  </si>
  <si>
    <t>通所・短期入所介護事業</t>
  </si>
  <si>
    <t>8544</t>
  </si>
  <si>
    <t>訪問介護事業</t>
  </si>
  <si>
    <t>8545</t>
  </si>
  <si>
    <t>認知症老人グループホーム</t>
  </si>
  <si>
    <t>8546</t>
  </si>
  <si>
    <t>有料老人ホーム</t>
  </si>
  <si>
    <t>8549</t>
  </si>
  <si>
    <t>その他の老人福祉・介護事業</t>
  </si>
  <si>
    <t>8551</t>
  </si>
  <si>
    <t>居住支援事業</t>
  </si>
  <si>
    <t>8559</t>
  </si>
  <si>
    <t>その他の障害者福祉事業</t>
  </si>
  <si>
    <t>8591</t>
  </si>
  <si>
    <t>更生保護事業</t>
  </si>
  <si>
    <t>8599</t>
  </si>
  <si>
    <t>他に分類されない社会保険・社会福祉・介護事業</t>
  </si>
  <si>
    <t>8601</t>
  </si>
  <si>
    <t>8611</t>
  </si>
  <si>
    <t>郵便局</t>
  </si>
  <si>
    <t>8621</t>
  </si>
  <si>
    <t>簡易郵便局</t>
  </si>
  <si>
    <t>8629</t>
  </si>
  <si>
    <t>その他の郵便局受託業</t>
  </si>
  <si>
    <t>8701</t>
  </si>
  <si>
    <t>8711</t>
  </si>
  <si>
    <t>農業協同組合（他に分類されないもの）</t>
  </si>
  <si>
    <t>8712</t>
  </si>
  <si>
    <t>漁業協同組合（他に分類されないもの）</t>
  </si>
  <si>
    <t>8713</t>
  </si>
  <si>
    <t>水産加工業協同組合（他に分類されないもの）</t>
  </si>
  <si>
    <t>8714</t>
  </si>
  <si>
    <t>森林組合（他に分類されないもの）</t>
  </si>
  <si>
    <t>8721</t>
  </si>
  <si>
    <t>事業協同組合（他に分類されないもの）</t>
  </si>
  <si>
    <t>8800</t>
  </si>
  <si>
    <t>8809</t>
  </si>
  <si>
    <t>8811</t>
  </si>
  <si>
    <t>し尿収集運搬業</t>
  </si>
  <si>
    <t>8812</t>
  </si>
  <si>
    <t>し尿処分業</t>
  </si>
  <si>
    <t>8813</t>
  </si>
  <si>
    <t>浄化槽清掃業</t>
  </si>
  <si>
    <t>8814</t>
  </si>
  <si>
    <t>浄化槽保守点検業</t>
  </si>
  <si>
    <t>8815</t>
  </si>
  <si>
    <t>ごみ収集運搬業</t>
  </si>
  <si>
    <t>8816</t>
  </si>
  <si>
    <t>ごみ処分業</t>
  </si>
  <si>
    <t>8817</t>
  </si>
  <si>
    <t>清掃事務所</t>
  </si>
  <si>
    <t>8821</t>
  </si>
  <si>
    <t>産業廃棄物収集運搬業</t>
  </si>
  <si>
    <t>8822</t>
  </si>
  <si>
    <t>産業廃棄物処分業</t>
  </si>
  <si>
    <t>8823</t>
  </si>
  <si>
    <t>特別管理産業廃棄物収集運搬業</t>
  </si>
  <si>
    <t>8824</t>
  </si>
  <si>
    <t>特別管理産業廃棄物処分業</t>
  </si>
  <si>
    <t>8891</t>
  </si>
  <si>
    <t>死亡獣畜取扱業</t>
  </si>
  <si>
    <t>8899</t>
  </si>
  <si>
    <t>他に分類されない廃棄物処理業</t>
  </si>
  <si>
    <t>8901</t>
  </si>
  <si>
    <t>8911</t>
  </si>
  <si>
    <t>自動車一般整備業</t>
  </si>
  <si>
    <t>8919</t>
  </si>
  <si>
    <t>その他の自動車整備業</t>
  </si>
  <si>
    <t>9000</t>
  </si>
  <si>
    <t>9009</t>
  </si>
  <si>
    <t>9011</t>
  </si>
  <si>
    <t>一般機械修理業（建設・鉱山機械を除く）</t>
  </si>
  <si>
    <t>9012</t>
  </si>
  <si>
    <t>建設・鉱山機械整備業</t>
  </si>
  <si>
    <t>9021</t>
  </si>
  <si>
    <t>電気機械器具修理業</t>
  </si>
  <si>
    <t>9031</t>
  </si>
  <si>
    <t>表具業</t>
  </si>
  <si>
    <t>9091</t>
  </si>
  <si>
    <t>家具修理業</t>
  </si>
  <si>
    <t>9092</t>
  </si>
  <si>
    <t>時計修理業</t>
  </si>
  <si>
    <t>9093</t>
  </si>
  <si>
    <t>履物修理業</t>
  </si>
  <si>
    <t>9094</t>
  </si>
  <si>
    <t>かじ業</t>
  </si>
  <si>
    <t>9099</t>
  </si>
  <si>
    <t>他に分類されない修理業</t>
  </si>
  <si>
    <t>9100</t>
  </si>
  <si>
    <t>9109</t>
  </si>
  <si>
    <t>9111</t>
  </si>
  <si>
    <t>職業紹介業</t>
  </si>
  <si>
    <t>9121</t>
  </si>
  <si>
    <t>労働者派遣業</t>
  </si>
  <si>
    <t>9200</t>
  </si>
  <si>
    <t>9209</t>
  </si>
  <si>
    <t>9211</t>
  </si>
  <si>
    <t>速記・ワープロ入力業</t>
  </si>
  <si>
    <t>9212</t>
  </si>
  <si>
    <t>複写業</t>
  </si>
  <si>
    <t>9221</t>
  </si>
  <si>
    <t>ビルメンテナンス業</t>
  </si>
  <si>
    <t>9229</t>
  </si>
  <si>
    <t>その他の建物サービス業</t>
  </si>
  <si>
    <t>9231</t>
  </si>
  <si>
    <t>警備業</t>
  </si>
  <si>
    <t>9291</t>
  </si>
  <si>
    <t>ディスプレイ業</t>
  </si>
  <si>
    <t>9292</t>
  </si>
  <si>
    <t>産業用設備洗浄業</t>
  </si>
  <si>
    <t>9293</t>
  </si>
  <si>
    <t>看板書き業</t>
  </si>
  <si>
    <t>9294</t>
  </si>
  <si>
    <t>コールセンター業</t>
    <rPh sb="7" eb="8">
      <t>ギョウ</t>
    </rPh>
    <phoneticPr fontId="19"/>
  </si>
  <si>
    <t>9299</t>
  </si>
  <si>
    <t>他に分類されないその他の事業サービス業</t>
  </si>
  <si>
    <t>9311</t>
  </si>
  <si>
    <t>実業団体</t>
  </si>
  <si>
    <t>9312</t>
  </si>
  <si>
    <t>同業団体</t>
  </si>
  <si>
    <t>9321</t>
  </si>
  <si>
    <t>労働団体</t>
  </si>
  <si>
    <t>9331</t>
  </si>
  <si>
    <t>学術団体</t>
  </si>
  <si>
    <t>9332</t>
  </si>
  <si>
    <t>文化団体</t>
  </si>
  <si>
    <t>9341</t>
  </si>
  <si>
    <t>政治団体</t>
  </si>
  <si>
    <t>9399</t>
  </si>
  <si>
    <t>他に分類されない非営利的団体</t>
  </si>
  <si>
    <t>9411</t>
  </si>
  <si>
    <t>神社，神道教会</t>
  </si>
  <si>
    <t>9412</t>
  </si>
  <si>
    <t>教派事務所</t>
  </si>
  <si>
    <t>9421</t>
  </si>
  <si>
    <t>寺院，仏教教会</t>
  </si>
  <si>
    <t>9422</t>
  </si>
  <si>
    <t>宗派事務所</t>
  </si>
  <si>
    <t>9431</t>
  </si>
  <si>
    <t>キリスト教教会，修道院</t>
  </si>
  <si>
    <t>9432</t>
  </si>
  <si>
    <t>教団事務所</t>
  </si>
  <si>
    <t>9491</t>
  </si>
  <si>
    <t>その他の宗教の教会</t>
  </si>
  <si>
    <t>9499</t>
  </si>
  <si>
    <t>その他の宗教の教団事務所</t>
  </si>
  <si>
    <t>9501</t>
  </si>
  <si>
    <t>9511</t>
  </si>
  <si>
    <t>集会場</t>
  </si>
  <si>
    <t>9521</t>
  </si>
  <si>
    <t>と畜場</t>
  </si>
  <si>
    <t>9599</t>
  </si>
  <si>
    <t>他に分類されないサービス業</t>
  </si>
  <si>
    <t>9611</t>
  </si>
  <si>
    <t>外国公館</t>
  </si>
  <si>
    <t>9699</t>
  </si>
  <si>
    <t>その他の外国公務</t>
  </si>
  <si>
    <t>9711</t>
  </si>
  <si>
    <t>立法機関</t>
  </si>
  <si>
    <t>9721</t>
  </si>
  <si>
    <t>司法機関</t>
  </si>
  <si>
    <t>9731</t>
  </si>
  <si>
    <t>行政機関</t>
  </si>
  <si>
    <t>9811</t>
  </si>
  <si>
    <t>都道府県機関</t>
  </si>
  <si>
    <t>9821</t>
  </si>
  <si>
    <t>市町村機関</t>
  </si>
  <si>
    <t>GJ/kl</t>
    <phoneticPr fontId="19"/>
  </si>
  <si>
    <t>GJ/t</t>
    <phoneticPr fontId="19"/>
  </si>
  <si>
    <t>(</t>
    <phoneticPr fontId="19"/>
  </si>
  <si>
    <t>)</t>
    <phoneticPr fontId="19"/>
  </si>
  <si>
    <t>参考</t>
    <rPh sb="0" eb="2">
      <t>サンコウ</t>
    </rPh>
    <phoneticPr fontId="19"/>
  </si>
  <si>
    <t>　↓</t>
    <phoneticPr fontId="19"/>
  </si>
  <si>
    <r>
      <t xml:space="preserve"> 使用量と密接な関係をもつ値</t>
    </r>
    <r>
      <rPr>
        <sz val="9"/>
        <rFont val="ＭＳ ゴシック"/>
        <family val="3"/>
        <charset val="128"/>
      </rPr>
      <t>(指定－第４表ⓒ)</t>
    </r>
    <rPh sb="15" eb="17">
      <t>シテイ</t>
    </rPh>
    <rPh sb="18" eb="19">
      <t>ダイ</t>
    </rPh>
    <rPh sb="20" eb="21">
      <t>ヒョウ</t>
    </rPh>
    <phoneticPr fontId="20"/>
  </si>
  <si>
    <t xml:space="preserve">
原単位=</t>
    <phoneticPr fontId="20"/>
  </si>
  <si>
    <t>GJ/GJ</t>
    <phoneticPr fontId="19"/>
  </si>
  <si>
    <t>調整後係数</t>
    <rPh sb="0" eb="3">
      <t>チョウセイゴ</t>
    </rPh>
    <rPh sb="3" eb="5">
      <t>ケイスウ</t>
    </rPh>
    <phoneticPr fontId="20"/>
  </si>
  <si>
    <t>行の追加が必要となる場合がある箇所には　　　ボタンが配置してありますので、適宜行を追加してください。</t>
    <rPh sb="0" eb="1">
      <t>ギョウ</t>
    </rPh>
    <rPh sb="2" eb="4">
      <t>ツイカ</t>
    </rPh>
    <rPh sb="5" eb="7">
      <t>ヒツヨウ</t>
    </rPh>
    <rPh sb="10" eb="12">
      <t>バアイ</t>
    </rPh>
    <rPh sb="15" eb="17">
      <t>カショ</t>
    </rPh>
    <rPh sb="26" eb="28">
      <t>ハイチ</t>
    </rPh>
    <rPh sb="37" eb="39">
      <t>テキギ</t>
    </rPh>
    <rPh sb="39" eb="40">
      <t>ギョウ</t>
    </rPh>
    <rPh sb="41" eb="43">
      <t>ツイカ</t>
    </rPh>
    <phoneticPr fontId="19"/>
  </si>
  <si>
    <t>　　　　ボタン以外で列や行を追加・削除すると正しく処理されませんので、ご注意下さい！</t>
    <rPh sb="7" eb="9">
      <t>イガイ</t>
    </rPh>
    <rPh sb="10" eb="11">
      <t>レツ</t>
    </rPh>
    <rPh sb="12" eb="13">
      <t>ギョウ</t>
    </rPh>
    <rPh sb="14" eb="16">
      <t>ツイカ</t>
    </rPh>
    <rPh sb="17" eb="19">
      <t>サクジョ</t>
    </rPh>
    <rPh sb="22" eb="23">
      <t>タダ</t>
    </rPh>
    <rPh sb="25" eb="27">
      <t>ショリ</t>
    </rPh>
    <rPh sb="36" eb="38">
      <t>チュウイ</t>
    </rPh>
    <rPh sb="38" eb="39">
      <t>クダ</t>
    </rPh>
    <phoneticPr fontId="19"/>
  </si>
  <si>
    <t>名称</t>
    <rPh sb="0" eb="2">
      <t>メイショウ</t>
    </rPh>
    <phoneticPr fontId="20"/>
  </si>
  <si>
    <t>(8)　事業場の居室等を賃貸している事業者は､事業場の居室等を賃借している事業者（以</t>
    <rPh sb="4" eb="7">
      <t>ジギョウジョウ</t>
    </rPh>
    <rPh sb="8" eb="10">
      <t>キョシツ</t>
    </rPh>
    <rPh sb="10" eb="11">
      <t>ナド</t>
    </rPh>
    <rPh sb="12" eb="14">
      <t>チンタイ</t>
    </rPh>
    <rPh sb="18" eb="21">
      <t>ジギョウシャ</t>
    </rPh>
    <rPh sb="23" eb="26">
      <t>ジギョウジョウ</t>
    </rPh>
    <rPh sb="27" eb="29">
      <t>キョシツ</t>
    </rPh>
    <rPh sb="29" eb="30">
      <t>ナド</t>
    </rPh>
    <rPh sb="31" eb="33">
      <t>チンシャク</t>
    </rPh>
    <rPh sb="37" eb="40">
      <t>ジギョウシャ</t>
    </rPh>
    <phoneticPr fontId="20"/>
  </si>
  <si>
    <t>　下「賃借事業者」という。）に対するエネルギー使用量についての情報提供</t>
    <phoneticPr fontId="20"/>
  </si>
  <si>
    <t>■Excel2010の場合</t>
    <rPh sb="11" eb="13">
      <t>バアイ</t>
    </rPh>
    <phoneticPr fontId="19"/>
  </si>
  <si>
    <t>Excel2010の場合は以上</t>
    <rPh sb="10" eb="12">
      <t>バアイ</t>
    </rPh>
    <rPh sb="13" eb="15">
      <t>イジョウ</t>
    </rPh>
    <phoneticPr fontId="19"/>
  </si>
  <si>
    <t>ファイルを開いて表示されたセキュリティ警告の「コンテンツの有効化」をクリック</t>
    <rPh sb="5" eb="6">
      <t>ヒラ</t>
    </rPh>
    <rPh sb="8" eb="10">
      <t>ヒョウジ</t>
    </rPh>
    <rPh sb="19" eb="21">
      <t>ケイコク</t>
    </rPh>
    <rPh sb="29" eb="32">
      <t>ユウコウカ</t>
    </rPh>
    <phoneticPr fontId="19"/>
  </si>
  <si>
    <t>(6)　事務用機器、民生用機器</t>
    <phoneticPr fontId="19"/>
  </si>
  <si>
    <t>権利利益の保護に係る請求の有無
(該当するものに○をすること)</t>
    <rPh sb="0" eb="2">
      <t>ケンリ</t>
    </rPh>
    <rPh sb="2" eb="4">
      <t>リエキ</t>
    </rPh>
    <rPh sb="5" eb="7">
      <t>ホゴ</t>
    </rPh>
    <rPh sb="8" eb="9">
      <t>カカワ</t>
    </rPh>
    <rPh sb="10" eb="12">
      <t>セイキュウ</t>
    </rPh>
    <rPh sb="13" eb="15">
      <t>ウム</t>
    </rPh>
    <rPh sb="17" eb="19">
      <t>ガイトウ</t>
    </rPh>
    <phoneticPr fontId="20"/>
  </si>
  <si>
    <t>エネルギーの使用の合理化に関する設備</t>
    <phoneticPr fontId="20"/>
  </si>
  <si>
    <t>上記以外のエネルギーを消費する主要な設備</t>
    <phoneticPr fontId="20"/>
  </si>
  <si>
    <t>９</t>
    <phoneticPr fontId="20"/>
  </si>
  <si>
    <t>１６</t>
    <phoneticPr fontId="19"/>
  </si>
  <si>
    <t>１７</t>
    <phoneticPr fontId="19"/>
  </si>
  <si>
    <t>１９</t>
    <phoneticPr fontId="19"/>
  </si>
  <si>
    <t>２１</t>
    <phoneticPr fontId="19"/>
  </si>
  <si>
    <t>２２</t>
    <phoneticPr fontId="19"/>
  </si>
  <si>
    <t>３３</t>
    <phoneticPr fontId="19"/>
  </si>
  <si>
    <t>数値</t>
    <rPh sb="0" eb="2">
      <t>スウチ</t>
    </rPh>
    <phoneticPr fontId="19"/>
  </si>
  <si>
    <t>指定－第３表は、原則として各設備の年間のエネルギーの使用量の合計が、当該工場の総エネルギー使用量の８割を網羅するよう記入すること。</t>
    <phoneticPr fontId="19"/>
  </si>
  <si>
    <t>t-CO₂/kWh</t>
    <phoneticPr fontId="19"/>
  </si>
  <si>
    <t>１．　　有</t>
  </si>
  <si>
    <t>電気あるいは熱供給事業者の第10表の１（1）に入力されます</t>
    <rPh sb="0" eb="2">
      <t>デンキ</t>
    </rPh>
    <rPh sb="6" eb="9">
      <t>ネツキョウキュウ</t>
    </rPh>
    <rPh sb="9" eb="12">
      <t>ジギョウシャ</t>
    </rPh>
    <phoneticPr fontId="20"/>
  </si>
  <si>
    <r>
      <t>次にＳＴＥＰ１のワークシートを開き、</t>
    </r>
    <r>
      <rPr>
        <sz val="16"/>
        <color indexed="43"/>
        <rFont val="ＭＳ Ｐゴシック"/>
        <family val="3"/>
        <charset val="128"/>
        <scheme val="minor"/>
      </rPr>
      <t>■</t>
    </r>
    <r>
      <rPr>
        <sz val="11"/>
        <color theme="1"/>
        <rFont val="ＭＳ Ｐゴシック"/>
        <family val="3"/>
        <charset val="128"/>
        <scheme val="minor"/>
      </rPr>
      <t>色の箇所に入力をして下さい。</t>
    </r>
    <rPh sb="0" eb="1">
      <t>ツギ</t>
    </rPh>
    <rPh sb="15" eb="16">
      <t>ヒラ</t>
    </rPh>
    <rPh sb="19" eb="20">
      <t>イロ</t>
    </rPh>
    <rPh sb="21" eb="23">
      <t>カショ</t>
    </rPh>
    <rPh sb="24" eb="26">
      <t>ニュウリョク</t>
    </rPh>
    <rPh sb="29" eb="30">
      <t>クダ</t>
    </rPh>
    <phoneticPr fontId="19"/>
  </si>
  <si>
    <r>
      <t>記入漏れ等があると赤字で注意文が出ますので、必要項目を全て入力して下さい。</t>
    </r>
    <r>
      <rPr>
        <sz val="10"/>
        <color theme="1"/>
        <rFont val="ＭＳ Ｐゴシック"/>
        <family val="3"/>
        <charset val="128"/>
        <scheme val="minor"/>
      </rPr>
      <t>（記入漏れが無くなると赤字の注意文が消えます）</t>
    </r>
    <rPh sb="0" eb="2">
      <t>キニュウ</t>
    </rPh>
    <rPh sb="2" eb="3">
      <t>モ</t>
    </rPh>
    <rPh sb="4" eb="5">
      <t>トウ</t>
    </rPh>
    <rPh sb="9" eb="11">
      <t>アカジ</t>
    </rPh>
    <rPh sb="12" eb="14">
      <t>チュウイ</t>
    </rPh>
    <rPh sb="14" eb="15">
      <t>ブン</t>
    </rPh>
    <rPh sb="16" eb="17">
      <t>デ</t>
    </rPh>
    <rPh sb="22" eb="24">
      <t>ヒツヨウ</t>
    </rPh>
    <rPh sb="24" eb="26">
      <t>コウモク</t>
    </rPh>
    <rPh sb="27" eb="28">
      <t>スベ</t>
    </rPh>
    <rPh sb="29" eb="31">
      <t>ニュウリョク</t>
    </rPh>
    <rPh sb="33" eb="34">
      <t>クダ</t>
    </rPh>
    <rPh sb="38" eb="40">
      <t>キニュウ</t>
    </rPh>
    <rPh sb="40" eb="41">
      <t>モ</t>
    </rPh>
    <rPh sb="43" eb="44">
      <t>ナ</t>
    </rPh>
    <rPh sb="48" eb="50">
      <t>アカジ</t>
    </rPh>
    <rPh sb="51" eb="53">
      <t>チュウイ</t>
    </rPh>
    <rPh sb="53" eb="54">
      <t>ブン</t>
    </rPh>
    <rPh sb="55" eb="56">
      <t>キ</t>
    </rPh>
    <phoneticPr fontId="19"/>
  </si>
  <si>
    <r>
      <t>その次に、ＳＴＥＰ２のワークシートを開き、</t>
    </r>
    <r>
      <rPr>
        <sz val="16"/>
        <color indexed="43"/>
        <rFont val="ＭＳ Ｐゴシック"/>
        <family val="3"/>
        <charset val="128"/>
        <scheme val="minor"/>
      </rPr>
      <t>■</t>
    </r>
    <r>
      <rPr>
        <sz val="11"/>
        <rFont val="ＭＳ Ｐゴシック"/>
        <family val="3"/>
        <charset val="128"/>
        <scheme val="minor"/>
      </rPr>
      <t>色又は</t>
    </r>
    <r>
      <rPr>
        <sz val="16"/>
        <color indexed="51"/>
        <rFont val="ＭＳ Ｐゴシック"/>
        <family val="3"/>
        <charset val="128"/>
        <scheme val="minor"/>
      </rPr>
      <t>■</t>
    </r>
    <r>
      <rPr>
        <sz val="11"/>
        <rFont val="ＭＳ Ｐゴシック"/>
        <family val="3"/>
        <charset val="128"/>
        <scheme val="minor"/>
      </rPr>
      <t>色の箇所に入力　又は　▼の箇所は該当するものを選択して下さい。</t>
    </r>
    <rPh sb="2" eb="3">
      <t>ツギ</t>
    </rPh>
    <rPh sb="18" eb="19">
      <t>ヒラ</t>
    </rPh>
    <rPh sb="22" eb="23">
      <t>イロ</t>
    </rPh>
    <rPh sb="23" eb="24">
      <t>マタ</t>
    </rPh>
    <rPh sb="26" eb="27">
      <t>イロ</t>
    </rPh>
    <rPh sb="28" eb="30">
      <t>カショ</t>
    </rPh>
    <rPh sb="31" eb="33">
      <t>ニュウリョク</t>
    </rPh>
    <rPh sb="34" eb="35">
      <t>マタ</t>
    </rPh>
    <rPh sb="39" eb="41">
      <t>カショ</t>
    </rPh>
    <rPh sb="42" eb="44">
      <t>ガイトウ</t>
    </rPh>
    <rPh sb="49" eb="51">
      <t>センタク</t>
    </rPh>
    <rPh sb="53" eb="54">
      <t>クダ</t>
    </rPh>
    <phoneticPr fontId="19"/>
  </si>
  <si>
    <r>
      <t>定期報告書が簡単に作成できます！温対法（エネルギー起源CO2の排出量）報告（第</t>
    </r>
    <r>
      <rPr>
        <b/>
        <sz val="11"/>
        <color rgb="FFFF0000"/>
        <rFont val="ＭＳ Ｐゴシック"/>
        <family val="3"/>
        <charset val="128"/>
        <scheme val="minor"/>
      </rPr>
      <t>10表）にも対応しています。</t>
    </r>
    <phoneticPr fontId="19"/>
  </si>
  <si>
    <t>液化石油ガス　　（ＬＰＧ）</t>
    <phoneticPr fontId="19"/>
  </si>
  <si>
    <t>石油系炭化水素　　ガス</t>
    <phoneticPr fontId="19"/>
  </si>
  <si>
    <t>液化天然ガス　　（ＬＮＧ）</t>
    <phoneticPr fontId="19"/>
  </si>
  <si>
    <t>原料炭</t>
    <phoneticPr fontId="19"/>
  </si>
  <si>
    <t>合同会社北上新電力</t>
  </si>
  <si>
    <t>■Excel2010以降の場合（1～4の画面については、Excel2013,2016でほぼ同じ）</t>
    <rPh sb="10" eb="12">
      <t>イコウ</t>
    </rPh>
    <rPh sb="13" eb="15">
      <t>バアイ</t>
    </rPh>
    <rPh sb="20" eb="22">
      <t>ガメン</t>
    </rPh>
    <rPh sb="45" eb="46">
      <t>オナ</t>
    </rPh>
    <phoneticPr fontId="19"/>
  </si>
  <si>
    <t>■Excel2013,2016の場合</t>
    <rPh sb="16" eb="18">
      <t>バアイ</t>
    </rPh>
    <phoneticPr fontId="19"/>
  </si>
  <si>
    <t>Excel2013,2016の場合は以上</t>
    <rPh sb="15" eb="17">
      <t>バアイ</t>
    </rPh>
    <rPh sb="18" eb="20">
      <t>イジョウ</t>
    </rPh>
    <phoneticPr fontId="19"/>
  </si>
  <si>
    <r>
      <t>（7桁の</t>
    </r>
    <r>
      <rPr>
        <sz val="11"/>
        <color rgb="FFFF0000"/>
        <rFont val="HG丸ｺﾞｼｯｸM-PRO"/>
        <family val="3"/>
        <charset val="128"/>
      </rPr>
      <t>特定事業者番号を入力</t>
    </r>
    <r>
      <rPr>
        <sz val="11"/>
        <color indexed="30"/>
        <rFont val="HG丸ｺﾞｼｯｸM-PRO"/>
        <family val="3"/>
        <charset val="128"/>
      </rPr>
      <t>して下さい）</t>
    </r>
    <rPh sb="2" eb="3">
      <t>ケタ</t>
    </rPh>
    <rPh sb="4" eb="6">
      <t>トクテイ</t>
    </rPh>
    <rPh sb="6" eb="9">
      <t>ジギョウシャ</t>
    </rPh>
    <rPh sb="9" eb="11">
      <t>バンゴウ</t>
    </rPh>
    <rPh sb="12" eb="14">
      <t>ニュウリョク</t>
    </rPh>
    <rPh sb="16" eb="17">
      <t>クダ</t>
    </rPh>
    <phoneticPr fontId="19"/>
  </si>
  <si>
    <t>Version</t>
    <phoneticPr fontId="19"/>
  </si>
  <si>
    <t>排出係数を算定することができない場合は、環境大臣・経済産業大臣が公表する係数（代替値）</t>
    <rPh sb="0" eb="2">
      <t>ハイシュツ</t>
    </rPh>
    <rPh sb="2" eb="4">
      <t>ケイスウ</t>
    </rPh>
    <rPh sb="5" eb="7">
      <t>サンテイ</t>
    </rPh>
    <rPh sb="16" eb="18">
      <t>バアイ</t>
    </rPh>
    <phoneticPr fontId="17"/>
  </si>
  <si>
    <t>年度</t>
    <rPh sb="0" eb="2">
      <t>ネンド</t>
    </rPh>
    <phoneticPr fontId="19"/>
  </si>
  <si>
    <t>tCO2/kWh</t>
    <phoneticPr fontId="20"/>
  </si>
  <si>
    <t>　当該工場等の名称</t>
    <rPh sb="1" eb="3">
      <t>トウガイ</t>
    </rPh>
    <rPh sb="3" eb="5">
      <t>コウジョウ</t>
    </rPh>
    <rPh sb="5" eb="6">
      <t>ナド</t>
    </rPh>
    <phoneticPr fontId="20"/>
  </si>
  <si>
    <t>当該工場等の所在地</t>
    <rPh sb="0" eb="2">
      <t>トウガイ</t>
    </rPh>
    <rPh sb="2" eb="4">
      <t>コウジョウ</t>
    </rPh>
    <rPh sb="4" eb="5">
      <t>トウ</t>
    </rPh>
    <rPh sb="6" eb="9">
      <t>ショザイチ</t>
    </rPh>
    <phoneticPr fontId="20"/>
  </si>
  <si>
    <t>備考１　本エネルギー管理指定工場等、連鎖化エネルギー管理指定工場等、管理統括エネルギー管理指定工場等</t>
    <rPh sb="0" eb="2">
      <t>ビコウ</t>
    </rPh>
    <phoneticPr fontId="20"/>
  </si>
  <si>
    <t>　　　　又は管理関係エネルギー管理指定工場等に係る報告が地球温暖化対策の推進に関する法律第27条第１項</t>
    <phoneticPr fontId="20"/>
  </si>
  <si>
    <t>　　　　の請求に係るものである場合は、左欄「１．有」に○をすること。</t>
    <phoneticPr fontId="20"/>
  </si>
  <si>
    <t>　　２　同法第32条第１項の規定による本エネルギー管理指定工場等、連鎖化エネルギー管理指定工場等、管理</t>
    <phoneticPr fontId="20"/>
  </si>
  <si>
    <t>　　　　統括エネルギー管理指定工場等又は管理関係エネルギー管理指定工場等に係る情報の提供がある場合は</t>
    <phoneticPr fontId="20"/>
  </si>
  <si>
    <t>　　　　右欄「１．有」に○をすること。</t>
    <phoneticPr fontId="20"/>
  </si>
  <si>
    <t>特定事業者が設置するすべての工場等、特定連鎖化事業者が設置するすべての工場等及び加盟者が設置する当該連鎖化事業に係るすべての工場等又は認定管理統括事業者が設置するすべての工場等及び管理関係事業者が設置するすべての工場等を、日本標準産業分類細分類番号（４桁）ごと（以下「事業分類ごと」という。）に整理する。ただし、事業の分類番号が同一であっても事業の内容が異なる場合には、事業の内容ごとに整理することができる。</t>
    <phoneticPr fontId="19"/>
  </si>
  <si>
    <t>（Ⓙ-1）×（Ⓚ-1）×（Ⓛ-1）×（Ⓜ-1））</t>
    <phoneticPr fontId="19"/>
  </si>
  <si>
    <t>（Ⓙ’-1）×（Ⓚ’-1）×（Ⓛ’-1）×（Ⓜ’-1））</t>
    <phoneticPr fontId="19"/>
  </si>
  <si>
    <t>特定－第８表は、該当するものに■印を付すこと。また、該当しない項目については、欄全体に斜線を引くこと。</t>
    <phoneticPr fontId="19"/>
  </si>
  <si>
    <t>指定－第８表は、専ら事務所その他これに類する用途に供する工場等（法第５条第１項第１号）に該当する場合は１、それ以外の工場等（法第５条第１項第２号）に該当する場合は２について、該当する項目に■印を付し、必要な箇所については数値を記入すること。また、該当しない項目については、当該項目の欄全体に斜線を引くこと。</t>
    <phoneticPr fontId="19"/>
  </si>
  <si>
    <t>３４</t>
    <phoneticPr fontId="19"/>
  </si>
  <si>
    <t>リエスパワー(株)</t>
  </si>
  <si>
    <t>(株)ＳＥウイングズ</t>
  </si>
  <si>
    <t>(株)イーセル</t>
  </si>
  <si>
    <t>(株)グリーンサークル</t>
  </si>
  <si>
    <t>真庭バイオエネルギー(株)</t>
  </si>
  <si>
    <t>(株)エネサンス関東</t>
  </si>
  <si>
    <t>入間ガス(株)</t>
  </si>
  <si>
    <t>イワタニ関東(株)</t>
  </si>
  <si>
    <t>イワタニ首都圏(株)</t>
  </si>
  <si>
    <t>(株)エコア</t>
  </si>
  <si>
    <t>西部瓦斯(株)</t>
  </si>
  <si>
    <t>大一ガス(株)</t>
  </si>
  <si>
    <t>(株)中海テレビ放送</t>
  </si>
  <si>
    <t>パシフィックパワー(株)</t>
  </si>
  <si>
    <t>鹿児島電力(株)</t>
  </si>
  <si>
    <t>太陽ガス(株)</t>
  </si>
  <si>
    <t>パーパススマートパワー(株)</t>
  </si>
  <si>
    <t>水戸電力(株)</t>
  </si>
  <si>
    <t>奈良電力(株)</t>
  </si>
  <si>
    <t>アストモスエネルギー(株)</t>
  </si>
  <si>
    <t>大垣ガス(株)</t>
  </si>
  <si>
    <t>(株)シーエナジー</t>
  </si>
  <si>
    <t>角栄ガス(株)</t>
  </si>
  <si>
    <t>伊勢崎ガス(株)</t>
  </si>
  <si>
    <t>キヤノンマーケティングジャパン(株)</t>
  </si>
  <si>
    <t>(株)イーエムアイ</t>
  </si>
  <si>
    <t>佐野瓦斯(株)</t>
  </si>
  <si>
    <t>桐生瓦斯(株)</t>
  </si>
  <si>
    <t>(株)アシストワンエナジー</t>
  </si>
  <si>
    <t>(株)フソウ・エナジー</t>
  </si>
  <si>
    <t>(株)バランスハーツ</t>
  </si>
  <si>
    <t>(株)パルシステム電力</t>
  </si>
  <si>
    <t>和歌山電力(株)</t>
  </si>
  <si>
    <t>日高都市ガス(株)</t>
  </si>
  <si>
    <t>埼玉ガス(株)</t>
  </si>
  <si>
    <t>宮崎パワーライン(株)</t>
  </si>
  <si>
    <t>(株)ＴＴＳパワー</t>
  </si>
  <si>
    <t>(株)岩手ウッドパワー</t>
  </si>
  <si>
    <t>里山パワーワークス(株)</t>
  </si>
  <si>
    <t>伊藤忠エネクスホームライフ西日本(株)</t>
  </si>
  <si>
    <t>はりま電力(株)</t>
  </si>
  <si>
    <t>御所野縄文電力(株)</t>
  </si>
  <si>
    <t>宮古新電力(株)</t>
  </si>
  <si>
    <t>長崎地域電力(株)</t>
  </si>
  <si>
    <t>近畿電力(株)</t>
  </si>
  <si>
    <t>(株)池見石油店</t>
  </si>
  <si>
    <t>スズカ電工(株)</t>
  </si>
  <si>
    <t>(株)エーコープサービス</t>
  </si>
  <si>
    <t>(株)宮崎ガスリビング</t>
  </si>
  <si>
    <t>山陰エレキ・アライアンス(株)</t>
  </si>
  <si>
    <t>ミライフ東日本(株)</t>
  </si>
  <si>
    <t>山陰酸素工業(株)</t>
  </si>
  <si>
    <t>北日本石油(株)</t>
  </si>
  <si>
    <t>千葉電力(株)</t>
  </si>
  <si>
    <t>(株)坊っちゃん電力</t>
  </si>
  <si>
    <t>足利ガス(株)</t>
  </si>
  <si>
    <t>(株)Ｍｉｓｕｍｉ</t>
  </si>
  <si>
    <t>米子瓦斯(株)</t>
  </si>
  <si>
    <t>(株)エルピオ</t>
  </si>
  <si>
    <t>浜田ガス(株)</t>
  </si>
  <si>
    <t>岡田建設(株)</t>
  </si>
  <si>
    <t>出雲ガス(株)</t>
  </si>
  <si>
    <t>富山電力(株)</t>
  </si>
  <si>
    <t>(株)ＪＴＢコミュニケーションデザイン</t>
  </si>
  <si>
    <t>(株)ハルエネ</t>
  </si>
  <si>
    <t>(株)リケン工業</t>
  </si>
  <si>
    <t>(株)ビビット</t>
  </si>
  <si>
    <t>(株)おおた電力</t>
  </si>
  <si>
    <t>伊藤忠プランテック(株)</t>
  </si>
  <si>
    <t>(株)オカモト</t>
  </si>
  <si>
    <t>キタコー(株)</t>
  </si>
  <si>
    <t>諏訪瓦斯(株)</t>
  </si>
  <si>
    <t>(株)エージーピー　</t>
  </si>
  <si>
    <t>(株)いちき串木野電力</t>
  </si>
  <si>
    <t>西武ガス(株)</t>
  </si>
  <si>
    <t>南部だんだんエナジー(株)</t>
  </si>
  <si>
    <t>こなんウルトラパワー(株)</t>
  </si>
  <si>
    <t>(株)ＣＨＩＢＡむつざわエナジー</t>
  </si>
  <si>
    <t>(株)関西空調　</t>
  </si>
  <si>
    <t>奥出雲電力(株)</t>
  </si>
  <si>
    <t>(株)成田香取エネルギー</t>
  </si>
  <si>
    <t>グローバルソリューションサービス(株)</t>
  </si>
  <si>
    <t>(株)ＣＷＳ</t>
  </si>
  <si>
    <t>ふくしま新電力(株)</t>
  </si>
  <si>
    <t>(株)エネクスライフサービス</t>
  </si>
  <si>
    <t>ネイチャーエナジー小国(株)</t>
  </si>
  <si>
    <t>リエスパワーネクスト(株)</t>
  </si>
  <si>
    <t>(株)グリムスパワー</t>
  </si>
  <si>
    <t>本庄ガス(株)</t>
  </si>
  <si>
    <t>(株)フィット</t>
  </si>
  <si>
    <t>青森県民エナジー(株)</t>
  </si>
  <si>
    <t>(株)明治産業</t>
  </si>
  <si>
    <t>(株)翠光トップライン</t>
  </si>
  <si>
    <t>うすきエネルギー(株)</t>
  </si>
  <si>
    <t>岐阜電力(株)</t>
  </si>
  <si>
    <t>格安電力(株)</t>
  </si>
  <si>
    <t>(株)エスケーエナジー</t>
  </si>
  <si>
    <t>名南共同エネルギー(株)</t>
  </si>
  <si>
    <t>(株)ＴＯＫＹＯ油電力</t>
  </si>
  <si>
    <t>生活協同組合コープみらい</t>
  </si>
  <si>
    <t>(株)ネクシィーズ・ゼロ</t>
  </si>
  <si>
    <t>そうまＩグリッド合同会社</t>
  </si>
  <si>
    <t>新潟県民電力(株)</t>
  </si>
  <si>
    <t>Ｍｙシティ電力(株)</t>
  </si>
  <si>
    <t>いこま市民パワー(株)</t>
  </si>
  <si>
    <t>(株)コープでんき東北</t>
  </si>
  <si>
    <t>長野都市ガス(株)</t>
  </si>
  <si>
    <t>上田ガス(株)</t>
  </si>
  <si>
    <t>Ｃｏｃｏテラスたがわ(株)</t>
  </si>
  <si>
    <t>代替値</t>
  </si>
  <si>
    <t>_</t>
  </si>
  <si>
    <t>～～一般送配電事業者～～</t>
  </si>
  <si>
    <t>指定－第１０表　エネルギー管理指定工場等、連鎖化エネルギー管理指定工場等、管理統括エネルギー管理指定
　　　　　　　　工場等又は管理関係エネルギー管理指定工場等におけるエネルギーの使用に伴って発生する
　　　　　　　　二酸化炭素の温室効果ガス算定排出量</t>
    <rPh sb="0" eb="2">
      <t>シテイ</t>
    </rPh>
    <rPh sb="3" eb="4">
      <t>ダイ</t>
    </rPh>
    <phoneticPr fontId="20"/>
  </si>
  <si>
    <t>指定－第８表　エネルギー管理指定工場等、連鎖化エネルギー管理指定工場等、管理統括エネルギー管理
　　　　　　　指定工場等又は管理関係エネルギー管理指定工場等におけるエネルギーの使用の合理化に
　　　　　　　関する判断の基準の遵守状況</t>
    <rPh sb="0" eb="2">
      <t>シテイ</t>
    </rPh>
    <phoneticPr fontId="19"/>
  </si>
  <si>
    <t>指定－第３表  エネルギー管理指定工場等、連鎖化エネルギー管理指定工場等、管理統括エネルギー管理指定
　　　　　　　工場等又は管理関係エネルギー管理指定工場等におけるエネルギーの使用の合理化に関する設
　　　　　　　備及びエネルギーを消費する主要な設備の概要、稼働状況及び新設、改造又は撤去の状況</t>
    <rPh sb="0" eb="2">
      <t>シテイ</t>
    </rPh>
    <rPh sb="13" eb="15">
      <t>カンリ</t>
    </rPh>
    <rPh sb="15" eb="17">
      <t>シテイ</t>
    </rPh>
    <rPh sb="17" eb="20">
      <t>コウジョウナド</t>
    </rPh>
    <rPh sb="21" eb="23">
      <t>レンサ</t>
    </rPh>
    <rPh sb="23" eb="24">
      <t>カ</t>
    </rPh>
    <rPh sb="29" eb="31">
      <t>カンリ</t>
    </rPh>
    <rPh sb="31" eb="33">
      <t>シテイ</t>
    </rPh>
    <rPh sb="33" eb="36">
      <t>コウジョウナド</t>
    </rPh>
    <rPh sb="37" eb="39">
      <t>カンリ</t>
    </rPh>
    <rPh sb="39" eb="41">
      <t>トウカツ</t>
    </rPh>
    <rPh sb="46" eb="48">
      <t>カンリ</t>
    </rPh>
    <phoneticPr fontId="20"/>
  </si>
  <si>
    <t>基礎排出係数</t>
    <rPh sb="0" eb="2">
      <t>キソ</t>
    </rPh>
    <rPh sb="2" eb="4">
      <t>ハイシュツ</t>
    </rPh>
    <rPh sb="4" eb="6">
      <t>ケイスウ</t>
    </rPh>
    <phoneticPr fontId="19"/>
  </si>
  <si>
    <t>エネルギー管理指定工場等、連鎖化エネルギー管理指定工場等、管理統括エネルギー管理指定工場等又は管理関係エネルギー管理指定工場等単位の報告</t>
    <rPh sb="5" eb="7">
      <t>カンリ</t>
    </rPh>
    <rPh sb="7" eb="9">
      <t>シテイ</t>
    </rPh>
    <rPh sb="9" eb="12">
      <t>コウジョウナド</t>
    </rPh>
    <rPh sb="13" eb="15">
      <t>レンサ</t>
    </rPh>
    <rPh sb="15" eb="16">
      <t>カ</t>
    </rPh>
    <rPh sb="21" eb="23">
      <t>カンリ</t>
    </rPh>
    <rPh sb="23" eb="25">
      <t>シテイ</t>
    </rPh>
    <rPh sb="25" eb="28">
      <t>コウジョウナド</t>
    </rPh>
    <rPh sb="29" eb="31">
      <t>カンリ</t>
    </rPh>
    <rPh sb="31" eb="33">
      <t>トウカツ</t>
    </rPh>
    <rPh sb="38" eb="40">
      <t>カンリ</t>
    </rPh>
    <rPh sb="40" eb="42">
      <t>シテイ</t>
    </rPh>
    <rPh sb="42" eb="44">
      <t>コウジョウ</t>
    </rPh>
    <phoneticPr fontId="20"/>
  </si>
  <si>
    <t>指定－第１表　エネルギー管理指定工場等、連鎖化エネルギー管理指定工場等、管理統括エネルギー管理指定工場等又は管理関係エネルギー管理指定工場等の名称等</t>
    <rPh sb="0" eb="2">
      <t>シテイ</t>
    </rPh>
    <rPh sb="3" eb="4">
      <t>ダイ</t>
    </rPh>
    <rPh sb="5" eb="6">
      <t>ヒョウ</t>
    </rPh>
    <rPh sb="12" eb="14">
      <t>カンリ</t>
    </rPh>
    <rPh sb="14" eb="16">
      <t>シテイ</t>
    </rPh>
    <rPh sb="16" eb="19">
      <t>コウジョウナド</t>
    </rPh>
    <rPh sb="20" eb="22">
      <t>レンサ</t>
    </rPh>
    <rPh sb="22" eb="23">
      <t>カ</t>
    </rPh>
    <rPh sb="28" eb="30">
      <t>カンリ</t>
    </rPh>
    <rPh sb="30" eb="32">
      <t>シテイ</t>
    </rPh>
    <rPh sb="32" eb="35">
      <t>コウジョウナド</t>
    </rPh>
    <rPh sb="36" eb="38">
      <t>カンリ</t>
    </rPh>
    <rPh sb="38" eb="40">
      <t>トウカツ</t>
    </rPh>
    <rPh sb="45" eb="46">
      <t>カン</t>
    </rPh>
    <phoneticPr fontId="20"/>
  </si>
  <si>
    <t>tCO2</t>
    <phoneticPr fontId="20"/>
  </si>
  <si>
    <t>tCＯ2/kWh</t>
    <phoneticPr fontId="20"/>
  </si>
  <si>
    <t>指定表第10表5
※担当者確認欄</t>
    <rPh sb="0" eb="2">
      <t>シテイ</t>
    </rPh>
    <rPh sb="2" eb="3">
      <t>ヒョウ</t>
    </rPh>
    <rPh sb="3" eb="4">
      <t>ダイ</t>
    </rPh>
    <rPh sb="6" eb="7">
      <t>ヒョウ</t>
    </rPh>
    <rPh sb="10" eb="13">
      <t>タントウシャ</t>
    </rPh>
    <rPh sb="13" eb="15">
      <t>カクニン</t>
    </rPh>
    <rPh sb="15" eb="16">
      <t>ラン</t>
    </rPh>
    <phoneticPr fontId="20"/>
  </si>
  <si>
    <t>・</t>
    <phoneticPr fontId="20"/>
  </si>
  <si>
    <r>
      <rPr>
        <sz val="8"/>
        <color indexed="8"/>
        <rFont val="HG丸ｺﾞｼｯｸM-PRO"/>
        <family val="3"/>
        <charset val="128"/>
      </rPr>
      <t>排出係数</t>
    </r>
    <r>
      <rPr>
        <sz val="9"/>
        <color indexed="8"/>
        <rFont val="HG丸ｺﾞｼｯｸM-PRO"/>
        <family val="3"/>
        <charset val="128"/>
      </rPr>
      <t>(tCO2/kWh)</t>
    </r>
    <rPh sb="0" eb="2">
      <t>ハイシュツ</t>
    </rPh>
    <rPh sb="2" eb="4">
      <t>ケイスウ</t>
    </rPh>
    <phoneticPr fontId="20"/>
  </si>
  <si>
    <t>(株)ウッドエナジー</t>
  </si>
  <si>
    <t>(株)オノプロックス</t>
  </si>
  <si>
    <t>福井電力(株)</t>
  </si>
  <si>
    <t>エネトレード(株)</t>
  </si>
  <si>
    <t>(株)グローアップ</t>
  </si>
  <si>
    <t>おもてなし山形(株)</t>
  </si>
  <si>
    <t>(株)内藤工業所</t>
  </si>
  <si>
    <t>(株)シグナストラスト</t>
  </si>
  <si>
    <t>ゲーテハウス(株)</t>
  </si>
  <si>
    <t>岩手電力(株)</t>
  </si>
  <si>
    <t>ＪＰエネルギー(株)</t>
  </si>
  <si>
    <t>兵庫電力(株)</t>
  </si>
  <si>
    <t>東北電力エナジートレーディング(株)</t>
  </si>
  <si>
    <t>ＴＲＥＮＤＥ(株)</t>
  </si>
  <si>
    <t>(株)宮交シティ</t>
  </si>
  <si>
    <t>(株)アルファライズ</t>
  </si>
  <si>
    <t>おおすみ半島スマートエネルギー(株)</t>
  </si>
  <si>
    <t>おきなわコープエナジー(株)</t>
  </si>
  <si>
    <t>弘前ガス(株)</t>
  </si>
  <si>
    <t>くるめエネルギー(株)</t>
  </si>
  <si>
    <t>松阪新電力(株)</t>
  </si>
  <si>
    <t>三友エンテック(株)</t>
  </si>
  <si>
    <t>伊勢志摩電力(株)</t>
  </si>
  <si>
    <t>(株)ぶんごおおのエナジー</t>
  </si>
  <si>
    <t>ヴィジョナリーパワー(株)</t>
  </si>
  <si>
    <t>有明エナジー(株)</t>
  </si>
  <si>
    <t>(株)エネ・ビジョン</t>
  </si>
  <si>
    <t>イワタニ三重(株)</t>
  </si>
  <si>
    <t>(株)マルヰ</t>
  </si>
  <si>
    <t>大多喜ガス(株)</t>
  </si>
  <si>
    <t>生活協同組合コープぐんま</t>
  </si>
  <si>
    <t>とちぎコープ生活協同組合</t>
  </si>
  <si>
    <t>いばらきコープ生活協同組合</t>
  </si>
  <si>
    <t>亀岡ふるさとエナジー(株)</t>
  </si>
  <si>
    <t>(株)Ｌｉｎｋ　Ｌｉｆｅ</t>
  </si>
  <si>
    <t>イワタニ東海(株)</t>
  </si>
  <si>
    <t>朝日ガスエナジー(株)</t>
  </si>
  <si>
    <t>みよしエナジー(株)</t>
  </si>
  <si>
    <t>(株)ｋａｒｃｈ</t>
  </si>
  <si>
    <t>(株)かみでん里山公社</t>
  </si>
  <si>
    <t>イワタニ長野(株)</t>
  </si>
  <si>
    <t>※残差と参考値についての説明はこちら</t>
    <rPh sb="1" eb="3">
      <t>ザンサ</t>
    </rPh>
    <rPh sb="4" eb="7">
      <t>サンコウチ</t>
    </rPh>
    <rPh sb="12" eb="14">
      <t>セツメイ</t>
    </rPh>
    <phoneticPr fontId="19"/>
  </si>
  <si>
    <t>Ａｐａｍａｎ　Ｅｎｅｒｇｙ(株)</t>
  </si>
  <si>
    <t>(株)Ｌｏｏｏｐ(メニューA)</t>
  </si>
  <si>
    <t>(株)Ｌｏｏｏｐ(メニューB)</t>
  </si>
  <si>
    <t>ＭＫステーションズ(株)</t>
  </si>
  <si>
    <t>(株)アースインフィニティ</t>
  </si>
  <si>
    <t>アーバンエナジー(株)(メニューA)</t>
  </si>
  <si>
    <t>アーバンエナジー(株)(メニューB)</t>
  </si>
  <si>
    <t>アーバンエナジー(株)(メニューC)</t>
  </si>
  <si>
    <t>アーバンエナジー(株)(メニューD)</t>
  </si>
  <si>
    <t>アーバンエナジー(株)(メニューE)</t>
  </si>
  <si>
    <t>伊藤忠エネクス(株)(メニューA)</t>
  </si>
  <si>
    <t>伊藤忠商事(株)(メニューA)</t>
  </si>
  <si>
    <t>(株)エナリス・パワー・マーケティング(メニューA)</t>
  </si>
  <si>
    <t>(株)エナリス・パワー・マーケティング(メニューB)</t>
  </si>
  <si>
    <t>(株)エネット(メニューA)</t>
  </si>
  <si>
    <t>(株)エネット(メニューB)</t>
  </si>
  <si>
    <t>荏原環境プラント(株)(メニューA)</t>
  </si>
  <si>
    <t>荏原環境プラント(株)(メニューB)</t>
  </si>
  <si>
    <t>荏原環境プラント(株)(メニューC)</t>
  </si>
  <si>
    <t>荏原環境プラント(株)(メニューD)</t>
  </si>
  <si>
    <t>荏原環境プラント(株)(メニューE)</t>
  </si>
  <si>
    <t>荏原環境プラント(株)(メニューF)</t>
  </si>
  <si>
    <t>荏原環境プラント(株)(メニューG)</t>
  </si>
  <si>
    <t>荏原環境プラント(株)(メニューH)</t>
  </si>
  <si>
    <t>荏原環境プラント(株)(メニューI)</t>
  </si>
  <si>
    <t>エフィシエント(株)</t>
  </si>
  <si>
    <t>(株)エフエネ</t>
  </si>
  <si>
    <t>オリックス(株)(メニューA)</t>
  </si>
  <si>
    <t>(株)関電エネルギーソリューション(メニューA)</t>
  </si>
  <si>
    <t>サミットエナジー(株)(メニューA)</t>
  </si>
  <si>
    <t>自然電力(株)(メニューA)</t>
  </si>
  <si>
    <t>自然電力(株)(メニューB)</t>
  </si>
  <si>
    <t>自然電力(株)(メニューC)</t>
  </si>
  <si>
    <t>シナネン(株)(メニューA)</t>
  </si>
  <si>
    <t>シナネン(株)(メニューB)</t>
  </si>
  <si>
    <t>シナネン(株)(メニューC)</t>
  </si>
  <si>
    <t>シナネン(株)(メニューD)</t>
  </si>
  <si>
    <t>鈴与商事(株)(メニューA)</t>
  </si>
  <si>
    <t>スマートエナジー磐田(株)(メニューA)</t>
  </si>
  <si>
    <t>ゼロワットパワー(株)(メニューA)</t>
  </si>
  <si>
    <t>(株)タクマエナジー(メニューA)</t>
  </si>
  <si>
    <t>東邦ガス(株)(メニューA)</t>
  </si>
  <si>
    <t>(株)とんでんホールディングス</t>
  </si>
  <si>
    <t>なでしこ電力(株)</t>
  </si>
  <si>
    <t>(株)パワー・オプティマイザー</t>
  </si>
  <si>
    <t>ひおき地域エネルギー(株)(メニューA)</t>
  </si>
  <si>
    <t>ひおき地域エネルギー(株)(メニューB)</t>
  </si>
  <si>
    <t>日立造船(株)(メニューA)</t>
  </si>
  <si>
    <t>(株)ミツウロコヴェッセル</t>
  </si>
  <si>
    <t>ミツウロコグリーンエネルギー(株)(メニューA)</t>
  </si>
  <si>
    <t>ミツウロコグリーンエネルギー(株)(メニューB)</t>
  </si>
  <si>
    <t>ミツウロコグリーンエネルギー(株)(メニューC)</t>
  </si>
  <si>
    <t>大和ハウス工業(株)　(メニューA)</t>
  </si>
  <si>
    <t>大和ハウス工業(株)　(メニューB)</t>
  </si>
  <si>
    <t>リコージャパン(株)(メニューA)</t>
  </si>
  <si>
    <t>リコージャパン(株)(メニューB)</t>
  </si>
  <si>
    <t>購入した電気の基礎排出係数</t>
    <rPh sb="0" eb="2">
      <t>コウニュウ</t>
    </rPh>
    <rPh sb="4" eb="6">
      <t>デンキ</t>
    </rPh>
    <phoneticPr fontId="25"/>
  </si>
  <si>
    <t>係数一覧（小売電気事業者）</t>
    <rPh sb="0" eb="2">
      <t>ケイスウ</t>
    </rPh>
    <rPh sb="2" eb="4">
      <t>イチラン</t>
    </rPh>
    <rPh sb="5" eb="7">
      <t>コウ</t>
    </rPh>
    <rPh sb="7" eb="9">
      <t>デンキ</t>
    </rPh>
    <rPh sb="9" eb="12">
      <t>ジギョウシャ</t>
    </rPh>
    <phoneticPr fontId="37"/>
  </si>
  <si>
    <t>ｔCO2/kWh</t>
  </si>
  <si>
    <t>＜指定表＞</t>
    <rPh sb="1" eb="4">
      <t>シテイヒョウ</t>
    </rPh>
    <phoneticPr fontId="19"/>
  </si>
  <si>
    <t>二酸化炭素</t>
    <rPh sb="0" eb="3">
      <t>ニサンカ</t>
    </rPh>
    <rPh sb="3" eb="5">
      <t>タンソ</t>
    </rPh>
    <phoneticPr fontId="19"/>
  </si>
  <si>
    <t>二酸化炭素　</t>
    <rPh sb="0" eb="3">
      <t>ニサンカ</t>
    </rPh>
    <rPh sb="3" eb="5">
      <t>タンソ</t>
    </rPh>
    <phoneticPr fontId="19"/>
  </si>
  <si>
    <t>北海道電力(株)(メニューA)</t>
  </si>
  <si>
    <t>北海道電力(株)((参考値)事業者全体)</t>
  </si>
  <si>
    <t>東北電力(株)(メニューA)</t>
  </si>
  <si>
    <t>東北電力(株)(メニューB)</t>
  </si>
  <si>
    <t>東北電力(株)((参考値)事業者全体)</t>
  </si>
  <si>
    <t>東京電力エナジーパートナー(株)(メニューA)</t>
  </si>
  <si>
    <t>東京電力エナジーパートナー(株)(メニューB)</t>
  </si>
  <si>
    <t>東京電力エナジーパートナー(株)(メニューC)</t>
  </si>
  <si>
    <t>東京電力エナジーパートナー(株)(メニューD)</t>
  </si>
  <si>
    <t>東京電力エナジーパートナー(株)((参考値)事業者全体)</t>
  </si>
  <si>
    <t>北陸電力(株)(メニューA)</t>
  </si>
  <si>
    <t>北陸電力(株)((参考値)事業者全体)</t>
  </si>
  <si>
    <t>中国電力(株)(メニューA)</t>
  </si>
  <si>
    <t>中国電力(株)((参考値)事業者全体)</t>
  </si>
  <si>
    <t>四国電力(株)(メニューA)</t>
  </si>
  <si>
    <t>四国電力(株)(メニューB)</t>
  </si>
  <si>
    <t>四国電力(株)((参考値)事業者全体)</t>
  </si>
  <si>
    <t>九州電力(株)(メニューA)</t>
  </si>
  <si>
    <t>九州電力(株)((参考値)事業者全体)</t>
  </si>
  <si>
    <t>(株)Ｌｏｏｏｐ((参考値)事業者全体)</t>
  </si>
  <si>
    <t>ＭＧＣエネルギー(株)</t>
  </si>
  <si>
    <t>ＮＦパワーサービス(株)(メニューA)</t>
  </si>
  <si>
    <t>ＮＦパワーサービス(株)((参考値)事業者全体)</t>
  </si>
  <si>
    <t>アーバンエナジー(株)(メニューF)</t>
  </si>
  <si>
    <t>アーバンエナジー(株)((参考値)事業者全体)</t>
  </si>
  <si>
    <t>(株)イーネットワーク</t>
  </si>
  <si>
    <t>(株)イシオ</t>
  </si>
  <si>
    <t>出光グリーンパワー(株)(メニューA)</t>
  </si>
  <si>
    <t>出光グリーンパワー(株)(メニューB)</t>
  </si>
  <si>
    <t>出光グリーンパワー(株)((参考値)事業者全体)</t>
  </si>
  <si>
    <t>伊藤忠エネクス(株)((参考値)事業者全体)</t>
  </si>
  <si>
    <t>伊藤忠商事(株)((参考値)事業者全体)</t>
  </si>
  <si>
    <t>エア・ウォーター(株)</t>
  </si>
  <si>
    <t>(株)エナリス・パワー・マーケティング(メニューC)</t>
  </si>
  <si>
    <t>(株)エナリス・パワー・マーケティング(メニューD)</t>
  </si>
  <si>
    <t>(株)エナリス・パワー・マーケティング((参考値)事業者全体)</t>
  </si>
  <si>
    <t>エネサーブ(株)(メニューA)</t>
  </si>
  <si>
    <t>エネサーブ(株)((参考値)事業者全体)</t>
  </si>
  <si>
    <t>(株)エネット(メニューC)</t>
  </si>
  <si>
    <t>(株)エネット(メニューD)</t>
  </si>
  <si>
    <t>(株)エネット(メニューE)</t>
  </si>
  <si>
    <t>(株)エネット(メニューF)</t>
  </si>
  <si>
    <t>(株)エネット(メニューG)</t>
  </si>
  <si>
    <t>(株)エネット((参考値)事業者全体)</t>
  </si>
  <si>
    <t>(株)エネファント(メニューA)</t>
  </si>
  <si>
    <t>(株)エネファント(メニューB)</t>
  </si>
  <si>
    <t>(株)エネファント((参考値)事業者全体)</t>
  </si>
  <si>
    <t>荏原環境プラント(株)(メニューJ)</t>
  </si>
  <si>
    <t>荏原環境プラント(株)(メニューK)</t>
  </si>
  <si>
    <t>荏原環境プラント(株)(メニューL)</t>
  </si>
  <si>
    <t>荏原環境プラント(株)((参考値)事業者全体)</t>
  </si>
  <si>
    <t>大阪いずみ市民生活協同組合(メニューA)</t>
  </si>
  <si>
    <t>大阪いずみ市民生活協同組合((参考値)事業者全体)</t>
  </si>
  <si>
    <t>大阪瓦斯(株)(メニューA)</t>
  </si>
  <si>
    <t>大阪瓦斯(株)((参考値)事業者全体)</t>
  </si>
  <si>
    <t>オリックス(株)(メニューB)</t>
  </si>
  <si>
    <t>オリックス(株)(メニューC)</t>
  </si>
  <si>
    <t>オリックス(株)(メニューD)</t>
  </si>
  <si>
    <t>オリックス(株)((参考値)事業者全体)</t>
  </si>
  <si>
    <t>(株)唐津パワーホールディングス</t>
  </si>
  <si>
    <t>(株)関電エネルギーソリューション((参考値)事業者全体)</t>
  </si>
  <si>
    <t>京セラ関電エナジー合同会社</t>
  </si>
  <si>
    <t>京都生活協同組合(メニューA)</t>
  </si>
  <si>
    <t>京都生活協同組合((参考値)事業者全体)</t>
  </si>
  <si>
    <t>(株)球磨村森電力</t>
  </si>
  <si>
    <t>グリーンシティこばやし(株)</t>
  </si>
  <si>
    <t>グリーンピープルズパワー(株)</t>
  </si>
  <si>
    <t>(株)グローバルキャスト</t>
  </si>
  <si>
    <t>サーラｅエナジー(株)(メニューA)</t>
  </si>
  <si>
    <t>サーラｅエナジー(株)((参考値)事業者全体)</t>
  </si>
  <si>
    <t>酒田天然瓦斯(株)</t>
  </si>
  <si>
    <t>坂戸ガス(株)</t>
  </si>
  <si>
    <t>サミットエナジー(株)((参考値)事業者全体)</t>
  </si>
  <si>
    <t>(株)三郷ひまわりエナジー</t>
  </si>
  <si>
    <t>自然電力(株)(メニューD)</t>
  </si>
  <si>
    <t>自然電力(株)((参考値)事業者全体)</t>
  </si>
  <si>
    <t>シナネン(株)((参考値)事業者全体)</t>
  </si>
  <si>
    <t>新電力いばらき(株)</t>
  </si>
  <si>
    <t>新電力新潟(株)</t>
  </si>
  <si>
    <t>鈴与商事(株)((参考値)事業者全体)</t>
  </si>
  <si>
    <t>スマートエナジー磐田(株)((参考値)事業者全体)</t>
  </si>
  <si>
    <t>スマートエナジー熊本(株)</t>
  </si>
  <si>
    <t>(株)スマートテック(メニューA)</t>
  </si>
  <si>
    <t>(株)スマートテック((参考値)事業者全体)</t>
  </si>
  <si>
    <t>生活協同組合コープしが(メニューA)</t>
  </si>
  <si>
    <t>生活協同組合コープしが((参考値)事業者全体)</t>
  </si>
  <si>
    <t>生活協同組合コープながの</t>
  </si>
  <si>
    <t>積水化学工業(株)(メニューA)</t>
  </si>
  <si>
    <t>積水化学工業(株)((参考値)事業者全体)</t>
  </si>
  <si>
    <t>石油資源開発(株)</t>
  </si>
  <si>
    <t>(株)センカク</t>
  </si>
  <si>
    <t>ダイヤモンドパワー(株)(メニューA)</t>
  </si>
  <si>
    <t>ダイヤモンドパワー(株)((参考値)事業者全体)</t>
  </si>
  <si>
    <t>(株)タクマエナジー((参考値)事業者全体)</t>
  </si>
  <si>
    <t>秩父新電力(株)(メニューA)</t>
  </si>
  <si>
    <t>秩父新電力(株)((参考値)事業者全体)</t>
  </si>
  <si>
    <t>デジタルグリッド(株)(メニューA)</t>
  </si>
  <si>
    <t>デジタルグリッド(株)(メニューB)</t>
  </si>
  <si>
    <t>デジタルグリッド(株)((参考値)事業者全体)</t>
  </si>
  <si>
    <t>(株)テレ・マーカー</t>
  </si>
  <si>
    <t>(株)デンケン</t>
  </si>
  <si>
    <t>電力保全サービス(株)</t>
  </si>
  <si>
    <t>東邦ガス(株)((参考値)事業者全体)</t>
  </si>
  <si>
    <t>(株)ところざわ未来電力(メニューA)</t>
  </si>
  <si>
    <t>(株)ところざわ未来電力((参考値)事業者全体)</t>
  </si>
  <si>
    <t>ニシムラ(株)</t>
  </si>
  <si>
    <t>日本エネルギー総合システム(株)(メニューA)</t>
  </si>
  <si>
    <t>日本エネルギー総合システム(株)((参考値)事業者全体)</t>
  </si>
  <si>
    <t>ひおき地域エネルギー(株)((参考値)事業者全体)</t>
  </si>
  <si>
    <t>日田グリーン電力(株)(メニューA)</t>
  </si>
  <si>
    <t>日田グリーン電力(株)((参考値)事業者全体)</t>
  </si>
  <si>
    <t>日立造船(株)(メニューB)</t>
  </si>
  <si>
    <t>日立造船(株)((参考値)事業者全体)</t>
  </si>
  <si>
    <t>フィンテックラボ協同組合</t>
  </si>
  <si>
    <t>福島フェニックス電力(株)</t>
  </si>
  <si>
    <t>福山未来エナジー(株)</t>
  </si>
  <si>
    <t>富士山エナジー(株)</t>
  </si>
  <si>
    <t>北海道電力コクリエーション(株)</t>
  </si>
  <si>
    <t>(株)三河の山里コミュニティパワー</t>
  </si>
  <si>
    <t>ミツウロコグリーンエネルギー(株)(メニューD)</t>
  </si>
  <si>
    <t>ミツウロコグリーンエネルギー(株)((参考値)事業者全体)</t>
  </si>
  <si>
    <t>緑屋電気(株)</t>
  </si>
  <si>
    <t>(株)ミナサポ</t>
  </si>
  <si>
    <t>(株)美作国電力</t>
  </si>
  <si>
    <t>大和ハウス工業(株)　(メニューC)</t>
  </si>
  <si>
    <t>大和ハウス工業(株)　(メニューD)</t>
  </si>
  <si>
    <t>大和ハウス工業(株)　((参考値)事業者全体)</t>
  </si>
  <si>
    <t>(株)吉田石油店</t>
  </si>
  <si>
    <t>リコージャパン(株)(メニューC)</t>
  </si>
  <si>
    <t>リコージャパン(株)(メニューD)</t>
  </si>
  <si>
    <t>リコージャパン(株)(メニューE)</t>
  </si>
  <si>
    <t>リコージャパン(株)((参考値)事業者全体)</t>
  </si>
  <si>
    <t>リストプロパティーズ(株)</t>
  </si>
  <si>
    <t>綿半パートナーズ(株)</t>
  </si>
  <si>
    <t>tCO2/kWh</t>
  </si>
  <si>
    <t>新設・更新に当たっての措置</t>
  </si>
  <si>
    <t>新設・更新に当たっての措置</t>
    <rPh sb="3" eb="5">
      <t>コウシン</t>
    </rPh>
    <phoneticPr fontId="19"/>
  </si>
  <si>
    <t>空気調和設備、換気設備の新設・更新に当たっての措置</t>
    <rPh sb="0" eb="2">
      <t>クウキ</t>
    </rPh>
    <rPh sb="2" eb="4">
      <t>チョウワ</t>
    </rPh>
    <rPh sb="4" eb="6">
      <t>セツビ</t>
    </rPh>
    <rPh sb="7" eb="9">
      <t>カンキ</t>
    </rPh>
    <rPh sb="9" eb="11">
      <t>セツビ</t>
    </rPh>
    <rPh sb="18" eb="19">
      <t>ア</t>
    </rPh>
    <rPh sb="23" eb="25">
      <t>ソチ</t>
    </rPh>
    <phoneticPr fontId="20"/>
  </si>
  <si>
    <t>ボイラー設備、給湯設備の新設・更新に当たっての措置</t>
    <rPh sb="9" eb="11">
      <t>セツビ</t>
    </rPh>
    <rPh sb="18" eb="19">
      <t>ア</t>
    </rPh>
    <rPh sb="23" eb="25">
      <t>ソチ</t>
    </rPh>
    <phoneticPr fontId="20"/>
  </si>
  <si>
    <t>照明設備、昇降機の新設・更新に当たっての措置</t>
    <rPh sb="15" eb="16">
      <t>ア</t>
    </rPh>
    <rPh sb="20" eb="22">
      <t>ソチ</t>
    </rPh>
    <phoneticPr fontId="20"/>
  </si>
  <si>
    <t>受変電設備の新設・更新に当たっての措置</t>
    <rPh sb="3" eb="5">
      <t>セツビ</t>
    </rPh>
    <rPh sb="12" eb="13">
      <t>ア</t>
    </rPh>
    <rPh sb="17" eb="19">
      <t>ソチ</t>
    </rPh>
    <phoneticPr fontId="20"/>
  </si>
  <si>
    <t>BEMSの新設・更新に当たっての措置</t>
    <rPh sb="11" eb="12">
      <t>ア</t>
    </rPh>
    <rPh sb="16" eb="18">
      <t>ソチ</t>
    </rPh>
    <phoneticPr fontId="20"/>
  </si>
  <si>
    <t>発電専用設備、コージェネレーション設備の新設・更新に当たっての措置</t>
    <rPh sb="17" eb="19">
      <t>セツビ</t>
    </rPh>
    <rPh sb="26" eb="27">
      <t>ア</t>
    </rPh>
    <rPh sb="31" eb="33">
      <t>ソチ</t>
    </rPh>
    <phoneticPr fontId="20"/>
  </si>
  <si>
    <t>事務用機器、民生用機器の新設・更新に当たっての措置</t>
    <rPh sb="18" eb="19">
      <t>ア</t>
    </rPh>
    <rPh sb="23" eb="25">
      <t>ソチ</t>
    </rPh>
    <phoneticPr fontId="20"/>
  </si>
  <si>
    <t>業務用機器の新設・更新に当たっての措置</t>
    <rPh sb="12" eb="13">
      <t>ア</t>
    </rPh>
    <rPh sb="17" eb="19">
      <t>ソチ</t>
    </rPh>
    <phoneticPr fontId="20"/>
  </si>
  <si>
    <t>燃焼設備の新設・更新に当たっての措置</t>
    <rPh sb="2" eb="4">
      <t>セツビ</t>
    </rPh>
    <rPh sb="11" eb="12">
      <t>ア</t>
    </rPh>
    <rPh sb="16" eb="18">
      <t>ソチ</t>
    </rPh>
    <phoneticPr fontId="20"/>
  </si>
  <si>
    <t>加熱等を行う設備の新設・更新に当たっての措置</t>
    <rPh sb="15" eb="16">
      <t>ア</t>
    </rPh>
    <rPh sb="20" eb="22">
      <t>ソチ</t>
    </rPh>
    <phoneticPr fontId="20"/>
  </si>
  <si>
    <t>空気調和設備、給湯設備の新設・更新に当たっての措置</t>
    <rPh sb="0" eb="2">
      <t>クウキ</t>
    </rPh>
    <rPh sb="2" eb="4">
      <t>チョウワ</t>
    </rPh>
    <rPh sb="4" eb="6">
      <t>セツビ</t>
    </rPh>
    <rPh sb="18" eb="19">
      <t>ア</t>
    </rPh>
    <rPh sb="23" eb="25">
      <t>ソチ</t>
    </rPh>
    <phoneticPr fontId="20"/>
  </si>
  <si>
    <t>廃熱回収設備の新設・更新に当たっての措置</t>
    <rPh sb="13" eb="14">
      <t>ア</t>
    </rPh>
    <rPh sb="18" eb="20">
      <t>ソチ</t>
    </rPh>
    <phoneticPr fontId="20"/>
  </si>
  <si>
    <t>コージェネレーション設備の新設・更新に当たっての措置</t>
    <rPh sb="19" eb="20">
      <t>ア</t>
    </rPh>
    <rPh sb="24" eb="26">
      <t>ソチ</t>
    </rPh>
    <phoneticPr fontId="20"/>
  </si>
  <si>
    <t>熱利用設備の新設・更新に当たっての措置</t>
    <rPh sb="12" eb="13">
      <t>ア</t>
    </rPh>
    <rPh sb="17" eb="19">
      <t>ソチ</t>
    </rPh>
    <phoneticPr fontId="20"/>
  </si>
  <si>
    <t>受変電設備及び配電設備の新設・更新に当たっての措置</t>
    <rPh sb="18" eb="19">
      <t>ア</t>
    </rPh>
    <rPh sb="23" eb="25">
      <t>ソチ</t>
    </rPh>
    <phoneticPr fontId="20"/>
  </si>
  <si>
    <t>電動力応用設備の新設・更新に当たっての措置</t>
    <rPh sb="14" eb="15">
      <t>ア</t>
    </rPh>
    <rPh sb="19" eb="21">
      <t>ソチ</t>
    </rPh>
    <phoneticPr fontId="20"/>
  </si>
  <si>
    <t>照明設備、昇降機、事務用機器、民生用機器の新設・更新に当たっての措置</t>
    <rPh sb="27" eb="28">
      <t>ア</t>
    </rPh>
    <rPh sb="32" eb="34">
      <t>ソチ</t>
    </rPh>
    <phoneticPr fontId="20"/>
  </si>
  <si>
    <t>(4-2)　発電専用設備</t>
    <phoneticPr fontId="19"/>
  </si>
  <si>
    <t>(4-3)　コージェネレーション設備</t>
    <phoneticPr fontId="19"/>
  </si>
  <si>
    <t>(4-1)　蒸気駆動の動力設備</t>
    <rPh sb="6" eb="8">
      <t>ジョウキ</t>
    </rPh>
    <rPh sb="8" eb="10">
      <t>クドウ</t>
    </rPh>
    <rPh sb="11" eb="13">
      <t>ドウリョク</t>
    </rPh>
    <rPh sb="13" eb="15">
      <t>セツビ</t>
    </rPh>
    <phoneticPr fontId="19"/>
  </si>
  <si>
    <t>蒸気駆動の動力設備の管理</t>
    <rPh sb="10" eb="12">
      <t>カンリ</t>
    </rPh>
    <phoneticPr fontId="20"/>
  </si>
  <si>
    <t>蒸気駆動の動力設備に関する計測及び記録</t>
    <rPh sb="10" eb="11">
      <t>カン</t>
    </rPh>
    <rPh sb="13" eb="15">
      <t>ケイソク</t>
    </rPh>
    <rPh sb="15" eb="16">
      <t>オヨ</t>
    </rPh>
    <rPh sb="17" eb="19">
      <t>キロク</t>
    </rPh>
    <phoneticPr fontId="20"/>
  </si>
  <si>
    <t>蒸気駆動の動力設備の保守及び点検</t>
    <rPh sb="10" eb="12">
      <t>ホシュ</t>
    </rPh>
    <rPh sb="12" eb="13">
      <t>オヨ</t>
    </rPh>
    <rPh sb="14" eb="16">
      <t>テンケン</t>
    </rPh>
    <phoneticPr fontId="20"/>
  </si>
  <si>
    <t>蒸気駆動の動力設備の新設・更新に当たっての措置</t>
    <rPh sb="10" eb="12">
      <t>シンセツ</t>
    </rPh>
    <rPh sb="13" eb="15">
      <t>コウシン</t>
    </rPh>
    <rPh sb="16" eb="17">
      <t>ア</t>
    </rPh>
    <rPh sb="21" eb="23">
      <t>ソチ</t>
    </rPh>
    <phoneticPr fontId="20"/>
  </si>
  <si>
    <t>管理標準に定めている計測及び記録の実施状況</t>
    <phoneticPr fontId="20"/>
  </si>
  <si>
    <t>Ｎｅｘｔ　Ｐｏｗｅｒ(株)</t>
  </si>
  <si>
    <t>一般財団法人泉佐野電力　　</t>
  </si>
  <si>
    <t>出光興産(株)(メニューA)</t>
  </si>
  <si>
    <t>出光興産(株)(メニューB)</t>
  </si>
  <si>
    <t>出光興産(株)((参考値)事業者全体)</t>
  </si>
  <si>
    <t>(株)エネアーク関西</t>
  </si>
  <si>
    <t>(株)エネアーク関東</t>
  </si>
  <si>
    <t>エバーグリーン・マーケティング(株)(メニューA)</t>
  </si>
  <si>
    <t>エバーグリーン・マーケティング(株)((参考値)事業者全体)</t>
  </si>
  <si>
    <t>エフビットコミュニケーションズ(株)　(メニューA)</t>
  </si>
  <si>
    <t>エフビットコミュニケーションズ(株)　(メニューB)</t>
  </si>
  <si>
    <t>エフビットコミュニケーションズ(株)　((参考値)事業者全体)</t>
  </si>
  <si>
    <t>香川電力(株)　(メニューA)</t>
  </si>
  <si>
    <t>香川電力(株)　((参考値)事業者全体)</t>
  </si>
  <si>
    <t>公益財団法人東京都環境公社</t>
  </si>
  <si>
    <t>(株)トーヨーエネルギーファーム</t>
  </si>
  <si>
    <t>フラワーペイメント(株)</t>
  </si>
  <si>
    <t>丸紅新電力(株)(メニューA)</t>
  </si>
  <si>
    <t>丸紅新電力(株)((参考値)事業者全体)</t>
  </si>
  <si>
    <t>宮崎電力(株)</t>
  </si>
  <si>
    <t>森のエネルギー(株)</t>
  </si>
  <si>
    <t>やめエネルギー(株)</t>
  </si>
  <si>
    <t>定期報告書等に関するヘルプデスク</t>
    <phoneticPr fontId="19"/>
  </si>
  <si>
    <t>定期報告書等の記載方法、定期報告書作成支援ツール等について、お問い合わせ窓口を設置しました。ご活用ください。</t>
  </si>
  <si>
    <t>省エネ法ヘルプデスク</t>
  </si>
  <si>
    <t>https://www.eccj.or.jp/helpdesk/</t>
    <phoneticPr fontId="19"/>
  </si>
  <si>
    <t>※（一財）省エネルギーセンターのＨＰへ遷移します</t>
  </si>
  <si>
    <t>電気（二酸化炭素排出係数）</t>
    <rPh sb="0" eb="2">
      <t>デンキ</t>
    </rPh>
    <rPh sb="3" eb="6">
      <t>ニサンカ</t>
    </rPh>
    <rPh sb="6" eb="8">
      <t>タンソ</t>
    </rPh>
    <rPh sb="8" eb="10">
      <t>ハイシュツ</t>
    </rPh>
    <rPh sb="10" eb="12">
      <t>ケイスウ</t>
    </rPh>
    <phoneticPr fontId="19"/>
  </si>
  <si>
    <t>電力会社件数</t>
    <rPh sb="0" eb="2">
      <t>デンリョク</t>
    </rPh>
    <rPh sb="2" eb="4">
      <t>ガイシャ</t>
    </rPh>
    <rPh sb="4" eb="6">
      <t>ケンスウ</t>
    </rPh>
    <phoneticPr fontId="19"/>
  </si>
  <si>
    <r>
      <t xml:space="preserve">電気事業者（小売電気事業者又は一般送配電事業者）から供給された電気を使用している場合は、
国が公表する電気事業者ごとの排出係数を入力してください。
それ以外の者から供給された電気を使用している場合は、実測等に基づく適切な排出係数を入力してください。
</t>
    </r>
    <r>
      <rPr>
        <b/>
        <u/>
        <sz val="11"/>
        <color rgb="FFFF0000"/>
        <rFont val="HG丸ｺﾞｼｯｸM-PRO"/>
        <family val="3"/>
        <charset val="128"/>
      </rPr>
      <t>※一般送配電事業者は、離島供給や最終保障供給の場合のみ使用してください。</t>
    </r>
    <rPh sb="6" eb="8">
      <t>コウ</t>
    </rPh>
    <rPh sb="8" eb="13">
      <t>デンキジギョウシャ</t>
    </rPh>
    <rPh sb="13" eb="14">
      <t>マタ</t>
    </rPh>
    <rPh sb="15" eb="20">
      <t>イッパンソウハイデン</t>
    </rPh>
    <rPh sb="20" eb="23">
      <t>ジギョウシャ</t>
    </rPh>
    <phoneticPr fontId="13"/>
  </si>
  <si>
    <t>該当するメニューがない場合は残差か参考値を選んでください。</t>
    <phoneticPr fontId="20"/>
  </si>
  <si>
    <t>＜紙申請＞省エネ法 定期報告書 作成手順</t>
    <phoneticPr fontId="19"/>
  </si>
  <si>
    <t>東京電力エナジーパートナー(株)(メニューE)</t>
  </si>
  <si>
    <t>東京電力エナジーパートナー(株)(メニューF)</t>
  </si>
  <si>
    <t>中部電力ミライズ(株)(メニューA)</t>
  </si>
  <si>
    <t>中部電力ミライズ(株)((参考値)事業者全体)</t>
  </si>
  <si>
    <t>中国電力(株)(メニューB)</t>
  </si>
  <si>
    <t>(株)ａｆｔｅｒＦＩＴ(メニューA)</t>
  </si>
  <si>
    <t>Ｃａｓｔｌｅｔｏｎ　Ｃｏｍｍｏｄｉｔｉｅｓ　Ｊａｐａｎ合同会社</t>
  </si>
  <si>
    <t>(株)ＣＤエナジーダイレクト(メニューA)</t>
  </si>
  <si>
    <t>(株)ＣＤエナジーダイレクト((参考値)事業者全体)</t>
  </si>
  <si>
    <t>(株)ＬＩＸＩＬ　ＴＥＰＣＯ　スマートパートナーズ(メニューA)</t>
  </si>
  <si>
    <t>(株)ＬＩＸＩＬ　ＴＥＰＣＯ　スマートパートナーズ((参考値)事業者全体)</t>
  </si>
  <si>
    <t>(株)Ｌｏｏｏｐ(メニューC)</t>
  </si>
  <si>
    <t>(株)Ｌｏｏｏｐ(メニューD)</t>
  </si>
  <si>
    <t>ＭＣリテールエナジー(株)(メニューA)</t>
  </si>
  <si>
    <t>ＭＣリテールエナジー(株)(メニューB)</t>
  </si>
  <si>
    <t>ＭＣリテールエナジー(株)((参考値)事業者全体)</t>
  </si>
  <si>
    <t>ＳＢパワー(株)(メニューA)</t>
  </si>
  <si>
    <t>ＳＢパワー(株)(メニューB)</t>
  </si>
  <si>
    <t>ＳＢパワー(株)((参考値)事業者全体)</t>
  </si>
  <si>
    <t>(株)Ｖ－Ｐｏｗｅｒ(メニューA)</t>
  </si>
  <si>
    <t>(株)Ｖ－Ｐｏｗｅｒ((参考値)事業者全体)</t>
  </si>
  <si>
    <t>アークエルテクノロジーズ(株)</t>
  </si>
  <si>
    <t>アーバンエナジー(株)(メニューG)</t>
  </si>
  <si>
    <t>(株)アイ・グリッド・ソリューションズ(メニューA)</t>
  </si>
  <si>
    <t>(株)アイ・グリッド・ソリューションズ((参考値)事業者全体)</t>
  </si>
  <si>
    <t>旭化成(株)(メニューA)</t>
  </si>
  <si>
    <t>旭化成(株)(メニューB)</t>
  </si>
  <si>
    <t>旭化成(株)((参考値)事業者全体)</t>
  </si>
  <si>
    <t>旭マルヰガス(株)</t>
  </si>
  <si>
    <t>アスエネ(株)(メニューA)</t>
  </si>
  <si>
    <t>アスエネ(株)(メニューB)</t>
  </si>
  <si>
    <t>アスエネ(株)(メニューC)</t>
  </si>
  <si>
    <t>アスエネ(株)(メニューD)</t>
  </si>
  <si>
    <t>アスエネ(株)((参考値)事業者全体)</t>
  </si>
  <si>
    <t>(株)イーネットワークシステムズ(メニューA)</t>
  </si>
  <si>
    <t>(株)イーネットワークシステムズ(メニューB)</t>
  </si>
  <si>
    <t>(株)イーネットワークシステムズ((参考値)事業者全体)</t>
  </si>
  <si>
    <t>イーレックス(株)</t>
  </si>
  <si>
    <t>イオンディライト(株)</t>
  </si>
  <si>
    <t>出光グリーンパワー(株)(メニューC)</t>
  </si>
  <si>
    <t>(株)ウエスト電力(メニューA)</t>
  </si>
  <si>
    <t>(株)ウエスト電力((参考値)事業者全体)</t>
  </si>
  <si>
    <t>うべ未来エネルギー(株)</t>
  </si>
  <si>
    <t>(株)エコスタイル(メニューA)</t>
  </si>
  <si>
    <t>(株)エコスタイル(メニューB)</t>
  </si>
  <si>
    <t>(株)エコスタイル((参考値)事業者全体)</t>
  </si>
  <si>
    <t>(株)エスエナジー</t>
  </si>
  <si>
    <t>(株)エナリス・パワー・マーケティング(メニューE)</t>
  </si>
  <si>
    <t>(株)エナリス・パワー・マーケティング(メニューF)</t>
  </si>
  <si>
    <t>(株)エナリス・パワー・マーケティング(メニューG)</t>
  </si>
  <si>
    <t>(株)エナリス・パワー・マーケティング(メニューH)</t>
  </si>
  <si>
    <t>エバーグリーン・リテイリング(株)(メニューA)</t>
  </si>
  <si>
    <t>エバーグリーン・リテイリング(株)((参考値)事業者全体)</t>
  </si>
  <si>
    <t>(株)エフオン(メニューA)</t>
  </si>
  <si>
    <t>(株)エフオン(メニューB)</t>
  </si>
  <si>
    <t>(株)エフオン(メニューC)</t>
  </si>
  <si>
    <t>(株)エフオン(メニューD)</t>
  </si>
  <si>
    <t>(株)エフオン(メニューE)</t>
  </si>
  <si>
    <t>(株)エフオン((参考値)事業者全体)</t>
  </si>
  <si>
    <t>エルメック(株)</t>
  </si>
  <si>
    <t>王子・伊藤忠エネクス電力販売(株)(メニューA)</t>
  </si>
  <si>
    <t>王子・伊藤忠エネクス電力販売(株)((参考値)事業者全体)</t>
  </si>
  <si>
    <t>(株)岡崎建材</t>
  </si>
  <si>
    <t>(株)岡崎さくら電力</t>
  </si>
  <si>
    <t>(株)オズエナジー</t>
  </si>
  <si>
    <t>オリックス(株)(メニューE)</t>
  </si>
  <si>
    <t>オリックス(株)(メニューF)</t>
  </si>
  <si>
    <t>神楽電力(株)</t>
  </si>
  <si>
    <t>唐津電力(株)</t>
  </si>
  <si>
    <t>九州エナジー(株)(メニューA)</t>
  </si>
  <si>
    <t>九州エナジー(株)((参考値)事業者全体)</t>
  </si>
  <si>
    <t>京和ガス(株)</t>
  </si>
  <si>
    <t>(株)グランデータ</t>
  </si>
  <si>
    <t>グリーナ(株)(メニューA)</t>
  </si>
  <si>
    <t>(株)グローバルエンジニアリング(メニューA)</t>
  </si>
  <si>
    <t>(株)グローバルエンジニアリング((参考値)事業者全体)</t>
  </si>
  <si>
    <t>高知ニューエナジー(株)</t>
  </si>
  <si>
    <t>神戸電力(株)</t>
  </si>
  <si>
    <t>サーラｅエナジー(株)(メニューB)</t>
  </si>
  <si>
    <t>サントラベラーズサービス有限会社</t>
  </si>
  <si>
    <t>シェルジャパン(株)(メニューA)</t>
  </si>
  <si>
    <t>シェルジャパン(株)((参考値)事業者全体)</t>
  </si>
  <si>
    <t>(株)しおさい電力</t>
  </si>
  <si>
    <t>静岡ガス＆パワー(株)(メニューA)</t>
  </si>
  <si>
    <t>静岡ガス＆パワー(株)(メニューB)</t>
  </si>
  <si>
    <t>静岡ガス＆パワー(株)((参考値)事業者全体)</t>
  </si>
  <si>
    <t>(株)シナジアパワー(メニューA)</t>
  </si>
  <si>
    <t>(株)シナジアパワー(メニューB)</t>
  </si>
  <si>
    <t>(株)シナジアパワー(メニューC)</t>
  </si>
  <si>
    <t>(株)シナジアパワー((参考値)事業者全体)</t>
  </si>
  <si>
    <t>シナネン(株)(メニューE)</t>
  </si>
  <si>
    <t>(株)ジャパネットサービスイノベーション</t>
  </si>
  <si>
    <t>湘南電力(株)(メニューA)</t>
  </si>
  <si>
    <t>湘南電力(株)((参考値)事業者全体)</t>
  </si>
  <si>
    <t>(株)情熱電力</t>
  </si>
  <si>
    <t>鈴与電力(株)(メニューA)</t>
  </si>
  <si>
    <t>鈴与電力(株)((参考値)事業者全体)</t>
  </si>
  <si>
    <t>(株)スマート</t>
  </si>
  <si>
    <t>スマートエコエナジー(株)(メニューA)</t>
  </si>
  <si>
    <t>スマートエコエナジー(株)((参考値)事業者全体)</t>
  </si>
  <si>
    <t>生活協同組合ひろしま(メニューA)</t>
  </si>
  <si>
    <t>生活協同組合ひろしま((参考値)事業者全体)</t>
  </si>
  <si>
    <t>(株)生活クラブエナジー(メニューA)</t>
  </si>
  <si>
    <t>(株)生活クラブエナジー((参考値)事業者全体)</t>
  </si>
  <si>
    <t>セントラル石油瓦斯(株)</t>
  </si>
  <si>
    <t>大東ガス(株)(メニューA)</t>
  </si>
  <si>
    <t>大東ガス(株)((参考値)事業者全体)</t>
  </si>
  <si>
    <t>大東建託パートナーズ(株)</t>
  </si>
  <si>
    <t>ダイヤモンドパワー(株)(メニューB)</t>
  </si>
  <si>
    <t>大和ハウス工業(株)　(メニューE)</t>
  </si>
  <si>
    <t>大和ハウス工業(株)　(メニューF)</t>
  </si>
  <si>
    <t>大和ハウス工業(株)　(メニューG)</t>
  </si>
  <si>
    <t>大和ハウス工業(株)　(メニューH)</t>
  </si>
  <si>
    <t>たんたんエナジー(株)(メニューA)</t>
  </si>
  <si>
    <t>たんたんエナジー(株)((参考値)事業者全体)</t>
  </si>
  <si>
    <t>(株)地球クラブ(メニューA)</t>
  </si>
  <si>
    <t>(株)地球クラブ((参考値)事業者全体)</t>
  </si>
  <si>
    <t>秩父新電力(株)(メニューB)</t>
  </si>
  <si>
    <t>(株)チャームドライフ</t>
  </si>
  <si>
    <t>中小企業支援(株)</t>
  </si>
  <si>
    <t>テス・エンジニアリング(株)(メニューA)</t>
  </si>
  <si>
    <t>テス・エンジニアリング(株)((参考値)事業者全体)</t>
  </si>
  <si>
    <t>(株)デベロップ</t>
  </si>
  <si>
    <t>(株)デライトアップ</t>
  </si>
  <si>
    <t>東亜ガス(株)</t>
  </si>
  <si>
    <t>(株)東急パワーサプライ(メニューA)</t>
  </si>
  <si>
    <t>(株)東急パワーサプライ((参考値)事業者全体)</t>
  </si>
  <si>
    <t>東京ガス(株)(メニューA)</t>
  </si>
  <si>
    <t>東京ガス(株)(メニューB)</t>
  </si>
  <si>
    <t>東京ガス(株)((参考値)事業者全体)</t>
  </si>
  <si>
    <t>東邦ガス(株)(メニューB)</t>
  </si>
  <si>
    <t>(株)ながさきサステナエナジー</t>
  </si>
  <si>
    <t>(株)ナンワエナジー(メニューA)</t>
  </si>
  <si>
    <t>(株)ナンワエナジー((参考値)事業者全体)</t>
  </si>
  <si>
    <t>新潟スワンエナジー(株)(メニューA)</t>
  </si>
  <si>
    <t>新潟スワンエナジー(株)(メニューB)</t>
  </si>
  <si>
    <t>新潟スワンエナジー(株)((参考値)事業者全体)</t>
  </si>
  <si>
    <t>日鉄エンジニアリング(株)(メニューA)</t>
  </si>
  <si>
    <t>日鉄エンジニアリング(株)(メニューB)</t>
  </si>
  <si>
    <t>日鉄エンジニアリング(株)((参考値)事業者全体)</t>
  </si>
  <si>
    <t>(株)日本セレモニー</t>
  </si>
  <si>
    <t>パワーネクスト(株)</t>
  </si>
  <si>
    <t>東広島スマートエネルギー(株)</t>
  </si>
  <si>
    <t>(株)ファミリーネット・ジャパン(メニューA)</t>
  </si>
  <si>
    <t>(株)ファミリーネット・ジャパン((参考値)事業者全体)</t>
  </si>
  <si>
    <t>ふかやｅパワー(株)(メニューA)</t>
  </si>
  <si>
    <t>ふかやｅパワー(株)((参考値)事業者全体)</t>
  </si>
  <si>
    <t>(株)藤田商店(メニューA)</t>
  </si>
  <si>
    <t>(株)藤田商店(メニューB(残差))</t>
  </si>
  <si>
    <t>(株)藤田商店((参考値)事業者全体)</t>
  </si>
  <si>
    <t>武州瓦斯(株)(メニューA)</t>
  </si>
  <si>
    <t>武州瓦斯(株)((参考値)事業者全体)</t>
  </si>
  <si>
    <t>穂の国とよはし電力(株)</t>
  </si>
  <si>
    <t>(株)マルイファシリティーズ</t>
  </si>
  <si>
    <t>丸紅伊那みらいでんき(株)(メニューA)</t>
  </si>
  <si>
    <t>丸紅伊那みらいでんき(株)((参考値)事業者全体)</t>
  </si>
  <si>
    <t>丸紅新電力(株)(メニューB)</t>
  </si>
  <si>
    <t>丸紅新電力(株)(メニューC)</t>
  </si>
  <si>
    <t>丸紅新電力(株)(メニューD)</t>
  </si>
  <si>
    <t>三井物産(株)(メニューA)</t>
  </si>
  <si>
    <t>三井物産(株)(メニューB)</t>
  </si>
  <si>
    <t>三井物産(株)((参考値)事業者全体)</t>
  </si>
  <si>
    <t>ミツウロコグリーンエネルギー(株)(メニューE)</t>
  </si>
  <si>
    <t>ミツウロコグリーンエネルギー(株)(メニューF)</t>
  </si>
  <si>
    <t>ミツウロコグリーンエネルギー(株)(メニューG)</t>
  </si>
  <si>
    <t>もみじ電力(株)</t>
  </si>
  <si>
    <t>森の電力(株)(メニューA)</t>
  </si>
  <si>
    <t>森の電力(株)((参考値)事業者全体)</t>
  </si>
  <si>
    <t>弥富ガス協同組合</t>
  </si>
  <si>
    <t>(株)やまがた新電力(メニューA)</t>
  </si>
  <si>
    <t>(株)やまがた新電力((参考値)事業者全体)</t>
  </si>
  <si>
    <t>大和エネルギー(株)(メニューA)</t>
  </si>
  <si>
    <t>大和エネルギー(株)((参考値)事業者全体)</t>
  </si>
  <si>
    <t>八幡商事(株)</t>
  </si>
  <si>
    <t>(株)ユーラスグリーンエナジー(メニューA)</t>
  </si>
  <si>
    <t>横浜ウォーター(株)</t>
  </si>
  <si>
    <t>陸前高田しみんエネルギー(株)</t>
  </si>
  <si>
    <t>(株)リクルート</t>
  </si>
  <si>
    <t>(株)リミックスポイント(メニューA)</t>
  </si>
  <si>
    <t>(株)リミックスポイント((参考値)事業者全体)</t>
  </si>
  <si>
    <t>ローカルエナジー(株)(メニューA)</t>
  </si>
  <si>
    <t>ローカルエナジー(株)((参考値)事業者全体)</t>
  </si>
  <si>
    <t>ローカルでんき(株)(メニューA)</t>
  </si>
  <si>
    <t>ローカルでんき(株)((参考値)事業者全体)</t>
  </si>
  <si>
    <t>ワタミエナジー(株)(メニューA)</t>
  </si>
  <si>
    <t>ワタミエナジー(株)((参考値)事業者全体)</t>
  </si>
  <si>
    <t>高効率化に向けた取組</t>
    <rPh sb="0" eb="4">
      <t>コウコウリツカ</t>
    </rPh>
    <rPh sb="5" eb="6">
      <t>ム</t>
    </rPh>
    <rPh sb="8" eb="10">
      <t>トリクミ</t>
    </rPh>
    <phoneticPr fontId="20"/>
  </si>
  <si>
    <t>熱利用</t>
    <rPh sb="0" eb="3">
      <t>ネツリヨウ</t>
    </rPh>
    <phoneticPr fontId="20"/>
  </si>
  <si>
    <t>副生物混焼</t>
    <rPh sb="0" eb="3">
      <t>フクセイブツ</t>
    </rPh>
    <rPh sb="3" eb="5">
      <t>コンショウ</t>
    </rPh>
    <phoneticPr fontId="20"/>
  </si>
  <si>
    <t>バイオマス・水素・アンモニア混焼</t>
    <rPh sb="6" eb="8">
      <t>スイソ</t>
    </rPh>
    <rPh sb="14" eb="16">
      <t>コンショウ</t>
    </rPh>
    <phoneticPr fontId="20"/>
  </si>
  <si>
    <t>２－２．工場等（専ら事務所その他これに類する用途に供する工場等を除く。）に設置する発電専用設備又は</t>
    <rPh sb="4" eb="6">
      <t>コウジョウ</t>
    </rPh>
    <rPh sb="6" eb="7">
      <t>トウ</t>
    </rPh>
    <rPh sb="8" eb="9">
      <t>モッパ</t>
    </rPh>
    <rPh sb="10" eb="12">
      <t>ジム</t>
    </rPh>
    <rPh sb="12" eb="13">
      <t>ショ</t>
    </rPh>
    <rPh sb="15" eb="16">
      <t>タ</t>
    </rPh>
    <rPh sb="19" eb="20">
      <t>ルイ</t>
    </rPh>
    <rPh sb="22" eb="24">
      <t>ヨウト</t>
    </rPh>
    <rPh sb="25" eb="26">
      <t>キョウ</t>
    </rPh>
    <rPh sb="28" eb="30">
      <t>コウジョウ</t>
    </rPh>
    <rPh sb="30" eb="31">
      <t>トウ</t>
    </rPh>
    <rPh sb="32" eb="33">
      <t>ノゾ</t>
    </rPh>
    <rPh sb="37" eb="39">
      <t>セッチ</t>
    </rPh>
    <rPh sb="41" eb="43">
      <t>ハツデン</t>
    </rPh>
    <rPh sb="43" eb="45">
      <t>センヨウ</t>
    </rPh>
    <rPh sb="45" eb="47">
      <t>セツビ</t>
    </rPh>
    <rPh sb="47" eb="48">
      <t>マタ</t>
    </rPh>
    <phoneticPr fontId="19"/>
  </si>
  <si>
    <t>　コージェネレーション設備の発電効率等の状況に関し、参考となる情報（出力が1,000kW以上の発</t>
    <phoneticPr fontId="19"/>
  </si>
  <si>
    <t>　電専用設備又はコージェネレーション設備のみ記入）</t>
    <phoneticPr fontId="19"/>
  </si>
  <si>
    <t>発電所の名称</t>
    <rPh sb="0" eb="3">
      <t>ハツデンショ</t>
    </rPh>
    <rPh sb="4" eb="6">
      <t>メイショウ</t>
    </rPh>
    <phoneticPr fontId="19"/>
  </si>
  <si>
    <t>施設番号</t>
    <rPh sb="0" eb="2">
      <t>シセツ</t>
    </rPh>
    <rPh sb="2" eb="4">
      <t>バンゴウ</t>
    </rPh>
    <phoneticPr fontId="19"/>
  </si>
  <si>
    <t>型式</t>
    <rPh sb="0" eb="2">
      <t>カタシキ</t>
    </rPh>
    <phoneticPr fontId="19"/>
  </si>
  <si>
    <t>出力（kW）</t>
    <rPh sb="0" eb="2">
      <t>シュツリョク</t>
    </rPh>
    <phoneticPr fontId="19"/>
  </si>
  <si>
    <t>設備の用途</t>
    <rPh sb="0" eb="2">
      <t>セツビ</t>
    </rPh>
    <rPh sb="3" eb="5">
      <t>ヨウト</t>
    </rPh>
    <phoneticPr fontId="19"/>
  </si>
  <si>
    <t>実績効率（％）</t>
    <rPh sb="0" eb="2">
      <t>ジッセキ</t>
    </rPh>
    <rPh sb="2" eb="4">
      <t>コウリツ</t>
    </rPh>
    <phoneticPr fontId="19"/>
  </si>
  <si>
    <t>設計効率（％）</t>
    <rPh sb="0" eb="2">
      <t>セッケイ</t>
    </rPh>
    <rPh sb="2" eb="4">
      <t>コウリツ</t>
    </rPh>
    <phoneticPr fontId="19"/>
  </si>
  <si>
    <t>燃料種ごとの基本情報</t>
    <rPh sb="0" eb="2">
      <t>ネンリョウ</t>
    </rPh>
    <rPh sb="2" eb="3">
      <t>シュ</t>
    </rPh>
    <rPh sb="6" eb="10">
      <t>キホンジョウホウ</t>
    </rPh>
    <phoneticPr fontId="19"/>
  </si>
  <si>
    <t>燃料種</t>
    <rPh sb="0" eb="2">
      <t>ネンリョウ</t>
    </rPh>
    <rPh sb="2" eb="3">
      <t>シュ</t>
    </rPh>
    <phoneticPr fontId="19"/>
  </si>
  <si>
    <t>年間使用量（GJ）</t>
    <rPh sb="0" eb="2">
      <t>ネンカン</t>
    </rPh>
    <rPh sb="2" eb="5">
      <t>シヨウリョウ</t>
    </rPh>
    <phoneticPr fontId="19"/>
  </si>
  <si>
    <t>熱量構成比（％）</t>
    <rPh sb="0" eb="2">
      <t>ネツリョウ</t>
    </rPh>
    <rPh sb="2" eb="5">
      <t>コウセイヒ</t>
    </rPh>
    <phoneticPr fontId="19"/>
  </si>
  <si>
    <t>設備に投入する排熱エネルギーの有無</t>
    <phoneticPr fontId="19"/>
  </si>
  <si>
    <t>設備から得られた電気のエネルギー量（千kWh）</t>
    <phoneticPr fontId="19"/>
  </si>
  <si>
    <t>高効率化に向けた取組</t>
    <phoneticPr fontId="19"/>
  </si>
  <si>
    <t>設備から得られた熱のエネルギーのうち熱として活用された量（GJ）</t>
    <phoneticPr fontId="19"/>
  </si>
  <si>
    <t>設備に投入したバイオマスのエネルギー量（GJ）</t>
    <phoneticPr fontId="19"/>
  </si>
  <si>
    <t>バイオマスの種類</t>
    <phoneticPr fontId="19"/>
  </si>
  <si>
    <t>設備に投入した水素のエネルギー量（GJ）</t>
    <phoneticPr fontId="19"/>
  </si>
  <si>
    <t>設備に投入したアンモニアのエネルギー量（GJ）</t>
    <phoneticPr fontId="19"/>
  </si>
  <si>
    <t>設備に投入した副生物・廃棄物のエネルギー量（GJ）</t>
    <phoneticPr fontId="19"/>
  </si>
  <si>
    <t>副生物・廃棄物の種類</t>
    <phoneticPr fontId="19"/>
  </si>
  <si>
    <t>その他設備の高効率化に向けた取組</t>
    <phoneticPr fontId="19"/>
  </si>
  <si>
    <t>調整力稼働による補正値（％）</t>
    <phoneticPr fontId="19"/>
  </si>
  <si>
    <t>備考</t>
    <rPh sb="0" eb="2">
      <t>ビコウ</t>
    </rPh>
    <phoneticPr fontId="19"/>
  </si>
  <si>
    <t>１　本表には、工場等に設置する発電専用設備又はコージェネレーション設備単位の情報を記入すること。</t>
    <phoneticPr fontId="19"/>
  </si>
  <si>
    <t>２　「施設番号」欄には、複数のボイラ、タービンが蒸気配管等を通じて一体的な構成となっている</t>
    <phoneticPr fontId="19"/>
  </si>
  <si>
    <t>　場合は、一体での効率計算を行うユニット番号を全て記入すること。</t>
    <phoneticPr fontId="19"/>
  </si>
  <si>
    <t>３　「設備の用途」欄には、「電気事業用」又は「自家消費用」を記入すること。</t>
    <phoneticPr fontId="19"/>
  </si>
  <si>
    <t>４　「実績効率」及び「設計効率」欄には、複数のユニットがある場合は、それぞれのユニットの加重</t>
    <phoneticPr fontId="19"/>
  </si>
  <si>
    <t>　平均値を記入すること。</t>
    <phoneticPr fontId="19"/>
  </si>
  <si>
    <t>５　「調整力稼働による補正値」欄には、石炭火力電力供給業であって、判断基準別表第５　備考２</t>
    <phoneticPr fontId="19"/>
  </si>
  <si>
    <t>　に規定する補正値を加算する場合に、当該補正値及びその算定式を記入すること。</t>
    <phoneticPr fontId="19"/>
  </si>
  <si>
    <t>（ⓐ－ⓑ）　　　小数点以下切り捨て　　）</t>
    <rPh sb="8" eb="11">
      <t>ショウスウテン</t>
    </rPh>
    <rPh sb="11" eb="13">
      <t>イカ</t>
    </rPh>
    <rPh sb="13" eb="14">
      <t>キ</t>
    </rPh>
    <rPh sb="15" eb="16">
      <t>ス</t>
    </rPh>
    <phoneticPr fontId="20"/>
  </si>
  <si>
    <t>（ⓒ）　　　小数点以下切り捨て　　）</t>
    <rPh sb="6" eb="9">
      <t>ショウスウテン</t>
    </rPh>
    <rPh sb="9" eb="11">
      <t>イカ</t>
    </rPh>
    <rPh sb="11" eb="12">
      <t>キ</t>
    </rPh>
    <rPh sb="13" eb="14">
      <t>ス</t>
    </rPh>
    <phoneticPr fontId="20"/>
  </si>
  <si>
    <t>（ⓐ－ⓑ－ⓔ　　　小数点以下切り捨て　　）</t>
    <rPh sb="9" eb="12">
      <t>ショウスウテン</t>
    </rPh>
    <rPh sb="12" eb="14">
      <t>イカ</t>
    </rPh>
    <rPh sb="14" eb="15">
      <t>キ</t>
    </rPh>
    <rPh sb="16" eb="17">
      <t>ス</t>
    </rPh>
    <phoneticPr fontId="20"/>
  </si>
  <si>
    <t>北海道電力(株)(メニューB)</t>
  </si>
  <si>
    <t>北海道電力(株)(メニューC(残差))</t>
  </si>
  <si>
    <t>東京電力エナジーパートナー(株)(メニューG)</t>
  </si>
  <si>
    <t>東京電力エナジーパートナー(株)(メニューH)</t>
  </si>
  <si>
    <t>東京電力エナジーパートナー(株)(メニューI)</t>
  </si>
  <si>
    <t>中部電力ミライズ(株)(メニューB(残差))</t>
  </si>
  <si>
    <t>中国電力(株)(メニューC)</t>
  </si>
  <si>
    <t>中国電力(株)(メニューD)</t>
  </si>
  <si>
    <t>四国電力(株)(メニューC(残差))</t>
  </si>
  <si>
    <t>九州電力(株)(メニューB(残差))</t>
  </si>
  <si>
    <t>沖縄電力(株)(メニューA)</t>
  </si>
  <si>
    <t>沖縄電力(株)(メニューB(残差))</t>
  </si>
  <si>
    <t>沖縄電力(株)((参考値)事業者全体)</t>
  </si>
  <si>
    <t>ａｕエネルギー＆ライフ(株)(旧：ＫＤＤＩ(株))(メニューA)</t>
  </si>
  <si>
    <t>ａｕエネルギー＆ライフ(株)(旧：ＫＤＤＩ(株))(メニューB(残差))</t>
  </si>
  <si>
    <t>ａｕエネルギー＆ライフ(株)(旧：ＫＤＤＩ(株))((参考値)事業者全体)</t>
  </si>
  <si>
    <t>(株)ＣＤエナジーダイレクト(メニューB(残差))</t>
  </si>
  <si>
    <t>ＥＮＥＯＳ(株)(メニューA)</t>
  </si>
  <si>
    <t>ＥＮＥＯＳ(株)(メニューB)</t>
  </si>
  <si>
    <t>ＥＮＥＯＳ(株)(メニューC)</t>
  </si>
  <si>
    <t>ＥＮＥＯＳ(株)((参考値)事業者全体)</t>
  </si>
  <si>
    <t>ＨＴＢエナジー(株)(メニューA)</t>
  </si>
  <si>
    <t>ＨＴＢエナジー(株)(メニューB)</t>
  </si>
  <si>
    <t>ＨＴＢエナジー(株)(メニューC(残差))</t>
  </si>
  <si>
    <t>ＨＴＢエナジー(株)((参考値)事業者全体)</t>
  </si>
  <si>
    <t>(株)Ｉ＆Ｉ</t>
  </si>
  <si>
    <t>Ｊａｐａｎ電力(株)(メニューA)</t>
  </si>
  <si>
    <t>Ｊａｐａｎ電力(株)((参考値)事業者全体)</t>
  </si>
  <si>
    <t>ＪＲＥトレーディング(株)</t>
  </si>
  <si>
    <t>ＪＲ西日本住宅サービス(株)</t>
  </si>
  <si>
    <t>ＫＢＮ(株)</t>
  </si>
  <si>
    <t>(株)ＬＥＮＥＴＳ</t>
  </si>
  <si>
    <t>ＭＣＰＤ(株)(旧：ＭＣＰＤ合同会社)(メニューA)</t>
  </si>
  <si>
    <t>ＭＣＰＤ(株)(旧：ＭＣＰＤ合同会社)((参考値)事業者全体)</t>
  </si>
  <si>
    <t>(株)ＮＥＸＴ　ＯＮＥ</t>
  </si>
  <si>
    <t>ＮＦパワーサービス(株)(メニューB(残差))</t>
  </si>
  <si>
    <t>ＮＴＴアノードエナジー(株)(メニューA)</t>
  </si>
  <si>
    <t>ＮＴＴアノードエナジー(株)(メニューB(残差))</t>
  </si>
  <si>
    <t>ＮＴＴアノードエナジー(株)((参考値)事業者全体)</t>
  </si>
  <si>
    <t>ＲＥ１００電力(株)(メニューA)</t>
  </si>
  <si>
    <t>ＲＥ１００電力(株)((参考値)事業者全体)</t>
  </si>
  <si>
    <t>(株)ＲｅｎｏＬａｂｏ</t>
  </si>
  <si>
    <t>ＳｕｓｔａｉｎａｂｌｅＥｎｅｒｇｙ(株)</t>
  </si>
  <si>
    <t>Ｔ＆Ｔエナジー(株)</t>
  </si>
  <si>
    <t>ＴＥＰＣＯライフサービス(株)</t>
  </si>
  <si>
    <t>ＴＧオクトパスエナジー(株)(メニューA)</t>
  </si>
  <si>
    <t>ＴＧオクトパスエナジー(株)(メニューB)</t>
  </si>
  <si>
    <t>ＴＧオクトパスエナジー(株)((参考値)事業者全体)</t>
  </si>
  <si>
    <t>ＵＮＩＶＥＲＧＹ(株)</t>
  </si>
  <si>
    <t>(株)ＵＰＤＡＴＥＲ(メニューA)</t>
  </si>
  <si>
    <t>(株)ＵＰＤＡＴＥＲ((参考値)事業者全体)</t>
  </si>
  <si>
    <t>(株)Ｖ－Ｐｏｗｅｒ(メニューB)</t>
  </si>
  <si>
    <t>(株)Ｖ－Ｐｏｗｅｒ(メニューC(残差))</t>
  </si>
  <si>
    <t>ＷＳエナジー(株)(メニューA)</t>
  </si>
  <si>
    <t>ＷＳエナジー(株)(メニューB)</t>
  </si>
  <si>
    <t>ＷＳエナジー(株)(メニューC(残差))</t>
  </si>
  <si>
    <t>ＷＳエナジー(株)((参考値)事業者全体)</t>
  </si>
  <si>
    <t>Ｙ．Ｗ．Ｃ(株)</t>
  </si>
  <si>
    <t>アーバンエナジー(株)(メニューH)</t>
  </si>
  <si>
    <t>(株)アイ・グリッド・ソリューションズ(メニューB(残差))</t>
  </si>
  <si>
    <t>アイエスジー(株)</t>
  </si>
  <si>
    <t>(株)アイキューブ・マーケティング</t>
  </si>
  <si>
    <t>会津エナジー(株)</t>
  </si>
  <si>
    <t>旭化成(株)(メニューC)</t>
  </si>
  <si>
    <t>旭化成(株)(メニューD)</t>
  </si>
  <si>
    <t>旭化成(株)(メニューE)</t>
  </si>
  <si>
    <t>旭化成(株)(メニューF)</t>
  </si>
  <si>
    <t>アスエネ(株)(メニューE)</t>
  </si>
  <si>
    <t>アストマックス(株)</t>
  </si>
  <si>
    <t>厚木瓦斯(株)(メニューA)</t>
  </si>
  <si>
    <t>厚木瓦斯(株)(メニューB(残差))</t>
  </si>
  <si>
    <t>厚木瓦斯(株)((参考値)事業者全体)</t>
  </si>
  <si>
    <t>(株)アドバンテック(メニューA)</t>
  </si>
  <si>
    <t>(株)アドバンテック(メニューB)</t>
  </si>
  <si>
    <t>(株)アドバンテック((参考値)事業者全体)</t>
  </si>
  <si>
    <t>飯田まちづくり電力(株)(メニューA)</t>
  </si>
  <si>
    <t>飯田まちづくり電力(株)((参考値)事業者全体)</t>
  </si>
  <si>
    <t>(株)イーネットワークシステムズ(メニューC)</t>
  </si>
  <si>
    <t>出雲ケーブルビジョン(株)</t>
  </si>
  <si>
    <t>出光グリーンパワー(株)(メニューD(残差))</t>
  </si>
  <si>
    <t>出光興産(株)(メニューC(残差))</t>
  </si>
  <si>
    <t>伊藤忠エネクス(株)(メニューB)</t>
  </si>
  <si>
    <t>伊藤忠エネクス(株)(メニューC(残差))</t>
  </si>
  <si>
    <t>伊藤忠商事(株)(メニューB(残差))</t>
  </si>
  <si>
    <t>イワタニセントラル北海道(株)</t>
  </si>
  <si>
    <t>(株)ウエスト電力(メニューB(残差))</t>
  </si>
  <si>
    <t>宇都宮ライトパワー(株)</t>
  </si>
  <si>
    <t>エア・ウォーター・ライフソリューション(株)(旧：エア・ウォーター北海道(株))</t>
  </si>
  <si>
    <t>(株)エイチティーピー</t>
  </si>
  <si>
    <t>(株)エコスタイル(メニューC(残差))</t>
  </si>
  <si>
    <t>(株)エコログ</t>
  </si>
  <si>
    <t>越後天然ガス(株)(メニューA)</t>
  </si>
  <si>
    <t>越後天然ガス(株)(メニューB(残差))</t>
  </si>
  <si>
    <t>越後天然ガス(株)((参考値)事業者全体)</t>
  </si>
  <si>
    <t>エッセンシャルエナジー(株)</t>
  </si>
  <si>
    <t>(株)エナリス・パワー・マーケティング(メニューI)</t>
  </si>
  <si>
    <t>(株)エナリス・パワー・マーケティング(メニューJ)</t>
  </si>
  <si>
    <t>エネサーブ(株)(メニューB(残差))</t>
  </si>
  <si>
    <t>エネックス(株)(メニューA)</t>
  </si>
  <si>
    <t>エネックス(株)(メニューB(残差))</t>
  </si>
  <si>
    <t>エネックス(株)((参考値)事業者全体)</t>
  </si>
  <si>
    <t>(株)エネファント(メニューC(残差))</t>
  </si>
  <si>
    <t>エネラボ(株)(メニューA)</t>
  </si>
  <si>
    <t>エネラボ(株)(メニューB(残差))</t>
  </si>
  <si>
    <t>エネラボ(株)((参考値)事業者全体)</t>
  </si>
  <si>
    <t>(株)エネルギア・ソリューション・アンド・サービス(メニューA)</t>
  </si>
  <si>
    <t>(株)エネルギア・ソリューション・アンド・サービス(メニューB(残差))</t>
  </si>
  <si>
    <t>(株)エネルギア・ソリューション・アンド・サービス((参考値)事業者全体)</t>
  </si>
  <si>
    <t>エネルギーパワー(株)(メニューA)</t>
  </si>
  <si>
    <t>エネルギーパワー(株)(メニューB)</t>
  </si>
  <si>
    <t>エネルギーパワー(株)(メニューC)</t>
  </si>
  <si>
    <t>エネルギーパワー(株)(メニューD)</t>
  </si>
  <si>
    <t>エネルギーパワー(株)((参考値)事業者全体)</t>
  </si>
  <si>
    <t>エバーグリーン・リテイリング(株)(メニューB(残差))</t>
  </si>
  <si>
    <t>荏原環境プラント(株)(メニューM)</t>
  </si>
  <si>
    <t>エフビットコミュニケーションズ(株)　(メニューC(残差))</t>
  </si>
  <si>
    <t>(株)縁人</t>
  </si>
  <si>
    <t>おいでんエネルギー(株)(メニューA)</t>
  </si>
  <si>
    <t>おいでんエネルギー(株)(メニューB)</t>
  </si>
  <si>
    <t>おいでんエネルギー(株)(メニューC(残差))</t>
  </si>
  <si>
    <t>おいでんエネルギー(株)((参考値)事業者全体)</t>
  </si>
  <si>
    <t>王子・伊藤忠エネクス電力販売(株)(メニューB)</t>
  </si>
  <si>
    <t>王子・伊藤忠エネクス電力販売(株)(メニューC)</t>
  </si>
  <si>
    <t>王子・伊藤忠エネクス電力販売(株)(メニューD(残差))</t>
  </si>
  <si>
    <t>大阪いずみ市民生活協同組合(メニューB(残差))</t>
  </si>
  <si>
    <t>大阪瓦斯(株)(メニューB)</t>
  </si>
  <si>
    <t>大阪瓦斯(株)(メニューC)</t>
  </si>
  <si>
    <t>大阪瓦斯(株)(メニューD(残差))</t>
  </si>
  <si>
    <t>岡山電力(株)(メニューA)</t>
  </si>
  <si>
    <t>岡山電力(株)(メニューB(残差))</t>
  </si>
  <si>
    <t>岡山電力(株)((参考値)事業者全体)</t>
  </si>
  <si>
    <t>(株)沖縄ガスニューパワー(メニューA)</t>
  </si>
  <si>
    <t>(株)沖縄ガスニューパワー(メニューB(残差))</t>
  </si>
  <si>
    <t>(株)沖縄ガスニューパワー((参考値)事業者全体)</t>
  </si>
  <si>
    <t>沖縄新エネ開発(株)</t>
  </si>
  <si>
    <t>オリックス(株)(メニューG)</t>
  </si>
  <si>
    <t>オリックス(株)(メニューH(残差))</t>
  </si>
  <si>
    <t>(株)織戸組(メニューA)</t>
  </si>
  <si>
    <t>(株)織戸組(メニューB(残差))</t>
  </si>
  <si>
    <t>(株)織戸組((参考値)事業者全体)</t>
  </si>
  <si>
    <t>(株)カーボンニュートラル(旧：西多摩バイオパワー(株))</t>
  </si>
  <si>
    <t>香川電力(株)　(メニューB(残差))</t>
  </si>
  <si>
    <t>かけがわ報徳パワー(株)</t>
  </si>
  <si>
    <t>歌舞伎エナジー(株)</t>
  </si>
  <si>
    <t>カワサキグリーンエナジー(株)(メニューA)</t>
  </si>
  <si>
    <t>カワサキグリーンエナジー(株)(メニューB)</t>
  </si>
  <si>
    <t>カワサキグリーンエナジー(株)(メニューC)</t>
  </si>
  <si>
    <t>カワサキグリーンエナジー(株)(メニューD(残差))</t>
  </si>
  <si>
    <t>カワサキグリーンエナジー(株)((参考値)事業者全体)</t>
  </si>
  <si>
    <t>(株)関電エネルギーソリューション(メニューB(残差))</t>
  </si>
  <si>
    <t>(株)北九州パワー(メニューA)</t>
  </si>
  <si>
    <t>(株)北九州パワー(メニューB(残差))</t>
  </si>
  <si>
    <t>(株)北九州パワー((参考値)事業者全体)</t>
  </si>
  <si>
    <t>九州エナジー(株)(メニューB(残差))</t>
  </si>
  <si>
    <t>九電みらいエナジー(株)(メニューA)</t>
  </si>
  <si>
    <t>九電みらいエナジー(株)((参考値)事業者全体)</t>
  </si>
  <si>
    <t>京都生活協同組合(メニューB(残差))</t>
  </si>
  <si>
    <t>(株)クオリティプラス</t>
  </si>
  <si>
    <t>くこくエネルギー(株)(旧：熊本電力(株))</t>
  </si>
  <si>
    <t>(株)クリーンエネルギー総合研究所(メニューA)</t>
  </si>
  <si>
    <t>(株)クリーンエネルギー総合研究所((参考値)事業者全体)</t>
  </si>
  <si>
    <t>(株)グリーンパワー大東(メニューA)</t>
  </si>
  <si>
    <t>(株)グリーンパワー大東(メニューB(残差))</t>
  </si>
  <si>
    <t>(株)グリーンパワー大東((参考値)事業者全体)</t>
  </si>
  <si>
    <t>(株)クリーンベンチャー２１</t>
  </si>
  <si>
    <t>(株)グルーヴエナジー</t>
  </si>
  <si>
    <t>(株)クローバー・テクノロジーズ(旧：四つ葉電力(株))</t>
  </si>
  <si>
    <t>(株)グローバルエンジニアリング(メニューB(残差))</t>
  </si>
  <si>
    <t>(株)ケアネス(旧：(株)ルーア)</t>
  </si>
  <si>
    <t>京葉瓦斯(株)(メニューA)</t>
  </si>
  <si>
    <t>京葉瓦斯(株)(メニューB(残差))</t>
  </si>
  <si>
    <t>京葉瓦斯(株)((参考値)事業者全体)</t>
  </si>
  <si>
    <t>気仙沼グリーンエナジー(株)(メニューA)</t>
  </si>
  <si>
    <t>気仙沼グリーンエナジー(株)(メニューB(残差))</t>
  </si>
  <si>
    <t>気仙沼グリーンエナジー(株)((参考値)事業者全体)</t>
  </si>
  <si>
    <t>コスモエネルギーソリューションズ(株)(メニューA)</t>
  </si>
  <si>
    <t>コスモエネルギーソリューションズ(株)((参考値)事業者全体)</t>
  </si>
  <si>
    <t>五島市民電力(株)(メニューA)</t>
  </si>
  <si>
    <t>五島市民電力(株)(メニューB)</t>
  </si>
  <si>
    <t>五島市民電力(株)(メニューC(残差))</t>
  </si>
  <si>
    <t>五島市民電力(株)((参考値)事業者全体)</t>
  </si>
  <si>
    <t>(株)コノミヤホールディングス</t>
  </si>
  <si>
    <t>(株)コンシェルジュ(メニューA)</t>
  </si>
  <si>
    <t>(株)コンシェルジュ(メニューB(残差))</t>
  </si>
  <si>
    <t>(株)コンシェルジュ((参考値)事業者全体)</t>
  </si>
  <si>
    <t>サーラｅエナジー(株)(メニューC(残差))</t>
  </si>
  <si>
    <t>(株)彩の国でんき</t>
  </si>
  <si>
    <t>(株)さくら新電力(メニューA)</t>
  </si>
  <si>
    <t>(株)さくら新電力(メニューB(残差))</t>
  </si>
  <si>
    <t>(株)さくら新電力((参考値)事業者全体)</t>
  </si>
  <si>
    <t>(株)サニックス(メニューA)</t>
  </si>
  <si>
    <t>(株)サニックス(メニューB)</t>
  </si>
  <si>
    <t>(株)サニックス(メニューC)</t>
  </si>
  <si>
    <t>(株)サニックス(メニューD(残差))</t>
  </si>
  <si>
    <t>(株)サニックス((参考値)事業者全体)</t>
  </si>
  <si>
    <t>サミットエナジー(株)(メニューB(残差))</t>
  </si>
  <si>
    <t>三愛オブリ(株)(旧：三愛石油(株))</t>
  </si>
  <si>
    <t>三州電力(株)</t>
  </si>
  <si>
    <t>サンリン(株)(メニューA)</t>
  </si>
  <si>
    <t>サンリン(株)(メニューB(残差))</t>
  </si>
  <si>
    <t>サンリン(株)((参考値)事業者全体)</t>
  </si>
  <si>
    <t>(株)シナジアパワー(メニューD)</t>
  </si>
  <si>
    <t>(株)シナジアパワー(メニューE)</t>
  </si>
  <si>
    <t>(株)シナジアパワー(メニューF)</t>
  </si>
  <si>
    <t>(株)シナジアパワー(メニューG)</t>
  </si>
  <si>
    <t>(株)シナジアパワー(メニューH)</t>
  </si>
  <si>
    <t>シナネン(株)(メニューF)</t>
  </si>
  <si>
    <t>湘南電力(株)(メニューB(残差))</t>
  </si>
  <si>
    <t>シン・エナジー(株)(メニューA)</t>
  </si>
  <si>
    <t>シン・エナジー(株)((参考値)事業者全体)</t>
  </si>
  <si>
    <t>(株)新出光(メニューA)</t>
  </si>
  <si>
    <t>(株)新出光(メニューB)</t>
  </si>
  <si>
    <t>(株)新出光(メニューC)</t>
  </si>
  <si>
    <t>(株)新出光(メニューD)</t>
  </si>
  <si>
    <t>(株)新出光(メニューE)</t>
  </si>
  <si>
    <t>(株)新出光(メニューF)</t>
  </si>
  <si>
    <t>(株)新出光(メニューG)</t>
  </si>
  <si>
    <t>(株)新出光(メニューH)</t>
  </si>
  <si>
    <t>(株)新出光((参考値)事業者全体)</t>
  </si>
  <si>
    <t>須賀川瓦斯(株)(メニューA)</t>
  </si>
  <si>
    <t>須賀川瓦斯(株)(メニューB(残差))</t>
  </si>
  <si>
    <t>須賀川瓦斯(株)((参考値)事業者全体)</t>
  </si>
  <si>
    <t>鈴与商事(株)(メニューB)</t>
  </si>
  <si>
    <t>鈴与商事(株)(メニューC)</t>
  </si>
  <si>
    <t>鈴与商事(株)(メニューD(残差))</t>
  </si>
  <si>
    <t>鈴与電力(株)(メニューB)</t>
  </si>
  <si>
    <t>鈴与電力(株)(メニューC)</t>
  </si>
  <si>
    <t>鈴与電力(株)(メニューD)</t>
  </si>
  <si>
    <t>スターティア(株)(メニューA)</t>
  </si>
  <si>
    <t>スターティア(株)(メニューB(残差))</t>
  </si>
  <si>
    <t>スターティア(株)((参考値)事業者全体)</t>
  </si>
  <si>
    <t>スマートエコエナジー(株)(メニューB)</t>
  </si>
  <si>
    <t>スマートエコエナジー(株)(メニューC(残差))</t>
  </si>
  <si>
    <t>スマートエナジー磐田(株)(メニューB)</t>
  </si>
  <si>
    <t>スマートエナジー磐田(株)(メニューC(残差))</t>
  </si>
  <si>
    <t>(株)スマートテック(メニューB(残差))</t>
  </si>
  <si>
    <t>スマート電気(株)</t>
  </si>
  <si>
    <t>生活協同組合コープしが(メニューB(残差))</t>
  </si>
  <si>
    <t>生活協同組合ひろしま(メニューB(残差))</t>
  </si>
  <si>
    <t>積水化学工業(株)(メニューB(残差))</t>
  </si>
  <si>
    <t>全農エネルギー(株)(メニューA)</t>
  </si>
  <si>
    <t>全農エネルギー(株)(メニューB)</t>
  </si>
  <si>
    <t>全農エネルギー(株)(メニューC)</t>
  </si>
  <si>
    <t>全農エネルギー(株)((参考値)事業者全体)</t>
  </si>
  <si>
    <t>大東ガス(株)(メニューB(残差))</t>
  </si>
  <si>
    <t>大和ハウス工業(株)　(メニューI)</t>
  </si>
  <si>
    <t>大和ハウス工業(株)　(メニューJ)</t>
  </si>
  <si>
    <t>大和ハウス工業(株)　(メニューK(残差))</t>
  </si>
  <si>
    <t>たんたんエナジー(株)(メニューB(残差))</t>
  </si>
  <si>
    <t>(株)地域創生ホールディングス</t>
  </si>
  <si>
    <t>(株)地球クラブ(メニューB(残差))</t>
  </si>
  <si>
    <t>中央電力エナジー(株)(メニューA)</t>
  </si>
  <si>
    <t>中央電力エナジー(株)(メニューB(残差))</t>
  </si>
  <si>
    <t>中央電力エナジー(株)((参考値)事業者全体)</t>
  </si>
  <si>
    <t>(株)中京電力</t>
  </si>
  <si>
    <t>デジタルグリッド(株)(メニューC)</t>
  </si>
  <si>
    <t>テス・エンジニアリング(株)(メニューB(残差))</t>
  </si>
  <si>
    <t>電源開発(株)(メニューA)</t>
  </si>
  <si>
    <t>電源開発(株)(メニューB)</t>
  </si>
  <si>
    <t>電源開発(株)(メニューC(残差))</t>
  </si>
  <si>
    <t>電源開発(株)((参考値)事業者全体)</t>
  </si>
  <si>
    <t>(株)東急パワーサプライ(メニューB)</t>
  </si>
  <si>
    <t>(株)東急パワーサプライ(メニューC)</t>
  </si>
  <si>
    <t>(株)東急パワーサプライ(メニューD)</t>
  </si>
  <si>
    <t>(株)東急パワーサプライ(メニューE)</t>
  </si>
  <si>
    <t>(株)東急パワーサプライ(メニューF)</t>
  </si>
  <si>
    <t>東京エコサービス(株)(メニューA)</t>
  </si>
  <si>
    <t>東京エコサービス(株)((参考値)事業者全体)</t>
  </si>
  <si>
    <t>東京ガス(株)(メニューC)</t>
  </si>
  <si>
    <t>東彩ガス(株)(メニューA)</t>
  </si>
  <si>
    <t>東彩ガス(株)(メニューB(残差))</t>
  </si>
  <si>
    <t>東彩ガス(株)((参考値)事業者全体)</t>
  </si>
  <si>
    <t>東邦ガス(株)(メニューC(残差))</t>
  </si>
  <si>
    <t>東北電力フロンティア(株)</t>
  </si>
  <si>
    <t>(株)ところざわ未来電力(メニューB)</t>
  </si>
  <si>
    <t>(株)ところざわ未来電力(メニューC(残差))</t>
  </si>
  <si>
    <t>(株)どさんこパワー(メニューA)</t>
  </si>
  <si>
    <t>(株)どさんこパワー(メニューB(残差))</t>
  </si>
  <si>
    <t>(株)どさんこパワー((参考値)事業者全体)</t>
  </si>
  <si>
    <t>(株)とっとり市民電力(メニューA)</t>
  </si>
  <si>
    <t>(株)とっとり市民電力(メニューB(残差))</t>
  </si>
  <si>
    <t>(株)とっとり市民電力((参考値)事業者全体)</t>
  </si>
  <si>
    <t>凸版印刷(株)(メニューA)</t>
  </si>
  <si>
    <t>凸版印刷(株)(メニューB(残差))</t>
  </si>
  <si>
    <t>凸版印刷(株)((参考値)事業者全体)</t>
  </si>
  <si>
    <t>トリニティエナジー(株)</t>
  </si>
  <si>
    <t>永井自動車工業(株)</t>
  </si>
  <si>
    <t>(株)中庄商店</t>
  </si>
  <si>
    <t>(株)中之条パワー(メニューA)</t>
  </si>
  <si>
    <t>(株)中之条パワー(メニューB(残差))</t>
  </si>
  <si>
    <t>(株)中之条パワー((参考値)事業者全体)</t>
  </si>
  <si>
    <t>(株)ナンワエナジー(メニューB(残差))</t>
  </si>
  <si>
    <t>新潟スワンエナジー(株)(メニューC)</t>
  </si>
  <si>
    <t>新潟スワンエナジー(株)(メニューD(残差))</t>
  </si>
  <si>
    <t>西川建材工業(株)</t>
  </si>
  <si>
    <t>日鉄エンジニアリング(株)(メニューC)</t>
  </si>
  <si>
    <t>日鉄エンジニアリング(株)(メニューD)</t>
  </si>
  <si>
    <t>日本エネルギー総合システム(株)(メニューB(残差))</t>
  </si>
  <si>
    <t>(株)日本海水</t>
  </si>
  <si>
    <t>日本瓦斯(株)(メニューA)</t>
  </si>
  <si>
    <t>日本瓦斯(株)(メニューB(残差))</t>
  </si>
  <si>
    <t>日本瓦斯(株)((参考値)事業者全体)</t>
  </si>
  <si>
    <t>日本瓦斯(株)(旧：(株)エナジードリーム)</t>
  </si>
  <si>
    <t>日本テクノ(株)(メニューA)</t>
  </si>
  <si>
    <t>日本テクノ(株)(メニューB(残差))</t>
  </si>
  <si>
    <t>日本テクノ(株)((参考値)事業者全体)</t>
  </si>
  <si>
    <t>日本ファシリティ・ソリューション(株)(メニューA)</t>
  </si>
  <si>
    <t>日本ファシリティ・ソリューション(株)(メニューB(残差))</t>
  </si>
  <si>
    <t>日本ファシリティ・ソリューション(株)((参考値)事業者全体)</t>
  </si>
  <si>
    <t>ネクストパワーやまと(株)(メニューA)</t>
  </si>
  <si>
    <t>ネクストパワーやまと(株)(メニューB(残差))</t>
  </si>
  <si>
    <t>ネクストパワーやまと(株)((参考値)事業者全体)</t>
  </si>
  <si>
    <t>(株)能勢・豊能まちづくり</t>
  </si>
  <si>
    <t>パナソニックオペレーショナルエクセレンス(株)(旧：パナソニック(株))(メニューA)</t>
  </si>
  <si>
    <t>パナソニックオペレーショナルエクセレンス(株)(旧：パナソニック(株))((参考値)事業者全体)</t>
  </si>
  <si>
    <t>ひおき地域エネルギー(株)(メニューC(残差))</t>
  </si>
  <si>
    <t>(株)ビジョン</t>
  </si>
  <si>
    <t>日田グリーン電力(株)(メニューB(残差))</t>
  </si>
  <si>
    <t>日立造船(株)(メニューC(残差))</t>
  </si>
  <si>
    <t>(株)ファミリーネット・ジャパン(メニューB)</t>
  </si>
  <si>
    <t>(株)ファラデー</t>
  </si>
  <si>
    <t>(株)フォーバルテレコム　(メニューA)</t>
  </si>
  <si>
    <t>(株)フォーバルテレコム　(メニューB(残差))</t>
  </si>
  <si>
    <t>(株)フォーバルテレコム　((参考値)事業者全体)</t>
  </si>
  <si>
    <t>ふかやｅパワー(株)(メニューB(残差))</t>
  </si>
  <si>
    <t>武州瓦斯(株)(メニューB(残差))</t>
  </si>
  <si>
    <t>府中・調布まちなかエナジー(株)(メニューA)</t>
  </si>
  <si>
    <t>府中・調布まちなかエナジー(株)(メニューB(残差))</t>
  </si>
  <si>
    <t>府中・調布まちなかエナジー(株)((参考値)事業者全体)</t>
  </si>
  <si>
    <t>フラットエナジー(株)</t>
  </si>
  <si>
    <t>ホームタウンエナジー(株)</t>
  </si>
  <si>
    <t>(株)ほくだん</t>
  </si>
  <si>
    <t>北陸電力ビズ・エナジーソリューション(株)</t>
  </si>
  <si>
    <t>北海道瓦斯(株)(メニューA)</t>
  </si>
  <si>
    <t>北海道瓦斯(株)(メニューB(残差))</t>
  </si>
  <si>
    <t>北海道瓦斯(株)((参考値)事業者全体)</t>
  </si>
  <si>
    <t>(株)丸の内電力</t>
  </si>
  <si>
    <t>丸紅伊那みらいでんき(株)(メニューB(残差))</t>
  </si>
  <si>
    <t>三河商事(株)</t>
  </si>
  <si>
    <t>三井物産(株)(メニューC(残差))</t>
  </si>
  <si>
    <t>ミツウロコグリーンエネルギー(株)(メニューH)</t>
  </si>
  <si>
    <t>ミツウロコグリーンエネルギー(株)(メニューI)</t>
  </si>
  <si>
    <t>(株)みとや</t>
  </si>
  <si>
    <t>みやまスマートエネルギー(株)(メニューA)</t>
  </si>
  <si>
    <t>みやまスマートエネルギー(株)(メニューB(残差))</t>
  </si>
  <si>
    <t>みやまスマートエネルギー(株)((参考値)事業者全体)</t>
  </si>
  <si>
    <t>(株)メディオテック(メニューA)</t>
  </si>
  <si>
    <t>(株)メディオテック(メニューB(残差))</t>
  </si>
  <si>
    <t>(株)メディオテック((参考値)事業者全体)</t>
  </si>
  <si>
    <t>森の電力(株)(メニューB(残差))</t>
  </si>
  <si>
    <t>八千代エンジニヤリング(株)</t>
  </si>
  <si>
    <t>(株)やまがた新電力(メニューB(残差))</t>
  </si>
  <si>
    <t>大和エネルギー(株)(メニューB(残差))</t>
  </si>
  <si>
    <t>大和ライフエナジア(株)(メニューA)</t>
  </si>
  <si>
    <t>大和ライフエナジア(株)(メニューB(残差))</t>
  </si>
  <si>
    <t>大和ライフエナジア(株)((参考値)事業者全体)</t>
  </si>
  <si>
    <t>ゆきぐに新電力(株)</t>
  </si>
  <si>
    <t>楽天エナジー(株)(メニューA)</t>
  </si>
  <si>
    <t>楽天エナジー(株)(メニューB)</t>
  </si>
  <si>
    <t>楽天エナジー(株)(メニューC(残差))</t>
  </si>
  <si>
    <t>楽天エナジー(株)((参考値)事業者全体)</t>
  </si>
  <si>
    <t>リコージャパン(株)(メニューF(残差))</t>
  </si>
  <si>
    <t>リニューアブル・ジャパン(株)(旧：(株)みらい電力)(メニューA)</t>
  </si>
  <si>
    <t>リニューアブル・ジャパン(株)(旧：(株)みらい電力)(メニューB)</t>
  </si>
  <si>
    <t>リニューアブル・ジャパン(株)(旧：(株)みらい電力)(メニューC)</t>
  </si>
  <si>
    <t>リニューアブル・ジャパン(株)(旧：(株)みらい電力)(メニューD)</t>
  </si>
  <si>
    <t>リニューアブル・ジャパン(株)(旧：(株)みらい電力)(メニューE(残差))</t>
  </si>
  <si>
    <t>リニューアブル・ジャパン(株)(旧：(株)みらい電力)((参考値)事業者全体)</t>
  </si>
  <si>
    <t>(株)ルーク(メニューA)</t>
  </si>
  <si>
    <t>(株)ルーク((参考値)事業者全体)</t>
  </si>
  <si>
    <t>(株)レクスポート</t>
  </si>
  <si>
    <t>レネックス電力合同会社</t>
  </si>
  <si>
    <t>レモンガス(株)</t>
  </si>
  <si>
    <t>ローカルエナジー(株)(メニューB(残差))</t>
  </si>
  <si>
    <t>ローカルでんき(株)(メニューB(残差))</t>
  </si>
  <si>
    <t>ワタミエナジー(株)(メニューB(残差))</t>
  </si>
  <si>
    <t>エネルギーの種類</t>
    <phoneticPr fontId="19"/>
  </si>
  <si>
    <t>単位</t>
    <phoneticPr fontId="19"/>
  </si>
  <si>
    <t>使用量</t>
    <rPh sb="0" eb="3">
      <t>シヨウリョウ</t>
    </rPh>
    <phoneticPr fontId="19"/>
  </si>
  <si>
    <t>他者に供給する熱・電気を発生させるために使用した燃料の使用量</t>
    <phoneticPr fontId="19"/>
  </si>
  <si>
    <t>販売した副生エネルギーの量</t>
    <rPh sb="0" eb="2">
      <t>ハンバイ</t>
    </rPh>
    <rPh sb="4" eb="6">
      <t>フクセイ</t>
    </rPh>
    <rPh sb="12" eb="13">
      <t>リョウ</t>
    </rPh>
    <phoneticPr fontId="19"/>
  </si>
  <si>
    <t>購入した未利用熱の量</t>
    <rPh sb="0" eb="2">
      <t>コウニュウ</t>
    </rPh>
    <rPh sb="4" eb="7">
      <t>ミリヨウ</t>
    </rPh>
    <rPh sb="7" eb="8">
      <t>ネツ</t>
    </rPh>
    <rPh sb="9" eb="10">
      <t>リョウ</t>
    </rPh>
    <phoneticPr fontId="19"/>
  </si>
  <si>
    <t>熱量GJ</t>
    <phoneticPr fontId="19"/>
  </si>
  <si>
    <t>排出係数</t>
    <rPh sb="0" eb="2">
      <t>ハイシュツ</t>
    </rPh>
    <rPh sb="2" eb="4">
      <t>ケイスウ</t>
    </rPh>
    <phoneticPr fontId="19"/>
  </si>
  <si>
    <t>化
石
燃
料</t>
    <rPh sb="0" eb="1">
      <t>カ</t>
    </rPh>
    <rPh sb="6" eb="7">
      <t>イシ</t>
    </rPh>
    <rPh sb="12" eb="13">
      <t>ネン</t>
    </rPh>
    <rPh sb="18" eb="19">
      <t>リョウ</t>
    </rPh>
    <phoneticPr fontId="19"/>
  </si>
  <si>
    <t>ｋｌ</t>
    <phoneticPr fontId="19"/>
  </si>
  <si>
    <t>ナフサ</t>
    <phoneticPr fontId="19"/>
  </si>
  <si>
    <t>ジェット燃料油</t>
    <phoneticPr fontId="19"/>
  </si>
  <si>
    <t>灯油</t>
    <phoneticPr fontId="19"/>
  </si>
  <si>
    <t>軽油</t>
    <phoneticPr fontId="19"/>
  </si>
  <si>
    <t>Ａ重油</t>
    <phoneticPr fontId="19"/>
  </si>
  <si>
    <t>Ｂ・Ｃ重油</t>
    <phoneticPr fontId="19"/>
  </si>
  <si>
    <t>石油アスファルト</t>
    <phoneticPr fontId="19"/>
  </si>
  <si>
    <t>ｔ</t>
    <phoneticPr fontId="19"/>
  </si>
  <si>
    <t>石油コークス</t>
    <phoneticPr fontId="19"/>
  </si>
  <si>
    <t>石油ガス</t>
    <phoneticPr fontId="19"/>
  </si>
  <si>
    <t>石油系炭化
水素ガス</t>
    <phoneticPr fontId="19"/>
  </si>
  <si>
    <r>
      <t>千ｍ</t>
    </r>
    <r>
      <rPr>
        <vertAlign val="superscript"/>
        <sz val="11"/>
        <rFont val="ＭＳ Ｐゴシック"/>
        <family val="3"/>
        <charset val="128"/>
      </rPr>
      <t>３</t>
    </r>
    <phoneticPr fontId="19"/>
  </si>
  <si>
    <t>可 燃 性
天然ガス</t>
    <phoneticPr fontId="19"/>
  </si>
  <si>
    <t>液化天然ガス
（ＬＮＧ）</t>
    <phoneticPr fontId="19"/>
  </si>
  <si>
    <t>その他可燃性天然ガス</t>
    <phoneticPr fontId="19"/>
  </si>
  <si>
    <t>石炭</t>
    <phoneticPr fontId="19"/>
  </si>
  <si>
    <t>輸入原料炭</t>
    <rPh sb="0" eb="2">
      <t>シュニュウ</t>
    </rPh>
    <phoneticPr fontId="19"/>
  </si>
  <si>
    <t>一般炭</t>
    <phoneticPr fontId="19"/>
  </si>
  <si>
    <t>輸入一般炭</t>
    <rPh sb="0" eb="2">
      <t>シュニュウ</t>
    </rPh>
    <phoneticPr fontId="19"/>
  </si>
  <si>
    <t>国産一般炭</t>
    <rPh sb="0" eb="2">
      <t>コクサン</t>
    </rPh>
    <rPh sb="2" eb="4">
      <t>イッパン</t>
    </rPh>
    <phoneticPr fontId="19"/>
  </si>
  <si>
    <t>輸入無煙炭</t>
    <rPh sb="0" eb="2">
      <t>シュニュウ</t>
    </rPh>
    <phoneticPr fontId="19"/>
  </si>
  <si>
    <t>無煙炭</t>
    <phoneticPr fontId="19"/>
  </si>
  <si>
    <t>石炭コークス</t>
    <phoneticPr fontId="19"/>
  </si>
  <si>
    <t>コールタール</t>
    <phoneticPr fontId="19"/>
  </si>
  <si>
    <t>コークス炉ガス</t>
    <phoneticPr fontId="19"/>
  </si>
  <si>
    <t>高炉ガス</t>
    <phoneticPr fontId="19"/>
  </si>
  <si>
    <t>発電用高炉ガス</t>
    <phoneticPr fontId="19"/>
  </si>
  <si>
    <t>転炉ガス</t>
    <phoneticPr fontId="19"/>
  </si>
  <si>
    <t>（</t>
    <phoneticPr fontId="19"/>
  </si>
  <si>
    <t>）</t>
    <phoneticPr fontId="19"/>
  </si>
  <si>
    <t>小計</t>
    <rPh sb="0" eb="2">
      <t>ショウケイ</t>
    </rPh>
    <phoneticPr fontId="19"/>
  </si>
  <si>
    <t>黒液</t>
    <phoneticPr fontId="19"/>
  </si>
  <si>
    <t>t</t>
    <phoneticPr fontId="19"/>
  </si>
  <si>
    <t>木材</t>
    <phoneticPr fontId="19"/>
  </si>
  <si>
    <t>木質廃材</t>
    <phoneticPr fontId="19"/>
  </si>
  <si>
    <t>kl</t>
    <phoneticPr fontId="19"/>
  </si>
  <si>
    <t>バイオガス</t>
    <phoneticPr fontId="19"/>
  </si>
  <si>
    <t>RDF</t>
    <phoneticPr fontId="19"/>
  </si>
  <si>
    <t>RPF</t>
    <phoneticPr fontId="19"/>
  </si>
  <si>
    <t>廃タイヤ</t>
    <phoneticPr fontId="19"/>
  </si>
  <si>
    <t>廃プラスチック</t>
    <phoneticPr fontId="19"/>
  </si>
  <si>
    <t>廃油</t>
    <phoneticPr fontId="19"/>
  </si>
  <si>
    <t>廃棄物ガス</t>
    <phoneticPr fontId="19"/>
  </si>
  <si>
    <t>混合廃材</t>
    <phoneticPr fontId="19"/>
  </si>
  <si>
    <t>水素</t>
    <phoneticPr fontId="19"/>
  </si>
  <si>
    <t>アンモニア</t>
    <phoneticPr fontId="19"/>
  </si>
  <si>
    <t>他者から購入した熱</t>
    <phoneticPr fontId="19"/>
  </si>
  <si>
    <t>産業用蒸気</t>
    <phoneticPr fontId="19"/>
  </si>
  <si>
    <t>うち
非化石</t>
    <phoneticPr fontId="19"/>
  </si>
  <si>
    <t>産業用以外の蒸気</t>
    <phoneticPr fontId="19"/>
  </si>
  <si>
    <t>温水</t>
    <phoneticPr fontId="19"/>
  </si>
  <si>
    <t>冷水</t>
    <phoneticPr fontId="19"/>
  </si>
  <si>
    <t>その他使用した熱</t>
    <phoneticPr fontId="19"/>
  </si>
  <si>
    <t>地熱</t>
    <phoneticPr fontId="19"/>
  </si>
  <si>
    <t>温泉熱</t>
    <phoneticPr fontId="19"/>
  </si>
  <si>
    <t>太陽熱</t>
    <phoneticPr fontId="19"/>
  </si>
  <si>
    <t>雪氷熱</t>
    <phoneticPr fontId="19"/>
  </si>
  <si>
    <t>小計</t>
    <phoneticPr fontId="19"/>
  </si>
  <si>
    <t>うち非化石</t>
    <phoneticPr fontId="19"/>
  </si>
  <si>
    <t>電気事業者からの買電</t>
    <rPh sb="0" eb="2">
      <t>デンキ</t>
    </rPh>
    <rPh sb="2" eb="5">
      <t>ジギョウシャ</t>
    </rPh>
    <rPh sb="8" eb="10">
      <t>バイデン</t>
    </rPh>
    <phoneticPr fontId="19"/>
  </si>
  <si>
    <t>電気事業者</t>
    <rPh sb="0" eb="2">
      <t>デンキ</t>
    </rPh>
    <rPh sb="2" eb="5">
      <t>ジギョウシャ</t>
    </rPh>
    <phoneticPr fontId="19"/>
  </si>
  <si>
    <t>千kWh</t>
    <rPh sb="0" eb="1">
      <t>セン</t>
    </rPh>
    <phoneticPr fontId="19"/>
  </si>
  <si>
    <t>上記以外の買電</t>
    <phoneticPr fontId="19"/>
  </si>
  <si>
    <t>連携分①</t>
    <phoneticPr fontId="19"/>
  </si>
  <si>
    <t>連携分②</t>
    <phoneticPr fontId="19"/>
  </si>
  <si>
    <t>連携分③</t>
    <phoneticPr fontId="19"/>
  </si>
  <si>
    <t>自
家
発
電</t>
    <rPh sb="0" eb="1">
      <t>ジ</t>
    </rPh>
    <rPh sb="2" eb="3">
      <t>ケ</t>
    </rPh>
    <rPh sb="4" eb="5">
      <t>ハツ</t>
    </rPh>
    <rPh sb="6" eb="7">
      <t>デン</t>
    </rPh>
    <phoneticPr fontId="19"/>
  </si>
  <si>
    <t>太陽光</t>
    <rPh sb="0" eb="3">
      <t>タイヨウヒカリ</t>
    </rPh>
    <phoneticPr fontId="19"/>
  </si>
  <si>
    <t>風力</t>
    <phoneticPr fontId="19"/>
  </si>
  <si>
    <t>水力</t>
    <phoneticPr fontId="19"/>
  </si>
  <si>
    <t>化石</t>
    <phoneticPr fontId="19"/>
  </si>
  <si>
    <t>非化石</t>
    <phoneticPr fontId="19"/>
  </si>
  <si>
    <t>千kWh</t>
    <phoneticPr fontId="19"/>
  </si>
  <si>
    <t>うち非化石</t>
  </si>
  <si>
    <t>うち非化石　GJ</t>
    <phoneticPr fontId="19"/>
  </si>
  <si>
    <t>原油換算 kl</t>
    <phoneticPr fontId="19"/>
  </si>
  <si>
    <t>うち非化石 kl</t>
    <phoneticPr fontId="19"/>
  </si>
  <si>
    <t>前年度原油換算kl</t>
    <phoneticPr fontId="19"/>
  </si>
  <si>
    <t>対前年度比（％）</t>
    <phoneticPr fontId="19"/>
  </si>
  <si>
    <t>時間帯</t>
    <rPh sb="0" eb="3">
      <t>ジカンタイ</t>
    </rPh>
    <phoneticPr fontId="19"/>
  </si>
  <si>
    <t>月
別</t>
    <rPh sb="0" eb="1">
      <t>ツキ</t>
    </rPh>
    <rPh sb="4" eb="5">
      <t>ベツ</t>
    </rPh>
    <phoneticPr fontId="19"/>
  </si>
  <si>
    <t>４月</t>
    <rPh sb="1" eb="2">
      <t>ガツ</t>
    </rPh>
    <phoneticPr fontId="19"/>
  </si>
  <si>
    <t>５月</t>
    <rPh sb="1" eb="2">
      <t>ガツ</t>
    </rPh>
    <phoneticPr fontId="19"/>
  </si>
  <si>
    <t>８月</t>
  </si>
  <si>
    <t>１月</t>
    <rPh sb="1" eb="2">
      <t>ガツ</t>
    </rPh>
    <phoneticPr fontId="19"/>
  </si>
  <si>
    <t>時
間
帯
別</t>
    <rPh sb="0" eb="1">
      <t>トキ</t>
    </rPh>
    <rPh sb="2" eb="3">
      <t>カン</t>
    </rPh>
    <rPh sb="4" eb="5">
      <t>オビ</t>
    </rPh>
    <rPh sb="6" eb="7">
      <t>ベツ</t>
    </rPh>
    <phoneticPr fontId="19"/>
  </si>
  <si>
    <t>その他の時間帯</t>
    <phoneticPr fontId="19"/>
  </si>
  <si>
    <t>合計</t>
    <rPh sb="0" eb="2">
      <t>ゴウケイ</t>
    </rPh>
    <phoneticPr fontId="19"/>
  </si>
  <si>
    <t>備考　１　事業者単位で月別・時間帯別のいずれか１つを選択して記入すること。</t>
    <phoneticPr fontId="19"/>
  </si>
  <si>
    <t>　　　　　なお、時間帯別による報告の際は、30分単位又は60分単位で計測した電気の使用量について、出力制御時間帯、需給が厳しい時間帯又はその他の時間帯にそれぞれ集計したものを記入すること。</t>
    <phoneticPr fontId="19"/>
  </si>
  <si>
    <t>１－３　電気の需要の最適化に資する措置を実施した日数</t>
    <phoneticPr fontId="19"/>
  </si>
  <si>
    <t>電気の需要の最適化に資する措置を実施した日数</t>
    <phoneticPr fontId="19"/>
  </si>
  <si>
    <t>熱・電気の別</t>
    <phoneticPr fontId="19"/>
  </si>
  <si>
    <t>熱</t>
    <phoneticPr fontId="19"/>
  </si>
  <si>
    <t>電気</t>
    <rPh sb="0" eb="2">
      <t>デンキ</t>
    </rPh>
    <phoneticPr fontId="19"/>
  </si>
  <si>
    <t>熱・電気供給事業者から購入した熱・電気における非化石割合</t>
    <phoneticPr fontId="19"/>
  </si>
  <si>
    <t>１.</t>
    <phoneticPr fontId="19"/>
  </si>
  <si>
    <t>２.</t>
  </si>
  <si>
    <t>３.</t>
  </si>
  <si>
    <t>年度</t>
    <rPh sb="0" eb="2">
      <t>ネンド</t>
    </rPh>
    <phoneticPr fontId="170"/>
  </si>
  <si>
    <t>ⓐ</t>
    <phoneticPr fontId="170"/>
  </si>
  <si>
    <t>ⓑ</t>
    <phoneticPr fontId="170"/>
  </si>
  <si>
    <t>ⓑ’</t>
    <phoneticPr fontId="170"/>
  </si>
  <si>
    <t>日</t>
    <rPh sb="0" eb="1">
      <t>ビ</t>
    </rPh>
    <phoneticPr fontId="170"/>
  </si>
  <si>
    <t>１－４　熱・電気供給事業者から購入した熱・電気の種別及び非化石割合に係る情報</t>
    <phoneticPr fontId="170"/>
  </si>
  <si>
    <t>メニュー名</t>
    <phoneticPr fontId="19"/>
  </si>
  <si>
    <t>使　用　量</t>
    <phoneticPr fontId="19"/>
  </si>
  <si>
    <t>備考　ⓐ’はⓐの非化石燃料に対して、エネルギーの使用の合理化に関する判断基準で定める補正係数を乗じたエネルギー使用量を記入すること。</t>
    <phoneticPr fontId="20"/>
  </si>
  <si>
    <t>３　非化石エネルギーの使用状況</t>
    <phoneticPr fontId="20"/>
  </si>
  <si>
    <t>%</t>
    <phoneticPr fontId="20"/>
  </si>
  <si>
    <t>補正後の非化石電気 合計原油換算kl</t>
    <phoneticPr fontId="20"/>
  </si>
  <si>
    <t>補正後の電気 合計原油換算kl</t>
    <phoneticPr fontId="20"/>
  </si>
  <si>
    <t>備考</t>
    <phoneticPr fontId="20"/>
  </si>
  <si>
    <t>以下に示すエネルギー種等について勘案して算出すること。</t>
  </si>
  <si>
    <t>①他者に供給する熱・電気を発生させるために使用した化石燃料及び非化石燃料を分母分子から控除。</t>
  </si>
  <si>
    <t>②「重み付け非化石」に該当する電気については、非化石エネルギーへの転換に関する判断基準で定める方法により</t>
  </si>
  <si>
    <t xml:space="preserve">  補正した使用量を算入すること。</t>
    <phoneticPr fontId="20"/>
  </si>
  <si>
    <t>電気の使用量の集計区分</t>
    <phoneticPr fontId="20"/>
  </si>
  <si>
    <t xml:space="preserve">月別　　　　     時間帯別 </t>
    <rPh sb="11" eb="13">
      <t>ジカン</t>
    </rPh>
    <phoneticPr fontId="20"/>
  </si>
  <si>
    <t>３　非化石エネルギーの使用状況</t>
    <rPh sb="2" eb="3">
      <t>ヒ</t>
    </rPh>
    <rPh sb="3" eb="5">
      <t>カセキ</t>
    </rPh>
    <rPh sb="11" eb="13">
      <t>シヨウ</t>
    </rPh>
    <rPh sb="13" eb="15">
      <t>ジョウキョウ</t>
    </rPh>
    <phoneticPr fontId="20"/>
  </si>
  <si>
    <t>目標</t>
    <phoneticPr fontId="19"/>
  </si>
  <si>
    <t>　　評価原単位が前年度に比べ改善できなかった場合（ニ）の理由</t>
    <phoneticPr fontId="20"/>
  </si>
  <si>
    <t>３　非化石エネルギーの使用状況が向上しなかった場合の理由</t>
    <phoneticPr fontId="19"/>
  </si>
  <si>
    <t>太陽熱利用機器等の保守及び点検</t>
    <rPh sb="0" eb="3">
      <t>タイヨウネツ</t>
    </rPh>
    <rPh sb="3" eb="5">
      <t>リヨウ</t>
    </rPh>
    <rPh sb="5" eb="7">
      <t>キキ</t>
    </rPh>
    <rPh sb="7" eb="8">
      <t>トウ</t>
    </rPh>
    <rPh sb="9" eb="11">
      <t>ホシュ</t>
    </rPh>
    <rPh sb="11" eb="12">
      <t>オヨ</t>
    </rPh>
    <rPh sb="13" eb="15">
      <t>テンケン</t>
    </rPh>
    <phoneticPr fontId="20"/>
  </si>
  <si>
    <t>太陽光発電設備等の保守及び点検</t>
    <phoneticPr fontId="20"/>
  </si>
  <si>
    <t>３　非化石エネルギーへの転換に関する事項</t>
    <rPh sb="2" eb="3">
      <t>ヒ</t>
    </rPh>
    <rPh sb="3" eb="5">
      <t>カセキ</t>
    </rPh>
    <rPh sb="12" eb="14">
      <t>テンカン</t>
    </rPh>
    <rPh sb="15" eb="16">
      <t>カン</t>
    </rPh>
    <rPh sb="18" eb="20">
      <t>ジコウ</t>
    </rPh>
    <phoneticPr fontId="20"/>
  </si>
  <si>
    <t>特定－第２表１－１の使用量の欄には、特定事業者にあっては、設置しているすべての工場等の、特定連鎖化事業者（当該特定連鎖化事業者が認定管理統括事業者又は管理関係事業者である場合を除く。以下同じ。）にあっては、設置しているすべての工場等及び加盟者が設置している当該連鎖化事業に係るすべての工場等の、認定管理統括事業者にあっては、設置しているすべての工場等（当該認定管理統括事業者が特定連鎖化事業者である場合にあっては、当該者が行う連鎖化事業の加盟者が設置している当該連鎖化事業に係る工場等を含む。以下同じ。）及び管理関係事業者が設置しているすべての工場等（当該管理関係事業者が特定連鎖化事業者である場合にあっては、当該者が行う連鎖化事業の加盟者が設置している当該連鎖化事業に係る工場等を含む。以下同じ。）の前年度におけるエネルギーの使用量及び連携省エネルギー措置に関して使用したこととされるエネルギーの使用量を、エネルギーの種類ごとに固有単位での値及び熱量換算した値を記入すること。</t>
    <phoneticPr fontId="19"/>
  </si>
  <si>
    <t>指定－第２表１－１には、第一種エネルギー管理指定工場等、第一種連鎖化エネルギー管理指定工場等、第一種管理統括エネルギー管理指定工場等、第一種管理関係エネルギー管理指定工場等、第二種エネルギー管理指定工場等、第二種連鎖化エネルギー管理指定工場等、第二種管理統括エネルギー管理指定工場等又は第二種管理関係エネルギー管理指定工場等の前年度におけるエネルギーの使用量を、エネルギーの種類ごとに固有単位での値及び熱量換算した値を記入すること。</t>
    <phoneticPr fontId="19"/>
  </si>
  <si>
    <t>この用紙の大きさは、日本産業規格Ａ４とすること。</t>
    <phoneticPr fontId="19"/>
  </si>
  <si>
    <t>文字は、かい書で、インキ、タイプによる印字等により明確に記入すること。</t>
    <phoneticPr fontId="19"/>
  </si>
  <si>
    <t>特定－第１表の特定排出者番号の欄には、環境大臣及び経済産業大臣が定めるところにより付された番号を記入すること。</t>
    <phoneticPr fontId="19"/>
  </si>
  <si>
    <t>特定－第２表１－１及び指定－第２表１－１の使用していない種類のエネルギーの欄は、省略することができる。</t>
    <phoneticPr fontId="19"/>
  </si>
  <si>
    <t>特定－第２表１－１及び指定－第２表１－１の販売した副生エネルギーの量の欄には、エネルギーの種類ごとに販売したエネルギーを記入すること。</t>
    <phoneticPr fontId="19"/>
  </si>
  <si>
    <t>特定－第２表１－１及び指定－第２表１－１の購入した未利用熱の量の欄には、熱の種類ごとに購入したエネルギーを記入すること。</t>
    <phoneticPr fontId="20"/>
  </si>
  <si>
    <t>特定－第２表１－１及び指定－第２表１－１の「その他の燃料」の「都市ガス」の下の欄には、製油所ガス等の燃料の種類を（　）内に記入し、その使用量を記入すること。複数の種類を記入するときは、新たに欄を設けて記入すること。</t>
    <phoneticPr fontId="19"/>
  </si>
  <si>
    <t>販売した電気の量は、特定－第２表１－１及び指定－第２表１－１の「自家発電」の「販売した副生エネルギーの量」の欄に記入すること。</t>
    <phoneticPr fontId="19"/>
  </si>
  <si>
    <t>特定－第２表１－１及び指定－第２表１－１の「自家発電」の販売した副生エネルギーの量の欄に記入する熱量換算した値は、電気の量１千キロワット時を熱量8.64ギガジュールとして換算した値、又は当該電気を発生させるために使用した燃料の発熱量に換算した値を用いること。</t>
    <phoneticPr fontId="19"/>
  </si>
  <si>
    <t>特定－第２表１－１及び指定－第２表１－１のGJを単位として記入するものについては、必要に応じ、単位をTJ（ﾃﾗｼﾞｭｰﾙ）、PJ（ﾍﾟﾀｼﾞｭｰﾙ）に代えて記入することができる。</t>
    <phoneticPr fontId="19"/>
  </si>
  <si>
    <t>特定－第２表１－１及び指定－第２表１－１のエネルギーの使用量の合計を算出する場合には、エネルギーとエネルギーから発生した副生物の両者を加算することを要しない。なお、この際、加算しなかったエネルギーの種類及びその量を特定－第２表１－１及び指定－第２表１－１の下に注記すること。</t>
    <phoneticPr fontId="19"/>
  </si>
  <si>
    <t>特定－第２表１－１、特定－第４表、特定－第６表、指定－第２表、指定－第４表、指定－第５表及び指定－第６表の上段の欄には、当該年度を記入すること。また、各表の「対前年度比」の欄には、前年度に提出した定期報告書において記載した値（指定－第４表及び指定－第５表については、前年度値は原則として当該年度値の算定に使用した計算式により算定した値）を用いて算出し、記入すること。算出方法は、以下のとおり。</t>
    <phoneticPr fontId="19"/>
  </si>
  <si>
    <t>特定－第３表の欄Ⓔ及び指定－第４表の欄Ⓒの「生産数量又は建物延床面積その他のエネルギーの使用量と密接な関係をもつ値」には、生産量、生産額等又は建物延床面積その他のエネルギーの使用量と密接な関係をもつ値を記載し、その名称及び単位を（　）内に記入すること。いずれを選択するかについては、年間を通じ同一のものとし、前年度以前に報告をした場合には、原則としてその際に記載したものと同一のものを記載すること。なお、一つの工場において複数の製品を生産している場合等においては、当該工場における主たる製品を定め、主たる製品の生産量と、その他の製品を生産するのに要したエネルギー量で主たる製品を生産したとした場合の主たる製品の生産量を合計した値を工場全体の生産数量として記載することができる。</t>
    <phoneticPr fontId="19"/>
  </si>
  <si>
    <t>特定－第３表及び指定－第５表の「原単位」とは、単位生産数量等当たりのエネルギー消費量をいう。</t>
    <phoneticPr fontId="19"/>
  </si>
  <si>
    <t>特定－第３表１－１、１－２における事業者の全体又は事業分類ごとのエネルギー消費原単位等の求め方は、以下のとおりとする（連携省エネルギー措置を踏まえる場合、「-1」を「-2」と読み替えるものとする。）。</t>
    <phoneticPr fontId="19"/>
  </si>
  <si>
    <t>事業ごとに、生産数量又は建物の延床面積その他のエネルギーの使用量と密接な関係を持つ値（Ⓔ）について検討すること。</t>
    <phoneticPr fontId="19"/>
  </si>
  <si>
    <t>（３）</t>
    <phoneticPr fontId="19"/>
  </si>
  <si>
    <t>Ⓔがそれぞれの事業で同じ単位、若しくは共通のⒺに換算可能であり、事業者全体の原単位（Ⓦ-1）が算出可能な場合は、事業分類ごとに、以下の数値を記入していくことにより、事業者全体のエネルギー消費原単位（Ⓦ-1）を求める。</t>
    <phoneticPr fontId="19"/>
  </si>
  <si>
    <t>①エネルギーの使用量の合計（原油換算kl）・・・ （Ⓐ-1）</t>
    <phoneticPr fontId="19"/>
  </si>
  <si>
    <t>②非化石燃料の補正を踏まえたエネルギーの使用量（原油換算kl）・・・（Ⓐ-1’）</t>
    <phoneticPr fontId="19"/>
  </si>
  <si>
    <t>③販売した副生エネルギーの量の合計（原油換算kl）・・・ Ⓑ</t>
    <phoneticPr fontId="19"/>
  </si>
  <si>
    <t>④購入した未利用熱の量の合計（原油換算kl）・・・ Ⓑ’</t>
    <phoneticPr fontId="19"/>
  </si>
  <si>
    <t>⑤（Ⓐ-1’）－Ⓑ－Ⓑ’・・・（Ⓒ-1）</t>
    <phoneticPr fontId="19"/>
  </si>
  <si>
    <t>⑥生産数量又は建物の延床面積その他のエネルギーの使用量と密接な関係を持つ値・・・Ⓔ</t>
    <phoneticPr fontId="19"/>
  </si>
  <si>
    <t>⑦事業分類ごとの（Ⓒ-1）及びⒺを事業者全体で合計し、それぞれの合計値（Ⓤ-1）、（Ⓥ-1）を求めることによ</t>
    <phoneticPr fontId="19"/>
  </si>
  <si>
    <t xml:space="preserve">  り、事業者全体のエネルギー消費原単位（Ⓦ-1）＝（Ⓤ-1）／（Ⓥ-1）が求められる。</t>
    <phoneticPr fontId="19"/>
  </si>
  <si>
    <t>⑧（Ⓦ-1）と前年度の原単位（Ⓧ-1）の比・・・（Ⓨ-1）</t>
    <phoneticPr fontId="19"/>
  </si>
  <si>
    <t>（４）</t>
    <phoneticPr fontId="19"/>
  </si>
  <si>
    <t>Ⓔが事業ごとに異なり、事業者全体の原単位（Ⓦ-1）が算出困難な場合は、事業分類ごとに、以下の数値を記入していくことにより、事業者全体の原単位の対前年度比（Ⓩ-1）を求める。</t>
    <phoneticPr fontId="19"/>
  </si>
  <si>
    <t>①エネルギーの使用量の合計（原油換算kl）・・・（Ⓐ-1）</t>
    <phoneticPr fontId="19"/>
  </si>
  <si>
    <t>⑥事業分類ごとの（Ⓒ-1）の値の、事業者全体の合計値に対する構成割合（%）・・・（Ⓓ-1）</t>
    <phoneticPr fontId="19"/>
  </si>
  <si>
    <t>⑦生産数量又は建物の延床面積その他のエネルギーの使用量と密接な関係を持つ値・・・Ⓔ</t>
    <phoneticPr fontId="19"/>
  </si>
  <si>
    <t>⑧エネルギー消費原単位・・・（Ⓒ-1）/Ⓔ＝（Ⓕ-1）</t>
    <phoneticPr fontId="19"/>
  </si>
  <si>
    <t>⑨前年度のエネルギー消費原単位・・・（Ⓖ-1）</t>
    <phoneticPr fontId="19"/>
  </si>
  <si>
    <t>⑩事業分類ごとのエネルギー消費原単位の対前年度比（%）・・・（Ⓗ-1）</t>
    <phoneticPr fontId="19"/>
  </si>
  <si>
    <t>⑪事業ごとのエネルギー消費原単位の対前年度比（Ⓗ-1）を（Ⓓ-1）の重みで加重平均し、事業者全体の原単位</t>
    <phoneticPr fontId="19"/>
  </si>
  <si>
    <t xml:space="preserve">  の対前年度比を求める。 （Ⓩ-1）＝（①-1）＋（②-1）＋（③-1）＋・・・</t>
    <phoneticPr fontId="19"/>
  </si>
  <si>
    <t>特定－第３表２－１、２－２における事業者の全体又は事業分類ごとの電気の需要の最適化に資する措置を評価したエネルギー消費原単位（以下「電気需要最適化評価原単位」という。）等の求め方は、以下のとおりとする。なお、特定事業者が設置するすべての工場等又は特定連鎖化事業者が設置するすべての工場等及び加盟者が設置する当該連鎖化事業に係るすべての工場等の事業分類、(Ⓒ-1)の構成割合（Ⓓ-1）、事業ごとの生産数量又は建物の延床面積その他のエネルギーの使用量と密接な関係を持つ値（Ⓔ）については、特定－第３表１における算定と同じとすること。</t>
    <phoneticPr fontId="19"/>
  </si>
  <si>
    <t>Ⓔがそれぞれの事業で同じ単位、若しくは共通のⒺに換算可能であり、事業者全体の電気需要最適化評価原単位（Ⓦ’-1）が算出可能な場合は、事業分類ごとに、以下の数値を記入していくことにより、事業者全体の電気需要最適化評価原単位（Ⓦ’-1）を求める。</t>
    <phoneticPr fontId="19"/>
  </si>
  <si>
    <t>②電気需要最適化及び非化石燃料の補正を踏まえたエネルギーの使用量（原油換算kl）・・・（Ⓐ’-1’）</t>
    <phoneticPr fontId="19"/>
  </si>
  <si>
    <t>⑤（Ⓐ-1’）－Ⓑ－Ⓑ’・・・（Ⓒ’-1）</t>
    <phoneticPr fontId="19"/>
  </si>
  <si>
    <t>⑦事業分類ごとの（Ⓒ’-1）及びⒺを事業者全体で合計し、それぞれの合計値（Ⓤ’-1）、Ⓥを求めることにより、</t>
    <phoneticPr fontId="19"/>
  </si>
  <si>
    <t xml:space="preserve">  事業者全体の電気需要最適化評価原単位（Ⓦ’-1）＝（Ⓤ’-1）／Ⓥが求められる。</t>
    <phoneticPr fontId="19"/>
  </si>
  <si>
    <t>⑧（Ⓦ’-1）と前年度の原単位（Ⓧ’-1）の比・・・（Ⓨ’-1）</t>
    <phoneticPr fontId="19"/>
  </si>
  <si>
    <t>Ⓔが事業ごとに異なり、事業者全体の電気需要最適化評価原単位（Ⓦ’-1）が算出困難な場合は、事業分類ごとに、以下の数値を記入していくことにより、事業者全体の電気需要最適化評価原単位の対前年度比（Ⓩ’-1）を求める。</t>
    <phoneticPr fontId="19"/>
  </si>
  <si>
    <t>⑥事業分類ごとのⒸの値の、事業者全体の合計値に対する構成割合（%）・・・（Ⓓ-1）</t>
    <phoneticPr fontId="19"/>
  </si>
  <si>
    <t>⑧電気需要最適化評価原単位・・・（Ⓒ’-1）/Ⓔ＝（Ⓕ’-1）</t>
    <phoneticPr fontId="19"/>
  </si>
  <si>
    <t>⑨前年度の電気需要最適化評価原単位・・・（Ⓖ’-1）</t>
    <phoneticPr fontId="19"/>
  </si>
  <si>
    <t>⑩事業分類ごとの電気需要最適化評価原単位の対前年度比（%）・・・（Ⓗ’-1）</t>
    <phoneticPr fontId="19"/>
  </si>
  <si>
    <t>⑪事業ごとの電気需要最適化評価原単位の対前年度比（Ⓗ’-1）を（Ⓓ-1）の重みで加重平均し、事業者全体の電</t>
    <phoneticPr fontId="19"/>
  </si>
  <si>
    <t xml:space="preserve">  気需要最適化評価原単位の対前年度比を求める。 （Ⓩ’-1）＝（①’-1）＋（②’-1）＋（③’-1）＋・・・</t>
    <phoneticPr fontId="19"/>
  </si>
  <si>
    <t>０</t>
    <phoneticPr fontId="19"/>
  </si>
  <si>
    <t>特定－第４表及び指定－第６表の上段の欄には、当該年度を含む直近５年間の年度を記入すること。また、「エネルギー消費原単位」及び「電気需要最適化評価原単位」、並びにそれぞれの「対前年度比」の欄には、原則として当該年度値の算定に使用した計算式により算定した値を記入すること。なお、特定－第３表１及び２において事業者全体の原単位（Ⓦ-1）及び事業者全体の電気需要最適化評価原単位（Ⓦ’-1）が算出困難であった場合は、「エネルギー消費原単位」及び「電気需要最適化評価原単位」は空欄とし、「対前年度比」に（Ⓩ-1）及び（Ⓩ’-1）を記入すること。
また、連携省エネルギー措置を実施している場合は、「エネルギー消費原単位」及び「電気需要最適化評価原単位」、並びにそれぞれの「対前年度比」の欄には記載せず、「連携省エネルギー措置を加味したエネルギー消費原単位」及び「連携省エネルギー措置を加味した電気需要最適化評価原単位」、並びにそれぞれの「対前年度比」の欄に、原則として当該年度値の算定に使用した計算式により算定した値を記入すること。その際、特定－第３表３及び４において事業者全体の原単位（Ⓦ-1）及び事業者全体の電気需要最適化評価原単位（Ⓦ’-1）が算出困難であった場合は、「連携省エネルギー措置を加味したエネルギー消費原単位」及び「連携省エネルギー措置を加味した電気需要最適化評価原単位」は空欄とし、「対前年度比」に（Ⓩ-1）及び（Ⓩ’-1）を記入すること。</t>
    <phoneticPr fontId="19"/>
  </si>
  <si>
    <t>１</t>
    <phoneticPr fontId="19"/>
  </si>
  <si>
    <t>特定－第４表及び指定－第６表の「５年度間平均原単位変化」の欄には、エネルギー消費原単位及び電気需要最適化評価原単位又は連携省エネルギー措置を加味したエネルギー消費原単位及び連携省エネルギー措置を加味した電気需要最適化評価原単位の過去５年度間の対前年度比をそれぞれ乗じた値の４乗根となる値を記入すること。算出方法は、以下のとおり。</t>
    <phoneticPr fontId="19"/>
  </si>
  <si>
    <t>エネルギー消費原単位又は連携省エネルギー措置を加味したエネルギー消費原単位</t>
    <rPh sb="5" eb="7">
      <t>ショウヒ</t>
    </rPh>
    <rPh sb="7" eb="10">
      <t>ゲンタンイ</t>
    </rPh>
    <rPh sb="10" eb="11">
      <t>マタ</t>
    </rPh>
    <rPh sb="12" eb="14">
      <t>レンケイ</t>
    </rPh>
    <rPh sb="14" eb="15">
      <t>ショウ</t>
    </rPh>
    <rPh sb="20" eb="22">
      <t>ソチ</t>
    </rPh>
    <rPh sb="23" eb="25">
      <t>カミ</t>
    </rPh>
    <rPh sb="32" eb="34">
      <t>ショウヒ</t>
    </rPh>
    <rPh sb="34" eb="37">
      <t>ゲンタンイ</t>
    </rPh>
    <phoneticPr fontId="19"/>
  </si>
  <si>
    <t>電気需要最適化評価原単位又は連携省エネルギー措置を加味した電気需要最適化評価原単位</t>
    <phoneticPr fontId="19"/>
  </si>
  <si>
    <t>特定－第５表は、例えば「（ロ）の理由」が「（イ）の理由」と同様になる場合には、「（イ）と同じ」と記入してもよい。</t>
    <phoneticPr fontId="19"/>
  </si>
  <si>
    <t>特定－第６表は、事業者がエネルギーの使用の合理化に関する判断基準に定めるベンチマーク指標の対象となる事業（以下「ベンチマーク対象事業」という。）を行っている場合に、ベンチマーク対象事業の名称、ベンチマーク指標の状況及びベンチマーク対象事業のエネルギー使用量について記入すること。</t>
    <phoneticPr fontId="19"/>
  </si>
  <si>
    <t>特定－第７表は、事業者がベンチマーク対象となる事業を行っている場合に、ベンチマークの状況に関し、参考となる情報を記載すること。</t>
    <phoneticPr fontId="19"/>
  </si>
  <si>
    <t>特定－第10表は、特定事業者が設置するすべての工場等、特定連鎖化事業者が設置するすべての工場等及び加盟者が設置する当該連鎖化事業に係るすべての工場等又は認定管理統括事業者が設置するすべての工場等及び管理関係事業者が設置するすべての工場等のうち、第一種エネルギー管理指定工場等、第一種連鎖化エネルギー管理指定工場等、第一種管理統括エネルギー管理指定工場等、第一種管理関係エネルギー管理指定工場等、第二種エネルギー管理指定工場等、第二種連鎖化エネルギー管理指定工場等、第二種管理統括エネルギー管理指定工場等又は第二種管理関係エネルギー管理指定工場等の指定を受けている工場等をすべて記入すること。指定区分の変更が必要な場合は、「（指定区分の変更手続きが必要□）」欄に■印を付すこと。</t>
    <phoneticPr fontId="19"/>
  </si>
  <si>
    <t>７</t>
    <phoneticPr fontId="19"/>
  </si>
  <si>
    <t>特定－第11表は、現在エネルギー管理指定工場等、連鎖化エネルギー管理指定工場等、管理統括エネルギー指定工場等又は管理関係エネルギー指定工場等の指定を受けていない工場等であって、エネルギーの使用量が令第６条に定める数値以上の工場等をすべて記入すること。</t>
    <phoneticPr fontId="19"/>
  </si>
  <si>
    <t>特定－第12表及び指定－第10表の記入に当たっては、特定－第12表及び指定－第10表に記載された備考欄を参照すること。</t>
    <phoneticPr fontId="19"/>
  </si>
  <si>
    <t>指定－第２表の「産業用蒸気」、「産業用以外の蒸気」、「温水」、「冷水」の使用量を熱量換算する際、別表第２に規定する換算係数に代えて、当該熱を発生させるために使用された化石燃料及び非化石燃料の発熱量を算定する上で適切と認められるものを使用した場合は、当該係数の根拠となる資料を添付すること。</t>
    <phoneticPr fontId="19"/>
  </si>
  <si>
    <t>指定－第２表に記入する際に、都市ガスについては、供給会社等から提示された単位発熱量を指定－第２表欄外に記入すること。</t>
    <phoneticPr fontId="19"/>
  </si>
  <si>
    <t>指定表において連携省エネルギー措置を踏まえた使用量の報告を行いたい場合は、連携省エネルギー措置を踏まえた使用量を記載した指定表を定期報告書の参考資料として提出することでそれに代えること。</t>
    <phoneticPr fontId="19"/>
  </si>
  <si>
    <t>認定－第２表、第３表、第４表、第５表の記入に当たっては、特定－第２表、第10表、第11表、第12表に係る備考をそれぞれ参照すること。</t>
    <phoneticPr fontId="19"/>
  </si>
  <si>
    <t>「指定－第６表１ エネルギー消費原単位」</t>
    <rPh sb="1" eb="3">
      <t>シテイ</t>
    </rPh>
    <phoneticPr fontId="19"/>
  </si>
  <si>
    <r>
      <rPr>
        <b/>
        <sz val="11"/>
        <color indexed="10"/>
        <rFont val="ＭＳ Ｐゴシック"/>
        <family val="3"/>
        <charset val="128"/>
      </rPr>
      <t>↑↑↑↑</t>
    </r>
    <r>
      <rPr>
        <b/>
        <sz val="11"/>
        <rFont val="ＭＳ Ｐゴシック"/>
        <family val="3"/>
        <charset val="128"/>
      </rPr>
      <t>　ここまでは、全ての工場・事業場が該当する入力項目です。</t>
    </r>
    <rPh sb="11" eb="12">
      <t>スベ</t>
    </rPh>
    <rPh sb="14" eb="16">
      <t>コ</t>
    </rPh>
    <rPh sb="17" eb="20">
      <t>ジギョウジョウ</t>
    </rPh>
    <rPh sb="21" eb="23">
      <t>ガイトウ</t>
    </rPh>
    <rPh sb="25" eb="27">
      <t>ニュウリョク</t>
    </rPh>
    <rPh sb="27" eb="29">
      <t>コウモク</t>
    </rPh>
    <phoneticPr fontId="20"/>
  </si>
  <si>
    <t>（熱の換算係数をデフォルト値以外の値を使用する場合や熱を販売した（無償含む）量がある場合）</t>
    <phoneticPr fontId="20"/>
  </si>
  <si>
    <t>うち非化石</t>
    <rPh sb="2" eb="5">
      <t>ヒカセキ</t>
    </rPh>
    <phoneticPr fontId="20"/>
  </si>
  <si>
    <t>(tＣ/GJ）</t>
    <phoneticPr fontId="19"/>
  </si>
  <si>
    <t>その他</t>
    <phoneticPr fontId="19"/>
  </si>
  <si>
    <t>都市ガス・その他（単位発熱係数と二酸化炭素排出係数）</t>
    <rPh sb="0" eb="2">
      <t>トシ</t>
    </rPh>
    <rPh sb="7" eb="8">
      <t>タ</t>
    </rPh>
    <rPh sb="9" eb="11">
      <t>タンイ</t>
    </rPh>
    <rPh sb="11" eb="13">
      <t>ハツネツ</t>
    </rPh>
    <rPh sb="13" eb="15">
      <t>ケイスウ</t>
    </rPh>
    <rPh sb="16" eb="19">
      <t>ニサンカ</t>
    </rPh>
    <rPh sb="19" eb="21">
      <t>タンソ</t>
    </rPh>
    <rPh sb="21" eb="23">
      <t>ハイシュツ</t>
    </rPh>
    <rPh sb="23" eb="25">
      <t>ケイスウ</t>
    </rPh>
    <phoneticPr fontId="20"/>
  </si>
  <si>
    <t>他事業所からの供給</t>
    <phoneticPr fontId="19"/>
  </si>
  <si>
    <t>(</t>
    <phoneticPr fontId="170"/>
  </si>
  <si>
    <t>)</t>
    <phoneticPr fontId="170"/>
  </si>
  <si>
    <t>エネルギー名</t>
    <phoneticPr fontId="19"/>
  </si>
  <si>
    <t>地熱</t>
    <phoneticPr fontId="170"/>
  </si>
  <si>
    <t>その他(非燃料由来の非化石)</t>
    <phoneticPr fontId="19"/>
  </si>
  <si>
    <t>その他(燃料)</t>
    <phoneticPr fontId="19"/>
  </si>
  <si>
    <t>その他(熱)</t>
    <phoneticPr fontId="19"/>
  </si>
  <si>
    <t>非
化
石
燃
料</t>
    <rPh sb="0" eb="1">
      <t>ヒ</t>
    </rPh>
    <rPh sb="18" eb="19">
      <t>ネン</t>
    </rPh>
    <phoneticPr fontId="19"/>
  </si>
  <si>
    <t>ジェット燃料油</t>
    <phoneticPr fontId="170"/>
  </si>
  <si>
    <t>GＪ/ｋｌ</t>
    <phoneticPr fontId="170"/>
  </si>
  <si>
    <t>tC/GJ</t>
    <phoneticPr fontId="170"/>
  </si>
  <si>
    <t>化石燃料</t>
    <rPh sb="0" eb="4">
      <t>カセキネンリョウ</t>
    </rPh>
    <phoneticPr fontId="19"/>
  </si>
  <si>
    <t>石油ガス</t>
    <phoneticPr fontId="170"/>
  </si>
  <si>
    <t>輸入原料炭</t>
    <phoneticPr fontId="19"/>
  </si>
  <si>
    <t>コークス用原料炭</t>
    <phoneticPr fontId="170"/>
  </si>
  <si>
    <t>吹込用原料炭</t>
    <phoneticPr fontId="170"/>
  </si>
  <si>
    <t>輸入一般炭</t>
    <phoneticPr fontId="170"/>
  </si>
  <si>
    <t>国産一般炭</t>
    <phoneticPr fontId="170"/>
  </si>
  <si>
    <t>輸入無煙炭</t>
    <phoneticPr fontId="170"/>
  </si>
  <si>
    <t>発電用高炉ガス</t>
    <phoneticPr fontId="170"/>
  </si>
  <si>
    <t>その他</t>
    <phoneticPr fontId="170"/>
  </si>
  <si>
    <t>非化石燃料</t>
    <rPh sb="0" eb="1">
      <t>ヒ</t>
    </rPh>
    <rPh sb="1" eb="3">
      <t>カセキ</t>
    </rPh>
    <rPh sb="3" eb="5">
      <t>ネンリョウ</t>
    </rPh>
    <phoneticPr fontId="170"/>
  </si>
  <si>
    <t>黒液</t>
    <phoneticPr fontId="170"/>
  </si>
  <si>
    <t>木材</t>
    <phoneticPr fontId="170"/>
  </si>
  <si>
    <t>木質廃材</t>
    <phoneticPr fontId="170"/>
  </si>
  <si>
    <t>バイオエタノール</t>
    <phoneticPr fontId="170"/>
  </si>
  <si>
    <t>バイオディーゼル</t>
    <phoneticPr fontId="170"/>
  </si>
  <si>
    <t>バイオガス</t>
    <phoneticPr fontId="170"/>
  </si>
  <si>
    <t>その他バイオマス</t>
    <phoneticPr fontId="170"/>
  </si>
  <si>
    <t>RDF</t>
    <phoneticPr fontId="170"/>
  </si>
  <si>
    <t>RPF</t>
    <phoneticPr fontId="170"/>
  </si>
  <si>
    <t>廃タイヤ</t>
    <phoneticPr fontId="170"/>
  </si>
  <si>
    <t>廃プラスチック</t>
    <phoneticPr fontId="170"/>
  </si>
  <si>
    <t>廃油</t>
    <phoneticPr fontId="170"/>
  </si>
  <si>
    <t>廃棄物ガス</t>
    <phoneticPr fontId="170"/>
  </si>
  <si>
    <t>混合廃材</t>
    <phoneticPr fontId="170"/>
  </si>
  <si>
    <t>水素</t>
    <phoneticPr fontId="170"/>
  </si>
  <si>
    <t>アンモニア</t>
    <phoneticPr fontId="170"/>
  </si>
  <si>
    <t>GＪ/ｔ</t>
    <phoneticPr fontId="170"/>
  </si>
  <si>
    <t>GJ/千ｍ３</t>
    <phoneticPr fontId="170"/>
  </si>
  <si>
    <t>他者から購入した熱</t>
    <rPh sb="0" eb="2">
      <t>タシャ</t>
    </rPh>
    <rPh sb="4" eb="6">
      <t>コウニュウ</t>
    </rPh>
    <rPh sb="8" eb="9">
      <t>ネツ</t>
    </rPh>
    <phoneticPr fontId="170"/>
  </si>
  <si>
    <t>うち非化石</t>
    <phoneticPr fontId="170"/>
  </si>
  <si>
    <t>冷水</t>
    <phoneticPr fontId="170"/>
  </si>
  <si>
    <t>うち非化石</t>
    <rPh sb="2" eb="3">
      <t>ヒ</t>
    </rPh>
    <rPh sb="3" eb="5">
      <t>カセキ</t>
    </rPh>
    <phoneticPr fontId="19"/>
  </si>
  <si>
    <t>GＪ/GＪ</t>
    <phoneticPr fontId="170"/>
  </si>
  <si>
    <t>tCO2/GJ</t>
    <phoneticPr fontId="170"/>
  </si>
  <si>
    <t>その他使用熱</t>
    <rPh sb="3" eb="5">
      <t>シヨウ</t>
    </rPh>
    <rPh sb="5" eb="6">
      <t>ネツ</t>
    </rPh>
    <phoneticPr fontId="170"/>
  </si>
  <si>
    <t>温泉熱</t>
    <phoneticPr fontId="170"/>
  </si>
  <si>
    <t>太陽熱</t>
    <phoneticPr fontId="170"/>
  </si>
  <si>
    <t>雪氷熱</t>
    <phoneticPr fontId="170"/>
  </si>
  <si>
    <t>電気事業者からの買電</t>
    <rPh sb="0" eb="2">
      <t>デンキ</t>
    </rPh>
    <rPh sb="2" eb="5">
      <t>ジギョウシャ</t>
    </rPh>
    <rPh sb="8" eb="10">
      <t>カイデン</t>
    </rPh>
    <phoneticPr fontId="19"/>
  </si>
  <si>
    <t>上記以外の買電</t>
    <rPh sb="0" eb="2">
      <t>ジョウキ</t>
    </rPh>
    <rPh sb="2" eb="4">
      <t>イガイ</t>
    </rPh>
    <rPh sb="5" eb="7">
      <t>カイデン</t>
    </rPh>
    <phoneticPr fontId="19"/>
  </si>
  <si>
    <t>オフサイト型PPA
（重み付けなし）</t>
    <phoneticPr fontId="170"/>
  </si>
  <si>
    <t>オフサイト型PPA
（重み付けあり）</t>
    <phoneticPr fontId="170"/>
  </si>
  <si>
    <t>重み付け非化石</t>
    <phoneticPr fontId="170"/>
  </si>
  <si>
    <t>上記以外の自己託送</t>
    <phoneticPr fontId="170"/>
  </si>
  <si>
    <t>自己託送
(非燃料由来の非化石電気)</t>
    <phoneticPr fontId="170"/>
  </si>
  <si>
    <t>他事業所からの供給</t>
    <phoneticPr fontId="170"/>
  </si>
  <si>
    <t>自家発電</t>
    <phoneticPr fontId="170"/>
  </si>
  <si>
    <t>水力</t>
    <rPh sb="0" eb="2">
      <t>スイリョク</t>
    </rPh>
    <phoneticPr fontId="19"/>
  </si>
  <si>
    <t>係数</t>
    <rPh sb="0" eb="2">
      <t>ケイスウ</t>
    </rPh>
    <phoneticPr fontId="19"/>
  </si>
  <si>
    <t>揮発油</t>
    <phoneticPr fontId="170"/>
  </si>
  <si>
    <t>販売した熱の量</t>
    <rPh sb="0" eb="2">
      <t>ハンバイ</t>
    </rPh>
    <rPh sb="4" eb="5">
      <t>ネツ</t>
    </rPh>
    <rPh sb="6" eb="7">
      <t>リョウ</t>
    </rPh>
    <phoneticPr fontId="19"/>
  </si>
  <si>
    <t>石油コークス</t>
    <phoneticPr fontId="170"/>
  </si>
  <si>
    <t>その他可燃性天然ガス</t>
    <phoneticPr fontId="170"/>
  </si>
  <si>
    <t>エネルギー管理士免状番号又は講習修了番号</t>
    <phoneticPr fontId="170"/>
  </si>
  <si>
    <t xml:space="preserve">kl </t>
    <phoneticPr fontId="170"/>
  </si>
  <si>
    <t>(</t>
    <phoneticPr fontId="170"/>
  </si>
  <si>
    <t>)</t>
    <phoneticPr fontId="170"/>
  </si>
  <si>
    <t>コークス炉ガス</t>
    <phoneticPr fontId="170"/>
  </si>
  <si>
    <t>高炉ガス</t>
    <phoneticPr fontId="170"/>
  </si>
  <si>
    <t>転炉ガス</t>
    <phoneticPr fontId="170"/>
  </si>
  <si>
    <t>電気事業者</t>
    <rPh sb="0" eb="5">
      <t>デンキジギョウシャ</t>
    </rPh>
    <phoneticPr fontId="18"/>
  </si>
  <si>
    <t>上記以外の買電</t>
    <rPh sb="0" eb="2">
      <t>ジョウキ</t>
    </rPh>
    <rPh sb="2" eb="4">
      <t>イガイ</t>
    </rPh>
    <rPh sb="5" eb="7">
      <t>カイデン</t>
    </rPh>
    <phoneticPr fontId="18"/>
  </si>
  <si>
    <t>化石燃料+非化石燃料+熱+電気＝合計量</t>
    <rPh sb="0" eb="2">
      <t>カセキ</t>
    </rPh>
    <rPh sb="2" eb="4">
      <t>ネンリョウ</t>
    </rPh>
    <rPh sb="5" eb="6">
      <t>ヒ</t>
    </rPh>
    <rPh sb="6" eb="8">
      <t>カセキ</t>
    </rPh>
    <rPh sb="8" eb="10">
      <t>ネンリョウ</t>
    </rPh>
    <rPh sb="11" eb="12">
      <t>ネツ</t>
    </rPh>
    <rPh sb="13" eb="15">
      <t>デンキ</t>
    </rPh>
    <rPh sb="16" eb="18">
      <t>ゴウケイ</t>
    </rPh>
    <rPh sb="18" eb="19">
      <t>リョウ</t>
    </rPh>
    <phoneticPr fontId="170"/>
  </si>
  <si>
    <t>二酸化炭素排出量（tCO2)</t>
    <phoneticPr fontId="170"/>
  </si>
  <si>
    <t>ⓐ</t>
    <phoneticPr fontId="170"/>
  </si>
  <si>
    <t>電気事業者</t>
    <rPh sb="0" eb="5">
      <t>デンキジギョウシャ</t>
    </rPh>
    <phoneticPr fontId="19"/>
  </si>
  <si>
    <t>定期報告書作成支援ツールver10.0.1</t>
    <rPh sb="0" eb="2">
      <t>テイキ</t>
    </rPh>
    <rPh sb="2" eb="5">
      <t>ホウコクショ</t>
    </rPh>
    <rPh sb="5" eb="7">
      <t>サクセイ</t>
    </rPh>
    <rPh sb="7" eb="9">
      <t>シエン</t>
    </rPh>
    <phoneticPr fontId="19"/>
  </si>
  <si>
    <t>10.0.1</t>
    <phoneticPr fontId="19"/>
  </si>
  <si>
    <t>(</t>
    <phoneticPr fontId="170"/>
  </si>
  <si>
    <t>)</t>
    <phoneticPr fontId="170"/>
  </si>
  <si>
    <t>（</t>
    <phoneticPr fontId="170"/>
  </si>
  <si>
    <t>）</t>
    <phoneticPr fontId="170"/>
  </si>
  <si>
    <t>-</t>
    <phoneticPr fontId="170"/>
  </si>
  <si>
    <t>指定－第６表　過去５年度間のエネルギー消費原単位、電気需要最適化評価原単位及び非化石エネルギーの使用状況の変化状況</t>
    <rPh sb="0" eb="2">
      <t>シテイ</t>
    </rPh>
    <rPh sb="3" eb="4">
      <t>ダイ</t>
    </rPh>
    <rPh sb="5" eb="6">
      <t>ヒョウ</t>
    </rPh>
    <rPh sb="7" eb="9">
      <t>カコ</t>
    </rPh>
    <rPh sb="10" eb="12">
      <t>ネンド</t>
    </rPh>
    <rPh sb="12" eb="13">
      <t>カン</t>
    </rPh>
    <rPh sb="19" eb="21">
      <t>ショウヒ</t>
    </rPh>
    <rPh sb="21" eb="24">
      <t>ゲンタンイ</t>
    </rPh>
    <rPh sb="25" eb="27">
      <t>デンキ</t>
    </rPh>
    <rPh sb="27" eb="29">
      <t>ジュヨウ</t>
    </rPh>
    <rPh sb="29" eb="32">
      <t>サイテキカ</t>
    </rPh>
    <rPh sb="32" eb="34">
      <t>ヒョウカ</t>
    </rPh>
    <rPh sb="34" eb="37">
      <t>ゲンタンイ</t>
    </rPh>
    <rPh sb="37" eb="38">
      <t>オヨ</t>
    </rPh>
    <rPh sb="39" eb="40">
      <t>ヒ</t>
    </rPh>
    <rPh sb="40" eb="42">
      <t>カセキ</t>
    </rPh>
    <rPh sb="48" eb="50">
      <t>シヨウ</t>
    </rPh>
    <rPh sb="50" eb="52">
      <t>ジョウキョウ</t>
    </rPh>
    <rPh sb="53" eb="55">
      <t>ヘンカ</t>
    </rPh>
    <rPh sb="55" eb="57">
      <t>ジョウキョウ</t>
    </rPh>
    <phoneticPr fontId="20"/>
  </si>
  <si>
    <t>１　エネルギー消費原単位</t>
    <rPh sb="7" eb="9">
      <t>ショウヒ</t>
    </rPh>
    <rPh sb="9" eb="12">
      <t>ゲンタンイ</t>
    </rPh>
    <phoneticPr fontId="20"/>
  </si>
  <si>
    <t>エネルギー消費原単位</t>
    <phoneticPr fontId="20"/>
  </si>
  <si>
    <t>２　電気需要最適化評価原単位</t>
    <phoneticPr fontId="20"/>
  </si>
  <si>
    <t>電気需要最適化評価原単位</t>
    <phoneticPr fontId="20"/>
  </si>
  <si>
    <t>重み付け非化石</t>
    <phoneticPr fontId="19"/>
  </si>
  <si>
    <t>上記以外の自己託送</t>
    <phoneticPr fontId="19"/>
  </si>
  <si>
    <t xml:space="preserve">tC/GJ </t>
    <phoneticPr fontId="170"/>
  </si>
  <si>
    <t>吹込用原料炭</t>
    <phoneticPr fontId="19"/>
  </si>
  <si>
    <t>コークス用原料炭</t>
    <phoneticPr fontId="19"/>
  </si>
  <si>
    <t>保守及び点検に関する管理標準の設定の状況</t>
    <phoneticPr fontId="170"/>
  </si>
  <si>
    <t>管理標準に定めている保守及び点検の実施状況</t>
    <phoneticPr fontId="170"/>
  </si>
  <si>
    <t>２　過去５年度間の電気需要最適化評価原単位が年平均１％以上改善できなかった場合（ハ）又は電気需要最適化</t>
    <phoneticPr fontId="20"/>
  </si>
  <si>
    <t>指定－第７表　エネルギー消費原単位、電気需要最適化評価原単位及び非化石エネルギーの使用状況が改善できなかった場合の理由</t>
    <rPh sb="0" eb="2">
      <t>シテイ</t>
    </rPh>
    <rPh sb="3" eb="4">
      <t>ダイ</t>
    </rPh>
    <rPh sb="5" eb="6">
      <t>ヒョウ</t>
    </rPh>
    <rPh sb="12" eb="14">
      <t>ショウヒ</t>
    </rPh>
    <rPh sb="14" eb="17">
      <t>ゲンタンイ</t>
    </rPh>
    <rPh sb="18" eb="20">
      <t>デンキ</t>
    </rPh>
    <rPh sb="20" eb="22">
      <t>ジュヨウ</t>
    </rPh>
    <rPh sb="22" eb="25">
      <t>サイテキカ</t>
    </rPh>
    <rPh sb="25" eb="27">
      <t>ヒョウカ</t>
    </rPh>
    <rPh sb="27" eb="30">
      <t>ゲンタンイ</t>
    </rPh>
    <rPh sb="30" eb="31">
      <t>オヨ</t>
    </rPh>
    <rPh sb="32" eb="33">
      <t>ヒ</t>
    </rPh>
    <rPh sb="33" eb="35">
      <t>カセキ</t>
    </rPh>
    <rPh sb="41" eb="43">
      <t>シヨウ</t>
    </rPh>
    <rPh sb="43" eb="45">
      <t>ジョウキョウ</t>
    </rPh>
    <rPh sb="46" eb="48">
      <t>カイゼン</t>
    </rPh>
    <rPh sb="54" eb="56">
      <t>バアイ</t>
    </rPh>
    <rPh sb="57" eb="59">
      <t>リユウ</t>
    </rPh>
    <phoneticPr fontId="20"/>
  </si>
  <si>
    <t>１　過去５年度間のエネルギー消費原単位が年平均１％以上改善できなかった場合（イ）又はエネルギー</t>
    <phoneticPr fontId="20"/>
  </si>
  <si>
    <t>　　消費原単位が前年度に比べ改善できなかった場合（ロ）の理由</t>
    <phoneticPr fontId="20"/>
  </si>
  <si>
    <t>指定－第２表 事業者のエネルギーの使用量等</t>
    <rPh sb="7" eb="10">
      <t>ジギョウシャ</t>
    </rPh>
    <rPh sb="20" eb="21">
      <t>トウ</t>
    </rPh>
    <phoneticPr fontId="19"/>
  </si>
  <si>
    <t>１－１　エネルギー管理指定工場等、連鎖化エネルギー管理指定工場等、管理統括エネルギー管理指定工場等又は管理関係エネルギー管理指定工場等のエネルギーの使用量等</t>
    <rPh sb="9" eb="11">
      <t>カンリ</t>
    </rPh>
    <rPh sb="11" eb="13">
      <t>シテイ</t>
    </rPh>
    <rPh sb="13" eb="16">
      <t>コウジョウナド</t>
    </rPh>
    <rPh sb="17" eb="19">
      <t>レンサ</t>
    </rPh>
    <rPh sb="19" eb="20">
      <t>カ</t>
    </rPh>
    <rPh sb="25" eb="27">
      <t>カンリ</t>
    </rPh>
    <rPh sb="27" eb="29">
      <t>シテイ</t>
    </rPh>
    <rPh sb="29" eb="32">
      <t>コウジョウナド</t>
    </rPh>
    <rPh sb="33" eb="35">
      <t>カンリ</t>
    </rPh>
    <rPh sb="35" eb="37">
      <t>トウカツ</t>
    </rPh>
    <rPh sb="42" eb="44">
      <t>カンリ</t>
    </rPh>
    <rPh sb="44" eb="46">
      <t>シテイ</t>
    </rPh>
    <rPh sb="46" eb="48">
      <t>コウジョウ</t>
    </rPh>
    <rPh sb="48" eb="49">
      <t>トウ</t>
    </rPh>
    <rPh sb="49" eb="50">
      <t>マタ</t>
    </rPh>
    <rPh sb="51" eb="53">
      <t>カンリ</t>
    </rPh>
    <rPh sb="53" eb="55">
      <t>カンケイ</t>
    </rPh>
    <rPh sb="60" eb="62">
      <t>カンリ</t>
    </rPh>
    <rPh sb="62" eb="64">
      <t>シテイ</t>
    </rPh>
    <rPh sb="64" eb="67">
      <t>コウジョウナド</t>
    </rPh>
    <rPh sb="74" eb="77">
      <t>シヨウリョウ</t>
    </rPh>
    <rPh sb="77" eb="78">
      <t>トウ</t>
    </rPh>
    <phoneticPr fontId="19"/>
  </si>
  <si>
    <t>原油換算kl</t>
    <rPh sb="2" eb="4">
      <t>カンサン</t>
    </rPh>
    <phoneticPr fontId="19"/>
  </si>
  <si>
    <t>　　 ２　原油換算kl欄には、エネルギーの使用の合理化に関する判断基準で定める月別電気需要最適化係数又は時間帯別電気需要最適化係数を考慮した値を記入すること。</t>
    <phoneticPr fontId="19"/>
  </si>
  <si>
    <t>%</t>
    <phoneticPr fontId="19"/>
  </si>
  <si>
    <t>熱</t>
    <phoneticPr fontId="170"/>
  </si>
  <si>
    <t>１－２　電気需要最適化を踏まえた電力使用量の内訳</t>
    <phoneticPr fontId="170"/>
  </si>
  <si>
    <t>合計 GJ</t>
    <phoneticPr fontId="170"/>
  </si>
  <si>
    <t>電気</t>
    <rPh sb="0" eb="2">
      <t>デンキ</t>
    </rPh>
    <phoneticPr fontId="170"/>
  </si>
  <si>
    <t>使用量</t>
    <rPh sb="0" eb="3">
      <t>シヨウリョウ</t>
    </rPh>
    <phoneticPr fontId="170"/>
  </si>
  <si>
    <t>非化石-換算後</t>
    <rPh sb="0" eb="3">
      <t>ヒカセキ</t>
    </rPh>
    <rPh sb="4" eb="6">
      <t>カンサン</t>
    </rPh>
    <rPh sb="6" eb="7">
      <t>ゴ</t>
    </rPh>
    <phoneticPr fontId="170"/>
  </si>
  <si>
    <t>全エネルギー換算後</t>
    <rPh sb="0" eb="1">
      <t>ゼン</t>
    </rPh>
    <rPh sb="6" eb="9">
      <t>カンサンゴ</t>
    </rPh>
    <phoneticPr fontId="170"/>
  </si>
  <si>
    <t>電気事業者</t>
    <rPh sb="0" eb="5">
      <t>デンキジギョウシャ</t>
    </rPh>
    <phoneticPr fontId="170"/>
  </si>
  <si>
    <t>うち非化石</t>
    <rPh sb="2" eb="5">
      <t>ヒカセキ</t>
    </rPh>
    <phoneticPr fontId="170"/>
  </si>
  <si>
    <t>オフサイト型PPA
（重み付けなし）</t>
    <rPh sb="5" eb="6">
      <t>カタ</t>
    </rPh>
    <rPh sb="11" eb="12">
      <t>オモ</t>
    </rPh>
    <rPh sb="13" eb="14">
      <t>ツ</t>
    </rPh>
    <phoneticPr fontId="170"/>
  </si>
  <si>
    <t>オフサイト型PPA
（重み付けあり）</t>
    <rPh sb="5" eb="6">
      <t>カタ</t>
    </rPh>
    <rPh sb="11" eb="12">
      <t>オモ</t>
    </rPh>
    <rPh sb="13" eb="14">
      <t>ツ</t>
    </rPh>
    <phoneticPr fontId="170"/>
  </si>
  <si>
    <t>自己託送
非燃料由来の非化石電気</t>
    <rPh sb="0" eb="2">
      <t>ジコ</t>
    </rPh>
    <rPh sb="2" eb="4">
      <t>タクソウ</t>
    </rPh>
    <rPh sb="5" eb="10">
      <t>ヒネンリョウユライ</t>
    </rPh>
    <rPh sb="11" eb="14">
      <t>ヒカセキ</t>
    </rPh>
    <rPh sb="14" eb="16">
      <t>デンキ</t>
    </rPh>
    <phoneticPr fontId="170"/>
  </si>
  <si>
    <t>上記以外の自己託送</t>
    <rPh sb="0" eb="4">
      <t>ジョウキイガイ</t>
    </rPh>
    <rPh sb="5" eb="9">
      <t>ジコタクソウ</t>
    </rPh>
    <phoneticPr fontId="170"/>
  </si>
  <si>
    <t>重み付け非化石</t>
    <rPh sb="0" eb="1">
      <t>オモ</t>
    </rPh>
    <rPh sb="2" eb="3">
      <t>ツ</t>
    </rPh>
    <rPh sb="4" eb="7">
      <t>ヒカセキ</t>
    </rPh>
    <phoneticPr fontId="170"/>
  </si>
  <si>
    <t>（）</t>
    <phoneticPr fontId="170"/>
  </si>
  <si>
    <t>他事業所からの供給</t>
    <rPh sb="0" eb="4">
      <t>タジギョウショ</t>
    </rPh>
    <rPh sb="7" eb="9">
      <t>キョウキュウ</t>
    </rPh>
    <phoneticPr fontId="170"/>
  </si>
  <si>
    <t>太陽光</t>
    <rPh sb="0" eb="3">
      <t>タイヨウコウ</t>
    </rPh>
    <phoneticPr fontId="170"/>
  </si>
  <si>
    <t>風力</t>
    <rPh sb="0" eb="2">
      <t>フウリョク</t>
    </rPh>
    <phoneticPr fontId="170"/>
  </si>
  <si>
    <t>地熱</t>
    <rPh sb="0" eb="2">
      <t>チネツ</t>
    </rPh>
    <phoneticPr fontId="170"/>
  </si>
  <si>
    <t>水力</t>
    <rPh sb="0" eb="2">
      <t>スイリョク</t>
    </rPh>
    <phoneticPr fontId="170"/>
  </si>
  <si>
    <t>その他（非燃料由来の非化石）</t>
    <rPh sb="2" eb="3">
      <t>タ</t>
    </rPh>
    <rPh sb="4" eb="7">
      <t>ヒネンリョウ</t>
    </rPh>
    <rPh sb="7" eb="9">
      <t>ユライ</t>
    </rPh>
    <rPh sb="10" eb="13">
      <t>ヒカセキ</t>
    </rPh>
    <phoneticPr fontId="170"/>
  </si>
  <si>
    <t>その他（燃料）化石</t>
    <rPh sb="2" eb="3">
      <t>タ</t>
    </rPh>
    <rPh sb="4" eb="6">
      <t>ネンリョウ</t>
    </rPh>
    <rPh sb="7" eb="9">
      <t>カセキ</t>
    </rPh>
    <phoneticPr fontId="170"/>
  </si>
  <si>
    <t>その他（燃料）非化石</t>
    <rPh sb="2" eb="3">
      <t>タ</t>
    </rPh>
    <rPh sb="4" eb="6">
      <t>ネンリョウ</t>
    </rPh>
    <rPh sb="7" eb="10">
      <t>ヒカセキ</t>
    </rPh>
    <phoneticPr fontId="170"/>
  </si>
  <si>
    <t>その他（熱）化石</t>
    <rPh sb="2" eb="3">
      <t>タ</t>
    </rPh>
    <rPh sb="4" eb="5">
      <t>ネツ</t>
    </rPh>
    <rPh sb="6" eb="8">
      <t>カセキ</t>
    </rPh>
    <phoneticPr fontId="170"/>
  </si>
  <si>
    <t>その他（熱）非化石</t>
    <rPh sb="2" eb="3">
      <t>タ</t>
    </rPh>
    <rPh sb="4" eb="5">
      <t>ネツ</t>
    </rPh>
    <rPh sb="6" eb="9">
      <t>ヒカセキ</t>
    </rPh>
    <phoneticPr fontId="170"/>
  </si>
  <si>
    <t>合計：</t>
    <rPh sb="0" eb="2">
      <t>ゴウケイ</t>
    </rPh>
    <phoneticPr fontId="170"/>
  </si>
  <si>
    <t>Ⅱの値：</t>
    <rPh sb="2" eb="3">
      <t>チ</t>
    </rPh>
    <phoneticPr fontId="170"/>
  </si>
  <si>
    <t>Ⅲの非化石値：</t>
    <rPh sb="2" eb="5">
      <t>ヒカセキ</t>
    </rPh>
    <rPh sb="5" eb="6">
      <t>チ</t>
    </rPh>
    <phoneticPr fontId="170"/>
  </si>
  <si>
    <t>Ⅲの全エネルギー値：</t>
    <rPh sb="2" eb="3">
      <t>ゼン</t>
    </rPh>
    <rPh sb="8" eb="9">
      <t>チ</t>
    </rPh>
    <phoneticPr fontId="170"/>
  </si>
  <si>
    <t>非化石使用量：</t>
    <rPh sb="0" eb="3">
      <t>ヒカセキ</t>
    </rPh>
    <rPh sb="3" eb="6">
      <t>シヨウリョウ</t>
    </rPh>
    <phoneticPr fontId="170"/>
  </si>
  <si>
    <t>全エネルギー使用量：</t>
    <rPh sb="0" eb="1">
      <t>ゼン</t>
    </rPh>
    <rPh sb="6" eb="9">
      <t>シヨウリョウ</t>
    </rPh>
    <phoneticPr fontId="170"/>
  </si>
  <si>
    <t>非化石エネルギー使用状況：</t>
    <rPh sb="0" eb="3">
      <t>ヒカセキ</t>
    </rPh>
    <rPh sb="8" eb="12">
      <t>シヨウジョウキョウ</t>
    </rPh>
    <phoneticPr fontId="170"/>
  </si>
  <si>
    <t>非化石電気の使用状況</t>
    <phoneticPr fontId="19"/>
  </si>
  <si>
    <t>６月</t>
    <phoneticPr fontId="170"/>
  </si>
  <si>
    <t>７月</t>
    <phoneticPr fontId="170"/>
  </si>
  <si>
    <t>９月</t>
    <phoneticPr fontId="170"/>
  </si>
  <si>
    <t>１０月</t>
    <phoneticPr fontId="170"/>
  </si>
  <si>
    <t>１１月</t>
    <phoneticPr fontId="170"/>
  </si>
  <si>
    <t>１２月</t>
    <phoneticPr fontId="170"/>
  </si>
  <si>
    <t>２月</t>
    <phoneticPr fontId="170"/>
  </si>
  <si>
    <t>３月</t>
    <phoneticPr fontId="170"/>
  </si>
  <si>
    <t>非化石燃料</t>
    <rPh sb="0" eb="1">
      <t>ヒ</t>
    </rPh>
    <rPh sb="1" eb="3">
      <t>カセキ</t>
    </rPh>
    <rPh sb="3" eb="5">
      <t>ネンリョウ</t>
    </rPh>
    <phoneticPr fontId="19"/>
  </si>
  <si>
    <t>CO2 基礎排出係数 (tCO2/kWh）</t>
  </si>
  <si>
    <t>その他の</t>
  </si>
  <si>
    <t>その他の</t>
    <phoneticPr fontId="19"/>
  </si>
  <si>
    <t>うち非化石</t>
    <rPh sb="2" eb="5">
      <t>ヒカセキ</t>
    </rPh>
    <phoneticPr fontId="19"/>
  </si>
  <si>
    <t>熱・その他使用した熱</t>
    <rPh sb="0" eb="1">
      <t>ネツ</t>
    </rPh>
    <rPh sb="4" eb="5">
      <t>タ</t>
    </rPh>
    <rPh sb="5" eb="7">
      <t>シヨウ</t>
    </rPh>
    <rPh sb="9" eb="10">
      <t>ネツ</t>
    </rPh>
    <phoneticPr fontId="19"/>
  </si>
  <si>
    <t>エリア</t>
    <phoneticPr fontId="170"/>
  </si>
  <si>
    <t>北海道</t>
    <rPh sb="0" eb="3">
      <t>ホッカイドウ</t>
    </rPh>
    <phoneticPr fontId="170"/>
  </si>
  <si>
    <t>東北</t>
    <rPh sb="0" eb="2">
      <t>トウホク</t>
    </rPh>
    <phoneticPr fontId="170"/>
  </si>
  <si>
    <t>東京</t>
    <rPh sb="0" eb="2">
      <t>トウキョウ</t>
    </rPh>
    <phoneticPr fontId="170"/>
  </si>
  <si>
    <t>北陸</t>
    <rPh sb="0" eb="2">
      <t>キタリク</t>
    </rPh>
    <phoneticPr fontId="170"/>
  </si>
  <si>
    <t>中部</t>
    <rPh sb="0" eb="2">
      <t>チュウブ</t>
    </rPh>
    <phoneticPr fontId="170"/>
  </si>
  <si>
    <t>関西</t>
    <rPh sb="0" eb="2">
      <t>カンサイ</t>
    </rPh>
    <phoneticPr fontId="170"/>
  </si>
  <si>
    <t>中国</t>
    <rPh sb="0" eb="2">
      <t>チュウゴク</t>
    </rPh>
    <phoneticPr fontId="170"/>
  </si>
  <si>
    <t>四国</t>
    <rPh sb="0" eb="2">
      <t>シコク</t>
    </rPh>
    <phoneticPr fontId="170"/>
  </si>
  <si>
    <t>九州</t>
    <rPh sb="0" eb="2">
      <t>キュウシュウ</t>
    </rPh>
    <phoneticPr fontId="170"/>
  </si>
  <si>
    <t>沖縄</t>
    <rPh sb="0" eb="2">
      <t>オキナワ</t>
    </rPh>
    <phoneticPr fontId="170"/>
  </si>
  <si>
    <t>4月</t>
    <rPh sb="1" eb="2">
      <t>ガツ</t>
    </rPh>
    <phoneticPr fontId="170"/>
  </si>
  <si>
    <t>5月</t>
    <rPh sb="1" eb="2">
      <t>ガツ</t>
    </rPh>
    <phoneticPr fontId="170"/>
  </si>
  <si>
    <t>6月</t>
    <rPh sb="1" eb="2">
      <t>ガツ</t>
    </rPh>
    <phoneticPr fontId="170"/>
  </si>
  <si>
    <t>7月</t>
    <rPh sb="1" eb="2">
      <t>ガツ</t>
    </rPh>
    <phoneticPr fontId="170"/>
  </si>
  <si>
    <t>8月</t>
    <rPh sb="1" eb="2">
      <t>ガツ</t>
    </rPh>
    <phoneticPr fontId="170"/>
  </si>
  <si>
    <t>9月</t>
    <rPh sb="1" eb="2">
      <t>ガツ</t>
    </rPh>
    <phoneticPr fontId="170"/>
  </si>
  <si>
    <t>10月</t>
    <rPh sb="2" eb="3">
      <t>ガツ</t>
    </rPh>
    <phoneticPr fontId="170"/>
  </si>
  <si>
    <t>11月</t>
    <rPh sb="2" eb="3">
      <t>ガツ</t>
    </rPh>
    <phoneticPr fontId="170"/>
  </si>
  <si>
    <t>12月</t>
    <rPh sb="2" eb="3">
      <t>ガツ</t>
    </rPh>
    <phoneticPr fontId="170"/>
  </si>
  <si>
    <t>1月</t>
    <rPh sb="1" eb="2">
      <t>ガツ</t>
    </rPh>
    <phoneticPr fontId="170"/>
  </si>
  <si>
    <t>2月</t>
    <rPh sb="1" eb="2">
      <t>ガツ</t>
    </rPh>
    <phoneticPr fontId="170"/>
  </si>
  <si>
    <t>3月</t>
    <rPh sb="1" eb="2">
      <t>ガツ</t>
    </rPh>
    <phoneticPr fontId="170"/>
  </si>
  <si>
    <t>エネルギーの種類</t>
    <phoneticPr fontId="170"/>
  </si>
  <si>
    <t>単位</t>
    <rPh sb="0" eb="2">
      <t>タンイ</t>
    </rPh>
    <phoneticPr fontId="170"/>
  </si>
  <si>
    <r>
      <t>4.合計</t>
    </r>
    <r>
      <rPr>
        <sz val="11"/>
        <color theme="1"/>
        <rFont val="游ゴシック"/>
        <family val="3"/>
        <charset val="128"/>
      </rPr>
      <t>値*0.0258（原油換算kl）</t>
    </r>
    <rPh sb="4" eb="5">
      <t>チ</t>
    </rPh>
    <phoneticPr fontId="170"/>
  </si>
  <si>
    <t>①一般電気
事業者</t>
    <phoneticPr fontId="19"/>
  </si>
  <si>
    <t>購入先の電気事業者</t>
    <rPh sb="0" eb="2">
      <t>コウニュウ</t>
    </rPh>
    <rPh sb="2" eb="3">
      <t>サキ</t>
    </rPh>
    <phoneticPr fontId="19"/>
  </si>
  <si>
    <t>会社名</t>
    <rPh sb="0" eb="3">
      <t>カイシャメイ</t>
    </rPh>
    <phoneticPr fontId="19"/>
  </si>
  <si>
    <t>昼間買電(Ｂ)</t>
    <phoneticPr fontId="19"/>
  </si>
  <si>
    <t>kWh</t>
    <phoneticPr fontId="19"/>
  </si>
  <si>
    <t xml:space="preserve"> (Ｂ)のうち夏期・冬期における
電気需要平準化時間帯の使用量(Ｃ)</t>
    <rPh sb="28" eb="31">
      <t>シヨウリョウ</t>
    </rPh>
    <phoneticPr fontId="19"/>
  </si>
  <si>
    <t>夜間買電（Ｄ）</t>
    <phoneticPr fontId="19"/>
  </si>
  <si>
    <t>②一般電気
事業者</t>
    <phoneticPr fontId="19"/>
  </si>
  <si>
    <t>購入先の電気事業者②</t>
    <rPh sb="0" eb="2">
      <t>コウニュウ</t>
    </rPh>
    <rPh sb="2" eb="3">
      <t>サキ</t>
    </rPh>
    <phoneticPr fontId="19"/>
  </si>
  <si>
    <t>上記以外の買電</t>
    <rPh sb="0" eb="2">
      <t>ジョウキ</t>
    </rPh>
    <rPh sb="2" eb="4">
      <t>イガイ</t>
    </rPh>
    <rPh sb="5" eb="7">
      <t>バイデン</t>
    </rPh>
    <phoneticPr fontId="19"/>
  </si>
  <si>
    <t>オフサイト型PPA（重み付けなし）</t>
    <phoneticPr fontId="19"/>
  </si>
  <si>
    <t>オフサイト型PPA（重み付けあり）</t>
    <phoneticPr fontId="19"/>
  </si>
  <si>
    <t>自己託送（非燃料由来の非化石電気）</t>
    <phoneticPr fontId="19"/>
  </si>
  <si>
    <t>上記以外の自己託送</t>
    <rPh sb="5" eb="7">
      <t>ジコ</t>
    </rPh>
    <rPh sb="7" eb="9">
      <t>タクソウ</t>
    </rPh>
    <phoneticPr fontId="19"/>
  </si>
  <si>
    <t>化石分</t>
    <rPh sb="0" eb="2">
      <t>カセキ</t>
    </rPh>
    <rPh sb="2" eb="3">
      <t>ブン</t>
    </rPh>
    <phoneticPr fontId="19"/>
  </si>
  <si>
    <t>非化石分</t>
    <rPh sb="0" eb="3">
      <t>ヒカセキ</t>
    </rPh>
    <rPh sb="3" eb="4">
      <t>ブン</t>
    </rPh>
    <phoneticPr fontId="19"/>
  </si>
  <si>
    <t>重み付け非化石分</t>
    <rPh sb="0" eb="1">
      <t>オモ</t>
    </rPh>
    <rPh sb="2" eb="3">
      <t>ツ</t>
    </rPh>
    <rPh sb="4" eb="5">
      <t>ヒ</t>
    </rPh>
    <rPh sb="5" eb="7">
      <t>カセキ</t>
    </rPh>
    <rPh sb="7" eb="8">
      <t>ブン</t>
    </rPh>
    <phoneticPr fontId="19"/>
  </si>
  <si>
    <t>太陽光</t>
    <rPh sb="0" eb="3">
      <t>タイヨウコウ</t>
    </rPh>
    <phoneticPr fontId="19"/>
  </si>
  <si>
    <t>kW</t>
    <phoneticPr fontId="170"/>
  </si>
  <si>
    <t>風力</t>
    <rPh sb="0" eb="2">
      <t>フウリョク</t>
    </rPh>
    <phoneticPr fontId="19"/>
  </si>
  <si>
    <t>地熱</t>
    <rPh sb="0" eb="2">
      <t>チネツ</t>
    </rPh>
    <phoneticPr fontId="19"/>
  </si>
  <si>
    <t>その他
(非燃料由来の非化石)</t>
    <rPh sb="2" eb="3">
      <t>タ</t>
    </rPh>
    <rPh sb="5" eb="6">
      <t>ヒ</t>
    </rPh>
    <rPh sb="6" eb="8">
      <t>ネンリョウ</t>
    </rPh>
    <rPh sb="8" eb="10">
      <t>ユライ</t>
    </rPh>
    <rPh sb="11" eb="14">
      <t>ヒカセキ</t>
    </rPh>
    <phoneticPr fontId="19"/>
  </si>
  <si>
    <t>kW</t>
    <phoneticPr fontId="19"/>
  </si>
  <si>
    <t>その他
(燃料)</t>
    <rPh sb="2" eb="3">
      <t>タ</t>
    </rPh>
    <rPh sb="5" eb="7">
      <t>ネンリョウ</t>
    </rPh>
    <phoneticPr fontId="19"/>
  </si>
  <si>
    <t>化石分</t>
    <rPh sb="0" eb="2">
      <t>カセキ</t>
    </rPh>
    <phoneticPr fontId="19"/>
  </si>
  <si>
    <t>非化石分</t>
    <rPh sb="0" eb="3">
      <t>ヒカセキ</t>
    </rPh>
    <phoneticPr fontId="19"/>
  </si>
  <si>
    <t>その他
(熱)</t>
    <rPh sb="2" eb="3">
      <t>タ</t>
    </rPh>
    <rPh sb="5" eb="6">
      <t>ネツ</t>
    </rPh>
    <phoneticPr fontId="19"/>
  </si>
  <si>
    <t>4月</t>
    <rPh sb="1" eb="2">
      <t>ガツ</t>
    </rPh>
    <phoneticPr fontId="19"/>
  </si>
  <si>
    <r>
      <t>5月</t>
    </r>
    <r>
      <rPr>
        <sz val="9"/>
        <rFont val="ＭＳ 明朝"/>
        <family val="1"/>
        <charset val="128"/>
      </rPr>
      <t/>
    </r>
  </si>
  <si>
    <r>
      <t>6月</t>
    </r>
    <r>
      <rPr>
        <sz val="9"/>
        <rFont val="ＭＳ 明朝"/>
        <family val="1"/>
        <charset val="128"/>
      </rPr>
      <t/>
    </r>
  </si>
  <si>
    <r>
      <t>7月</t>
    </r>
    <r>
      <rPr>
        <sz val="9"/>
        <rFont val="ＭＳ 明朝"/>
        <family val="1"/>
        <charset val="128"/>
      </rPr>
      <t/>
    </r>
  </si>
  <si>
    <r>
      <t>8月</t>
    </r>
    <r>
      <rPr>
        <sz val="9"/>
        <rFont val="ＭＳ 明朝"/>
        <family val="1"/>
        <charset val="128"/>
      </rPr>
      <t/>
    </r>
  </si>
  <si>
    <t>9月</t>
  </si>
  <si>
    <t>10月</t>
  </si>
  <si>
    <t>11月</t>
  </si>
  <si>
    <t>12月</t>
  </si>
  <si>
    <t>1月</t>
    <rPh sb="1" eb="2">
      <t>ガツ</t>
    </rPh>
    <phoneticPr fontId="19"/>
  </si>
  <si>
    <t>2月</t>
  </si>
  <si>
    <t>3月</t>
  </si>
  <si>
    <t>電気事業者別排出係数(特定排出者の温室効果ガス排出量算定用)
－R４年度実績－　R5.１2.22   環境省・経済産業省公表　</t>
    <phoneticPr fontId="197"/>
  </si>
  <si>
    <t>○令和５年度の温室効果ガス排出量を算定する際に用いる係数です(報告は令和６年度)。
○基礎排出係数は基礎排出量の算定に、調整後排出係数は調整後排出量の算定に用います。
○令和４年度から小売供給を開始した電気事業者については、令和３年度実績とみなす排出係数となっています。
これらの電気事業者の令和４年度実績の排出係数（一部、令和４年度実績とみなすものを含む。）は、令和６年７月頃に更新予定です。
〇令和５年度から小売供給を開始した電気事業者の事業者別排出係数は、令和６年7月頃に公表予定です。
〇（参考値）は令和３年度実績の排出係数です。この排出係数は、メニュー別排出係数（残差を除く。）と合わせて令和６年７月頃に更新予定です。
○把握率とは、排出係数の算出に当たり、燃料使用量等の実測等をもって二酸化炭素排出量を算定した割合です。 
○把握できなかった理由は、把握率が100％でない事業者のみ記載しています。なお、特定の事業者名が記載されていた場合は事業者名は伏せて公表しています。</t>
    <phoneticPr fontId="197"/>
  </si>
  <si>
    <t>注)(残差)はメニュー別係数を公表している電気事業者から電気の供給を受けている場合であって、供給を受けている電気に関するメニュー別係数が公表されていない場合に使用する係数です。
注)(参考値)は、メニュー別係数を公表している電気事業者についての令和3年度実績に基づくもので、原則参考情報です。ただし、メニュー別係数を公表している電気事業者から「メニュー別係数(残差)」に相当する電気の供給を受けているが、「メニュー別係数(残差)」が公表されていない場合には、この参考値を用いて算定します。</t>
    <phoneticPr fontId="197"/>
  </si>
  <si>
    <t>【小売電気事業者】</t>
    <rPh sb="1" eb="3">
      <t>コウ</t>
    </rPh>
    <rPh sb="3" eb="5">
      <t>デンキ</t>
    </rPh>
    <rPh sb="5" eb="8">
      <t>ジギョウシャ</t>
    </rPh>
    <phoneticPr fontId="197"/>
  </si>
  <si>
    <t>登録番号</t>
    <rPh sb="0" eb="2">
      <t>トウロク</t>
    </rPh>
    <rPh sb="2" eb="4">
      <t>バンゴウ</t>
    </rPh>
    <phoneticPr fontId="197"/>
  </si>
  <si>
    <t>電気事業者名</t>
    <rPh sb="0" eb="2">
      <t>デンキ</t>
    </rPh>
    <rPh sb="2" eb="5">
      <t>ジギョウシャ</t>
    </rPh>
    <rPh sb="5" eb="6">
      <t>メイ</t>
    </rPh>
    <phoneticPr fontId="197"/>
  </si>
  <si>
    <t>調整後排出係数</t>
    <rPh sb="0" eb="3">
      <t>チョウセイゴ</t>
    </rPh>
    <rPh sb="3" eb="5">
      <t>ハイシュツ</t>
    </rPh>
    <rPh sb="5" eb="7">
      <t>ケイスウ</t>
    </rPh>
    <phoneticPr fontId="19"/>
  </si>
  <si>
    <t>各事業者の把握率(%)</t>
    <rPh sb="0" eb="4">
      <t>カクジギョウシャ</t>
    </rPh>
    <rPh sb="5" eb="7">
      <t>ハアク</t>
    </rPh>
    <rPh sb="7" eb="8">
      <t>リツ</t>
    </rPh>
    <phoneticPr fontId="197"/>
  </si>
  <si>
    <t>把握できなかった理由</t>
    <rPh sb="0" eb="2">
      <t>ハアク</t>
    </rPh>
    <rPh sb="8" eb="10">
      <t>リユウ</t>
    </rPh>
    <phoneticPr fontId="197"/>
  </si>
  <si>
    <r>
      <t>(t-CO</t>
    </r>
    <r>
      <rPr>
        <b/>
        <vertAlign val="subscript"/>
        <sz val="9"/>
        <color theme="1"/>
        <rFont val="HG丸ｺﾞｼｯｸM-PRO"/>
        <family val="3"/>
        <charset val="128"/>
      </rPr>
      <t>2</t>
    </r>
    <r>
      <rPr>
        <b/>
        <sz val="9"/>
        <color theme="1"/>
        <rFont val="HG丸ｺﾞｼｯｸM-PRO"/>
        <family val="3"/>
        <charset val="128"/>
      </rPr>
      <t>/kWh)</t>
    </r>
    <phoneticPr fontId="19"/>
  </si>
  <si>
    <t>A0002</t>
  </si>
  <si>
    <r>
      <rPr>
        <sz val="11"/>
        <color rgb="FF000000"/>
        <rFont val="ＭＳ ゴシック"/>
        <family val="3"/>
        <charset val="128"/>
      </rPr>
      <t>イーレックス</t>
    </r>
    <r>
      <rPr>
        <sz val="11"/>
        <color rgb="FF000000"/>
        <rFont val="Arial"/>
        <family val="2"/>
      </rPr>
      <t>(</t>
    </r>
    <r>
      <rPr>
        <sz val="11"/>
        <color rgb="FF000000"/>
        <rFont val="ＭＳ ゴシック"/>
        <family val="3"/>
        <charset val="128"/>
      </rPr>
      <t>株</t>
    </r>
    <r>
      <rPr>
        <sz val="11"/>
        <color rgb="FF000000"/>
        <rFont val="Arial"/>
        <family val="2"/>
      </rPr>
      <t>)</t>
    </r>
  </si>
  <si>
    <t>0.000441※</t>
  </si>
  <si>
    <t>A0003</t>
  </si>
  <si>
    <r>
      <rPr>
        <sz val="11"/>
        <color rgb="FF000000"/>
        <rFont val="ＭＳ ゴシック"/>
        <family val="3"/>
        <charset val="128"/>
      </rPr>
      <t>リエスパワー</t>
    </r>
    <r>
      <rPr>
        <sz val="11"/>
        <color rgb="FF000000"/>
        <rFont val="Arial"/>
        <family val="2"/>
      </rPr>
      <t>(</t>
    </r>
    <r>
      <rPr>
        <sz val="11"/>
        <color rgb="FF000000"/>
        <rFont val="ＭＳ ゴシック"/>
        <family val="3"/>
        <charset val="128"/>
      </rPr>
      <t>株</t>
    </r>
    <r>
      <rPr>
        <sz val="11"/>
        <color rgb="FF000000"/>
        <rFont val="Arial"/>
        <family val="2"/>
      </rPr>
      <t>)</t>
    </r>
  </si>
  <si>
    <t>A0004</t>
  </si>
  <si>
    <r>
      <rPr>
        <sz val="11"/>
        <color theme="1"/>
        <rFont val="ＭＳ ゴシック"/>
        <family val="3"/>
        <charset val="128"/>
      </rPr>
      <t>エバーグリーン・リテイリング</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</si>
  <si>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A</t>
    </r>
    <phoneticPr fontId="197"/>
  </si>
  <si>
    <t>－</t>
  </si>
  <si>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</si>
  <si>
    <r>
      <t>(</t>
    </r>
    <r>
      <rPr>
        <sz val="10"/>
        <color theme="1"/>
        <rFont val="ＭＳ ゴシック"/>
        <family val="3"/>
        <charset val="128"/>
      </rPr>
      <t>参考値</t>
    </r>
    <r>
      <rPr>
        <sz val="10"/>
        <color theme="1"/>
        <rFont val="Arial"/>
        <family val="2"/>
      </rPr>
      <t>)</t>
    </r>
    <r>
      <rPr>
        <sz val="10"/>
        <color theme="1"/>
        <rFont val="ＭＳ ゴシック"/>
        <family val="3"/>
        <charset val="128"/>
      </rPr>
      <t>事業者全体</t>
    </r>
  </si>
  <si>
    <t>A0006</t>
  </si>
  <si>
    <r>
      <rPr>
        <sz val="11"/>
        <color theme="1"/>
        <rFont val="ＭＳ ゴシック"/>
        <family val="3"/>
        <charset val="128"/>
      </rPr>
      <t>エバーグリーン・マーケティング</t>
    </r>
    <r>
      <rPr>
        <sz val="11"/>
        <color theme="1"/>
        <rFont val="Arial"/>
        <family val="2"/>
      </rPr>
      <t>(</t>
    </r>
    <r>
      <rPr>
        <sz val="11"/>
        <color theme="1"/>
        <rFont val="ＭＳ ゴシック"/>
        <family val="3"/>
        <charset val="128"/>
      </rPr>
      <t>株</t>
    </r>
    <r>
      <rPr>
        <sz val="11"/>
        <color theme="1"/>
        <rFont val="Arial"/>
        <family val="2"/>
      </rPr>
      <t>)</t>
    </r>
    <phoneticPr fontId="170"/>
  </si>
  <si>
    <r>
      <rPr>
        <sz val="10"/>
        <color theme="1"/>
        <rFont val="ＭＳ ゴシック"/>
        <family val="3"/>
        <charset val="128"/>
      </rPr>
      <t>メニュー</t>
    </r>
    <r>
      <rPr>
        <sz val="10"/>
        <color theme="1"/>
        <rFont val="Arial"/>
        <family val="2"/>
      </rPr>
      <t>A</t>
    </r>
  </si>
  <si>
    <t>係数が代替値の事業者からの受電のため</t>
  </si>
  <si>
    <r>
      <rPr>
        <sz val="10"/>
        <color rgb="FF000000"/>
        <rFont val="ＭＳ ゴシック"/>
        <family val="3"/>
        <charset val="128"/>
      </rPr>
      <t>メニュー</t>
    </r>
    <r>
      <rPr>
        <sz val="10"/>
        <color rgb="FF000000"/>
        <rFont val="Arial"/>
        <family val="2"/>
      </rPr>
      <t>B(</t>
    </r>
    <r>
      <rPr>
        <sz val="10"/>
        <color rgb="FF000000"/>
        <rFont val="ＭＳ ゴシック"/>
        <family val="3"/>
        <charset val="128"/>
      </rPr>
      <t>残差</t>
    </r>
    <r>
      <rPr>
        <sz val="10"/>
        <color rgb="FF000000"/>
        <rFont val="Arial"/>
        <family val="2"/>
      </rPr>
      <t>)</t>
    </r>
  </si>
  <si>
    <t>A0007</t>
  </si>
  <si>
    <r>
      <t>(</t>
    </r>
    <r>
      <rPr>
        <sz val="11"/>
        <color theme="1"/>
        <rFont val="ＭＳ ゴシック"/>
        <family val="3"/>
        <charset val="128"/>
      </rPr>
      <t>株</t>
    </r>
    <r>
      <rPr>
        <sz val="11"/>
        <color theme="1"/>
        <rFont val="Arial"/>
        <family val="2"/>
      </rPr>
      <t>)</t>
    </r>
    <r>
      <rPr>
        <sz val="11"/>
        <color theme="1"/>
        <rFont val="ＭＳ ゴシック"/>
        <family val="3"/>
        <charset val="128"/>
      </rPr>
      <t>ＳＥウイングズ</t>
    </r>
  </si>
  <si>
    <t>A0008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</si>
  <si>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イーセル</t>
    </r>
  </si>
  <si>
    <t>A0009</t>
  </si>
  <si>
    <r>
      <t>(</t>
    </r>
    <r>
      <rPr>
        <sz val="11"/>
        <color theme="1"/>
        <rFont val="ＭＳ ゴシック"/>
        <family val="3"/>
        <charset val="128"/>
      </rPr>
      <t>株</t>
    </r>
    <r>
      <rPr>
        <sz val="11"/>
        <color theme="1"/>
        <rFont val="Arial"/>
        <family val="2"/>
      </rPr>
      <t>)</t>
    </r>
    <r>
      <rPr>
        <sz val="11"/>
        <color theme="1"/>
        <rFont val="ＭＳ ゴシック"/>
        <family val="3"/>
        <charset val="128"/>
      </rPr>
      <t>エネット</t>
    </r>
    <phoneticPr fontId="197"/>
  </si>
  <si>
    <r>
      <rPr>
        <sz val="10"/>
        <color theme="1"/>
        <rFont val="ＭＳ ゴシック"/>
        <family val="3"/>
        <charset val="128"/>
      </rPr>
      <t>メニュー</t>
    </r>
    <r>
      <rPr>
        <sz val="10"/>
        <color theme="1"/>
        <rFont val="Arial"/>
        <family val="2"/>
      </rPr>
      <t>B</t>
    </r>
  </si>
  <si>
    <r>
      <rPr>
        <sz val="10"/>
        <color theme="1"/>
        <rFont val="ＭＳ ゴシック"/>
        <family val="3"/>
        <charset val="128"/>
      </rPr>
      <t>メニュー</t>
    </r>
    <r>
      <rPr>
        <sz val="10"/>
        <color theme="1"/>
        <rFont val="Arial"/>
        <family val="2"/>
      </rPr>
      <t>C</t>
    </r>
  </si>
  <si>
    <r>
      <rPr>
        <sz val="10"/>
        <color theme="1"/>
        <rFont val="ＭＳ ゴシック"/>
        <family val="3"/>
        <charset val="128"/>
      </rPr>
      <t>メニュー</t>
    </r>
    <r>
      <rPr>
        <sz val="10"/>
        <color theme="1"/>
        <rFont val="Arial"/>
        <family val="2"/>
      </rPr>
      <t>D</t>
    </r>
  </si>
  <si>
    <r>
      <rPr>
        <sz val="10"/>
        <color theme="1"/>
        <rFont val="ＭＳ ゴシック"/>
        <family val="3"/>
        <charset val="128"/>
      </rPr>
      <t>メニュー</t>
    </r>
    <r>
      <rPr>
        <sz val="10"/>
        <color theme="1"/>
        <rFont val="Arial"/>
        <family val="2"/>
      </rPr>
      <t>E</t>
    </r>
  </si>
  <si>
    <r>
      <rPr>
        <sz val="10"/>
        <color theme="1"/>
        <rFont val="ＭＳ ゴシック"/>
        <family val="3"/>
        <charset val="128"/>
      </rPr>
      <t>メニュー</t>
    </r>
    <r>
      <rPr>
        <sz val="10"/>
        <color theme="1"/>
        <rFont val="Arial"/>
        <family val="2"/>
      </rPr>
      <t>F</t>
    </r>
  </si>
  <si>
    <r>
      <rPr>
        <sz val="10"/>
        <color theme="1"/>
        <rFont val="ＭＳ ゴシック"/>
        <family val="3"/>
        <charset val="128"/>
      </rPr>
      <t>メニュー</t>
    </r>
    <r>
      <rPr>
        <sz val="10"/>
        <color theme="1"/>
        <rFont val="Arial"/>
        <family val="2"/>
      </rPr>
      <t>G</t>
    </r>
  </si>
  <si>
    <r>
      <rPr>
        <sz val="10"/>
        <color rgb="FF000000"/>
        <rFont val="ＭＳ ゴシック"/>
        <family val="3"/>
        <charset val="128"/>
      </rPr>
      <t>メニュー</t>
    </r>
    <r>
      <rPr>
        <sz val="10"/>
        <color rgb="FF000000"/>
        <rFont val="Arial"/>
        <family val="2"/>
      </rPr>
      <t>H</t>
    </r>
  </si>
  <si>
    <r>
      <rPr>
        <sz val="10"/>
        <color rgb="FF000000"/>
        <rFont val="ＭＳ ゴシック"/>
        <family val="3"/>
        <charset val="128"/>
      </rPr>
      <t>メニュー</t>
    </r>
    <r>
      <rPr>
        <sz val="10"/>
        <color rgb="FF000000"/>
        <rFont val="Arial"/>
        <family val="2"/>
      </rPr>
      <t>I(</t>
    </r>
    <r>
      <rPr>
        <sz val="10"/>
        <color rgb="FF000000"/>
        <rFont val="ＭＳ ゴシック"/>
        <family val="3"/>
        <charset val="128"/>
      </rPr>
      <t>残差</t>
    </r>
    <r>
      <rPr>
        <sz val="10"/>
        <color rgb="FF000000"/>
        <rFont val="Arial"/>
        <family val="2"/>
      </rPr>
      <t>)</t>
    </r>
  </si>
  <si>
    <r>
      <t>(</t>
    </r>
    <r>
      <rPr>
        <sz val="10"/>
        <color theme="1"/>
        <rFont val="ＭＳ ゴシック"/>
        <family val="3"/>
        <charset val="128"/>
      </rPr>
      <t>参考値</t>
    </r>
    <r>
      <rPr>
        <sz val="10"/>
        <color theme="1"/>
        <rFont val="Arial"/>
        <family val="2"/>
      </rPr>
      <t>)</t>
    </r>
    <r>
      <rPr>
        <sz val="10"/>
        <color theme="1"/>
        <rFont val="ＭＳ ゴシック"/>
        <family val="3"/>
        <charset val="128"/>
      </rPr>
      <t>事業者全体</t>
    </r>
    <rPh sb="1" eb="3">
      <t>サンコウ</t>
    </rPh>
    <rPh sb="3" eb="4">
      <t>アタイ</t>
    </rPh>
    <rPh sb="5" eb="8">
      <t>ジギョウシャ</t>
    </rPh>
    <rPh sb="8" eb="10">
      <t>ゼンタイ</t>
    </rPh>
    <phoneticPr fontId="19"/>
  </si>
  <si>
    <t>A0011</t>
  </si>
  <si>
    <r>
      <rPr>
        <sz val="11"/>
        <color rgb="FF000000"/>
        <rFont val="ＭＳ ゴシック"/>
        <family val="3"/>
        <charset val="128"/>
      </rPr>
      <t>須賀川瓦斯</t>
    </r>
    <r>
      <rPr>
        <sz val="11"/>
        <color rgb="FF000000"/>
        <rFont val="Arial"/>
        <family val="2"/>
      </rPr>
      <t>(</t>
    </r>
    <r>
      <rPr>
        <sz val="11"/>
        <color rgb="FF000000"/>
        <rFont val="ＭＳ ゴシック"/>
        <family val="3"/>
        <charset val="128"/>
      </rPr>
      <t>株</t>
    </r>
    <r>
      <rPr>
        <sz val="11"/>
        <color rgb="FF000000"/>
        <rFont val="Arial"/>
        <family val="2"/>
      </rPr>
      <t>)</t>
    </r>
    <phoneticPr fontId="170"/>
  </si>
  <si>
    <r>
      <rPr>
        <sz val="10"/>
        <color theme="1"/>
        <rFont val="ＭＳ ゴシック"/>
        <family val="3"/>
        <charset val="128"/>
      </rPr>
      <t>メニュー</t>
    </r>
    <r>
      <rPr>
        <sz val="10"/>
        <color theme="1"/>
        <rFont val="Arial"/>
        <family val="2"/>
      </rPr>
      <t>A</t>
    </r>
    <phoneticPr fontId="19"/>
  </si>
  <si>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rPh sb="6" eb="8">
      <t>ザンサ</t>
    </rPh>
    <phoneticPr fontId="19"/>
  </si>
  <si>
    <t>A0012</t>
  </si>
  <si>
    <r>
      <rPr>
        <sz val="11"/>
        <color theme="1"/>
        <rFont val="ＭＳ ゴシック"/>
        <family val="3"/>
        <charset val="128"/>
      </rPr>
      <t>出光興産</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</si>
  <si>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C(</t>
    </r>
    <r>
      <rPr>
        <sz val="10"/>
        <color theme="1"/>
        <rFont val="ＭＳ ゴシック"/>
        <family val="3"/>
        <charset val="128"/>
      </rPr>
      <t>残差</t>
    </r>
    <r>
      <rPr>
        <sz val="10"/>
        <color theme="1"/>
        <rFont val="Arial"/>
        <family val="2"/>
      </rPr>
      <t>)</t>
    </r>
  </si>
  <si>
    <t>A0013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</si>
  <si>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オプテージ</t>
    </r>
  </si>
  <si>
    <t>A0014</t>
  </si>
  <si>
    <r>
      <rPr>
        <sz val="11"/>
        <color rgb="FF000000"/>
        <rFont val="ＭＳ ゴシック"/>
        <family val="3"/>
        <charset val="128"/>
      </rPr>
      <t>エネサーブ</t>
    </r>
    <r>
      <rPr>
        <sz val="11"/>
        <color rgb="FF000000"/>
        <rFont val="Arial"/>
        <family val="2"/>
      </rPr>
      <t>(</t>
    </r>
    <r>
      <rPr>
        <sz val="11"/>
        <color rgb="FF000000"/>
        <rFont val="ＭＳ ゴシック"/>
        <family val="3"/>
        <charset val="128"/>
      </rPr>
      <t>株</t>
    </r>
    <r>
      <rPr>
        <sz val="11"/>
        <color rgb="FF000000"/>
        <rFont val="Arial"/>
        <family val="2"/>
      </rPr>
      <t>)</t>
    </r>
  </si>
  <si>
    <t>A0015</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</si>
  <si>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エネワンでんき</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いちたかガスワン</t>
    </r>
    <r>
      <rPr>
        <sz val="11"/>
        <color rgb="FF000000"/>
        <rFont val="Arial"/>
        <family val="2"/>
      </rPr>
      <t>)</t>
    </r>
    <phoneticPr fontId="170"/>
  </si>
  <si>
    <t>係数が代替値の事業者からの受電のため</t>
    <phoneticPr fontId="197"/>
  </si>
  <si>
    <r>
      <rPr>
        <sz val="10"/>
        <color theme="1"/>
        <rFont val="ＭＳ ゴシック"/>
        <family val="3"/>
        <charset val="128"/>
      </rPr>
      <t>メニュー</t>
    </r>
    <r>
      <rPr>
        <sz val="10"/>
        <color theme="1"/>
        <rFont val="Arial"/>
        <family val="2"/>
      </rPr>
      <t>B(</t>
    </r>
    <r>
      <rPr>
        <sz val="10"/>
        <color theme="1"/>
        <rFont val="ＭＳ ゴシック"/>
        <family val="3"/>
        <charset val="128"/>
      </rPr>
      <t>残差</t>
    </r>
    <r>
      <rPr>
        <sz val="10"/>
        <color theme="1"/>
        <rFont val="Arial"/>
        <family val="2"/>
      </rPr>
      <t>)</t>
    </r>
    <phoneticPr fontId="19"/>
  </si>
  <si>
    <t>A0016</t>
  </si>
  <si>
    <r>
      <rPr>
        <sz val="11"/>
        <color theme="1"/>
        <rFont val="ＭＳ ゴシック"/>
        <family val="3"/>
        <charset val="128"/>
      </rPr>
      <t>ミツウロコグリーンエネルギー</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</si>
  <si>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H</t>
    </r>
  </si>
  <si>
    <r>
      <rPr>
        <sz val="10"/>
        <color rgb="FF000000"/>
        <rFont val="ＭＳ ゴシック"/>
        <family val="3"/>
        <charset val="128"/>
      </rPr>
      <t>メニュー</t>
    </r>
    <r>
      <rPr>
        <sz val="10"/>
        <color rgb="FF000000"/>
        <rFont val="Arial"/>
        <family val="2"/>
      </rPr>
      <t>I</t>
    </r>
  </si>
  <si>
    <r>
      <rPr>
        <sz val="10"/>
        <color rgb="FF000000"/>
        <rFont val="ＭＳ ゴシック"/>
        <family val="3"/>
        <charset val="128"/>
      </rPr>
      <t>メニュー</t>
    </r>
    <r>
      <rPr>
        <sz val="10"/>
        <color rgb="FF000000"/>
        <rFont val="Arial"/>
        <family val="2"/>
      </rPr>
      <t>J</t>
    </r>
  </si>
  <si>
    <r>
      <rPr>
        <sz val="10"/>
        <color rgb="FF000000"/>
        <rFont val="ＭＳ ゴシック"/>
        <family val="3"/>
        <charset val="128"/>
      </rPr>
      <t>メニュー</t>
    </r>
    <r>
      <rPr>
        <sz val="10"/>
        <color rgb="FF000000"/>
        <rFont val="Arial"/>
        <family val="2"/>
      </rPr>
      <t>K(</t>
    </r>
    <r>
      <rPr>
        <sz val="10"/>
        <color rgb="FF000000"/>
        <rFont val="ＭＳ ゴシック"/>
        <family val="3"/>
        <charset val="128"/>
      </rPr>
      <t>残差</t>
    </r>
    <r>
      <rPr>
        <sz val="10"/>
        <color rgb="FF000000"/>
        <rFont val="Arial"/>
        <family val="2"/>
      </rPr>
      <t>)</t>
    </r>
  </si>
  <si>
    <t>A0017</t>
  </si>
  <si>
    <r>
      <rPr>
        <sz val="11"/>
        <color rgb="FF000000"/>
        <rFont val="Arial"/>
        <family val="2"/>
      </rPr>
      <t>(</t>
    </r>
    <r>
      <rPr>
        <sz val="11"/>
        <color rgb="FF000000"/>
        <rFont val="ＭＳ Ｐゴシック"/>
        <family val="3"/>
        <charset val="128"/>
      </rPr>
      <t>株</t>
    </r>
    <r>
      <rPr>
        <sz val="11"/>
        <color rgb="FF000000"/>
        <rFont val="Arial"/>
        <family val="2"/>
      </rPr>
      <t>)</t>
    </r>
    <r>
      <rPr>
        <sz val="11"/>
        <color rgb="FF000000"/>
        <rFont val="ＭＳ Ｐゴシック"/>
        <family val="3"/>
        <charset val="128"/>
      </rPr>
      <t xml:space="preserve">リエネ </t>
    </r>
    <r>
      <rPr>
        <sz val="11"/>
        <color rgb="FF000000"/>
        <rFont val="Arial"/>
        <family val="2"/>
      </rPr>
      <t>(</t>
    </r>
    <r>
      <rPr>
        <sz val="11"/>
        <color rgb="FF000000"/>
        <rFont val="ＭＳ Ｐ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Ｓｈａｒｅｄ　Ｅｎｅｒｇｙ</t>
    </r>
    <r>
      <rPr>
        <sz val="11"/>
        <color rgb="FF000000"/>
        <rFont val="Arial"/>
        <family val="2"/>
      </rPr>
      <t>)</t>
    </r>
  </si>
  <si>
    <t>A0018</t>
  </si>
  <si>
    <r>
      <rPr>
        <sz val="11"/>
        <color rgb="FF000000"/>
        <rFont val="ＭＳ ゴシック"/>
        <family val="3"/>
        <charset val="128"/>
      </rPr>
      <t>ネクストパワーやまと</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</si>
  <si>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A</t>
    </r>
  </si>
  <si>
    <r>
      <rPr>
        <sz val="10"/>
        <color rgb="FF000000"/>
        <rFont val="ＭＳ ゴシック"/>
        <family val="3"/>
        <charset val="128"/>
      </rPr>
      <t>メニュー</t>
    </r>
    <r>
      <rPr>
        <sz val="10"/>
        <color rgb="FF000000"/>
        <rFont val="Arial"/>
        <family val="2"/>
      </rPr>
      <t>B(</t>
    </r>
    <r>
      <rPr>
        <sz val="10"/>
        <color rgb="FF000000"/>
        <rFont val="ＭＳ ゴシック"/>
        <family val="3"/>
        <charset val="128"/>
      </rPr>
      <t>残差</t>
    </r>
    <r>
      <rPr>
        <sz val="10"/>
        <color rgb="FF000000"/>
        <rFont val="Arial"/>
        <family val="2"/>
      </rPr>
      <t>)</t>
    </r>
    <phoneticPr fontId="19"/>
  </si>
  <si>
    <r>
      <t>(</t>
    </r>
    <r>
      <rPr>
        <sz val="10"/>
        <color rgb="FF000000"/>
        <rFont val="ＭＳ ゴシック"/>
        <family val="3"/>
        <charset val="128"/>
      </rPr>
      <t>参考値</t>
    </r>
    <r>
      <rPr>
        <sz val="10"/>
        <color rgb="FF000000"/>
        <rFont val="Arial"/>
        <family val="2"/>
      </rPr>
      <t>)</t>
    </r>
    <r>
      <rPr>
        <sz val="10"/>
        <color rgb="FF000000"/>
        <rFont val="ＭＳ ゴシック"/>
        <family val="3"/>
        <charset val="128"/>
      </rPr>
      <t>事業者全体</t>
    </r>
  </si>
  <si>
    <t>A0019</t>
  </si>
  <si>
    <r>
      <rPr>
        <sz val="11"/>
        <color theme="1"/>
        <rFont val="ＭＳ ゴシック"/>
        <family val="3"/>
        <charset val="128"/>
      </rPr>
      <t>日本テクノ</t>
    </r>
    <r>
      <rPr>
        <sz val="11"/>
        <color theme="1"/>
        <rFont val="Arial"/>
        <family val="2"/>
      </rPr>
      <t>(</t>
    </r>
    <r>
      <rPr>
        <sz val="11"/>
        <color theme="1"/>
        <rFont val="ＭＳ ゴシック"/>
        <family val="3"/>
        <charset val="128"/>
      </rPr>
      <t>株</t>
    </r>
    <r>
      <rPr>
        <sz val="11"/>
        <color theme="1"/>
        <rFont val="Arial"/>
        <family val="2"/>
      </rPr>
      <t>)</t>
    </r>
  </si>
  <si>
    <t>A0020</t>
  </si>
  <si>
    <r>
      <rPr>
        <sz val="11"/>
        <color theme="1"/>
        <rFont val="ＭＳ ゴシック"/>
        <family val="3"/>
        <charset val="128"/>
      </rPr>
      <t>中央電力エナジー</t>
    </r>
    <r>
      <rPr>
        <sz val="11"/>
        <color theme="1"/>
        <rFont val="Arial"/>
        <family val="2"/>
      </rPr>
      <t>(</t>
    </r>
    <r>
      <rPr>
        <sz val="11"/>
        <color theme="1"/>
        <rFont val="ＭＳ ゴシック"/>
        <family val="3"/>
        <charset val="128"/>
      </rPr>
      <t>株</t>
    </r>
    <r>
      <rPr>
        <sz val="11"/>
        <color theme="1"/>
        <rFont val="Arial"/>
        <family val="2"/>
      </rPr>
      <t>)</t>
    </r>
  </si>
  <si>
    <t>A0021</t>
  </si>
  <si>
    <r>
      <t>(</t>
    </r>
    <r>
      <rPr>
        <sz val="11"/>
        <color theme="1"/>
        <rFont val="ＭＳ ゴシック"/>
        <family val="3"/>
        <charset val="128"/>
      </rPr>
      <t>株</t>
    </r>
    <r>
      <rPr>
        <sz val="11"/>
        <color theme="1"/>
        <rFont val="Arial"/>
        <family val="2"/>
      </rPr>
      <t>)</t>
    </r>
    <r>
      <rPr>
        <sz val="11"/>
        <color theme="1"/>
        <rFont val="ＭＳ ゴシック"/>
        <family val="3"/>
        <charset val="128"/>
      </rPr>
      <t>Ｌｏｏｏｐ</t>
    </r>
  </si>
  <si>
    <r>
      <rPr>
        <sz val="10"/>
        <color rgb="FF000000"/>
        <rFont val="ＭＳ ゴシック"/>
        <family val="3"/>
        <charset val="128"/>
      </rPr>
      <t>メニュー</t>
    </r>
    <r>
      <rPr>
        <sz val="10"/>
        <color rgb="FF000000"/>
        <rFont val="Arial"/>
        <family val="2"/>
      </rPr>
      <t>E(</t>
    </r>
    <r>
      <rPr>
        <sz val="10"/>
        <color rgb="FF000000"/>
        <rFont val="ＭＳ ゴシック"/>
        <family val="3"/>
        <charset val="128"/>
      </rPr>
      <t>残差</t>
    </r>
    <r>
      <rPr>
        <sz val="10"/>
        <color rgb="FF000000"/>
        <rFont val="Arial"/>
        <family val="2"/>
      </rPr>
      <t>)</t>
    </r>
  </si>
  <si>
    <t>A0023</t>
  </si>
  <si>
    <r>
      <t>(</t>
    </r>
    <r>
      <rPr>
        <sz val="11"/>
        <color theme="1"/>
        <rFont val="ＭＳ ゴシック"/>
        <family val="3"/>
        <charset val="128"/>
      </rPr>
      <t>株</t>
    </r>
    <r>
      <rPr>
        <sz val="11"/>
        <color theme="1"/>
        <rFont val="Arial"/>
        <family val="2"/>
      </rPr>
      <t>)</t>
    </r>
    <r>
      <rPr>
        <sz val="11"/>
        <color theme="1"/>
        <rFont val="ＭＳ ゴシック"/>
        <family val="3"/>
        <charset val="128"/>
      </rPr>
      <t>ナンワエナジー</t>
    </r>
  </si>
  <si>
    <t>A0024</t>
  </si>
  <si>
    <r>
      <rPr>
        <sz val="11"/>
        <color theme="1"/>
        <rFont val="ＭＳ ゴシック"/>
        <family val="3"/>
        <charset val="128"/>
      </rPr>
      <t>静岡ガス＆パワー</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</si>
  <si>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C</t>
    </r>
  </si>
  <si>
    <r>
      <rPr>
        <sz val="10"/>
        <color rgb="FF000000"/>
        <rFont val="ＭＳ ゴシック"/>
        <family val="3"/>
        <charset val="128"/>
      </rPr>
      <t>メニュー</t>
    </r>
    <r>
      <rPr>
        <sz val="10"/>
        <color rgb="FF000000"/>
        <rFont val="Arial"/>
        <family val="2"/>
      </rPr>
      <t>D(</t>
    </r>
    <r>
      <rPr>
        <sz val="10"/>
        <color rgb="FF000000"/>
        <rFont val="ＭＳ ゴシック"/>
        <family val="3"/>
        <charset val="128"/>
      </rPr>
      <t>残差</t>
    </r>
    <r>
      <rPr>
        <sz val="10"/>
        <color rgb="FF000000"/>
        <rFont val="Arial"/>
        <family val="2"/>
      </rPr>
      <t>)</t>
    </r>
  </si>
  <si>
    <t>A0025</t>
  </si>
  <si>
    <r>
      <rPr>
        <sz val="11"/>
        <color theme="1"/>
        <rFont val="ＭＳ ゴシック"/>
        <family val="3"/>
        <charset val="128"/>
      </rPr>
      <t>荏原環境プラント</t>
    </r>
    <r>
      <rPr>
        <sz val="11"/>
        <color theme="1"/>
        <rFont val="Arial"/>
        <family val="2"/>
      </rPr>
      <t>(</t>
    </r>
    <r>
      <rPr>
        <sz val="11"/>
        <color theme="1"/>
        <rFont val="ＭＳ ゴシック"/>
        <family val="3"/>
        <charset val="128"/>
      </rPr>
      <t>株</t>
    </r>
    <r>
      <rPr>
        <sz val="11"/>
        <color theme="1"/>
        <rFont val="Arial"/>
        <family val="2"/>
      </rPr>
      <t>)</t>
    </r>
    <phoneticPr fontId="170"/>
  </si>
  <si>
    <r>
      <rPr>
        <sz val="10"/>
        <color rgb="FF000000"/>
        <rFont val="ＭＳ ゴシック"/>
        <family val="3"/>
        <charset val="128"/>
      </rPr>
      <t>メニュー</t>
    </r>
    <r>
      <rPr>
        <sz val="10"/>
        <color rgb="FF000000"/>
        <rFont val="Arial"/>
        <family val="2"/>
      </rPr>
      <t>F</t>
    </r>
  </si>
  <si>
    <r>
      <rPr>
        <sz val="10"/>
        <color theme="1"/>
        <rFont val="ＭＳ ゴシック"/>
        <family val="3"/>
        <charset val="128"/>
      </rPr>
      <t>メニュー</t>
    </r>
    <r>
      <rPr>
        <sz val="10"/>
        <color theme="1"/>
        <rFont val="Arial"/>
        <family val="2"/>
      </rPr>
      <t>J</t>
    </r>
  </si>
  <si>
    <r>
      <rPr>
        <sz val="10"/>
        <color theme="1"/>
        <rFont val="ＭＳ ゴシック"/>
        <family val="3"/>
        <charset val="128"/>
      </rPr>
      <t>メニュー</t>
    </r>
    <r>
      <rPr>
        <sz val="10"/>
        <color theme="1"/>
        <rFont val="Arial"/>
        <family val="2"/>
      </rPr>
      <t>K</t>
    </r>
  </si>
  <si>
    <r>
      <rPr>
        <sz val="10"/>
        <color theme="1"/>
        <rFont val="ＭＳ ゴシック"/>
        <family val="3"/>
        <charset val="128"/>
      </rPr>
      <t>メニュー</t>
    </r>
    <r>
      <rPr>
        <sz val="10"/>
        <color theme="1"/>
        <rFont val="Arial"/>
        <family val="2"/>
      </rPr>
      <t>L</t>
    </r>
  </si>
  <si>
    <r>
      <rPr>
        <sz val="10"/>
        <color theme="1"/>
        <rFont val="ＭＳ ゴシック"/>
        <family val="3"/>
        <charset val="128"/>
      </rPr>
      <t>メニュー</t>
    </r>
    <r>
      <rPr>
        <sz val="10"/>
        <color theme="1"/>
        <rFont val="Arial"/>
        <family val="2"/>
      </rPr>
      <t>M</t>
    </r>
  </si>
  <si>
    <r>
      <rPr>
        <sz val="10"/>
        <color rgb="FF000000"/>
        <rFont val="ＭＳ ゴシック"/>
        <family val="3"/>
        <charset val="128"/>
      </rPr>
      <t>メニュー</t>
    </r>
    <r>
      <rPr>
        <sz val="10"/>
        <color rgb="FF000000"/>
        <rFont val="Arial"/>
        <family val="2"/>
      </rPr>
      <t>N</t>
    </r>
  </si>
  <si>
    <r>
      <rPr>
        <sz val="10"/>
        <color rgb="FF000000"/>
        <rFont val="ＭＳ ゴシック"/>
        <family val="3"/>
        <charset val="128"/>
      </rPr>
      <t>メニュー</t>
    </r>
    <r>
      <rPr>
        <sz val="10"/>
        <color rgb="FF000000"/>
        <rFont val="Arial"/>
        <family val="2"/>
      </rPr>
      <t>O</t>
    </r>
  </si>
  <si>
    <r>
      <rPr>
        <sz val="10"/>
        <color rgb="FF000000"/>
        <rFont val="ＭＳ ゴシック"/>
        <family val="3"/>
        <charset val="128"/>
      </rPr>
      <t>メニュー</t>
    </r>
    <r>
      <rPr>
        <sz val="10"/>
        <color rgb="FF000000"/>
        <rFont val="Arial"/>
        <family val="2"/>
      </rPr>
      <t>P(</t>
    </r>
    <r>
      <rPr>
        <sz val="10"/>
        <color rgb="FF000000"/>
        <rFont val="ＭＳ ゴシック"/>
        <family val="3"/>
        <charset val="128"/>
      </rPr>
      <t>残差</t>
    </r>
    <r>
      <rPr>
        <sz val="10"/>
        <color rgb="FF000000"/>
        <rFont val="Arial"/>
        <family val="2"/>
      </rPr>
      <t>)</t>
    </r>
  </si>
  <si>
    <t>A0026</t>
  </si>
  <si>
    <r>
      <rPr>
        <sz val="11"/>
        <color theme="1"/>
        <rFont val="ＭＳ ゴシック"/>
        <family val="3"/>
        <charset val="128"/>
      </rPr>
      <t>東京エコサービス</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</si>
  <si>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B</t>
    </r>
  </si>
  <si>
    <r>
      <rPr>
        <sz val="10"/>
        <color rgb="FF000000"/>
        <rFont val="ＭＳ ゴシック"/>
        <family val="3"/>
        <charset val="128"/>
      </rPr>
      <t>メニュー</t>
    </r>
    <r>
      <rPr>
        <sz val="10"/>
        <color rgb="FF000000"/>
        <rFont val="Arial"/>
        <family val="2"/>
      </rPr>
      <t>C(</t>
    </r>
    <r>
      <rPr>
        <sz val="10"/>
        <color rgb="FF000000"/>
        <rFont val="ＭＳ ゴシック"/>
        <family val="3"/>
        <charset val="128"/>
      </rPr>
      <t>残差</t>
    </r>
    <r>
      <rPr>
        <sz val="10"/>
        <color rgb="FF000000"/>
        <rFont val="Arial"/>
        <family val="2"/>
      </rPr>
      <t>)</t>
    </r>
  </si>
  <si>
    <t>A0027</t>
  </si>
  <si>
    <r>
      <rPr>
        <sz val="11"/>
        <color theme="1"/>
        <rFont val="ＭＳ ゴシック"/>
        <family val="3"/>
        <charset val="128"/>
      </rPr>
      <t>ダイヤモンドパワー</t>
    </r>
    <r>
      <rPr>
        <sz val="11"/>
        <color theme="1"/>
        <rFont val="Arial"/>
        <family val="2"/>
      </rPr>
      <t>(</t>
    </r>
    <r>
      <rPr>
        <sz val="11"/>
        <color theme="1"/>
        <rFont val="ＭＳ ゴシック"/>
        <family val="3"/>
        <charset val="128"/>
      </rPr>
      <t>株</t>
    </r>
    <r>
      <rPr>
        <sz val="11"/>
        <color theme="1"/>
        <rFont val="Arial"/>
        <family val="2"/>
      </rPr>
      <t>)</t>
    </r>
    <phoneticPr fontId="170"/>
  </si>
  <si>
    <r>
      <rPr>
        <sz val="10"/>
        <color rgb="FF000000"/>
        <rFont val="ＭＳ ゴシック"/>
        <family val="3"/>
        <charset val="128"/>
      </rPr>
      <t>メニュー</t>
    </r>
    <r>
      <rPr>
        <sz val="10"/>
        <color rgb="FF000000"/>
        <rFont val="Arial"/>
        <family val="2"/>
      </rPr>
      <t>D</t>
    </r>
  </si>
  <si>
    <r>
      <rPr>
        <sz val="10"/>
        <color rgb="FF000000"/>
        <rFont val="ＭＳ ゴシック"/>
        <family val="3"/>
        <charset val="128"/>
      </rPr>
      <t>メニュー</t>
    </r>
    <r>
      <rPr>
        <sz val="10"/>
        <color rgb="FF000000"/>
        <rFont val="Arial"/>
        <family val="2"/>
      </rPr>
      <t>E</t>
    </r>
  </si>
  <si>
    <t>A0028</t>
  </si>
  <si>
    <r>
      <rPr>
        <sz val="11"/>
        <color theme="1"/>
        <rFont val="ＭＳ ゴシック"/>
        <family val="3"/>
        <charset val="128"/>
      </rPr>
      <t>出光グリーンパワー</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</si>
  <si>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</si>
  <si>
    <t>A0031</t>
  </si>
  <si>
    <r>
      <t>(</t>
    </r>
    <r>
      <rPr>
        <sz val="11"/>
        <color theme="1"/>
        <rFont val="ＭＳ ゴシック"/>
        <family val="3"/>
        <charset val="128"/>
      </rPr>
      <t>株</t>
    </r>
    <r>
      <rPr>
        <sz val="11"/>
        <color theme="1"/>
        <rFont val="Arial"/>
        <family val="2"/>
      </rPr>
      <t>)</t>
    </r>
    <r>
      <rPr>
        <sz val="11"/>
        <color theme="1"/>
        <rFont val="ＭＳ ゴシック"/>
        <family val="3"/>
        <charset val="128"/>
      </rPr>
      <t>新出光</t>
    </r>
  </si>
  <si>
    <r>
      <rPr>
        <sz val="10"/>
        <color rgb="FF000000"/>
        <rFont val="ＭＳ ゴシック"/>
        <family val="3"/>
        <charset val="128"/>
      </rPr>
      <t>メニュー</t>
    </r>
    <r>
      <rPr>
        <sz val="10"/>
        <color rgb="FF000000"/>
        <rFont val="Arial"/>
        <family val="2"/>
      </rPr>
      <t>G</t>
    </r>
  </si>
  <si>
    <t>A0032</t>
  </si>
  <si>
    <r>
      <rPr>
        <sz val="11"/>
        <color theme="1"/>
        <rFont val="ＭＳ ゴシック"/>
        <family val="3"/>
        <charset val="128"/>
      </rPr>
      <t>セントラル石油瓦斯</t>
    </r>
    <r>
      <rPr>
        <sz val="11"/>
        <color theme="1"/>
        <rFont val="Arial"/>
        <family val="2"/>
      </rPr>
      <t>(</t>
    </r>
    <r>
      <rPr>
        <sz val="11"/>
        <color theme="1"/>
        <rFont val="ＭＳ ゴシック"/>
        <family val="3"/>
        <charset val="128"/>
      </rPr>
      <t>株</t>
    </r>
    <r>
      <rPr>
        <sz val="11"/>
        <color theme="1"/>
        <rFont val="Arial"/>
        <family val="2"/>
      </rPr>
      <t>)</t>
    </r>
  </si>
  <si>
    <t>A0034</t>
  </si>
  <si>
    <r>
      <rPr>
        <sz val="11"/>
        <color theme="1"/>
        <rFont val="ＭＳ ゴシック"/>
        <family val="3"/>
        <charset val="128"/>
      </rPr>
      <t>一般財団法人泉佐野電力　　</t>
    </r>
  </si>
  <si>
    <t>A0035</t>
  </si>
  <si>
    <r>
      <rPr>
        <sz val="11"/>
        <color theme="1"/>
        <rFont val="ＭＳ ゴシック"/>
        <family val="3"/>
        <charset val="128"/>
      </rPr>
      <t>コスモエネルギーソリューションズ</t>
    </r>
    <r>
      <rPr>
        <sz val="11"/>
        <color theme="1"/>
        <rFont val="Arial"/>
        <family val="2"/>
      </rPr>
      <t>(</t>
    </r>
    <r>
      <rPr>
        <sz val="11"/>
        <color theme="1"/>
        <rFont val="ＭＳ ゴシック"/>
        <family val="3"/>
        <charset val="128"/>
      </rPr>
      <t>株</t>
    </r>
    <r>
      <rPr>
        <sz val="11"/>
        <color theme="1"/>
        <rFont val="Arial"/>
        <family val="2"/>
      </rPr>
      <t>)</t>
    </r>
  </si>
  <si>
    <t>A0036</t>
  </si>
  <si>
    <r>
      <t>(</t>
    </r>
    <r>
      <rPr>
        <sz val="11"/>
        <color theme="1"/>
        <rFont val="ＭＳ ゴシック"/>
        <family val="3"/>
        <charset val="128"/>
      </rPr>
      <t>株</t>
    </r>
    <r>
      <rPr>
        <sz val="11"/>
        <color theme="1"/>
        <rFont val="Arial"/>
        <family val="2"/>
      </rPr>
      <t>)</t>
    </r>
    <r>
      <rPr>
        <sz val="11"/>
        <color theme="1"/>
        <rFont val="ＭＳ ゴシック"/>
        <family val="3"/>
        <charset val="128"/>
      </rPr>
      <t>グリーンサークル</t>
    </r>
  </si>
  <si>
    <t>A0037</t>
  </si>
  <si>
    <r>
      <t>(</t>
    </r>
    <r>
      <rPr>
        <sz val="11"/>
        <color theme="1"/>
        <rFont val="ＭＳ ゴシック"/>
        <family val="3"/>
        <charset val="128"/>
      </rPr>
      <t>株</t>
    </r>
    <r>
      <rPr>
        <sz val="11"/>
        <color theme="1"/>
        <rFont val="Arial"/>
        <family val="2"/>
      </rPr>
      <t>)</t>
    </r>
    <r>
      <rPr>
        <sz val="11"/>
        <color theme="1"/>
        <rFont val="ＭＳ ゴシック"/>
        <family val="3"/>
        <charset val="128"/>
      </rPr>
      <t>ウエスト電力</t>
    </r>
  </si>
  <si>
    <t>A0039</t>
  </si>
  <si>
    <r>
      <rPr>
        <sz val="11"/>
        <color theme="1"/>
        <rFont val="ＭＳ ゴシック"/>
        <family val="3"/>
        <charset val="128"/>
      </rPr>
      <t>北海道瓦斯</t>
    </r>
    <r>
      <rPr>
        <sz val="11"/>
        <color theme="1"/>
        <rFont val="Arial"/>
        <family val="2"/>
      </rPr>
      <t>(</t>
    </r>
    <r>
      <rPr>
        <sz val="11"/>
        <color theme="1"/>
        <rFont val="ＭＳ ゴシック"/>
        <family val="3"/>
        <charset val="128"/>
      </rPr>
      <t>株</t>
    </r>
    <r>
      <rPr>
        <sz val="11"/>
        <color theme="1"/>
        <rFont val="Arial"/>
        <family val="2"/>
      </rPr>
      <t>)</t>
    </r>
    <phoneticPr fontId="197"/>
  </si>
  <si>
    <t>A0040</t>
    <phoneticPr fontId="197"/>
  </si>
  <si>
    <r>
      <rPr>
        <sz val="11"/>
        <color theme="1"/>
        <rFont val="ＭＳ ゴシック"/>
        <family val="3"/>
        <charset val="128"/>
      </rPr>
      <t>アルカナエナジー</t>
    </r>
    <r>
      <rPr>
        <sz val="11"/>
        <color theme="1"/>
        <rFont val="Arial"/>
        <family val="2"/>
      </rPr>
      <t>(</t>
    </r>
    <r>
      <rPr>
        <sz val="11"/>
        <color theme="1"/>
        <rFont val="ＭＳ ゴシック"/>
        <family val="3"/>
        <charset val="128"/>
      </rPr>
      <t>株</t>
    </r>
    <r>
      <rPr>
        <sz val="11"/>
        <color theme="1"/>
        <rFont val="Arial"/>
        <family val="2"/>
      </rPr>
      <t>)</t>
    </r>
    <phoneticPr fontId="197"/>
  </si>
  <si>
    <t>A0042</t>
  </si>
  <si>
    <r>
      <rPr>
        <sz val="11"/>
        <color theme="1"/>
        <rFont val="ＭＳ ゴシック"/>
        <family val="3"/>
        <charset val="128"/>
      </rPr>
      <t>新エネルギー開発</t>
    </r>
    <r>
      <rPr>
        <sz val="11"/>
        <color theme="1"/>
        <rFont val="Arial"/>
        <family val="2"/>
      </rPr>
      <t>(</t>
    </r>
    <r>
      <rPr>
        <sz val="11"/>
        <color theme="1"/>
        <rFont val="ＭＳ ゴシック"/>
        <family val="3"/>
        <charset val="128"/>
      </rPr>
      <t>株</t>
    </r>
    <r>
      <rPr>
        <sz val="11"/>
        <color theme="1"/>
        <rFont val="Arial"/>
        <family val="2"/>
      </rPr>
      <t>)</t>
    </r>
    <phoneticPr fontId="197"/>
  </si>
  <si>
    <t>A0043</t>
  </si>
  <si>
    <r>
      <rPr>
        <sz val="11"/>
        <color theme="1"/>
        <rFont val="ＭＳ ゴシック"/>
        <family val="3"/>
        <charset val="128"/>
      </rPr>
      <t>伊藤忠エネクス</t>
    </r>
    <r>
      <rPr>
        <sz val="11"/>
        <color theme="1"/>
        <rFont val="Arial"/>
        <family val="2"/>
      </rPr>
      <t>(</t>
    </r>
    <r>
      <rPr>
        <sz val="11"/>
        <color theme="1"/>
        <rFont val="ＭＳ ゴシック"/>
        <family val="3"/>
        <charset val="128"/>
      </rPr>
      <t>株</t>
    </r>
    <r>
      <rPr>
        <sz val="11"/>
        <color theme="1"/>
        <rFont val="Arial"/>
        <family val="2"/>
      </rPr>
      <t>)</t>
    </r>
  </si>
  <si>
    <t>A0045</t>
  </si>
  <si>
    <r>
      <t>(</t>
    </r>
    <r>
      <rPr>
        <sz val="11"/>
        <color theme="1"/>
        <rFont val="ＭＳ ゴシック"/>
        <family val="3"/>
        <charset val="128"/>
      </rPr>
      <t>株</t>
    </r>
    <r>
      <rPr>
        <sz val="11"/>
        <color theme="1"/>
        <rFont val="Arial"/>
        <family val="2"/>
      </rPr>
      <t>)</t>
    </r>
    <r>
      <rPr>
        <sz val="11"/>
        <color theme="1"/>
        <rFont val="ＭＳ ゴシック"/>
        <family val="3"/>
        <charset val="128"/>
      </rPr>
      <t>Ｖ－Ｐｏｗｅｒ</t>
    </r>
  </si>
  <si>
    <t>A0046</t>
  </si>
  <si>
    <r>
      <rPr>
        <sz val="11"/>
        <color theme="1"/>
        <rFont val="ＭＳ ゴシック"/>
        <family val="3"/>
        <charset val="128"/>
      </rPr>
      <t>大和エネルギー</t>
    </r>
    <r>
      <rPr>
        <sz val="11"/>
        <color theme="1"/>
        <rFont val="Arial"/>
        <family val="2"/>
      </rPr>
      <t>(</t>
    </r>
    <r>
      <rPr>
        <sz val="11"/>
        <color theme="1"/>
        <rFont val="ＭＳ ゴシック"/>
        <family val="3"/>
        <charset val="128"/>
      </rPr>
      <t>株</t>
    </r>
    <r>
      <rPr>
        <sz val="11"/>
        <color theme="1"/>
        <rFont val="Arial"/>
        <family val="2"/>
      </rPr>
      <t>)</t>
    </r>
  </si>
  <si>
    <t>A0048</t>
  </si>
  <si>
    <r>
      <rPr>
        <sz val="11"/>
        <color theme="1"/>
        <rFont val="ＭＳ ゴシック"/>
        <family val="3"/>
        <charset val="128"/>
      </rPr>
      <t>大阪瓦斯</t>
    </r>
    <r>
      <rPr>
        <sz val="11"/>
        <color theme="1"/>
        <rFont val="Arial"/>
        <family val="2"/>
      </rPr>
      <t>(</t>
    </r>
    <r>
      <rPr>
        <sz val="11"/>
        <color theme="1"/>
        <rFont val="ＭＳ ゴシック"/>
        <family val="3"/>
        <charset val="128"/>
      </rPr>
      <t>株</t>
    </r>
    <r>
      <rPr>
        <sz val="11"/>
        <color theme="1"/>
        <rFont val="Arial"/>
        <family val="2"/>
      </rPr>
      <t>)</t>
    </r>
  </si>
  <si>
    <t>A0049</t>
  </si>
  <si>
    <r>
      <rPr>
        <sz val="11"/>
        <color theme="1"/>
        <rFont val="ＭＳ ゴシック"/>
        <family val="3"/>
        <charset val="128"/>
      </rPr>
      <t>エフビットコミュニケーションズ</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</si>
  <si>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t>A0050</t>
  </si>
  <si>
    <r>
      <rPr>
        <sz val="11"/>
        <color theme="1"/>
        <rFont val="ＭＳ ゴシック"/>
        <family val="3"/>
        <charset val="128"/>
      </rPr>
      <t>ＥＮＥＯＳ</t>
    </r>
    <r>
      <rPr>
        <sz val="11"/>
        <color theme="1"/>
        <rFont val="Arial"/>
        <family val="2"/>
      </rPr>
      <t>(</t>
    </r>
    <r>
      <rPr>
        <sz val="11"/>
        <color theme="1"/>
        <rFont val="ＭＳ ゴシック"/>
        <family val="3"/>
        <charset val="128"/>
      </rPr>
      <t>株</t>
    </r>
    <r>
      <rPr>
        <sz val="11"/>
        <color theme="1"/>
        <rFont val="Arial"/>
        <family val="2"/>
      </rPr>
      <t>)</t>
    </r>
  </si>
  <si>
    <t>A0051</t>
  </si>
  <si>
    <r>
      <rPr>
        <sz val="11"/>
        <color theme="1"/>
        <rFont val="ＭＳ ゴシック"/>
        <family val="3"/>
        <charset val="128"/>
      </rPr>
      <t>真庭バイオエネルギー</t>
    </r>
    <r>
      <rPr>
        <sz val="11"/>
        <color theme="1"/>
        <rFont val="Arial"/>
        <family val="2"/>
      </rPr>
      <t>(</t>
    </r>
    <r>
      <rPr>
        <sz val="11"/>
        <color theme="1"/>
        <rFont val="ＭＳ ゴシック"/>
        <family val="3"/>
        <charset val="128"/>
      </rPr>
      <t>株</t>
    </r>
    <r>
      <rPr>
        <sz val="11"/>
        <color theme="1"/>
        <rFont val="Arial"/>
        <family val="2"/>
      </rPr>
      <t>)</t>
    </r>
  </si>
  <si>
    <t>A0052</t>
  </si>
  <si>
    <r>
      <rPr>
        <sz val="11"/>
        <color theme="1"/>
        <rFont val="ＭＳ ゴシック"/>
        <family val="3"/>
        <charset val="128"/>
      </rPr>
      <t>三井物産</t>
    </r>
    <r>
      <rPr>
        <sz val="11"/>
        <color theme="1"/>
        <rFont val="Arial"/>
        <family val="2"/>
      </rPr>
      <t>(</t>
    </r>
    <r>
      <rPr>
        <sz val="11"/>
        <color theme="1"/>
        <rFont val="ＭＳ ゴシック"/>
        <family val="3"/>
        <charset val="128"/>
      </rPr>
      <t>株</t>
    </r>
    <r>
      <rPr>
        <sz val="11"/>
        <color theme="1"/>
        <rFont val="Arial"/>
        <family val="2"/>
      </rPr>
      <t>)</t>
    </r>
  </si>
  <si>
    <t>A0053</t>
  </si>
  <si>
    <r>
      <rPr>
        <sz val="11"/>
        <color theme="1"/>
        <rFont val="ＭＳ ゴシック"/>
        <family val="3"/>
        <charset val="128"/>
      </rPr>
      <t>オリックス</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</si>
  <si>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H(</t>
    </r>
    <r>
      <rPr>
        <sz val="10"/>
        <color theme="1"/>
        <rFont val="ＭＳ ゴシック"/>
        <family val="3"/>
        <charset val="128"/>
      </rPr>
      <t>残差</t>
    </r>
    <r>
      <rPr>
        <sz val="10"/>
        <color theme="1"/>
        <rFont val="Arial"/>
        <family val="2"/>
      </rPr>
      <t>)</t>
    </r>
  </si>
  <si>
    <t>A0054</t>
  </si>
  <si>
    <r>
      <t>(</t>
    </r>
    <r>
      <rPr>
        <sz val="11"/>
        <color theme="1"/>
        <rFont val="ＭＳ ゴシック"/>
        <family val="3"/>
        <charset val="128"/>
      </rPr>
      <t>株</t>
    </r>
    <r>
      <rPr>
        <sz val="11"/>
        <color theme="1"/>
        <rFont val="Arial"/>
        <family val="2"/>
      </rPr>
      <t>)</t>
    </r>
    <r>
      <rPr>
        <sz val="11"/>
        <color theme="1"/>
        <rFont val="ＭＳ ゴシック"/>
        <family val="3"/>
        <charset val="128"/>
      </rPr>
      <t>エネサンス関東</t>
    </r>
  </si>
  <si>
    <t>A0055</t>
  </si>
  <si>
    <r>
      <t>(</t>
    </r>
    <r>
      <rPr>
        <sz val="11"/>
        <color theme="1"/>
        <rFont val="ＭＳ ゴシック"/>
        <family val="3"/>
        <charset val="128"/>
      </rPr>
      <t>株</t>
    </r>
    <r>
      <rPr>
        <sz val="11"/>
        <color theme="1"/>
        <rFont val="Arial"/>
        <family val="2"/>
      </rPr>
      <t>)</t>
    </r>
    <r>
      <rPr>
        <sz val="11"/>
        <color theme="1"/>
        <rFont val="ＭＳ ゴシック"/>
        <family val="3"/>
        <charset val="128"/>
      </rPr>
      <t>ＵＰＤＡＴＥＲ</t>
    </r>
  </si>
  <si>
    <t>A0056</t>
  </si>
  <si>
    <r>
      <rPr>
        <sz val="11"/>
        <color theme="1"/>
        <rFont val="ＭＳ ゴシック"/>
        <family val="3"/>
        <charset val="128"/>
      </rPr>
      <t>シン・エナジー</t>
    </r>
    <r>
      <rPr>
        <sz val="11"/>
        <color theme="1"/>
        <rFont val="Arial"/>
        <family val="2"/>
      </rPr>
      <t>(</t>
    </r>
    <r>
      <rPr>
        <sz val="11"/>
        <color theme="1"/>
        <rFont val="ＭＳ ゴシック"/>
        <family val="3"/>
        <charset val="128"/>
      </rPr>
      <t>株</t>
    </r>
    <r>
      <rPr>
        <sz val="11"/>
        <color theme="1"/>
        <rFont val="Arial"/>
        <family val="2"/>
      </rPr>
      <t>)</t>
    </r>
  </si>
  <si>
    <t>A0057</t>
  </si>
  <si>
    <r>
      <t>(</t>
    </r>
    <r>
      <rPr>
        <sz val="11"/>
        <color theme="1"/>
        <rFont val="ＭＳ ゴシック"/>
        <family val="3"/>
        <charset val="128"/>
      </rPr>
      <t>株</t>
    </r>
    <r>
      <rPr>
        <sz val="11"/>
        <color theme="1"/>
        <rFont val="Arial"/>
        <family val="2"/>
      </rPr>
      <t>)</t>
    </r>
    <r>
      <rPr>
        <sz val="11"/>
        <color theme="1"/>
        <rFont val="ＭＳ ゴシック"/>
        <family val="3"/>
        <charset val="128"/>
      </rPr>
      <t>サニックス</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</si>
  <si>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phoneticPr fontId="19"/>
  </si>
  <si>
    <t>A0058</t>
  </si>
  <si>
    <r>
      <t>(</t>
    </r>
    <r>
      <rPr>
        <sz val="11"/>
        <color theme="1"/>
        <rFont val="ＭＳ ゴシック"/>
        <family val="3"/>
        <charset val="128"/>
      </rPr>
      <t>株</t>
    </r>
    <r>
      <rPr>
        <sz val="11"/>
        <color theme="1"/>
        <rFont val="Arial"/>
        <family val="2"/>
      </rPr>
      <t>)</t>
    </r>
    <r>
      <rPr>
        <sz val="11"/>
        <color theme="1"/>
        <rFont val="ＭＳ ゴシック"/>
        <family val="3"/>
        <charset val="128"/>
      </rPr>
      <t>コンシェルジュ</t>
    </r>
  </si>
  <si>
    <t>バランシンググループ内の融通受電のため</t>
  </si>
  <si>
    <t>A0060</t>
  </si>
  <si>
    <r>
      <t>(</t>
    </r>
    <r>
      <rPr>
        <sz val="11"/>
        <color theme="1"/>
        <rFont val="ＭＳ ゴシック"/>
        <family val="3"/>
        <charset val="128"/>
      </rPr>
      <t>株</t>
    </r>
    <r>
      <rPr>
        <sz val="11"/>
        <color theme="1"/>
        <rFont val="Arial"/>
        <family val="2"/>
      </rPr>
      <t>)</t>
    </r>
    <r>
      <rPr>
        <sz val="11"/>
        <color theme="1"/>
        <rFont val="ＭＳ ゴシック"/>
        <family val="3"/>
        <charset val="128"/>
      </rPr>
      <t>アイ・グリッド・ソリューションズ</t>
    </r>
  </si>
  <si>
    <t>A0061</t>
  </si>
  <si>
    <r>
      <rPr>
        <sz val="11"/>
        <color theme="1"/>
        <rFont val="ＭＳ ゴシック"/>
        <family val="3"/>
        <charset val="128"/>
      </rPr>
      <t>サミットエナジー</t>
    </r>
    <r>
      <rPr>
        <sz val="11"/>
        <color theme="1"/>
        <rFont val="Arial"/>
        <family val="2"/>
      </rPr>
      <t>(</t>
    </r>
    <r>
      <rPr>
        <sz val="11"/>
        <color theme="1"/>
        <rFont val="ＭＳ ゴシック"/>
        <family val="3"/>
        <charset val="128"/>
      </rPr>
      <t>株</t>
    </r>
    <r>
      <rPr>
        <sz val="11"/>
        <color theme="1"/>
        <rFont val="Arial"/>
        <family val="2"/>
      </rPr>
      <t>)</t>
    </r>
  </si>
  <si>
    <t>A0062</t>
  </si>
  <si>
    <r>
      <rPr>
        <sz val="11"/>
        <color theme="1"/>
        <rFont val="ＭＳ ゴシック"/>
        <family val="3"/>
        <charset val="128"/>
      </rPr>
      <t>リコージャパン</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</si>
  <si>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F(</t>
    </r>
    <r>
      <rPr>
        <sz val="10"/>
        <color rgb="FF000000"/>
        <rFont val="ＭＳ ゴシック"/>
        <family val="3"/>
        <charset val="128"/>
      </rPr>
      <t>残差</t>
    </r>
    <r>
      <rPr>
        <sz val="10"/>
        <color rgb="FF000000"/>
        <rFont val="Arial"/>
        <family val="2"/>
      </rPr>
      <t>)</t>
    </r>
  </si>
  <si>
    <t>A0063</t>
  </si>
  <si>
    <r>
      <t>(</t>
    </r>
    <r>
      <rPr>
        <sz val="11"/>
        <color theme="1"/>
        <rFont val="ＭＳ ゴシック"/>
        <family val="3"/>
        <charset val="128"/>
      </rPr>
      <t>株</t>
    </r>
    <r>
      <rPr>
        <sz val="11"/>
        <color theme="1"/>
        <rFont val="Arial"/>
        <family val="2"/>
      </rPr>
      <t>)</t>
    </r>
    <r>
      <rPr>
        <sz val="11"/>
        <color theme="1"/>
        <rFont val="ＭＳ ゴシック"/>
        <family val="3"/>
        <charset val="128"/>
      </rPr>
      <t>エネルギア・ソリューション・アンド・サービス</t>
    </r>
  </si>
  <si>
    <t>A0064</t>
  </si>
  <si>
    <r>
      <rPr>
        <sz val="11"/>
        <color theme="1"/>
        <rFont val="ＭＳ ゴシック"/>
        <family val="3"/>
        <charset val="128"/>
      </rPr>
      <t>東京ガス</t>
    </r>
    <r>
      <rPr>
        <sz val="11"/>
        <color theme="1"/>
        <rFont val="Arial"/>
        <family val="2"/>
      </rPr>
      <t>(</t>
    </r>
    <r>
      <rPr>
        <sz val="11"/>
        <color theme="1"/>
        <rFont val="ＭＳ ゴシック"/>
        <family val="3"/>
        <charset val="128"/>
      </rPr>
      <t>株</t>
    </r>
    <r>
      <rPr>
        <sz val="11"/>
        <color theme="1"/>
        <rFont val="Arial"/>
        <family val="2"/>
      </rPr>
      <t>)</t>
    </r>
  </si>
  <si>
    <t>A0065</t>
  </si>
  <si>
    <r>
      <rPr>
        <sz val="11"/>
        <color theme="1"/>
        <rFont val="ＭＳ ゴシック"/>
        <family val="3"/>
        <charset val="128"/>
      </rPr>
      <t>テス・エンジニアリング</t>
    </r>
    <r>
      <rPr>
        <sz val="11"/>
        <color theme="1"/>
        <rFont val="Arial"/>
        <family val="2"/>
      </rPr>
      <t>(</t>
    </r>
    <r>
      <rPr>
        <sz val="11"/>
        <color theme="1"/>
        <rFont val="ＭＳ ゴシック"/>
        <family val="3"/>
        <charset val="128"/>
      </rPr>
      <t>株</t>
    </r>
    <r>
      <rPr>
        <sz val="11"/>
        <color theme="1"/>
        <rFont val="Arial"/>
        <family val="2"/>
      </rPr>
      <t>)</t>
    </r>
  </si>
  <si>
    <t>A0066</t>
  </si>
  <si>
    <r>
      <rPr>
        <sz val="11"/>
        <color theme="1"/>
        <rFont val="ＭＳ ゴシック"/>
        <family val="3"/>
        <charset val="128"/>
      </rPr>
      <t>青梅ガス</t>
    </r>
    <r>
      <rPr>
        <sz val="11"/>
        <color theme="1"/>
        <rFont val="Arial"/>
        <family val="2"/>
      </rPr>
      <t>(</t>
    </r>
    <r>
      <rPr>
        <sz val="11"/>
        <color theme="1"/>
        <rFont val="ＭＳ ゴシック"/>
        <family val="3"/>
        <charset val="128"/>
      </rPr>
      <t>株</t>
    </r>
    <r>
      <rPr>
        <sz val="11"/>
        <color theme="1"/>
        <rFont val="Arial"/>
        <family val="2"/>
      </rPr>
      <t>)</t>
    </r>
  </si>
  <si>
    <t>A0067</t>
  </si>
  <si>
    <r>
      <t>(</t>
    </r>
    <r>
      <rPr>
        <sz val="11"/>
        <color theme="1"/>
        <rFont val="ＭＳ ゴシック"/>
        <family val="3"/>
        <charset val="128"/>
      </rPr>
      <t>株</t>
    </r>
    <r>
      <rPr>
        <sz val="11"/>
        <color theme="1"/>
        <rFont val="Arial"/>
        <family val="2"/>
      </rPr>
      <t>)</t>
    </r>
    <r>
      <rPr>
        <sz val="11"/>
        <color theme="1"/>
        <rFont val="ＭＳ ゴシック"/>
        <family val="3"/>
        <charset val="128"/>
      </rPr>
      <t>イーネットワークシステムズ</t>
    </r>
  </si>
  <si>
    <t>A0068</t>
  </si>
  <si>
    <r>
      <t>(</t>
    </r>
    <r>
      <rPr>
        <sz val="11"/>
        <color theme="1"/>
        <rFont val="ＭＳ ゴシック"/>
        <family val="3"/>
        <charset val="128"/>
      </rPr>
      <t>株</t>
    </r>
    <r>
      <rPr>
        <sz val="11"/>
        <color theme="1"/>
        <rFont val="Arial"/>
        <family val="2"/>
      </rPr>
      <t>)</t>
    </r>
    <r>
      <rPr>
        <sz val="11"/>
        <color theme="1"/>
        <rFont val="ＭＳ ゴシック"/>
        <family val="3"/>
        <charset val="128"/>
      </rPr>
      <t>エネアーク関東</t>
    </r>
  </si>
  <si>
    <t>A0069</t>
  </si>
  <si>
    <r>
      <t>(</t>
    </r>
    <r>
      <rPr>
        <sz val="11"/>
        <color theme="1"/>
        <rFont val="ＭＳ ゴシック"/>
        <family val="3"/>
        <charset val="128"/>
      </rPr>
      <t>株</t>
    </r>
    <r>
      <rPr>
        <sz val="11"/>
        <color theme="1"/>
        <rFont val="Arial"/>
        <family val="2"/>
      </rPr>
      <t>)</t>
    </r>
    <r>
      <rPr>
        <sz val="11"/>
        <color theme="1"/>
        <rFont val="ＭＳ ゴシック"/>
        <family val="3"/>
        <charset val="128"/>
      </rPr>
      <t>東急パワーサプライ</t>
    </r>
  </si>
  <si>
    <t>A0070</t>
  </si>
  <si>
    <r>
      <rPr>
        <sz val="11"/>
        <color theme="1"/>
        <rFont val="ＭＳ ゴシック"/>
        <family val="3"/>
        <charset val="128"/>
      </rPr>
      <t>王子・伊藤忠エネクス電力販売</t>
    </r>
    <r>
      <rPr>
        <sz val="11"/>
        <color theme="1"/>
        <rFont val="Arial"/>
        <family val="2"/>
      </rPr>
      <t>(</t>
    </r>
    <r>
      <rPr>
        <sz val="11"/>
        <color theme="1"/>
        <rFont val="ＭＳ ゴシック"/>
        <family val="3"/>
        <charset val="128"/>
      </rPr>
      <t>株</t>
    </r>
    <r>
      <rPr>
        <sz val="11"/>
        <color theme="1"/>
        <rFont val="Arial"/>
        <family val="2"/>
      </rPr>
      <t>)</t>
    </r>
  </si>
  <si>
    <t>A0071</t>
  </si>
  <si>
    <r>
      <rPr>
        <sz val="11"/>
        <color theme="1"/>
        <rFont val="ＭＳ ゴシック"/>
        <family val="3"/>
        <charset val="128"/>
      </rPr>
      <t>伊藤忠商事</t>
    </r>
    <r>
      <rPr>
        <sz val="11"/>
        <color theme="1"/>
        <rFont val="Arial"/>
        <family val="2"/>
      </rPr>
      <t>(</t>
    </r>
    <r>
      <rPr>
        <sz val="11"/>
        <color theme="1"/>
        <rFont val="ＭＳ ゴシック"/>
        <family val="3"/>
        <charset val="128"/>
      </rPr>
      <t>株</t>
    </r>
    <r>
      <rPr>
        <sz val="11"/>
        <color theme="1"/>
        <rFont val="Arial"/>
        <family val="2"/>
      </rPr>
      <t>)</t>
    </r>
  </si>
  <si>
    <r>
      <t>0.000453</t>
    </r>
    <r>
      <rPr>
        <sz val="11"/>
        <color rgb="FF000000"/>
        <rFont val="ＭＳ ゴシック"/>
        <family val="3"/>
        <charset val="128"/>
      </rPr>
      <t>※</t>
    </r>
  </si>
  <si>
    <t>A0072</t>
  </si>
  <si>
    <r>
      <t>(</t>
    </r>
    <r>
      <rPr>
        <sz val="11"/>
        <color theme="1"/>
        <rFont val="ＭＳ ゴシック"/>
        <family val="3"/>
        <charset val="128"/>
      </rPr>
      <t>株</t>
    </r>
    <r>
      <rPr>
        <sz val="11"/>
        <color theme="1"/>
        <rFont val="Arial"/>
        <family val="2"/>
      </rPr>
      <t>)</t>
    </r>
    <r>
      <rPr>
        <sz val="11"/>
        <color theme="1"/>
        <rFont val="ＭＳ ゴシック"/>
        <family val="3"/>
        <charset val="128"/>
      </rPr>
      <t>エコスタイル</t>
    </r>
  </si>
  <si>
    <t>A0073</t>
  </si>
  <si>
    <r>
      <rPr>
        <sz val="11"/>
        <color theme="1"/>
        <rFont val="ＭＳ ゴシック"/>
        <family val="3"/>
        <charset val="128"/>
      </rPr>
      <t>入間ガス</t>
    </r>
    <r>
      <rPr>
        <sz val="11"/>
        <color theme="1"/>
        <rFont val="Arial"/>
        <family val="2"/>
      </rPr>
      <t>(</t>
    </r>
    <r>
      <rPr>
        <sz val="11"/>
        <color theme="1"/>
        <rFont val="ＭＳ ゴシック"/>
        <family val="3"/>
        <charset val="128"/>
      </rPr>
      <t>株</t>
    </r>
    <r>
      <rPr>
        <sz val="11"/>
        <color theme="1"/>
        <rFont val="Arial"/>
        <family val="2"/>
      </rPr>
      <t>)</t>
    </r>
  </si>
  <si>
    <t>A0074</t>
  </si>
  <si>
    <r>
      <rPr>
        <sz val="11"/>
        <color theme="1"/>
        <rFont val="ＭＳ ゴシック"/>
        <family val="3"/>
        <charset val="128"/>
      </rPr>
      <t>テプコカスタマーサービス</t>
    </r>
    <r>
      <rPr>
        <sz val="11"/>
        <color theme="1"/>
        <rFont val="Arial"/>
        <family val="2"/>
      </rPr>
      <t>(</t>
    </r>
    <r>
      <rPr>
        <sz val="11"/>
        <color theme="1"/>
        <rFont val="ＭＳ ゴシック"/>
        <family val="3"/>
        <charset val="128"/>
      </rPr>
      <t>株</t>
    </r>
    <r>
      <rPr>
        <sz val="11"/>
        <color theme="1"/>
        <rFont val="Arial"/>
        <family val="2"/>
      </rPr>
      <t>)</t>
    </r>
  </si>
  <si>
    <t>A0075</t>
  </si>
  <si>
    <r>
      <t>(</t>
    </r>
    <r>
      <rPr>
        <sz val="11"/>
        <color theme="1"/>
        <rFont val="ＭＳ ゴシック"/>
        <family val="3"/>
        <charset val="128"/>
      </rPr>
      <t>株</t>
    </r>
    <r>
      <rPr>
        <sz val="11"/>
        <color theme="1"/>
        <rFont val="Arial"/>
        <family val="2"/>
      </rPr>
      <t>)</t>
    </r>
    <r>
      <rPr>
        <sz val="11"/>
        <color theme="1"/>
        <rFont val="ＭＳ ゴシック"/>
        <family val="3"/>
        <charset val="128"/>
      </rPr>
      <t>とんでんホールディングス</t>
    </r>
  </si>
  <si>
    <t>A0076</t>
  </si>
  <si>
    <r>
      <rPr>
        <sz val="11"/>
        <color rgb="FF000000"/>
        <rFont val="ＭＳ ゴシック"/>
        <family val="3"/>
        <charset val="128"/>
      </rPr>
      <t>日鉄エンジニアリング</t>
    </r>
    <r>
      <rPr>
        <sz val="11"/>
        <color rgb="FF000000"/>
        <rFont val="Arial"/>
        <family val="2"/>
      </rPr>
      <t>(</t>
    </r>
    <r>
      <rPr>
        <sz val="11"/>
        <color rgb="FF000000"/>
        <rFont val="ＭＳ ゴシック"/>
        <family val="3"/>
        <charset val="128"/>
      </rPr>
      <t>株</t>
    </r>
    <r>
      <rPr>
        <sz val="11"/>
        <color rgb="FF000000"/>
        <rFont val="Arial"/>
        <family val="2"/>
      </rPr>
      <t>)</t>
    </r>
  </si>
  <si>
    <t>A0077</t>
  </si>
  <si>
    <r>
      <rPr>
        <sz val="11"/>
        <color rgb="FF000000"/>
        <rFont val="ＭＳ ゴシック"/>
        <family val="3"/>
        <charset val="128"/>
      </rPr>
      <t>ａｕエネルギー＆ライフ</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旧：ＫＤＤＩ</t>
    </r>
    <r>
      <rPr>
        <sz val="11"/>
        <color rgb="FF000000"/>
        <rFont val="Arial"/>
        <family val="2"/>
      </rPr>
      <t>(</t>
    </r>
    <r>
      <rPr>
        <sz val="11"/>
        <color rgb="FF000000"/>
        <rFont val="ＭＳ ゴシック"/>
        <family val="3"/>
        <charset val="128"/>
      </rPr>
      <t>株</t>
    </r>
    <r>
      <rPr>
        <sz val="11"/>
        <color rgb="FF000000"/>
        <rFont val="Arial"/>
        <family val="2"/>
      </rPr>
      <t>))</t>
    </r>
  </si>
  <si>
    <t>A0079</t>
  </si>
  <si>
    <r>
      <rPr>
        <sz val="11"/>
        <color theme="1"/>
        <rFont val="ＭＳ ゴシック"/>
        <family val="3"/>
        <charset val="128"/>
      </rPr>
      <t>イワタニ関東</t>
    </r>
    <r>
      <rPr>
        <sz val="11"/>
        <color theme="1"/>
        <rFont val="Arial"/>
        <family val="2"/>
      </rPr>
      <t>(</t>
    </r>
    <r>
      <rPr>
        <sz val="11"/>
        <color theme="1"/>
        <rFont val="ＭＳ ゴシック"/>
        <family val="3"/>
        <charset val="128"/>
      </rPr>
      <t>株</t>
    </r>
    <r>
      <rPr>
        <sz val="11"/>
        <color theme="1"/>
        <rFont val="Arial"/>
        <family val="2"/>
      </rPr>
      <t>)</t>
    </r>
  </si>
  <si>
    <t>A0080</t>
  </si>
  <si>
    <r>
      <rPr>
        <sz val="11"/>
        <color theme="1"/>
        <rFont val="ＭＳ ゴシック"/>
        <family val="3"/>
        <charset val="128"/>
      </rPr>
      <t>イワタニ首都圏</t>
    </r>
    <r>
      <rPr>
        <sz val="11"/>
        <color theme="1"/>
        <rFont val="Arial"/>
        <family val="2"/>
      </rPr>
      <t>(</t>
    </r>
    <r>
      <rPr>
        <sz val="11"/>
        <color theme="1"/>
        <rFont val="ＭＳ ゴシック"/>
        <family val="3"/>
        <charset val="128"/>
      </rPr>
      <t>株</t>
    </r>
    <r>
      <rPr>
        <sz val="11"/>
        <color theme="1"/>
        <rFont val="Arial"/>
        <family val="2"/>
      </rPr>
      <t>)</t>
    </r>
  </si>
  <si>
    <t>A0081</t>
  </si>
  <si>
    <r>
      <rPr>
        <sz val="11"/>
        <color theme="1"/>
        <rFont val="ＭＳ ゴシック"/>
        <family val="3"/>
        <charset val="128"/>
      </rPr>
      <t>サーラｅエナジー</t>
    </r>
    <r>
      <rPr>
        <sz val="11"/>
        <color theme="1"/>
        <rFont val="Arial"/>
        <family val="2"/>
      </rPr>
      <t>(</t>
    </r>
    <r>
      <rPr>
        <sz val="11"/>
        <color theme="1"/>
        <rFont val="ＭＳ ゴシック"/>
        <family val="3"/>
        <charset val="128"/>
      </rPr>
      <t>株</t>
    </r>
    <r>
      <rPr>
        <sz val="11"/>
        <color theme="1"/>
        <rFont val="Arial"/>
        <family val="2"/>
      </rPr>
      <t>)</t>
    </r>
  </si>
  <si>
    <t>A0082</t>
  </si>
  <si>
    <r>
      <t>(</t>
    </r>
    <r>
      <rPr>
        <sz val="11"/>
        <color theme="1"/>
        <rFont val="ＭＳ ゴシック"/>
        <family val="3"/>
        <charset val="128"/>
      </rPr>
      <t>株</t>
    </r>
    <r>
      <rPr>
        <sz val="11"/>
        <color theme="1"/>
        <rFont val="Arial"/>
        <family val="2"/>
      </rPr>
      <t>)</t>
    </r>
    <r>
      <rPr>
        <sz val="11"/>
        <color theme="1"/>
        <rFont val="ＭＳ ゴシック"/>
        <family val="3"/>
        <charset val="128"/>
      </rPr>
      <t>地球クラブ</t>
    </r>
  </si>
  <si>
    <t>A0083</t>
  </si>
  <si>
    <r>
      <t>(</t>
    </r>
    <r>
      <rPr>
        <sz val="11"/>
        <color theme="1"/>
        <rFont val="ＭＳ ゴシック"/>
        <family val="3"/>
        <charset val="128"/>
      </rPr>
      <t>株</t>
    </r>
    <r>
      <rPr>
        <sz val="11"/>
        <color theme="1"/>
        <rFont val="Arial"/>
        <family val="2"/>
      </rPr>
      <t>)</t>
    </r>
    <r>
      <rPr>
        <sz val="11"/>
        <color theme="1"/>
        <rFont val="ＭＳ ゴシック"/>
        <family val="3"/>
        <charset val="128"/>
      </rPr>
      <t>エコア</t>
    </r>
  </si>
  <si>
    <t>A0084</t>
  </si>
  <si>
    <r>
      <rPr>
        <sz val="11"/>
        <color theme="1"/>
        <rFont val="ＭＳ ゴシック"/>
        <family val="3"/>
        <charset val="128"/>
      </rPr>
      <t>西部瓦斯</t>
    </r>
    <r>
      <rPr>
        <sz val="11"/>
        <color theme="1"/>
        <rFont val="Arial"/>
        <family val="2"/>
      </rPr>
      <t>(</t>
    </r>
    <r>
      <rPr>
        <sz val="11"/>
        <color theme="1"/>
        <rFont val="ＭＳ ゴシック"/>
        <family val="3"/>
        <charset val="128"/>
      </rPr>
      <t>株</t>
    </r>
    <r>
      <rPr>
        <sz val="11"/>
        <color theme="1"/>
        <rFont val="Arial"/>
        <family val="2"/>
      </rPr>
      <t>)</t>
    </r>
  </si>
  <si>
    <t>A0085</t>
  </si>
  <si>
    <r>
      <rPr>
        <sz val="11"/>
        <color theme="1"/>
        <rFont val="ＭＳ ゴシック"/>
        <family val="3"/>
        <charset val="128"/>
      </rPr>
      <t>東邦ガス</t>
    </r>
    <r>
      <rPr>
        <sz val="11"/>
        <color theme="1"/>
        <rFont val="Arial"/>
        <family val="2"/>
      </rPr>
      <t>(</t>
    </r>
    <r>
      <rPr>
        <sz val="11"/>
        <color theme="1"/>
        <rFont val="ＭＳ ゴシック"/>
        <family val="3"/>
        <charset val="128"/>
      </rPr>
      <t>株</t>
    </r>
    <r>
      <rPr>
        <sz val="11"/>
        <color theme="1"/>
        <rFont val="Arial"/>
        <family val="2"/>
      </rPr>
      <t>)</t>
    </r>
  </si>
  <si>
    <t>A0086</t>
  </si>
  <si>
    <r>
      <rPr>
        <sz val="11"/>
        <color theme="1"/>
        <rFont val="ＭＳ ゴシック"/>
        <family val="3"/>
        <charset val="128"/>
      </rPr>
      <t>シナネン</t>
    </r>
    <r>
      <rPr>
        <sz val="11"/>
        <color theme="1"/>
        <rFont val="Arial"/>
        <family val="2"/>
      </rPr>
      <t>(</t>
    </r>
    <r>
      <rPr>
        <sz val="11"/>
        <color theme="1"/>
        <rFont val="ＭＳ ゴシック"/>
        <family val="3"/>
        <charset val="128"/>
      </rPr>
      <t>株</t>
    </r>
    <r>
      <rPr>
        <sz val="11"/>
        <color theme="1"/>
        <rFont val="Arial"/>
        <family val="2"/>
      </rPr>
      <t>)</t>
    </r>
  </si>
  <si>
    <r>
      <rPr>
        <sz val="10"/>
        <color rgb="FF000000"/>
        <rFont val="ＭＳ ゴシック"/>
        <family val="3"/>
        <charset val="128"/>
      </rPr>
      <t>メニュー</t>
    </r>
    <r>
      <rPr>
        <sz val="10"/>
        <color rgb="FF000000"/>
        <rFont val="Arial"/>
        <family val="2"/>
      </rPr>
      <t>H(</t>
    </r>
    <r>
      <rPr>
        <sz val="10"/>
        <color rgb="FF000000"/>
        <rFont val="ＭＳ ゴシック"/>
        <family val="3"/>
        <charset val="128"/>
      </rPr>
      <t>残差</t>
    </r>
    <r>
      <rPr>
        <sz val="10"/>
        <color rgb="FF000000"/>
        <rFont val="Arial"/>
        <family val="2"/>
      </rPr>
      <t>)</t>
    </r>
  </si>
  <si>
    <t>A0087</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</si>
  <si>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シナジアパワー</t>
    </r>
  </si>
  <si>
    <r>
      <rPr>
        <sz val="10"/>
        <color rgb="FF000000"/>
        <rFont val="ＭＳ ゴシック"/>
        <family val="3"/>
        <charset val="128"/>
      </rPr>
      <t>メニュー</t>
    </r>
    <r>
      <rPr>
        <sz val="10"/>
        <color rgb="FF000000"/>
        <rFont val="Arial"/>
        <family val="2"/>
      </rPr>
      <t>K</t>
    </r>
  </si>
  <si>
    <r>
      <rPr>
        <sz val="10"/>
        <color rgb="FF000000"/>
        <rFont val="ＭＳ ゴシック"/>
        <family val="3"/>
        <charset val="128"/>
      </rPr>
      <t>メニュー</t>
    </r>
    <r>
      <rPr>
        <sz val="10"/>
        <color rgb="FF000000"/>
        <rFont val="Arial"/>
        <family val="2"/>
      </rPr>
      <t>L</t>
    </r>
  </si>
  <si>
    <r>
      <rPr>
        <sz val="10"/>
        <color rgb="FF000000"/>
        <rFont val="ＭＳ ゴシック"/>
        <family val="3"/>
        <charset val="128"/>
      </rPr>
      <t>メニュー</t>
    </r>
    <r>
      <rPr>
        <sz val="10"/>
        <color rgb="FF000000"/>
        <rFont val="Arial"/>
        <family val="2"/>
      </rPr>
      <t>M(</t>
    </r>
    <r>
      <rPr>
        <sz val="10"/>
        <color rgb="FF000000"/>
        <rFont val="ＭＳ ゴシック"/>
        <family val="3"/>
        <charset val="128"/>
      </rPr>
      <t>残差</t>
    </r>
    <r>
      <rPr>
        <sz val="10"/>
        <color rgb="FF000000"/>
        <rFont val="Arial"/>
        <family val="2"/>
      </rPr>
      <t>)</t>
    </r>
  </si>
  <si>
    <t>A0088</t>
  </si>
  <si>
    <r>
      <rPr>
        <sz val="11"/>
        <color theme="1"/>
        <rFont val="ＭＳ ゴシック"/>
        <family val="3"/>
        <charset val="128"/>
      </rPr>
      <t>カワサキグリーンエナジー</t>
    </r>
    <r>
      <rPr>
        <sz val="11"/>
        <color theme="1"/>
        <rFont val="Arial"/>
        <family val="2"/>
      </rPr>
      <t>(</t>
    </r>
    <r>
      <rPr>
        <sz val="11"/>
        <color theme="1"/>
        <rFont val="ＭＳ ゴシック"/>
        <family val="3"/>
        <charset val="128"/>
      </rPr>
      <t>株</t>
    </r>
    <r>
      <rPr>
        <sz val="11"/>
        <color theme="1"/>
        <rFont val="Arial"/>
        <family val="2"/>
      </rPr>
      <t>)</t>
    </r>
  </si>
  <si>
    <t>A0089</t>
  </si>
  <si>
    <r>
      <rPr>
        <sz val="11"/>
        <color theme="1"/>
        <rFont val="ＭＳ ゴシック"/>
        <family val="3"/>
        <charset val="128"/>
      </rPr>
      <t>大一ガス</t>
    </r>
    <r>
      <rPr>
        <sz val="11"/>
        <color theme="1"/>
        <rFont val="Arial"/>
        <family val="2"/>
      </rPr>
      <t>(</t>
    </r>
    <r>
      <rPr>
        <sz val="11"/>
        <color theme="1"/>
        <rFont val="ＭＳ ゴシック"/>
        <family val="3"/>
        <charset val="128"/>
      </rPr>
      <t>株</t>
    </r>
    <r>
      <rPr>
        <sz val="11"/>
        <color theme="1"/>
        <rFont val="Arial"/>
        <family val="2"/>
      </rPr>
      <t>)</t>
    </r>
  </si>
  <si>
    <t>A0090</t>
  </si>
  <si>
    <r>
      <t>(</t>
    </r>
    <r>
      <rPr>
        <sz val="11"/>
        <color theme="1"/>
        <rFont val="ＭＳ ゴシック"/>
        <family val="3"/>
        <charset val="128"/>
      </rPr>
      <t>株</t>
    </r>
    <r>
      <rPr>
        <sz val="11"/>
        <color theme="1"/>
        <rFont val="Arial"/>
        <family val="2"/>
      </rPr>
      <t>)</t>
    </r>
    <r>
      <rPr>
        <sz val="11"/>
        <color theme="1"/>
        <rFont val="ＭＳ ゴシック"/>
        <family val="3"/>
        <charset val="128"/>
      </rPr>
      <t>リミックスポイント</t>
    </r>
  </si>
  <si>
    <t>A0091</t>
  </si>
  <si>
    <r>
      <rPr>
        <sz val="11"/>
        <color theme="1"/>
        <rFont val="ＭＳ ゴシック"/>
        <family val="3"/>
        <charset val="128"/>
      </rPr>
      <t>大阪いずみ市民生活協同組合</t>
    </r>
  </si>
  <si>
    <t>A0092</t>
  </si>
  <si>
    <r>
      <t>(</t>
    </r>
    <r>
      <rPr>
        <sz val="11"/>
        <color theme="1"/>
        <rFont val="ＭＳ ゴシック"/>
        <family val="3"/>
        <charset val="128"/>
      </rPr>
      <t>株</t>
    </r>
    <r>
      <rPr>
        <sz val="11"/>
        <color theme="1"/>
        <rFont val="Arial"/>
        <family val="2"/>
      </rPr>
      <t>)</t>
    </r>
    <r>
      <rPr>
        <sz val="11"/>
        <color theme="1"/>
        <rFont val="ＭＳ ゴシック"/>
        <family val="3"/>
        <charset val="128"/>
      </rPr>
      <t>中海テレビ放送</t>
    </r>
  </si>
  <si>
    <t>A0093</t>
  </si>
  <si>
    <r>
      <rPr>
        <sz val="11"/>
        <color rgb="FF000000"/>
        <rFont val="ＭＳ ゴシック"/>
        <family val="3"/>
        <charset val="128"/>
      </rPr>
      <t>パシフィックパワー</t>
    </r>
    <r>
      <rPr>
        <sz val="11"/>
        <color rgb="FF000000"/>
        <rFont val="Arial"/>
        <family val="2"/>
      </rPr>
      <t>(</t>
    </r>
    <r>
      <rPr>
        <sz val="11"/>
        <color rgb="FF000000"/>
        <rFont val="ＭＳ ゴシック"/>
        <family val="3"/>
        <charset val="128"/>
      </rPr>
      <t>株</t>
    </r>
    <r>
      <rPr>
        <sz val="11"/>
        <color rgb="FF000000"/>
        <rFont val="Arial"/>
        <family val="2"/>
      </rPr>
      <t>)</t>
    </r>
  </si>
  <si>
    <t>A0098</t>
  </si>
  <si>
    <r>
      <t>(</t>
    </r>
    <r>
      <rPr>
        <sz val="11"/>
        <color theme="1"/>
        <rFont val="ＭＳ ゴシック"/>
        <family val="3"/>
        <charset val="128"/>
      </rPr>
      <t>株</t>
    </r>
    <r>
      <rPr>
        <sz val="11"/>
        <color theme="1"/>
        <rFont val="Arial"/>
        <family val="2"/>
      </rPr>
      <t>)</t>
    </r>
    <r>
      <rPr>
        <sz val="11"/>
        <color theme="1"/>
        <rFont val="ＭＳ ゴシック"/>
        <family val="3"/>
        <charset val="128"/>
      </rPr>
      <t>ジェイコムウエスト</t>
    </r>
  </si>
  <si>
    <t>A0103</t>
  </si>
  <si>
    <r>
      <t>(</t>
    </r>
    <r>
      <rPr>
        <sz val="11"/>
        <color theme="1"/>
        <rFont val="ＭＳ ゴシック"/>
        <family val="3"/>
        <charset val="128"/>
      </rPr>
      <t>株</t>
    </r>
    <r>
      <rPr>
        <sz val="11"/>
        <color theme="1"/>
        <rFont val="Arial"/>
        <family val="2"/>
      </rPr>
      <t>)</t>
    </r>
    <r>
      <rPr>
        <sz val="11"/>
        <color theme="1"/>
        <rFont val="ＭＳ ゴシック"/>
        <family val="3"/>
        <charset val="128"/>
      </rPr>
      <t>ジェイコム埼玉・東日本</t>
    </r>
  </si>
  <si>
    <t>A0104</t>
  </si>
  <si>
    <r>
      <t>(</t>
    </r>
    <r>
      <rPr>
        <sz val="11"/>
        <color theme="1"/>
        <rFont val="ＭＳ ゴシック"/>
        <family val="3"/>
        <charset val="128"/>
      </rPr>
      <t>株</t>
    </r>
    <r>
      <rPr>
        <sz val="11"/>
        <color theme="1"/>
        <rFont val="Arial"/>
        <family val="2"/>
      </rPr>
      <t>)</t>
    </r>
    <r>
      <rPr>
        <sz val="11"/>
        <color theme="1"/>
        <rFont val="ＭＳ ゴシック"/>
        <family val="3"/>
        <charset val="128"/>
      </rPr>
      <t>ジェイコム札幌</t>
    </r>
  </si>
  <si>
    <t>A0105</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</si>
  <si>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ジェイコム湘南・神奈川</t>
    </r>
  </si>
  <si>
    <t>A0107</t>
  </si>
  <si>
    <r>
      <t>(</t>
    </r>
    <r>
      <rPr>
        <sz val="11"/>
        <color theme="1"/>
        <rFont val="ＭＳ ゴシック"/>
        <family val="3"/>
        <charset val="128"/>
      </rPr>
      <t>株</t>
    </r>
    <r>
      <rPr>
        <sz val="11"/>
        <color theme="1"/>
        <rFont val="Arial"/>
        <family val="2"/>
      </rPr>
      <t>)</t>
    </r>
    <r>
      <rPr>
        <sz val="11"/>
        <color theme="1"/>
        <rFont val="ＭＳ ゴシック"/>
        <family val="3"/>
        <charset val="128"/>
      </rPr>
      <t>ジェイコム千葉</t>
    </r>
  </si>
  <si>
    <t>A0110</t>
  </si>
  <si>
    <r>
      <t>(</t>
    </r>
    <r>
      <rPr>
        <sz val="11"/>
        <color theme="1"/>
        <rFont val="ＭＳ ゴシック"/>
        <family val="3"/>
        <charset val="128"/>
      </rPr>
      <t>株</t>
    </r>
    <r>
      <rPr>
        <sz val="11"/>
        <color theme="1"/>
        <rFont val="Arial"/>
        <family val="2"/>
      </rPr>
      <t>)</t>
    </r>
    <r>
      <rPr>
        <sz val="11"/>
        <color theme="1"/>
        <rFont val="ＭＳ ゴシック"/>
        <family val="3"/>
        <charset val="128"/>
      </rPr>
      <t>ジェイコム東京</t>
    </r>
  </si>
  <si>
    <t>A0119</t>
  </si>
  <si>
    <r>
      <rPr>
        <sz val="11"/>
        <color theme="1"/>
        <rFont val="ＭＳ ゴシック"/>
        <family val="3"/>
        <charset val="128"/>
      </rPr>
      <t>土浦ケーブルテレビ</t>
    </r>
    <r>
      <rPr>
        <sz val="11"/>
        <color theme="1"/>
        <rFont val="Arial"/>
        <family val="2"/>
      </rPr>
      <t>(</t>
    </r>
    <r>
      <rPr>
        <sz val="11"/>
        <color theme="1"/>
        <rFont val="ＭＳ ゴシック"/>
        <family val="3"/>
        <charset val="128"/>
      </rPr>
      <t>株</t>
    </r>
    <r>
      <rPr>
        <sz val="11"/>
        <color theme="1"/>
        <rFont val="Arial"/>
        <family val="2"/>
      </rPr>
      <t>)</t>
    </r>
  </si>
  <si>
    <t>A0120</t>
  </si>
  <si>
    <r>
      <rPr>
        <sz val="11"/>
        <color theme="1"/>
        <rFont val="ＭＳ ゴシック"/>
        <family val="3"/>
        <charset val="128"/>
      </rPr>
      <t>鹿児島電力</t>
    </r>
    <r>
      <rPr>
        <sz val="11"/>
        <color theme="1"/>
        <rFont val="Arial"/>
        <family val="2"/>
      </rPr>
      <t>(</t>
    </r>
    <r>
      <rPr>
        <sz val="11"/>
        <color theme="1"/>
        <rFont val="ＭＳ ゴシック"/>
        <family val="3"/>
        <charset val="128"/>
      </rPr>
      <t>株</t>
    </r>
    <r>
      <rPr>
        <sz val="11"/>
        <color theme="1"/>
        <rFont val="Arial"/>
        <family val="2"/>
      </rPr>
      <t>)</t>
    </r>
  </si>
  <si>
    <t>A0121</t>
  </si>
  <si>
    <r>
      <rPr>
        <sz val="11"/>
        <color theme="1"/>
        <rFont val="ＭＳ ゴシック"/>
        <family val="3"/>
        <charset val="128"/>
      </rPr>
      <t>太陽ガス</t>
    </r>
    <r>
      <rPr>
        <sz val="11"/>
        <color theme="1"/>
        <rFont val="Arial"/>
        <family val="2"/>
      </rPr>
      <t>(</t>
    </r>
    <r>
      <rPr>
        <sz val="11"/>
        <color theme="1"/>
        <rFont val="ＭＳ ゴシック"/>
        <family val="3"/>
        <charset val="128"/>
      </rPr>
      <t>株</t>
    </r>
    <r>
      <rPr>
        <sz val="11"/>
        <color theme="1"/>
        <rFont val="Arial"/>
        <family val="2"/>
      </rPr>
      <t>)</t>
    </r>
  </si>
  <si>
    <t>A0122</t>
  </si>
  <si>
    <r>
      <rPr>
        <sz val="11"/>
        <color rgb="FF000000"/>
        <rFont val="ＭＳ ゴシック"/>
        <family val="3"/>
        <charset val="128"/>
      </rPr>
      <t>アーバンエナジー</t>
    </r>
    <r>
      <rPr>
        <sz val="11"/>
        <color rgb="FF000000"/>
        <rFont val="Arial"/>
        <family val="2"/>
      </rPr>
      <t>(</t>
    </r>
    <r>
      <rPr>
        <sz val="11"/>
        <color rgb="FF000000"/>
        <rFont val="ＭＳ ゴシック"/>
        <family val="3"/>
        <charset val="128"/>
      </rPr>
      <t>株</t>
    </r>
    <r>
      <rPr>
        <sz val="11"/>
        <color rgb="FF000000"/>
        <rFont val="Arial"/>
        <family val="2"/>
      </rPr>
      <t>)</t>
    </r>
  </si>
  <si>
    <t>A0123</t>
  </si>
  <si>
    <r>
      <rPr>
        <sz val="11"/>
        <color theme="1"/>
        <rFont val="ＭＳ ゴシック"/>
        <family val="3"/>
        <charset val="128"/>
      </rPr>
      <t>パワーネクスト</t>
    </r>
    <r>
      <rPr>
        <sz val="11"/>
        <color theme="1"/>
        <rFont val="Arial"/>
        <family val="2"/>
      </rPr>
      <t>(</t>
    </r>
    <r>
      <rPr>
        <sz val="11"/>
        <color theme="1"/>
        <rFont val="ＭＳ ゴシック"/>
        <family val="3"/>
        <charset val="128"/>
      </rPr>
      <t>株</t>
    </r>
    <r>
      <rPr>
        <sz val="11"/>
        <color theme="1"/>
        <rFont val="Arial"/>
        <family val="2"/>
      </rPr>
      <t>)</t>
    </r>
  </si>
  <si>
    <t>A0124</t>
  </si>
  <si>
    <r>
      <rPr>
        <sz val="11"/>
        <color theme="1"/>
        <rFont val="ＭＳ ゴシック"/>
        <family val="3"/>
        <charset val="128"/>
      </rPr>
      <t>合同会社北上新電力</t>
    </r>
  </si>
  <si>
    <t>A0125</t>
  </si>
  <si>
    <r>
      <rPr>
        <sz val="11"/>
        <color theme="1"/>
        <rFont val="ＭＳ ゴシック"/>
        <family val="3"/>
        <charset val="128"/>
      </rPr>
      <t>パーパススマートパワー</t>
    </r>
    <r>
      <rPr>
        <sz val="11"/>
        <color theme="1"/>
        <rFont val="Arial"/>
        <family val="2"/>
      </rPr>
      <t>(</t>
    </r>
    <r>
      <rPr>
        <sz val="11"/>
        <color theme="1"/>
        <rFont val="ＭＳ ゴシック"/>
        <family val="3"/>
        <charset val="128"/>
      </rPr>
      <t>株</t>
    </r>
    <r>
      <rPr>
        <sz val="11"/>
        <color theme="1"/>
        <rFont val="Arial"/>
        <family val="2"/>
      </rPr>
      <t>)</t>
    </r>
  </si>
  <si>
    <t>A0126</t>
  </si>
  <si>
    <r>
      <t>(</t>
    </r>
    <r>
      <rPr>
        <sz val="11"/>
        <color theme="1"/>
        <rFont val="ＭＳ ゴシック"/>
        <family val="3"/>
        <charset val="128"/>
      </rPr>
      <t>株</t>
    </r>
    <r>
      <rPr>
        <sz val="11"/>
        <color theme="1"/>
        <rFont val="Arial"/>
        <family val="2"/>
      </rPr>
      <t>)</t>
    </r>
    <r>
      <rPr>
        <sz val="11"/>
        <color theme="1"/>
        <rFont val="ＭＳ ゴシック"/>
        <family val="3"/>
        <charset val="128"/>
      </rPr>
      <t>タクマエナジー</t>
    </r>
  </si>
  <si>
    <t>A0127</t>
  </si>
  <si>
    <r>
      <t>(</t>
    </r>
    <r>
      <rPr>
        <sz val="11"/>
        <color theme="1"/>
        <rFont val="ＭＳ ゴシック"/>
        <family val="3"/>
        <charset val="128"/>
      </rPr>
      <t>株</t>
    </r>
    <r>
      <rPr>
        <sz val="11"/>
        <color theme="1"/>
        <rFont val="Arial"/>
        <family val="2"/>
      </rPr>
      <t>)</t>
    </r>
    <r>
      <rPr>
        <sz val="11"/>
        <color theme="1"/>
        <rFont val="ＭＳ ゴシック"/>
        <family val="3"/>
        <charset val="128"/>
      </rPr>
      <t>スマートテック</t>
    </r>
  </si>
  <si>
    <t>A0128</t>
  </si>
  <si>
    <r>
      <rPr>
        <sz val="11"/>
        <color theme="1"/>
        <rFont val="ＭＳ ゴシック"/>
        <family val="3"/>
        <charset val="128"/>
      </rPr>
      <t>水戸電力</t>
    </r>
    <r>
      <rPr>
        <sz val="11"/>
        <color theme="1"/>
        <rFont val="Arial"/>
        <family val="2"/>
      </rPr>
      <t>(</t>
    </r>
    <r>
      <rPr>
        <sz val="11"/>
        <color theme="1"/>
        <rFont val="ＭＳ ゴシック"/>
        <family val="3"/>
        <charset val="128"/>
      </rPr>
      <t>株</t>
    </r>
    <r>
      <rPr>
        <sz val="11"/>
        <color theme="1"/>
        <rFont val="Arial"/>
        <family val="2"/>
      </rPr>
      <t>)</t>
    </r>
  </si>
  <si>
    <t>A0130</t>
  </si>
  <si>
    <r>
      <rPr>
        <sz val="11"/>
        <color theme="1"/>
        <rFont val="ＭＳ ゴシック"/>
        <family val="3"/>
        <charset val="128"/>
      </rPr>
      <t>丸紅新電力</t>
    </r>
    <r>
      <rPr>
        <sz val="11"/>
        <color theme="1"/>
        <rFont val="Arial"/>
        <family val="2"/>
      </rPr>
      <t>(</t>
    </r>
    <r>
      <rPr>
        <sz val="11"/>
        <color theme="1"/>
        <rFont val="ＭＳ ゴシック"/>
        <family val="3"/>
        <charset val="128"/>
      </rPr>
      <t>株</t>
    </r>
    <r>
      <rPr>
        <sz val="11"/>
        <color theme="1"/>
        <rFont val="Arial"/>
        <family val="2"/>
      </rPr>
      <t>)</t>
    </r>
  </si>
  <si>
    <t>A0133</t>
  </si>
  <si>
    <r>
      <rPr>
        <sz val="11"/>
        <color theme="1"/>
        <rFont val="ＭＳ ゴシック"/>
        <family val="3"/>
        <charset val="128"/>
      </rPr>
      <t>奈良電力</t>
    </r>
    <r>
      <rPr>
        <sz val="11"/>
        <color theme="1"/>
        <rFont val="Arial"/>
        <family val="2"/>
      </rPr>
      <t>(</t>
    </r>
    <r>
      <rPr>
        <sz val="11"/>
        <color theme="1"/>
        <rFont val="ＭＳ ゴシック"/>
        <family val="3"/>
        <charset val="128"/>
      </rPr>
      <t>株</t>
    </r>
    <r>
      <rPr>
        <sz val="11"/>
        <color theme="1"/>
        <rFont val="Arial"/>
        <family val="2"/>
      </rPr>
      <t>)</t>
    </r>
  </si>
  <si>
    <t>A0134</t>
  </si>
  <si>
    <r>
      <rPr>
        <sz val="11"/>
        <color theme="1"/>
        <rFont val="ＭＳ ゴシック"/>
        <family val="3"/>
        <charset val="128"/>
      </rPr>
      <t>日立造船</t>
    </r>
    <r>
      <rPr>
        <sz val="11"/>
        <color theme="1"/>
        <rFont val="Arial"/>
        <family val="2"/>
      </rPr>
      <t>(</t>
    </r>
    <r>
      <rPr>
        <sz val="11"/>
        <color theme="1"/>
        <rFont val="ＭＳ ゴシック"/>
        <family val="3"/>
        <charset val="128"/>
      </rPr>
      <t>株</t>
    </r>
    <r>
      <rPr>
        <sz val="11"/>
        <color theme="1"/>
        <rFont val="Arial"/>
        <family val="2"/>
      </rPr>
      <t>)</t>
    </r>
  </si>
  <si>
    <t>A0135</t>
  </si>
  <si>
    <r>
      <rPr>
        <sz val="11"/>
        <color rgb="FF000000"/>
        <rFont val="ＭＳ ゴシック"/>
        <family val="3"/>
        <charset val="128"/>
      </rPr>
      <t>大東ガス</t>
    </r>
    <r>
      <rPr>
        <sz val="11"/>
        <color rgb="FF000000"/>
        <rFont val="Arial"/>
        <family val="2"/>
      </rPr>
      <t>(</t>
    </r>
    <r>
      <rPr>
        <sz val="11"/>
        <color rgb="FF000000"/>
        <rFont val="ＭＳ ゴシック"/>
        <family val="3"/>
        <charset val="128"/>
      </rPr>
      <t>株</t>
    </r>
    <r>
      <rPr>
        <sz val="11"/>
        <color rgb="FF000000"/>
        <rFont val="Arial"/>
        <family val="2"/>
      </rPr>
      <t>)</t>
    </r>
  </si>
  <si>
    <t>A0136</t>
  </si>
  <si>
    <r>
      <rPr>
        <sz val="11"/>
        <color rgb="FF000000"/>
        <rFont val="ＭＳ ゴシック"/>
        <family val="3"/>
        <charset val="128"/>
      </rPr>
      <t>パナソニックオペレーショナルエクセレンス</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旧：パナソニック</t>
    </r>
    <r>
      <rPr>
        <sz val="11"/>
        <color rgb="FF000000"/>
        <rFont val="Arial"/>
        <family val="2"/>
      </rPr>
      <t>(</t>
    </r>
    <r>
      <rPr>
        <sz val="11"/>
        <color rgb="FF000000"/>
        <rFont val="ＭＳ ゴシック"/>
        <family val="3"/>
        <charset val="128"/>
      </rPr>
      <t>株</t>
    </r>
    <r>
      <rPr>
        <sz val="11"/>
        <color rgb="FF000000"/>
        <rFont val="Arial"/>
        <family val="2"/>
      </rPr>
      <t>))</t>
    </r>
  </si>
  <si>
    <t>A0137</t>
  </si>
  <si>
    <r>
      <rPr>
        <sz val="11"/>
        <color theme="1"/>
        <rFont val="ＭＳ ゴシック"/>
        <family val="3"/>
        <charset val="128"/>
      </rPr>
      <t>アストモスエネルギー</t>
    </r>
    <r>
      <rPr>
        <sz val="11"/>
        <color theme="1"/>
        <rFont val="Arial"/>
        <family val="2"/>
      </rPr>
      <t>(</t>
    </r>
    <r>
      <rPr>
        <sz val="11"/>
        <color theme="1"/>
        <rFont val="ＭＳ ゴシック"/>
        <family val="3"/>
        <charset val="128"/>
      </rPr>
      <t>株</t>
    </r>
    <r>
      <rPr>
        <sz val="11"/>
        <color theme="1"/>
        <rFont val="Arial"/>
        <family val="2"/>
      </rPr>
      <t>)</t>
    </r>
  </si>
  <si>
    <t>A0138</t>
  </si>
  <si>
    <r>
      <t>(</t>
    </r>
    <r>
      <rPr>
        <sz val="11"/>
        <color theme="1"/>
        <rFont val="ＭＳ ゴシック"/>
        <family val="3"/>
        <charset val="128"/>
      </rPr>
      <t>株</t>
    </r>
    <r>
      <rPr>
        <sz val="11"/>
        <color theme="1"/>
        <rFont val="Arial"/>
        <family val="2"/>
      </rPr>
      <t>)</t>
    </r>
    <r>
      <rPr>
        <sz val="11"/>
        <color theme="1"/>
        <rFont val="ＭＳ ゴシック"/>
        <family val="3"/>
        <charset val="128"/>
      </rPr>
      <t>関電エネルギーソリューション</t>
    </r>
  </si>
  <si>
    <t>A0140</t>
  </si>
  <si>
    <r>
      <rPr>
        <sz val="11"/>
        <color theme="1"/>
        <rFont val="ＭＳ ゴシック"/>
        <family val="3"/>
        <charset val="128"/>
      </rPr>
      <t>ＭＣリテールエナジー</t>
    </r>
    <r>
      <rPr>
        <sz val="11"/>
        <color theme="1"/>
        <rFont val="Arial"/>
        <family val="2"/>
      </rPr>
      <t>(</t>
    </r>
    <r>
      <rPr>
        <sz val="11"/>
        <color theme="1"/>
        <rFont val="ＭＳ ゴシック"/>
        <family val="3"/>
        <charset val="128"/>
      </rPr>
      <t>株</t>
    </r>
    <r>
      <rPr>
        <sz val="11"/>
        <color theme="1"/>
        <rFont val="Arial"/>
        <family val="2"/>
      </rPr>
      <t>)</t>
    </r>
  </si>
  <si>
    <t>A0141</t>
  </si>
  <si>
    <r>
      <t>(</t>
    </r>
    <r>
      <rPr>
        <sz val="11"/>
        <color theme="1"/>
        <rFont val="ＭＳ ゴシック"/>
        <family val="3"/>
        <charset val="128"/>
      </rPr>
      <t>株</t>
    </r>
    <r>
      <rPr>
        <sz val="11"/>
        <color theme="1"/>
        <rFont val="Arial"/>
        <family val="2"/>
      </rPr>
      <t>)</t>
    </r>
    <r>
      <rPr>
        <sz val="11"/>
        <color theme="1"/>
        <rFont val="ＭＳ ゴシック"/>
        <family val="3"/>
        <charset val="128"/>
      </rPr>
      <t>北九州パワー</t>
    </r>
  </si>
  <si>
    <t>A0142</t>
  </si>
  <si>
    <r>
      <rPr>
        <sz val="11"/>
        <color theme="1"/>
        <rFont val="ＭＳ ゴシック"/>
        <family val="3"/>
        <charset val="128"/>
      </rPr>
      <t>武州瓦斯</t>
    </r>
    <r>
      <rPr>
        <sz val="11"/>
        <color theme="1"/>
        <rFont val="Arial"/>
        <family val="2"/>
      </rPr>
      <t>(</t>
    </r>
    <r>
      <rPr>
        <sz val="11"/>
        <color theme="1"/>
        <rFont val="ＭＳ ゴシック"/>
        <family val="3"/>
        <charset val="128"/>
      </rPr>
      <t>株</t>
    </r>
    <r>
      <rPr>
        <sz val="11"/>
        <color theme="1"/>
        <rFont val="Arial"/>
        <family val="2"/>
      </rPr>
      <t>)</t>
    </r>
  </si>
  <si>
    <t>A0143</t>
  </si>
  <si>
    <r>
      <rPr>
        <sz val="11"/>
        <color rgb="FF000000"/>
        <rFont val="ＭＳ ゴシック"/>
        <family val="3"/>
        <charset val="128"/>
      </rPr>
      <t>リニューアブル・ジャパン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みらい電力</t>
    </r>
    <r>
      <rPr>
        <sz val="11"/>
        <color rgb="FF000000"/>
        <rFont val="Arial"/>
        <family val="2"/>
      </rPr>
      <t>)</t>
    </r>
  </si>
  <si>
    <r>
      <rPr>
        <sz val="10"/>
        <color theme="1"/>
        <rFont val="ＭＳ ゴシック"/>
        <family val="3"/>
        <charset val="128"/>
      </rPr>
      <t>メニュー</t>
    </r>
    <r>
      <rPr>
        <sz val="10"/>
        <color theme="1"/>
        <rFont val="Arial"/>
        <family val="2"/>
      </rPr>
      <t>E(</t>
    </r>
    <r>
      <rPr>
        <sz val="10"/>
        <color theme="1"/>
        <rFont val="ＭＳ ゴシック"/>
        <family val="3"/>
        <charset val="128"/>
      </rPr>
      <t>残差</t>
    </r>
    <r>
      <rPr>
        <sz val="10"/>
        <color theme="1"/>
        <rFont val="Arial"/>
        <family val="2"/>
      </rPr>
      <t>)</t>
    </r>
  </si>
  <si>
    <t>A0144</t>
  </si>
  <si>
    <r>
      <rPr>
        <sz val="11"/>
        <color theme="1"/>
        <rFont val="ＭＳ ゴシック"/>
        <family val="3"/>
        <charset val="128"/>
      </rPr>
      <t>大垣ガス</t>
    </r>
    <r>
      <rPr>
        <sz val="11"/>
        <color theme="1"/>
        <rFont val="Arial"/>
        <family val="2"/>
      </rPr>
      <t>(</t>
    </r>
    <r>
      <rPr>
        <sz val="11"/>
        <color theme="1"/>
        <rFont val="ＭＳ ゴシック"/>
        <family val="3"/>
        <charset val="128"/>
      </rPr>
      <t>株</t>
    </r>
    <r>
      <rPr>
        <sz val="11"/>
        <color theme="1"/>
        <rFont val="Arial"/>
        <family val="2"/>
      </rPr>
      <t>)</t>
    </r>
  </si>
  <si>
    <t>A0145</t>
  </si>
  <si>
    <r>
      <t>(</t>
    </r>
    <r>
      <rPr>
        <sz val="11"/>
        <color theme="1"/>
        <rFont val="ＭＳ ゴシック"/>
        <family val="3"/>
        <charset val="128"/>
      </rPr>
      <t>株</t>
    </r>
    <r>
      <rPr>
        <sz val="11"/>
        <color theme="1"/>
        <rFont val="Arial"/>
        <family val="2"/>
      </rPr>
      <t>)</t>
    </r>
    <r>
      <rPr>
        <sz val="11"/>
        <color theme="1"/>
        <rFont val="ＭＳ ゴシック"/>
        <family val="3"/>
        <charset val="128"/>
      </rPr>
      <t>藤田商店</t>
    </r>
  </si>
  <si>
    <t>A0146</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</si>
  <si>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ケーブルネット下関</t>
    </r>
  </si>
  <si>
    <t>A0147</t>
  </si>
  <si>
    <r>
      <t>(</t>
    </r>
    <r>
      <rPr>
        <sz val="11"/>
        <color theme="1"/>
        <rFont val="ＭＳ ゴシック"/>
        <family val="3"/>
        <charset val="128"/>
      </rPr>
      <t>株</t>
    </r>
    <r>
      <rPr>
        <sz val="11"/>
        <color theme="1"/>
        <rFont val="Arial"/>
        <family val="2"/>
      </rPr>
      <t>)</t>
    </r>
    <r>
      <rPr>
        <sz val="11"/>
        <color theme="1"/>
        <rFont val="ＭＳ ゴシック"/>
        <family val="3"/>
        <charset val="128"/>
      </rPr>
      <t>ジェイコム九州</t>
    </r>
  </si>
  <si>
    <t>A0149</t>
  </si>
  <si>
    <r>
      <t>(</t>
    </r>
    <r>
      <rPr>
        <sz val="11"/>
        <color theme="1"/>
        <rFont val="ＭＳ ゴシック"/>
        <family val="3"/>
        <charset val="128"/>
      </rPr>
      <t>株</t>
    </r>
    <r>
      <rPr>
        <sz val="11"/>
        <color theme="1"/>
        <rFont val="Arial"/>
        <family val="2"/>
      </rPr>
      <t>)</t>
    </r>
    <r>
      <rPr>
        <sz val="11"/>
        <color theme="1"/>
        <rFont val="ＭＳ ゴシック"/>
        <family val="3"/>
        <charset val="128"/>
      </rPr>
      <t>グローバルエンジニアリング</t>
    </r>
  </si>
  <si>
    <t>A0150</t>
  </si>
  <si>
    <r>
      <rPr>
        <sz val="11"/>
        <color theme="1"/>
        <rFont val="ＭＳ ゴシック"/>
        <family val="3"/>
        <charset val="128"/>
      </rPr>
      <t>九州エナジー</t>
    </r>
    <r>
      <rPr>
        <sz val="11"/>
        <color theme="1"/>
        <rFont val="Arial"/>
        <family val="2"/>
      </rPr>
      <t>(</t>
    </r>
    <r>
      <rPr>
        <sz val="11"/>
        <color theme="1"/>
        <rFont val="ＭＳ ゴシック"/>
        <family val="3"/>
        <charset val="128"/>
      </rPr>
      <t>株</t>
    </r>
    <r>
      <rPr>
        <sz val="11"/>
        <color theme="1"/>
        <rFont val="Arial"/>
        <family val="2"/>
      </rPr>
      <t>)</t>
    </r>
  </si>
  <si>
    <t>A0151</t>
  </si>
  <si>
    <r>
      <t>(</t>
    </r>
    <r>
      <rPr>
        <sz val="11"/>
        <color theme="1"/>
        <rFont val="ＭＳ ゴシック"/>
        <family val="3"/>
        <charset val="128"/>
      </rPr>
      <t>株</t>
    </r>
    <r>
      <rPr>
        <sz val="11"/>
        <color theme="1"/>
        <rFont val="Arial"/>
        <family val="2"/>
      </rPr>
      <t>)</t>
    </r>
    <r>
      <rPr>
        <sz val="11"/>
        <color theme="1"/>
        <rFont val="ＭＳ ゴシック"/>
        <family val="3"/>
        <charset val="128"/>
      </rPr>
      <t>トヨタエナジーソリューションズ</t>
    </r>
  </si>
  <si>
    <t>A0153</t>
  </si>
  <si>
    <r>
      <t>(</t>
    </r>
    <r>
      <rPr>
        <sz val="11"/>
        <color theme="1"/>
        <rFont val="ＭＳ ゴシック"/>
        <family val="3"/>
        <charset val="128"/>
      </rPr>
      <t>株</t>
    </r>
    <r>
      <rPr>
        <sz val="11"/>
        <color theme="1"/>
        <rFont val="Arial"/>
        <family val="2"/>
      </rPr>
      <t>)</t>
    </r>
    <r>
      <rPr>
        <sz val="11"/>
        <color theme="1"/>
        <rFont val="ＭＳ ゴシック"/>
        <family val="3"/>
        <charset val="128"/>
      </rPr>
      <t>エナリス・パワー・マーケティング</t>
    </r>
  </si>
  <si>
    <t>バランシンググループ内の融通受電のため、係数が代替値の事業者からの受電のため</t>
  </si>
  <si>
    <r>
      <rPr>
        <sz val="10"/>
        <color theme="1"/>
        <rFont val="ＭＳ ゴシック"/>
        <family val="3"/>
        <charset val="128"/>
      </rPr>
      <t>メニュー</t>
    </r>
    <r>
      <rPr>
        <sz val="10"/>
        <color theme="1"/>
        <rFont val="Arial"/>
        <family val="2"/>
      </rPr>
      <t>I</t>
    </r>
  </si>
  <si>
    <t>A0154</t>
  </si>
  <si>
    <r>
      <rPr>
        <sz val="11"/>
        <color theme="1"/>
        <rFont val="ＭＳ ゴシック"/>
        <family val="3"/>
        <charset val="128"/>
      </rPr>
      <t>歌舞伎エナジー</t>
    </r>
    <r>
      <rPr>
        <sz val="11"/>
        <color theme="1"/>
        <rFont val="Arial"/>
        <family val="2"/>
      </rPr>
      <t>(</t>
    </r>
    <r>
      <rPr>
        <sz val="11"/>
        <color theme="1"/>
        <rFont val="ＭＳ ゴシック"/>
        <family val="3"/>
        <charset val="128"/>
      </rPr>
      <t>株</t>
    </r>
    <r>
      <rPr>
        <sz val="11"/>
        <color theme="1"/>
        <rFont val="Arial"/>
        <family val="2"/>
      </rPr>
      <t>)</t>
    </r>
  </si>
  <si>
    <t>A0155</t>
  </si>
  <si>
    <r>
      <rPr>
        <sz val="11"/>
        <color theme="1"/>
        <rFont val="ＭＳ ゴシック"/>
        <family val="3"/>
        <charset val="128"/>
      </rPr>
      <t>みやまスマートエネルギー</t>
    </r>
    <r>
      <rPr>
        <sz val="11"/>
        <color theme="1"/>
        <rFont val="Arial"/>
        <family val="2"/>
      </rPr>
      <t>(</t>
    </r>
    <r>
      <rPr>
        <sz val="11"/>
        <color theme="1"/>
        <rFont val="ＭＳ ゴシック"/>
        <family val="3"/>
        <charset val="128"/>
      </rPr>
      <t>株</t>
    </r>
    <r>
      <rPr>
        <sz val="11"/>
        <color theme="1"/>
        <rFont val="Arial"/>
        <family val="2"/>
      </rPr>
      <t>)</t>
    </r>
  </si>
  <si>
    <t>A0156</t>
  </si>
  <si>
    <r>
      <rPr>
        <sz val="11"/>
        <color theme="1"/>
        <rFont val="ＭＳ ゴシック"/>
        <family val="3"/>
        <charset val="128"/>
      </rPr>
      <t>エフィシエント</t>
    </r>
    <r>
      <rPr>
        <sz val="11"/>
        <color theme="1"/>
        <rFont val="Arial"/>
        <family val="2"/>
      </rPr>
      <t>(</t>
    </r>
    <r>
      <rPr>
        <sz val="11"/>
        <color theme="1"/>
        <rFont val="ＭＳ ゴシック"/>
        <family val="3"/>
        <charset val="128"/>
      </rPr>
      <t>株</t>
    </r>
    <r>
      <rPr>
        <sz val="11"/>
        <color theme="1"/>
        <rFont val="Arial"/>
        <family val="2"/>
      </rPr>
      <t>)</t>
    </r>
  </si>
  <si>
    <t>A0157</t>
  </si>
  <si>
    <r>
      <t>(</t>
    </r>
    <r>
      <rPr>
        <sz val="11"/>
        <color theme="1"/>
        <rFont val="ＭＳ ゴシック"/>
        <family val="3"/>
        <charset val="128"/>
      </rPr>
      <t>株</t>
    </r>
    <r>
      <rPr>
        <sz val="11"/>
        <color theme="1"/>
        <rFont val="Arial"/>
        <family val="2"/>
      </rPr>
      <t>)</t>
    </r>
    <r>
      <rPr>
        <sz val="11"/>
        <color theme="1"/>
        <rFont val="ＭＳ ゴシック"/>
        <family val="3"/>
        <charset val="128"/>
      </rPr>
      <t>生活クラブエナジー</t>
    </r>
  </si>
  <si>
    <t>A0158</t>
  </si>
  <si>
    <r>
      <rPr>
        <sz val="11"/>
        <color theme="1"/>
        <rFont val="ＭＳ ゴシック"/>
        <family val="3"/>
        <charset val="128"/>
      </rPr>
      <t>生活協同組合コープこうべ</t>
    </r>
  </si>
  <si>
    <t>A0159</t>
  </si>
  <si>
    <r>
      <t>(</t>
    </r>
    <r>
      <rPr>
        <sz val="11"/>
        <color theme="1"/>
        <rFont val="ＭＳ ゴシック"/>
        <family val="3"/>
        <charset val="128"/>
      </rPr>
      <t>株</t>
    </r>
    <r>
      <rPr>
        <sz val="11"/>
        <color theme="1"/>
        <rFont val="Arial"/>
        <family val="2"/>
      </rPr>
      <t>)</t>
    </r>
    <r>
      <rPr>
        <sz val="11"/>
        <color theme="1"/>
        <rFont val="ＭＳ ゴシック"/>
        <family val="3"/>
        <charset val="128"/>
      </rPr>
      <t>シーエナジー</t>
    </r>
  </si>
  <si>
    <t>A0160</t>
  </si>
  <si>
    <r>
      <rPr>
        <sz val="11"/>
        <color theme="1"/>
        <rFont val="ＭＳ ゴシック"/>
        <family val="3"/>
        <charset val="128"/>
      </rPr>
      <t>角栄ガス</t>
    </r>
    <r>
      <rPr>
        <sz val="11"/>
        <color theme="1"/>
        <rFont val="Arial"/>
        <family val="2"/>
      </rPr>
      <t>(</t>
    </r>
    <r>
      <rPr>
        <sz val="11"/>
        <color theme="1"/>
        <rFont val="ＭＳ ゴシック"/>
        <family val="3"/>
        <charset val="128"/>
      </rPr>
      <t>株</t>
    </r>
    <r>
      <rPr>
        <sz val="11"/>
        <color theme="1"/>
        <rFont val="Arial"/>
        <family val="2"/>
      </rPr>
      <t>)</t>
    </r>
  </si>
  <si>
    <t>A0161</t>
  </si>
  <si>
    <r>
      <rPr>
        <sz val="11"/>
        <color theme="1"/>
        <rFont val="ＭＳ ゴシック"/>
        <family val="3"/>
        <charset val="128"/>
      </rPr>
      <t>京葉瓦斯</t>
    </r>
    <r>
      <rPr>
        <sz val="11"/>
        <color theme="1"/>
        <rFont val="Arial"/>
        <family val="2"/>
      </rPr>
      <t>(</t>
    </r>
    <r>
      <rPr>
        <sz val="11"/>
        <color theme="1"/>
        <rFont val="ＭＳ ゴシック"/>
        <family val="3"/>
        <charset val="128"/>
      </rPr>
      <t>株</t>
    </r>
    <r>
      <rPr>
        <sz val="11"/>
        <color theme="1"/>
        <rFont val="Arial"/>
        <family val="2"/>
      </rPr>
      <t>)</t>
    </r>
  </si>
  <si>
    <t>A0162</t>
  </si>
  <si>
    <r>
      <rPr>
        <sz val="11"/>
        <color theme="1"/>
        <rFont val="ＭＳ ゴシック"/>
        <family val="3"/>
        <charset val="128"/>
      </rPr>
      <t>凸版印刷</t>
    </r>
    <r>
      <rPr>
        <sz val="11"/>
        <color theme="1"/>
        <rFont val="Arial"/>
        <family val="2"/>
      </rPr>
      <t>(</t>
    </r>
    <r>
      <rPr>
        <sz val="11"/>
        <color theme="1"/>
        <rFont val="ＭＳ ゴシック"/>
        <family val="3"/>
        <charset val="128"/>
      </rPr>
      <t>株</t>
    </r>
    <r>
      <rPr>
        <sz val="11"/>
        <color theme="1"/>
        <rFont val="Arial"/>
        <family val="2"/>
      </rPr>
      <t>)</t>
    </r>
  </si>
  <si>
    <t>A0163</t>
  </si>
  <si>
    <r>
      <rPr>
        <sz val="11"/>
        <color theme="1"/>
        <rFont val="ＭＳ ゴシック"/>
        <family val="3"/>
        <charset val="128"/>
      </rPr>
      <t>伊勢崎ガス</t>
    </r>
    <r>
      <rPr>
        <sz val="11"/>
        <color theme="1"/>
        <rFont val="Arial"/>
        <family val="2"/>
      </rPr>
      <t>(</t>
    </r>
    <r>
      <rPr>
        <sz val="11"/>
        <color theme="1"/>
        <rFont val="ＭＳ ゴシック"/>
        <family val="3"/>
        <charset val="128"/>
      </rPr>
      <t>株</t>
    </r>
    <r>
      <rPr>
        <sz val="11"/>
        <color theme="1"/>
        <rFont val="Arial"/>
        <family val="2"/>
      </rPr>
      <t>)</t>
    </r>
  </si>
  <si>
    <t>A0164</t>
  </si>
  <si>
    <r>
      <rPr>
        <sz val="11"/>
        <color theme="1"/>
        <rFont val="ＭＳ ゴシック"/>
        <family val="3"/>
        <charset val="128"/>
      </rPr>
      <t>キヤノンマーケティングジャパン</t>
    </r>
    <r>
      <rPr>
        <sz val="11"/>
        <color theme="1"/>
        <rFont val="Arial"/>
        <family val="2"/>
      </rPr>
      <t>(</t>
    </r>
    <r>
      <rPr>
        <sz val="11"/>
        <color theme="1"/>
        <rFont val="ＭＳ ゴシック"/>
        <family val="3"/>
        <charset val="128"/>
      </rPr>
      <t>株</t>
    </r>
    <r>
      <rPr>
        <sz val="11"/>
        <color theme="1"/>
        <rFont val="Arial"/>
        <family val="2"/>
      </rPr>
      <t>)</t>
    </r>
  </si>
  <si>
    <t>A0165</t>
  </si>
  <si>
    <r>
      <t>(</t>
    </r>
    <r>
      <rPr>
        <sz val="11"/>
        <color theme="1"/>
        <rFont val="ＭＳ ゴシック"/>
        <family val="3"/>
        <charset val="128"/>
      </rPr>
      <t>株</t>
    </r>
    <r>
      <rPr>
        <sz val="11"/>
        <color theme="1"/>
        <rFont val="Arial"/>
        <family val="2"/>
      </rPr>
      <t>)</t>
    </r>
    <r>
      <rPr>
        <sz val="11"/>
        <color theme="1"/>
        <rFont val="ＭＳ ゴシック"/>
        <family val="3"/>
        <charset val="128"/>
      </rPr>
      <t>とっとり市民電力</t>
    </r>
  </si>
  <si>
    <t>A0166</t>
  </si>
  <si>
    <r>
      <t>(</t>
    </r>
    <r>
      <rPr>
        <sz val="11"/>
        <color theme="1"/>
        <rFont val="ＭＳ ゴシック"/>
        <family val="3"/>
        <charset val="128"/>
      </rPr>
      <t>株</t>
    </r>
    <r>
      <rPr>
        <sz val="11"/>
        <color theme="1"/>
        <rFont val="Arial"/>
        <family val="2"/>
      </rPr>
      <t>)</t>
    </r>
    <r>
      <rPr>
        <sz val="11"/>
        <color theme="1"/>
        <rFont val="ＭＳ ゴシック"/>
        <family val="3"/>
        <charset val="128"/>
      </rPr>
      <t>イーエムアイ</t>
    </r>
  </si>
  <si>
    <t>A0167</t>
  </si>
  <si>
    <r>
      <rPr>
        <sz val="11"/>
        <color theme="1"/>
        <rFont val="ＭＳ ゴシック"/>
        <family val="3"/>
        <charset val="128"/>
      </rPr>
      <t>佐野瓦斯</t>
    </r>
    <r>
      <rPr>
        <sz val="11"/>
        <color theme="1"/>
        <rFont val="Arial"/>
        <family val="2"/>
      </rPr>
      <t>(</t>
    </r>
    <r>
      <rPr>
        <sz val="11"/>
        <color theme="1"/>
        <rFont val="ＭＳ ゴシック"/>
        <family val="3"/>
        <charset val="128"/>
      </rPr>
      <t>株</t>
    </r>
    <r>
      <rPr>
        <sz val="11"/>
        <color theme="1"/>
        <rFont val="Arial"/>
        <family val="2"/>
      </rPr>
      <t>)</t>
    </r>
  </si>
  <si>
    <t>A0168</t>
  </si>
  <si>
    <r>
      <rPr>
        <sz val="11"/>
        <color theme="1"/>
        <rFont val="ＭＳ ゴシック"/>
        <family val="3"/>
        <charset val="128"/>
      </rPr>
      <t>桐生瓦斯</t>
    </r>
    <r>
      <rPr>
        <sz val="11"/>
        <color theme="1"/>
        <rFont val="Arial"/>
        <family val="2"/>
      </rPr>
      <t>(</t>
    </r>
    <r>
      <rPr>
        <sz val="11"/>
        <color theme="1"/>
        <rFont val="ＭＳ ゴシック"/>
        <family val="3"/>
        <charset val="128"/>
      </rPr>
      <t>株</t>
    </r>
    <r>
      <rPr>
        <sz val="11"/>
        <color theme="1"/>
        <rFont val="Arial"/>
        <family val="2"/>
      </rPr>
      <t>)</t>
    </r>
  </si>
  <si>
    <t>A0169</t>
  </si>
  <si>
    <r>
      <rPr>
        <sz val="11"/>
        <color theme="1"/>
        <rFont val="ＭＳ ゴシック"/>
        <family val="3"/>
        <charset val="128"/>
      </rPr>
      <t>森の電力</t>
    </r>
    <r>
      <rPr>
        <sz val="11"/>
        <color theme="1"/>
        <rFont val="Arial"/>
        <family val="2"/>
      </rPr>
      <t>(</t>
    </r>
    <r>
      <rPr>
        <sz val="11"/>
        <color theme="1"/>
        <rFont val="ＭＳ ゴシック"/>
        <family val="3"/>
        <charset val="128"/>
      </rPr>
      <t>株</t>
    </r>
    <r>
      <rPr>
        <sz val="11"/>
        <color theme="1"/>
        <rFont val="Arial"/>
        <family val="2"/>
      </rPr>
      <t>)</t>
    </r>
  </si>
  <si>
    <t>A0170</t>
  </si>
  <si>
    <r>
      <rPr>
        <sz val="11"/>
        <color theme="1"/>
        <rFont val="ＭＳ ゴシック"/>
        <family val="3"/>
        <charset val="128"/>
      </rPr>
      <t>大和ハウス工業</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</si>
  <si>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r>
      <rPr>
        <sz val="10"/>
        <color theme="1"/>
        <rFont val="ＭＳ ゴシック"/>
        <family val="3"/>
        <charset val="128"/>
      </rPr>
      <t>メニュー</t>
    </r>
    <r>
      <rPr>
        <sz val="10"/>
        <color theme="1"/>
        <rFont val="Arial"/>
        <family val="2"/>
      </rPr>
      <t>K(</t>
    </r>
    <r>
      <rPr>
        <sz val="10"/>
        <color theme="1"/>
        <rFont val="ＭＳ ゴシック"/>
        <family val="3"/>
        <charset val="128"/>
      </rPr>
      <t>残差</t>
    </r>
    <r>
      <rPr>
        <sz val="10"/>
        <color theme="1"/>
        <rFont val="Arial"/>
        <family val="2"/>
      </rPr>
      <t>)</t>
    </r>
  </si>
  <si>
    <t>A0172</t>
  </si>
  <si>
    <r>
      <rPr>
        <sz val="11"/>
        <color theme="1"/>
        <rFont val="ＭＳ ゴシック"/>
        <family val="3"/>
        <charset val="128"/>
      </rPr>
      <t>ＨＴＢエナジー</t>
    </r>
    <r>
      <rPr>
        <sz val="11"/>
        <color theme="1"/>
        <rFont val="Arial"/>
        <family val="2"/>
      </rPr>
      <t>(</t>
    </r>
    <r>
      <rPr>
        <sz val="11"/>
        <color theme="1"/>
        <rFont val="ＭＳ ゴシック"/>
        <family val="3"/>
        <charset val="128"/>
      </rPr>
      <t>株</t>
    </r>
    <r>
      <rPr>
        <sz val="11"/>
        <color theme="1"/>
        <rFont val="Arial"/>
        <family val="2"/>
      </rPr>
      <t>)</t>
    </r>
  </si>
  <si>
    <t>A0173</t>
  </si>
  <si>
    <r>
      <t>(</t>
    </r>
    <r>
      <rPr>
        <sz val="11"/>
        <color theme="1"/>
        <rFont val="ＭＳ ゴシック"/>
        <family val="3"/>
        <charset val="128"/>
      </rPr>
      <t>株</t>
    </r>
    <r>
      <rPr>
        <sz val="11"/>
        <color theme="1"/>
        <rFont val="Arial"/>
        <family val="2"/>
      </rPr>
      <t>)</t>
    </r>
    <r>
      <rPr>
        <sz val="11"/>
        <color theme="1"/>
        <rFont val="ＭＳ ゴシック"/>
        <family val="3"/>
        <charset val="128"/>
      </rPr>
      <t>アシストワンエナジー</t>
    </r>
  </si>
  <si>
    <t>A0175</t>
  </si>
  <si>
    <r>
      <t>(</t>
    </r>
    <r>
      <rPr>
        <sz val="11"/>
        <color theme="1"/>
        <rFont val="ＭＳ ゴシック"/>
        <family val="3"/>
        <charset val="128"/>
      </rPr>
      <t>株</t>
    </r>
    <r>
      <rPr>
        <sz val="11"/>
        <color theme="1"/>
        <rFont val="Arial"/>
        <family val="2"/>
      </rPr>
      <t>)</t>
    </r>
    <r>
      <rPr>
        <sz val="11"/>
        <color theme="1"/>
        <rFont val="ＭＳ ゴシック"/>
        <family val="3"/>
        <charset val="128"/>
      </rPr>
      <t>フソウ・エナジー</t>
    </r>
  </si>
  <si>
    <t>A0177</t>
  </si>
  <si>
    <r>
      <rPr>
        <sz val="11"/>
        <color theme="1"/>
        <rFont val="ＭＳ ゴシック"/>
        <family val="3"/>
        <charset val="128"/>
      </rPr>
      <t>湘南電力</t>
    </r>
    <r>
      <rPr>
        <sz val="11"/>
        <color theme="1"/>
        <rFont val="Arial"/>
        <family val="2"/>
      </rPr>
      <t>(</t>
    </r>
    <r>
      <rPr>
        <sz val="11"/>
        <color theme="1"/>
        <rFont val="ＭＳ ゴシック"/>
        <family val="3"/>
        <charset val="128"/>
      </rPr>
      <t>株</t>
    </r>
    <r>
      <rPr>
        <sz val="11"/>
        <color theme="1"/>
        <rFont val="Arial"/>
        <family val="2"/>
      </rPr>
      <t>)</t>
    </r>
  </si>
  <si>
    <t>A0178</t>
  </si>
  <si>
    <r>
      <rPr>
        <sz val="11"/>
        <color theme="1"/>
        <rFont val="ＭＳ ゴシック"/>
        <family val="3"/>
        <charset val="128"/>
      </rPr>
      <t>大東建託パートナーズ</t>
    </r>
    <r>
      <rPr>
        <sz val="11"/>
        <color theme="1"/>
        <rFont val="Arial"/>
        <family val="2"/>
      </rPr>
      <t>(</t>
    </r>
    <r>
      <rPr>
        <sz val="11"/>
        <color theme="1"/>
        <rFont val="ＭＳ ゴシック"/>
        <family val="3"/>
        <charset val="128"/>
      </rPr>
      <t>株</t>
    </r>
    <r>
      <rPr>
        <sz val="11"/>
        <color theme="1"/>
        <rFont val="Arial"/>
        <family val="2"/>
      </rPr>
      <t>)</t>
    </r>
  </si>
  <si>
    <t>A0179</t>
  </si>
  <si>
    <r>
      <rPr>
        <sz val="11"/>
        <color theme="1"/>
        <rFont val="ＭＳ ゴシック"/>
        <family val="3"/>
        <charset val="128"/>
      </rPr>
      <t>Ｊａｐａｎ電力</t>
    </r>
    <r>
      <rPr>
        <sz val="11"/>
        <color theme="1"/>
        <rFont val="Arial"/>
        <family val="2"/>
      </rPr>
      <t>(</t>
    </r>
    <r>
      <rPr>
        <sz val="11"/>
        <color theme="1"/>
        <rFont val="ＭＳ ゴシック"/>
        <family val="3"/>
        <charset val="128"/>
      </rPr>
      <t>株</t>
    </r>
    <r>
      <rPr>
        <sz val="11"/>
        <color theme="1"/>
        <rFont val="Arial"/>
        <family val="2"/>
      </rPr>
      <t>)</t>
    </r>
    <phoneticPr fontId="197"/>
  </si>
  <si>
    <t>A0180</t>
  </si>
  <si>
    <r>
      <rPr>
        <sz val="11"/>
        <color theme="1"/>
        <rFont val="ＭＳ ゴシック"/>
        <family val="3"/>
        <charset val="128"/>
      </rPr>
      <t>電源開発</t>
    </r>
    <r>
      <rPr>
        <sz val="11"/>
        <color theme="1"/>
        <rFont val="Arial"/>
        <family val="2"/>
      </rPr>
      <t>(</t>
    </r>
    <r>
      <rPr>
        <sz val="11"/>
        <color theme="1"/>
        <rFont val="ＭＳ ゴシック"/>
        <family val="3"/>
        <charset val="128"/>
      </rPr>
      <t>株</t>
    </r>
    <r>
      <rPr>
        <sz val="11"/>
        <color theme="1"/>
        <rFont val="Arial"/>
        <family val="2"/>
      </rPr>
      <t>)</t>
    </r>
    <phoneticPr fontId="197"/>
  </si>
  <si>
    <t>A0181</t>
  </si>
  <si>
    <r>
      <rPr>
        <sz val="11"/>
        <color theme="1"/>
        <rFont val="ＭＳ ゴシック"/>
        <family val="3"/>
        <charset val="128"/>
      </rPr>
      <t>鈴与商事</t>
    </r>
    <r>
      <rPr>
        <sz val="11"/>
        <color theme="1"/>
        <rFont val="Arial"/>
        <family val="2"/>
      </rPr>
      <t>(</t>
    </r>
    <r>
      <rPr>
        <sz val="11"/>
        <color theme="1"/>
        <rFont val="ＭＳ ゴシック"/>
        <family val="3"/>
        <charset val="128"/>
      </rPr>
      <t>株</t>
    </r>
    <r>
      <rPr>
        <sz val="11"/>
        <color theme="1"/>
        <rFont val="Arial"/>
        <family val="2"/>
      </rPr>
      <t>)</t>
    </r>
  </si>
  <si>
    <r>
      <rPr>
        <sz val="10"/>
        <color theme="1"/>
        <rFont val="ＭＳ ゴシック"/>
        <family val="3"/>
        <charset val="128"/>
      </rPr>
      <t>メニュー</t>
    </r>
    <r>
      <rPr>
        <sz val="10"/>
        <color theme="1"/>
        <rFont val="Arial"/>
        <family val="2"/>
      </rPr>
      <t>D(</t>
    </r>
    <r>
      <rPr>
        <sz val="10"/>
        <color theme="1"/>
        <rFont val="ＭＳ ゴシック"/>
        <family val="3"/>
        <charset val="128"/>
      </rPr>
      <t>残差</t>
    </r>
    <r>
      <rPr>
        <sz val="10"/>
        <color theme="1"/>
        <rFont val="Arial"/>
        <family val="2"/>
      </rPr>
      <t>)</t>
    </r>
    <rPh sb="6" eb="8">
      <t>ザンサ</t>
    </rPh>
    <phoneticPr fontId="197"/>
  </si>
  <si>
    <t>A0183</t>
  </si>
  <si>
    <r>
      <t>(</t>
    </r>
    <r>
      <rPr>
        <sz val="11"/>
        <color theme="1"/>
        <rFont val="ＭＳ ゴシック"/>
        <family val="3"/>
        <charset val="128"/>
      </rPr>
      <t>株</t>
    </r>
    <r>
      <rPr>
        <sz val="11"/>
        <color theme="1"/>
        <rFont val="Arial"/>
        <family val="2"/>
      </rPr>
      <t>)</t>
    </r>
    <r>
      <rPr>
        <sz val="11"/>
        <color theme="1"/>
        <rFont val="ＭＳ ゴシック"/>
        <family val="3"/>
        <charset val="128"/>
      </rPr>
      <t>バランスハーツ</t>
    </r>
  </si>
  <si>
    <t>A0184</t>
  </si>
  <si>
    <r>
      <rPr>
        <sz val="11"/>
        <color theme="1"/>
        <rFont val="ＭＳ ゴシック"/>
        <family val="3"/>
        <charset val="128"/>
      </rPr>
      <t>ワタミエナジー</t>
    </r>
    <r>
      <rPr>
        <sz val="11"/>
        <color theme="1"/>
        <rFont val="Arial"/>
        <family val="2"/>
      </rPr>
      <t>(</t>
    </r>
    <r>
      <rPr>
        <sz val="11"/>
        <color theme="1"/>
        <rFont val="ＭＳ ゴシック"/>
        <family val="3"/>
        <charset val="128"/>
      </rPr>
      <t>株</t>
    </r>
    <r>
      <rPr>
        <sz val="11"/>
        <color theme="1"/>
        <rFont val="Arial"/>
        <family val="2"/>
      </rPr>
      <t>)</t>
    </r>
  </si>
  <si>
    <t>A0185</t>
  </si>
  <si>
    <r>
      <t>(</t>
    </r>
    <r>
      <rPr>
        <sz val="11"/>
        <color theme="1"/>
        <rFont val="ＭＳ ゴシック"/>
        <family val="3"/>
        <charset val="128"/>
      </rPr>
      <t>株</t>
    </r>
    <r>
      <rPr>
        <sz val="11"/>
        <color theme="1"/>
        <rFont val="Arial"/>
        <family val="2"/>
      </rPr>
      <t>)</t>
    </r>
    <r>
      <rPr>
        <sz val="11"/>
        <color theme="1"/>
        <rFont val="ＭＳ ゴシック"/>
        <family val="3"/>
        <charset val="128"/>
      </rPr>
      <t>パルシステム電力</t>
    </r>
  </si>
  <si>
    <t>A0186</t>
  </si>
  <si>
    <r>
      <rPr>
        <sz val="11"/>
        <color theme="1"/>
        <rFont val="ＭＳ ゴシック"/>
        <family val="3"/>
        <charset val="128"/>
      </rPr>
      <t>ＳＢパワー</t>
    </r>
    <r>
      <rPr>
        <sz val="11"/>
        <color theme="1"/>
        <rFont val="Arial"/>
        <family val="2"/>
      </rPr>
      <t>(</t>
    </r>
    <r>
      <rPr>
        <sz val="11"/>
        <color theme="1"/>
        <rFont val="ＭＳ ゴシック"/>
        <family val="3"/>
        <charset val="128"/>
      </rPr>
      <t>株</t>
    </r>
    <r>
      <rPr>
        <sz val="11"/>
        <color theme="1"/>
        <rFont val="Arial"/>
        <family val="2"/>
      </rPr>
      <t>)</t>
    </r>
  </si>
  <si>
    <t>A0187</t>
  </si>
  <si>
    <r>
      <rPr>
        <sz val="11"/>
        <color theme="1"/>
        <rFont val="ＭＳ ゴシック"/>
        <family val="3"/>
        <charset val="128"/>
      </rPr>
      <t>ＮＦパワーサービス</t>
    </r>
    <r>
      <rPr>
        <sz val="11"/>
        <color theme="1"/>
        <rFont val="Arial"/>
        <family val="2"/>
      </rPr>
      <t>(</t>
    </r>
    <r>
      <rPr>
        <sz val="11"/>
        <color theme="1"/>
        <rFont val="ＭＳ ゴシック"/>
        <family val="3"/>
        <charset val="128"/>
      </rPr>
      <t>株</t>
    </r>
    <r>
      <rPr>
        <sz val="11"/>
        <color theme="1"/>
        <rFont val="Arial"/>
        <family val="2"/>
      </rPr>
      <t>)</t>
    </r>
  </si>
  <si>
    <t>A0188</t>
  </si>
  <si>
    <r>
      <rPr>
        <sz val="11"/>
        <color theme="1"/>
        <rFont val="ＭＳ ゴシック"/>
        <family val="3"/>
        <charset val="128"/>
      </rPr>
      <t>ひおき地域エネルギー</t>
    </r>
    <r>
      <rPr>
        <sz val="11"/>
        <color theme="1"/>
        <rFont val="Arial"/>
        <family val="2"/>
      </rPr>
      <t>(</t>
    </r>
    <r>
      <rPr>
        <sz val="11"/>
        <color theme="1"/>
        <rFont val="ＭＳ ゴシック"/>
        <family val="3"/>
        <charset val="128"/>
      </rPr>
      <t>株</t>
    </r>
    <r>
      <rPr>
        <sz val="11"/>
        <color theme="1"/>
        <rFont val="Arial"/>
        <family val="2"/>
      </rPr>
      <t>)</t>
    </r>
  </si>
  <si>
    <t>A0189</t>
  </si>
  <si>
    <r>
      <rPr>
        <sz val="11"/>
        <color theme="1"/>
        <rFont val="ＭＳ ゴシック"/>
        <family val="3"/>
        <charset val="128"/>
      </rPr>
      <t>和歌山電力</t>
    </r>
    <r>
      <rPr>
        <sz val="11"/>
        <color theme="1"/>
        <rFont val="Arial"/>
        <family val="2"/>
      </rPr>
      <t>(</t>
    </r>
    <r>
      <rPr>
        <sz val="11"/>
        <color theme="1"/>
        <rFont val="ＭＳ ゴシック"/>
        <family val="3"/>
        <charset val="128"/>
      </rPr>
      <t>株</t>
    </r>
    <r>
      <rPr>
        <sz val="11"/>
        <color theme="1"/>
        <rFont val="Arial"/>
        <family val="2"/>
      </rPr>
      <t>)</t>
    </r>
  </si>
  <si>
    <t>A0190</t>
  </si>
  <si>
    <r>
      <rPr>
        <sz val="11"/>
        <color theme="1"/>
        <rFont val="ＭＳ ゴシック"/>
        <family val="3"/>
        <charset val="128"/>
      </rPr>
      <t>日本瓦斯</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旧：</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エナジードリーム</t>
    </r>
    <r>
      <rPr>
        <sz val="11"/>
        <color theme="1"/>
        <rFont val="Arial"/>
        <family val="2"/>
      </rPr>
      <t>)</t>
    </r>
    <phoneticPr fontId="197"/>
  </si>
  <si>
    <t>A0191</t>
  </si>
  <si>
    <r>
      <t>(</t>
    </r>
    <r>
      <rPr>
        <sz val="11"/>
        <color theme="1"/>
        <rFont val="ＭＳ ゴシック"/>
        <family val="3"/>
        <charset val="128"/>
      </rPr>
      <t>株</t>
    </r>
    <r>
      <rPr>
        <sz val="11"/>
        <color theme="1"/>
        <rFont val="Arial"/>
        <family val="2"/>
      </rPr>
      <t>)</t>
    </r>
    <r>
      <rPr>
        <sz val="11"/>
        <color theme="1"/>
        <rFont val="ＭＳ ゴシック"/>
        <family val="3"/>
        <charset val="128"/>
      </rPr>
      <t>トドック電力</t>
    </r>
  </si>
  <si>
    <t>A0193</t>
  </si>
  <si>
    <r>
      <rPr>
        <sz val="11"/>
        <color theme="1"/>
        <rFont val="ＭＳ ゴシック"/>
        <family val="3"/>
        <charset val="128"/>
      </rPr>
      <t>九電みらいエナジー</t>
    </r>
    <r>
      <rPr>
        <sz val="11"/>
        <color theme="1"/>
        <rFont val="Arial"/>
        <family val="2"/>
      </rPr>
      <t>(</t>
    </r>
    <r>
      <rPr>
        <sz val="11"/>
        <color theme="1"/>
        <rFont val="ＭＳ ゴシック"/>
        <family val="3"/>
        <charset val="128"/>
      </rPr>
      <t>株</t>
    </r>
    <r>
      <rPr>
        <sz val="11"/>
        <color theme="1"/>
        <rFont val="Arial"/>
        <family val="2"/>
      </rPr>
      <t>)</t>
    </r>
  </si>
  <si>
    <t>A0194</t>
  </si>
  <si>
    <r>
      <t>(</t>
    </r>
    <r>
      <rPr>
        <sz val="11"/>
        <color theme="1"/>
        <rFont val="ＭＳ ゴシック"/>
        <family val="3"/>
        <charset val="128"/>
      </rPr>
      <t>株</t>
    </r>
    <r>
      <rPr>
        <sz val="11"/>
        <color theme="1"/>
        <rFont val="Arial"/>
        <family val="2"/>
      </rPr>
      <t>)</t>
    </r>
    <r>
      <rPr>
        <sz val="11"/>
        <color theme="1"/>
        <rFont val="ＭＳ ゴシック"/>
        <family val="3"/>
        <charset val="128"/>
      </rPr>
      <t>ミツウロコヴェッセル</t>
    </r>
  </si>
  <si>
    <t>A0195</t>
  </si>
  <si>
    <r>
      <t>(</t>
    </r>
    <r>
      <rPr>
        <sz val="11"/>
        <color theme="1"/>
        <rFont val="ＭＳ ゴシック"/>
        <family val="3"/>
        <charset val="128"/>
      </rPr>
      <t>株</t>
    </r>
    <r>
      <rPr>
        <sz val="11"/>
        <color theme="1"/>
        <rFont val="Arial"/>
        <family val="2"/>
      </rPr>
      <t>)</t>
    </r>
    <r>
      <rPr>
        <sz val="11"/>
        <color theme="1"/>
        <rFont val="ＭＳ ゴシック"/>
        <family val="3"/>
        <charset val="128"/>
      </rPr>
      <t>フォレストパワー</t>
    </r>
  </si>
  <si>
    <t>A0196</t>
  </si>
  <si>
    <r>
      <rPr>
        <sz val="11"/>
        <color theme="1"/>
        <rFont val="ＭＳ ゴシック"/>
        <family val="3"/>
        <charset val="128"/>
      </rPr>
      <t>日高都市ガス</t>
    </r>
    <r>
      <rPr>
        <sz val="11"/>
        <color theme="1"/>
        <rFont val="Arial"/>
        <family val="2"/>
      </rPr>
      <t>(</t>
    </r>
    <r>
      <rPr>
        <sz val="11"/>
        <color theme="1"/>
        <rFont val="ＭＳ ゴシック"/>
        <family val="3"/>
        <charset val="128"/>
      </rPr>
      <t>株</t>
    </r>
    <r>
      <rPr>
        <sz val="11"/>
        <color theme="1"/>
        <rFont val="Arial"/>
        <family val="2"/>
      </rPr>
      <t>)</t>
    </r>
  </si>
  <si>
    <t>A0197</t>
  </si>
  <si>
    <r>
      <t>(</t>
    </r>
    <r>
      <rPr>
        <sz val="11"/>
        <color theme="1"/>
        <rFont val="ＭＳ ゴシック"/>
        <family val="3"/>
        <charset val="128"/>
      </rPr>
      <t>株</t>
    </r>
    <r>
      <rPr>
        <sz val="11"/>
        <color theme="1"/>
        <rFont val="Arial"/>
        <family val="2"/>
      </rPr>
      <t>)</t>
    </r>
    <r>
      <rPr>
        <sz val="11"/>
        <color theme="1"/>
        <rFont val="ＭＳ ゴシック"/>
        <family val="3"/>
        <charset val="128"/>
      </rPr>
      <t>アドバンテック</t>
    </r>
  </si>
  <si>
    <t>A0199</t>
  </si>
  <si>
    <r>
      <rPr>
        <sz val="11"/>
        <color theme="1"/>
        <rFont val="ＭＳ ゴシック"/>
        <family val="3"/>
        <charset val="128"/>
      </rPr>
      <t>ローカルエナジー</t>
    </r>
    <r>
      <rPr>
        <sz val="11"/>
        <color theme="1"/>
        <rFont val="Arial"/>
        <family val="2"/>
      </rPr>
      <t>(</t>
    </r>
    <r>
      <rPr>
        <sz val="11"/>
        <color theme="1"/>
        <rFont val="ＭＳ ゴシック"/>
        <family val="3"/>
        <charset val="128"/>
      </rPr>
      <t>株</t>
    </r>
    <r>
      <rPr>
        <sz val="11"/>
        <color theme="1"/>
        <rFont val="Arial"/>
        <family val="2"/>
      </rPr>
      <t>)</t>
    </r>
  </si>
  <si>
    <t>A0200</t>
  </si>
  <si>
    <r>
      <rPr>
        <sz val="11"/>
        <color theme="1"/>
        <rFont val="ＭＳ ゴシック"/>
        <family val="3"/>
        <charset val="128"/>
      </rPr>
      <t>エネックス</t>
    </r>
    <r>
      <rPr>
        <sz val="11"/>
        <color theme="1"/>
        <rFont val="Arial"/>
        <family val="2"/>
      </rPr>
      <t>(</t>
    </r>
    <r>
      <rPr>
        <sz val="11"/>
        <color theme="1"/>
        <rFont val="ＭＳ ゴシック"/>
        <family val="3"/>
        <charset val="128"/>
      </rPr>
      <t>株</t>
    </r>
    <r>
      <rPr>
        <sz val="11"/>
        <color theme="1"/>
        <rFont val="Arial"/>
        <family val="2"/>
      </rPr>
      <t>)</t>
    </r>
  </si>
  <si>
    <t>A0203</t>
  </si>
  <si>
    <r>
      <t>(</t>
    </r>
    <r>
      <rPr>
        <sz val="11"/>
        <color theme="1"/>
        <rFont val="ＭＳ ゴシック"/>
        <family val="3"/>
        <charset val="128"/>
      </rPr>
      <t>株</t>
    </r>
    <r>
      <rPr>
        <sz val="11"/>
        <color theme="1"/>
        <rFont val="Arial"/>
        <family val="2"/>
      </rPr>
      <t>)</t>
    </r>
    <r>
      <rPr>
        <sz val="11"/>
        <color theme="1"/>
        <rFont val="ＭＳ ゴシック"/>
        <family val="3"/>
        <charset val="128"/>
      </rPr>
      <t>レクスポート</t>
    </r>
  </si>
  <si>
    <t>A0204</t>
  </si>
  <si>
    <r>
      <rPr>
        <sz val="11"/>
        <color theme="1"/>
        <rFont val="ＭＳ ゴシック"/>
        <family val="3"/>
        <charset val="128"/>
      </rPr>
      <t>なでしこ電力</t>
    </r>
    <r>
      <rPr>
        <sz val="11"/>
        <color theme="1"/>
        <rFont val="Arial"/>
        <family val="2"/>
      </rPr>
      <t>(</t>
    </r>
    <r>
      <rPr>
        <sz val="11"/>
        <color theme="1"/>
        <rFont val="ＭＳ ゴシック"/>
        <family val="3"/>
        <charset val="128"/>
      </rPr>
      <t>株</t>
    </r>
    <r>
      <rPr>
        <sz val="11"/>
        <color theme="1"/>
        <rFont val="Arial"/>
        <family val="2"/>
      </rPr>
      <t>)</t>
    </r>
  </si>
  <si>
    <t>A0206</t>
  </si>
  <si>
    <r>
      <rPr>
        <sz val="11"/>
        <color theme="1"/>
        <rFont val="ＭＳ ゴシック"/>
        <family val="3"/>
        <charset val="128"/>
      </rPr>
      <t>日田グリーン電力</t>
    </r>
    <r>
      <rPr>
        <sz val="11"/>
        <color theme="1"/>
        <rFont val="Arial"/>
        <family val="2"/>
      </rPr>
      <t>(</t>
    </r>
    <r>
      <rPr>
        <sz val="11"/>
        <color theme="1"/>
        <rFont val="ＭＳ ゴシック"/>
        <family val="3"/>
        <charset val="128"/>
      </rPr>
      <t>株</t>
    </r>
    <r>
      <rPr>
        <sz val="11"/>
        <color theme="1"/>
        <rFont val="Arial"/>
        <family val="2"/>
      </rPr>
      <t>)</t>
    </r>
  </si>
  <si>
    <t>A0209</t>
  </si>
  <si>
    <r>
      <rPr>
        <sz val="11"/>
        <color rgb="FF000000"/>
        <rFont val="ＭＳ ゴシック"/>
        <family val="3"/>
        <charset val="128"/>
      </rPr>
      <t>埼玉ガス</t>
    </r>
    <r>
      <rPr>
        <sz val="11"/>
        <color rgb="FF000000"/>
        <rFont val="Arial"/>
        <family val="2"/>
      </rPr>
      <t>(</t>
    </r>
    <r>
      <rPr>
        <sz val="11"/>
        <color rgb="FF000000"/>
        <rFont val="ＭＳ ゴシック"/>
        <family val="3"/>
        <charset val="128"/>
      </rPr>
      <t>株</t>
    </r>
    <r>
      <rPr>
        <sz val="11"/>
        <color rgb="FF000000"/>
        <rFont val="Arial"/>
        <family val="2"/>
      </rPr>
      <t>)</t>
    </r>
  </si>
  <si>
    <t>A0210</t>
  </si>
  <si>
    <r>
      <rPr>
        <sz val="11"/>
        <color rgb="FF000000"/>
        <rFont val="ＭＳ ゴシック"/>
        <family val="3"/>
        <charset val="128"/>
      </rPr>
      <t>宮崎パワーライン</t>
    </r>
    <r>
      <rPr>
        <sz val="11"/>
        <color rgb="FF000000"/>
        <rFont val="Arial"/>
        <family val="2"/>
      </rPr>
      <t>(</t>
    </r>
    <r>
      <rPr>
        <sz val="11"/>
        <color rgb="FF000000"/>
        <rFont val="ＭＳ ゴシック"/>
        <family val="3"/>
        <charset val="128"/>
      </rPr>
      <t>株</t>
    </r>
    <r>
      <rPr>
        <sz val="11"/>
        <color rgb="FF000000"/>
        <rFont val="Arial"/>
        <family val="2"/>
      </rPr>
      <t>)</t>
    </r>
  </si>
  <si>
    <t>A0211</t>
  </si>
  <si>
    <r>
      <t>(</t>
    </r>
    <r>
      <rPr>
        <sz val="11"/>
        <color theme="1"/>
        <rFont val="ＭＳ ゴシック"/>
        <family val="3"/>
        <charset val="128"/>
      </rPr>
      <t>株</t>
    </r>
    <r>
      <rPr>
        <sz val="11"/>
        <color theme="1"/>
        <rFont val="Arial"/>
        <family val="2"/>
      </rPr>
      <t>)</t>
    </r>
    <r>
      <rPr>
        <sz val="11"/>
        <color theme="1"/>
        <rFont val="ＭＳ ゴシック"/>
        <family val="3"/>
        <charset val="128"/>
      </rPr>
      <t>パワー・オプティマイザー</t>
    </r>
  </si>
  <si>
    <t>A0213</t>
  </si>
  <si>
    <r>
      <t>(</t>
    </r>
    <r>
      <rPr>
        <sz val="11"/>
        <color theme="1"/>
        <rFont val="ＭＳ ゴシック"/>
        <family val="3"/>
        <charset val="128"/>
      </rPr>
      <t>株</t>
    </r>
    <r>
      <rPr>
        <sz val="11"/>
        <color theme="1"/>
        <rFont val="Arial"/>
        <family val="2"/>
      </rPr>
      <t>)</t>
    </r>
    <r>
      <rPr>
        <sz val="11"/>
        <color theme="1"/>
        <rFont val="ＭＳ ゴシック"/>
        <family val="3"/>
        <charset val="128"/>
      </rPr>
      <t>Ｕ－ＰＯＷＥＲ</t>
    </r>
    <phoneticPr fontId="197"/>
  </si>
  <si>
    <r>
      <rPr>
        <sz val="10"/>
        <color theme="1"/>
        <rFont val="ＭＳ ゴシック"/>
        <family val="3"/>
        <charset val="128"/>
      </rPr>
      <t>メニュー</t>
    </r>
    <r>
      <rPr>
        <sz val="10"/>
        <color theme="1"/>
        <rFont val="Arial"/>
        <family val="3"/>
      </rPr>
      <t>D</t>
    </r>
    <r>
      <rPr>
        <sz val="10"/>
        <color theme="1"/>
        <rFont val="Arial"/>
        <family val="2"/>
      </rPr>
      <t>(</t>
    </r>
    <r>
      <rPr>
        <sz val="10"/>
        <color theme="1"/>
        <rFont val="ＭＳ ゴシック"/>
        <family val="3"/>
        <charset val="128"/>
      </rPr>
      <t>残差</t>
    </r>
    <r>
      <rPr>
        <sz val="10"/>
        <color theme="1"/>
        <rFont val="Arial"/>
        <family val="2"/>
      </rPr>
      <t>)</t>
    </r>
    <phoneticPr fontId="197"/>
  </si>
  <si>
    <t>A0214</t>
  </si>
  <si>
    <r>
      <t>(</t>
    </r>
    <r>
      <rPr>
        <sz val="11"/>
        <color theme="1"/>
        <rFont val="ＭＳ ゴシック"/>
        <family val="3"/>
        <charset val="128"/>
      </rPr>
      <t>株</t>
    </r>
    <r>
      <rPr>
        <sz val="11"/>
        <color theme="1"/>
        <rFont val="Arial"/>
        <family val="2"/>
      </rPr>
      <t>)</t>
    </r>
    <r>
      <rPr>
        <sz val="11"/>
        <color theme="1"/>
        <rFont val="ＭＳ ゴシック"/>
        <family val="3"/>
        <charset val="128"/>
      </rPr>
      <t>ＴＴＳパワー</t>
    </r>
  </si>
  <si>
    <t>A0216</t>
  </si>
  <si>
    <r>
      <t>(</t>
    </r>
    <r>
      <rPr>
        <sz val="11"/>
        <color theme="1"/>
        <rFont val="ＭＳ ゴシック"/>
        <family val="3"/>
        <charset val="128"/>
      </rPr>
      <t>株</t>
    </r>
    <r>
      <rPr>
        <sz val="11"/>
        <color theme="1"/>
        <rFont val="Arial"/>
        <family val="2"/>
      </rPr>
      <t>)</t>
    </r>
    <r>
      <rPr>
        <sz val="11"/>
        <color theme="1"/>
        <rFont val="ＭＳ ゴシック"/>
        <family val="3"/>
        <charset val="128"/>
      </rPr>
      <t>岩手ウッドパワー</t>
    </r>
  </si>
  <si>
    <t>A0217</t>
  </si>
  <si>
    <r>
      <rPr>
        <sz val="11"/>
        <color theme="1"/>
        <rFont val="ＭＳ ゴシック"/>
        <family val="3"/>
        <charset val="128"/>
      </rPr>
      <t>里山パワーワークス</t>
    </r>
    <r>
      <rPr>
        <sz val="11"/>
        <color theme="1"/>
        <rFont val="Arial"/>
        <family val="2"/>
      </rPr>
      <t>(</t>
    </r>
    <r>
      <rPr>
        <sz val="11"/>
        <color theme="1"/>
        <rFont val="ＭＳ ゴシック"/>
        <family val="3"/>
        <charset val="128"/>
      </rPr>
      <t>株</t>
    </r>
    <r>
      <rPr>
        <sz val="11"/>
        <color theme="1"/>
        <rFont val="Arial"/>
        <family val="2"/>
      </rPr>
      <t>)</t>
    </r>
  </si>
  <si>
    <t>A0218</t>
  </si>
  <si>
    <r>
      <t>(</t>
    </r>
    <r>
      <rPr>
        <sz val="11"/>
        <color theme="1"/>
        <rFont val="ＭＳ ゴシック"/>
        <family val="3"/>
        <charset val="128"/>
      </rPr>
      <t>株</t>
    </r>
    <r>
      <rPr>
        <sz val="11"/>
        <color theme="1"/>
        <rFont val="Arial"/>
        <family val="2"/>
      </rPr>
      <t>)</t>
    </r>
    <r>
      <rPr>
        <sz val="11"/>
        <color theme="1"/>
        <rFont val="ＭＳ ゴシック"/>
        <family val="3"/>
        <charset val="128"/>
      </rPr>
      <t>中之条パワー</t>
    </r>
  </si>
  <si>
    <t>A0220</t>
  </si>
  <si>
    <r>
      <rPr>
        <sz val="11"/>
        <color theme="1"/>
        <rFont val="ＭＳ ゴシック"/>
        <family val="3"/>
        <charset val="128"/>
      </rPr>
      <t>日産トレーデイング</t>
    </r>
    <r>
      <rPr>
        <sz val="11"/>
        <color theme="1"/>
        <rFont val="Arial"/>
        <family val="2"/>
      </rPr>
      <t>(</t>
    </r>
    <r>
      <rPr>
        <sz val="11"/>
        <color theme="1"/>
        <rFont val="ＭＳ ゴシック"/>
        <family val="3"/>
        <charset val="128"/>
      </rPr>
      <t>株</t>
    </r>
    <r>
      <rPr>
        <sz val="11"/>
        <color theme="1"/>
        <rFont val="Arial"/>
        <family val="2"/>
      </rPr>
      <t>)</t>
    </r>
  </si>
  <si>
    <t>A0221</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</si>
  <si>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エネウィル</t>
    </r>
  </si>
  <si>
    <t>A0222</t>
  </si>
  <si>
    <r>
      <rPr>
        <sz val="11"/>
        <color theme="1"/>
        <rFont val="ＭＳ ゴシック"/>
        <family val="3"/>
        <charset val="128"/>
      </rPr>
      <t>Ｎｅｘｔ　Ｐｏｗｅｒ</t>
    </r>
    <r>
      <rPr>
        <sz val="11"/>
        <color theme="1"/>
        <rFont val="Arial"/>
        <family val="2"/>
      </rPr>
      <t>(</t>
    </r>
    <r>
      <rPr>
        <sz val="11"/>
        <color theme="1"/>
        <rFont val="ＭＳ ゴシック"/>
        <family val="3"/>
        <charset val="128"/>
      </rPr>
      <t>株</t>
    </r>
    <r>
      <rPr>
        <sz val="11"/>
        <color theme="1"/>
        <rFont val="Arial"/>
        <family val="2"/>
      </rPr>
      <t>)</t>
    </r>
  </si>
  <si>
    <t>A0223</t>
  </si>
  <si>
    <r>
      <rPr>
        <sz val="11"/>
        <color theme="1"/>
        <rFont val="ＭＳ ゴシック"/>
        <family val="3"/>
        <charset val="128"/>
      </rPr>
      <t>伊藤忠エネクスホームライフ西日本</t>
    </r>
    <r>
      <rPr>
        <sz val="11"/>
        <color theme="1"/>
        <rFont val="Arial"/>
        <family val="2"/>
      </rPr>
      <t>(</t>
    </r>
    <r>
      <rPr>
        <sz val="11"/>
        <color theme="1"/>
        <rFont val="ＭＳ ゴシック"/>
        <family val="3"/>
        <charset val="128"/>
      </rPr>
      <t>株</t>
    </r>
    <r>
      <rPr>
        <sz val="11"/>
        <color theme="1"/>
        <rFont val="Arial"/>
        <family val="2"/>
      </rPr>
      <t>)</t>
    </r>
  </si>
  <si>
    <t>A0226</t>
  </si>
  <si>
    <r>
      <rPr>
        <sz val="11"/>
        <color theme="1"/>
        <rFont val="ＭＳ ゴシック"/>
        <family val="3"/>
        <charset val="128"/>
      </rPr>
      <t>グリーナ</t>
    </r>
    <r>
      <rPr>
        <sz val="11"/>
        <color theme="1"/>
        <rFont val="Arial"/>
        <family val="2"/>
      </rPr>
      <t>(</t>
    </r>
    <r>
      <rPr>
        <sz val="11"/>
        <color theme="1"/>
        <rFont val="ＭＳ ゴシック"/>
        <family val="3"/>
        <charset val="128"/>
      </rPr>
      <t>株</t>
    </r>
    <r>
      <rPr>
        <sz val="11"/>
        <color theme="1"/>
        <rFont val="Arial"/>
        <family val="2"/>
      </rPr>
      <t>)</t>
    </r>
  </si>
  <si>
    <t>A0227</t>
  </si>
  <si>
    <r>
      <rPr>
        <sz val="11"/>
        <color theme="1"/>
        <rFont val="ＭＳ ゴシック"/>
        <family val="3"/>
        <charset val="128"/>
      </rPr>
      <t>はりま電力</t>
    </r>
    <r>
      <rPr>
        <sz val="11"/>
        <color theme="1"/>
        <rFont val="Arial"/>
        <family val="2"/>
      </rPr>
      <t>(</t>
    </r>
    <r>
      <rPr>
        <sz val="11"/>
        <color theme="1"/>
        <rFont val="ＭＳ ゴシック"/>
        <family val="3"/>
        <charset val="128"/>
      </rPr>
      <t>株</t>
    </r>
    <r>
      <rPr>
        <sz val="11"/>
        <color theme="1"/>
        <rFont val="Arial"/>
        <family val="2"/>
      </rPr>
      <t>)</t>
    </r>
  </si>
  <si>
    <t>需要ＢＧ内の融通受電のため</t>
  </si>
  <si>
    <t>A0228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</si>
  <si>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浜松新電力</t>
    </r>
  </si>
  <si>
    <t>A0229</t>
  </si>
  <si>
    <r>
      <rPr>
        <sz val="11"/>
        <color theme="1"/>
        <rFont val="ＭＳ ゴシック"/>
        <family val="3"/>
        <charset val="128"/>
      </rPr>
      <t>ゼロワットパワー</t>
    </r>
    <r>
      <rPr>
        <sz val="11"/>
        <color theme="1"/>
        <rFont val="Arial"/>
        <family val="2"/>
      </rPr>
      <t>(</t>
    </r>
    <r>
      <rPr>
        <sz val="11"/>
        <color theme="1"/>
        <rFont val="ＭＳ ゴシック"/>
        <family val="3"/>
        <charset val="128"/>
      </rPr>
      <t>株</t>
    </r>
    <r>
      <rPr>
        <sz val="11"/>
        <color theme="1"/>
        <rFont val="Arial"/>
        <family val="2"/>
      </rPr>
      <t>)</t>
    </r>
  </si>
  <si>
    <t>A0230</t>
  </si>
  <si>
    <r>
      <rPr>
        <sz val="11"/>
        <color theme="1"/>
        <rFont val="ＭＳ ゴシック"/>
        <family val="3"/>
        <charset val="128"/>
      </rPr>
      <t>アストマックス</t>
    </r>
    <r>
      <rPr>
        <sz val="11"/>
        <color theme="1"/>
        <rFont val="Arial"/>
        <family val="2"/>
      </rPr>
      <t>(</t>
    </r>
    <r>
      <rPr>
        <sz val="11"/>
        <color theme="1"/>
        <rFont val="ＭＳ ゴシック"/>
        <family val="3"/>
        <charset val="128"/>
      </rPr>
      <t>株</t>
    </r>
    <r>
      <rPr>
        <sz val="11"/>
        <color theme="1"/>
        <rFont val="Arial"/>
        <family val="2"/>
      </rPr>
      <t>)</t>
    </r>
  </si>
  <si>
    <t>A0231</t>
  </si>
  <si>
    <r>
      <t>(</t>
    </r>
    <r>
      <rPr>
        <sz val="11"/>
        <color theme="1"/>
        <rFont val="ＭＳ ゴシック"/>
        <family val="3"/>
        <charset val="128"/>
      </rPr>
      <t>株</t>
    </r>
    <r>
      <rPr>
        <sz val="11"/>
        <color theme="1"/>
        <rFont val="Arial"/>
        <family val="2"/>
      </rPr>
      <t>)</t>
    </r>
    <r>
      <rPr>
        <sz val="11"/>
        <color theme="1"/>
        <rFont val="ＭＳ ゴシック"/>
        <family val="3"/>
        <charset val="128"/>
      </rPr>
      <t>やまがた新電力</t>
    </r>
  </si>
  <si>
    <t>A0232</t>
  </si>
  <si>
    <r>
      <rPr>
        <sz val="11"/>
        <color theme="1"/>
        <rFont val="ＭＳ ゴシック"/>
        <family val="3"/>
        <charset val="128"/>
      </rPr>
      <t>一般社団法人東松島みらいとし機構</t>
    </r>
  </si>
  <si>
    <t>A0234</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</si>
  <si>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グリーンパワー大東</t>
    </r>
  </si>
  <si>
    <t>A0236</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</si>
  <si>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シーラパワー</t>
    </r>
  </si>
  <si>
    <t>A0237</t>
  </si>
  <si>
    <r>
      <rPr>
        <sz val="11"/>
        <color theme="1"/>
        <rFont val="ＭＳ ゴシック"/>
        <family val="3"/>
        <charset val="128"/>
      </rPr>
      <t>御所野縄文電力</t>
    </r>
    <r>
      <rPr>
        <sz val="11"/>
        <color theme="1"/>
        <rFont val="Arial"/>
        <family val="2"/>
      </rPr>
      <t>(</t>
    </r>
    <r>
      <rPr>
        <sz val="11"/>
        <color theme="1"/>
        <rFont val="ＭＳ ゴシック"/>
        <family val="3"/>
        <charset val="128"/>
      </rPr>
      <t>株</t>
    </r>
    <r>
      <rPr>
        <sz val="11"/>
        <color theme="1"/>
        <rFont val="Arial"/>
        <family val="2"/>
      </rPr>
      <t>)</t>
    </r>
  </si>
  <si>
    <t>A0238</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</si>
  <si>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カーボンニュートラル</t>
    </r>
    <r>
      <rPr>
        <sz val="11"/>
        <color rgb="FF000000"/>
        <rFont val="Arial"/>
        <family val="2"/>
      </rPr>
      <t>(</t>
    </r>
    <r>
      <rPr>
        <sz val="11"/>
        <color rgb="FF000000"/>
        <rFont val="ＭＳ ゴシック"/>
        <family val="3"/>
        <charset val="128"/>
      </rPr>
      <t>旧：西多摩バイオパワー</t>
    </r>
    <r>
      <rPr>
        <sz val="11"/>
        <color rgb="FF000000"/>
        <rFont val="Arial"/>
        <family val="2"/>
      </rPr>
      <t>(</t>
    </r>
    <r>
      <rPr>
        <sz val="11"/>
        <color rgb="FF000000"/>
        <rFont val="ＭＳ ゴシック"/>
        <family val="3"/>
        <charset val="128"/>
      </rPr>
      <t>株</t>
    </r>
    <r>
      <rPr>
        <sz val="11"/>
        <color rgb="FF000000"/>
        <rFont val="Arial"/>
        <family val="2"/>
      </rPr>
      <t>))</t>
    </r>
  </si>
  <si>
    <t>A0239</t>
  </si>
  <si>
    <r>
      <rPr>
        <sz val="11"/>
        <color theme="1"/>
        <rFont val="ＭＳ ゴシック"/>
        <family val="3"/>
        <charset val="128"/>
      </rPr>
      <t>宮古新電力</t>
    </r>
    <r>
      <rPr>
        <sz val="11"/>
        <color theme="1"/>
        <rFont val="Arial"/>
        <family val="2"/>
      </rPr>
      <t>(</t>
    </r>
    <r>
      <rPr>
        <sz val="11"/>
        <color theme="1"/>
        <rFont val="ＭＳ ゴシック"/>
        <family val="3"/>
        <charset val="128"/>
      </rPr>
      <t>株</t>
    </r>
    <r>
      <rPr>
        <sz val="11"/>
        <color theme="1"/>
        <rFont val="Arial"/>
        <family val="2"/>
      </rPr>
      <t>)</t>
    </r>
  </si>
  <si>
    <t>A0240</t>
  </si>
  <si>
    <r>
      <rPr>
        <sz val="11"/>
        <color theme="1"/>
        <rFont val="ＭＳ ゴシック"/>
        <family val="3"/>
        <charset val="128"/>
      </rPr>
      <t>長崎地域電力</t>
    </r>
    <r>
      <rPr>
        <sz val="11"/>
        <color theme="1"/>
        <rFont val="Arial"/>
        <family val="2"/>
      </rPr>
      <t>(</t>
    </r>
    <r>
      <rPr>
        <sz val="11"/>
        <color theme="1"/>
        <rFont val="ＭＳ ゴシック"/>
        <family val="3"/>
        <charset val="128"/>
      </rPr>
      <t>株</t>
    </r>
    <r>
      <rPr>
        <sz val="11"/>
        <color theme="1"/>
        <rFont val="Arial"/>
        <family val="2"/>
      </rPr>
      <t>)</t>
    </r>
  </si>
  <si>
    <t>A0241</t>
  </si>
  <si>
    <r>
      <t>(</t>
    </r>
    <r>
      <rPr>
        <sz val="11"/>
        <color theme="1"/>
        <rFont val="ＭＳ ゴシック"/>
        <family val="3"/>
        <charset val="128"/>
      </rPr>
      <t>株</t>
    </r>
    <r>
      <rPr>
        <sz val="11"/>
        <color theme="1"/>
        <rFont val="Arial"/>
        <family val="2"/>
      </rPr>
      <t>)</t>
    </r>
    <r>
      <rPr>
        <sz val="11"/>
        <color theme="1"/>
        <rFont val="ＭＳ ゴシック"/>
        <family val="3"/>
        <charset val="128"/>
      </rPr>
      <t>エネアーク関西</t>
    </r>
  </si>
  <si>
    <t>A0243</t>
  </si>
  <si>
    <r>
      <rPr>
        <sz val="11"/>
        <color theme="1"/>
        <rFont val="ＭＳ ゴシック"/>
        <family val="3"/>
        <charset val="128"/>
      </rPr>
      <t>近畿電力</t>
    </r>
    <r>
      <rPr>
        <sz val="11"/>
        <color theme="1"/>
        <rFont val="Arial"/>
        <family val="2"/>
      </rPr>
      <t>(</t>
    </r>
    <r>
      <rPr>
        <sz val="11"/>
        <color theme="1"/>
        <rFont val="ＭＳ ゴシック"/>
        <family val="3"/>
        <charset val="128"/>
      </rPr>
      <t>株</t>
    </r>
    <r>
      <rPr>
        <sz val="11"/>
        <color theme="1"/>
        <rFont val="Arial"/>
        <family val="2"/>
      </rPr>
      <t>)</t>
    </r>
  </si>
  <si>
    <t>A0245</t>
  </si>
  <si>
    <r>
      <rPr>
        <sz val="11"/>
        <color theme="1"/>
        <rFont val="ＭＳ ゴシック"/>
        <family val="3"/>
        <charset val="128"/>
      </rPr>
      <t>新電力おおいた</t>
    </r>
    <r>
      <rPr>
        <sz val="11"/>
        <color theme="1"/>
        <rFont val="Arial"/>
        <family val="2"/>
      </rPr>
      <t>(</t>
    </r>
    <r>
      <rPr>
        <sz val="11"/>
        <color theme="1"/>
        <rFont val="ＭＳ ゴシック"/>
        <family val="3"/>
        <charset val="128"/>
      </rPr>
      <t>株</t>
    </r>
    <r>
      <rPr>
        <sz val="11"/>
        <color theme="1"/>
        <rFont val="Arial"/>
        <family val="2"/>
      </rPr>
      <t>)</t>
    </r>
  </si>
  <si>
    <t>A0246</t>
  </si>
  <si>
    <r>
      <t>(</t>
    </r>
    <r>
      <rPr>
        <sz val="11"/>
        <color theme="1"/>
        <rFont val="ＭＳ ゴシック"/>
        <family val="3"/>
        <charset val="128"/>
      </rPr>
      <t>株</t>
    </r>
    <r>
      <rPr>
        <sz val="11"/>
        <color theme="1"/>
        <rFont val="Arial"/>
        <family val="2"/>
      </rPr>
      <t>)</t>
    </r>
    <r>
      <rPr>
        <sz val="11"/>
        <color theme="1"/>
        <rFont val="ＭＳ ゴシック"/>
        <family val="3"/>
        <charset val="128"/>
      </rPr>
      <t>日本セレモニー</t>
    </r>
  </si>
  <si>
    <t>A0248</t>
  </si>
  <si>
    <r>
      <t>(</t>
    </r>
    <r>
      <rPr>
        <sz val="11"/>
        <color theme="1"/>
        <rFont val="ＭＳ ゴシック"/>
        <family val="3"/>
        <charset val="128"/>
      </rPr>
      <t>株</t>
    </r>
    <r>
      <rPr>
        <sz val="11"/>
        <color theme="1"/>
        <rFont val="Arial"/>
        <family val="2"/>
      </rPr>
      <t>)</t>
    </r>
    <r>
      <rPr>
        <sz val="11"/>
        <color theme="1"/>
        <rFont val="ＭＳ ゴシック"/>
        <family val="3"/>
        <charset val="128"/>
      </rPr>
      <t>池見石油店</t>
    </r>
  </si>
  <si>
    <t>A0250</t>
  </si>
  <si>
    <r>
      <rPr>
        <sz val="11"/>
        <color theme="1"/>
        <rFont val="ＭＳ ゴシック"/>
        <family val="3"/>
        <charset val="128"/>
      </rPr>
      <t>芝浦電力</t>
    </r>
    <r>
      <rPr>
        <sz val="11"/>
        <color theme="1"/>
        <rFont val="Arial"/>
        <family val="2"/>
      </rPr>
      <t>(</t>
    </r>
    <r>
      <rPr>
        <sz val="11"/>
        <color theme="1"/>
        <rFont val="ＭＳ ゴシック"/>
        <family val="3"/>
        <charset val="128"/>
      </rPr>
      <t>株</t>
    </r>
    <r>
      <rPr>
        <sz val="11"/>
        <color theme="1"/>
        <rFont val="Arial"/>
        <family val="2"/>
      </rPr>
      <t>)</t>
    </r>
  </si>
  <si>
    <t>A0253</t>
  </si>
  <si>
    <r>
      <t>(</t>
    </r>
    <r>
      <rPr>
        <sz val="11"/>
        <color theme="1"/>
        <rFont val="ＭＳ ゴシック"/>
        <family val="3"/>
        <charset val="128"/>
      </rPr>
      <t>株</t>
    </r>
    <r>
      <rPr>
        <sz val="11"/>
        <color theme="1"/>
        <rFont val="Arial"/>
        <family val="2"/>
      </rPr>
      <t>)</t>
    </r>
    <r>
      <rPr>
        <sz val="11"/>
        <color theme="1"/>
        <rFont val="ＭＳ ゴシック"/>
        <family val="3"/>
        <charset val="128"/>
      </rPr>
      <t>地域創生ホールディングス</t>
    </r>
    <phoneticPr fontId="197"/>
  </si>
  <si>
    <t>A0254</t>
  </si>
  <si>
    <r>
      <rPr>
        <sz val="11"/>
        <color theme="1"/>
        <rFont val="ＭＳ ゴシック"/>
        <family val="3"/>
        <charset val="128"/>
      </rPr>
      <t>スズカ電工</t>
    </r>
    <r>
      <rPr>
        <sz val="11"/>
        <color theme="1"/>
        <rFont val="Arial"/>
        <family val="2"/>
      </rPr>
      <t>(</t>
    </r>
    <r>
      <rPr>
        <sz val="11"/>
        <color theme="1"/>
        <rFont val="ＭＳ ゴシック"/>
        <family val="3"/>
        <charset val="128"/>
      </rPr>
      <t>株</t>
    </r>
    <r>
      <rPr>
        <sz val="11"/>
        <color theme="1"/>
        <rFont val="Arial"/>
        <family val="2"/>
      </rPr>
      <t>)</t>
    </r>
  </si>
  <si>
    <t>A0256</t>
  </si>
  <si>
    <r>
      <t>(</t>
    </r>
    <r>
      <rPr>
        <sz val="11"/>
        <color theme="1"/>
        <rFont val="ＭＳ ゴシック"/>
        <family val="3"/>
        <charset val="128"/>
      </rPr>
      <t>株</t>
    </r>
    <r>
      <rPr>
        <sz val="11"/>
        <color theme="1"/>
        <rFont val="Arial"/>
        <family val="2"/>
      </rPr>
      <t>)</t>
    </r>
    <r>
      <rPr>
        <sz val="11"/>
        <color theme="1"/>
        <rFont val="ＭＳ ゴシック"/>
        <family val="3"/>
        <charset val="128"/>
      </rPr>
      <t>エーコープサービス</t>
    </r>
  </si>
  <si>
    <t>A0257</t>
  </si>
  <si>
    <r>
      <rPr>
        <sz val="11"/>
        <color theme="1"/>
        <rFont val="ＭＳ ゴシック"/>
        <family val="3"/>
        <charset val="128"/>
      </rPr>
      <t>サンリン</t>
    </r>
    <r>
      <rPr>
        <sz val="11"/>
        <color theme="1"/>
        <rFont val="Arial"/>
        <family val="2"/>
      </rPr>
      <t>(</t>
    </r>
    <r>
      <rPr>
        <sz val="11"/>
        <color theme="1"/>
        <rFont val="ＭＳ ゴシック"/>
        <family val="3"/>
        <charset val="128"/>
      </rPr>
      <t>株</t>
    </r>
    <r>
      <rPr>
        <sz val="11"/>
        <color theme="1"/>
        <rFont val="Arial"/>
        <family val="2"/>
      </rPr>
      <t>)</t>
    </r>
  </si>
  <si>
    <t>A0258</t>
  </si>
  <si>
    <r>
      <t>(</t>
    </r>
    <r>
      <rPr>
        <sz val="11"/>
        <color theme="1"/>
        <rFont val="ＭＳ ゴシック"/>
        <family val="3"/>
        <charset val="128"/>
      </rPr>
      <t>株</t>
    </r>
    <r>
      <rPr>
        <sz val="11"/>
        <color theme="1"/>
        <rFont val="Arial"/>
        <family val="2"/>
      </rPr>
      <t>)</t>
    </r>
    <r>
      <rPr>
        <sz val="11"/>
        <color theme="1"/>
        <rFont val="ＭＳ ゴシック"/>
        <family val="3"/>
        <charset val="128"/>
      </rPr>
      <t>宮崎ガスリビング</t>
    </r>
  </si>
  <si>
    <t>A0259</t>
  </si>
  <si>
    <r>
      <rPr>
        <sz val="11"/>
        <color theme="1"/>
        <rFont val="ＭＳ ゴシック"/>
        <family val="3"/>
        <charset val="128"/>
      </rPr>
      <t>山陰エレキ・アライアンス</t>
    </r>
    <r>
      <rPr>
        <sz val="11"/>
        <color theme="1"/>
        <rFont val="Arial"/>
        <family val="2"/>
      </rPr>
      <t>(</t>
    </r>
    <r>
      <rPr>
        <sz val="11"/>
        <color theme="1"/>
        <rFont val="ＭＳ ゴシック"/>
        <family val="3"/>
        <charset val="128"/>
      </rPr>
      <t>株</t>
    </r>
    <r>
      <rPr>
        <sz val="11"/>
        <color theme="1"/>
        <rFont val="Arial"/>
        <family val="2"/>
      </rPr>
      <t>)</t>
    </r>
  </si>
  <si>
    <t>A0261</t>
  </si>
  <si>
    <r>
      <rPr>
        <sz val="11"/>
        <color theme="1"/>
        <rFont val="ＭＳ ゴシック"/>
        <family val="3"/>
        <charset val="128"/>
      </rPr>
      <t>ミライフ東日本</t>
    </r>
    <r>
      <rPr>
        <sz val="11"/>
        <color theme="1"/>
        <rFont val="Arial"/>
        <family val="2"/>
      </rPr>
      <t>(</t>
    </r>
    <r>
      <rPr>
        <sz val="11"/>
        <color theme="1"/>
        <rFont val="ＭＳ ゴシック"/>
        <family val="3"/>
        <charset val="128"/>
      </rPr>
      <t>株</t>
    </r>
    <r>
      <rPr>
        <sz val="11"/>
        <color theme="1"/>
        <rFont val="Arial"/>
        <family val="2"/>
      </rPr>
      <t>)</t>
    </r>
  </si>
  <si>
    <t>A0263</t>
  </si>
  <si>
    <r>
      <t>(</t>
    </r>
    <r>
      <rPr>
        <sz val="11"/>
        <color theme="1"/>
        <rFont val="ＭＳ ゴシック"/>
        <family val="3"/>
        <charset val="128"/>
      </rPr>
      <t>株</t>
    </r>
    <r>
      <rPr>
        <sz val="11"/>
        <color theme="1"/>
        <rFont val="Arial"/>
        <family val="2"/>
      </rPr>
      <t>)</t>
    </r>
    <r>
      <rPr>
        <sz val="11"/>
        <color theme="1"/>
        <rFont val="ＭＳ ゴシック"/>
        <family val="3"/>
        <charset val="128"/>
      </rPr>
      <t>ウッドエナジー</t>
    </r>
  </si>
  <si>
    <t>A0264</t>
  </si>
  <si>
    <r>
      <rPr>
        <sz val="11"/>
        <color theme="1"/>
        <rFont val="ＭＳ ゴシック"/>
        <family val="3"/>
        <charset val="128"/>
      </rPr>
      <t>山陰酸素工業</t>
    </r>
    <r>
      <rPr>
        <sz val="11"/>
        <color theme="1"/>
        <rFont val="Arial"/>
        <family val="2"/>
      </rPr>
      <t>(</t>
    </r>
    <r>
      <rPr>
        <sz val="11"/>
        <color theme="1"/>
        <rFont val="ＭＳ ゴシック"/>
        <family val="3"/>
        <charset val="128"/>
      </rPr>
      <t>株</t>
    </r>
    <r>
      <rPr>
        <sz val="11"/>
        <color theme="1"/>
        <rFont val="Arial"/>
        <family val="2"/>
      </rPr>
      <t>)</t>
    </r>
  </si>
  <si>
    <t>A0265</t>
  </si>
  <si>
    <r>
      <rPr>
        <sz val="11"/>
        <color theme="1"/>
        <rFont val="ＭＳ ゴシック"/>
        <family val="3"/>
        <charset val="128"/>
      </rPr>
      <t>武陽ガス</t>
    </r>
    <r>
      <rPr>
        <sz val="11"/>
        <color theme="1"/>
        <rFont val="Arial"/>
        <family val="2"/>
      </rPr>
      <t>(</t>
    </r>
    <r>
      <rPr>
        <sz val="11"/>
        <color theme="1"/>
        <rFont val="ＭＳ ゴシック"/>
        <family val="3"/>
        <charset val="128"/>
      </rPr>
      <t>株</t>
    </r>
    <r>
      <rPr>
        <sz val="11"/>
        <color theme="1"/>
        <rFont val="Arial"/>
        <family val="2"/>
      </rPr>
      <t>)</t>
    </r>
  </si>
  <si>
    <t>A0267</t>
  </si>
  <si>
    <r>
      <rPr>
        <sz val="11"/>
        <color theme="1"/>
        <rFont val="ＭＳ ゴシック"/>
        <family val="3"/>
        <charset val="128"/>
      </rPr>
      <t>北海道電力</t>
    </r>
    <r>
      <rPr>
        <sz val="11"/>
        <color theme="1"/>
        <rFont val="Arial"/>
        <family val="2"/>
      </rPr>
      <t>(</t>
    </r>
    <r>
      <rPr>
        <sz val="11"/>
        <color theme="1"/>
        <rFont val="ＭＳ ゴシック"/>
        <family val="3"/>
        <charset val="128"/>
      </rPr>
      <t>株</t>
    </r>
    <r>
      <rPr>
        <sz val="11"/>
        <color theme="1"/>
        <rFont val="Arial"/>
        <family val="2"/>
      </rPr>
      <t>)</t>
    </r>
  </si>
  <si>
    <t>A0268</t>
  </si>
  <si>
    <r>
      <rPr>
        <sz val="11"/>
        <color theme="1"/>
        <rFont val="ＭＳ ゴシック"/>
        <family val="3"/>
        <charset val="128"/>
      </rPr>
      <t>東北電力</t>
    </r>
    <r>
      <rPr>
        <sz val="11"/>
        <color theme="1"/>
        <rFont val="Arial"/>
        <family val="2"/>
      </rPr>
      <t>(</t>
    </r>
    <r>
      <rPr>
        <sz val="11"/>
        <color theme="1"/>
        <rFont val="ＭＳ ゴシック"/>
        <family val="3"/>
        <charset val="128"/>
      </rPr>
      <t>株</t>
    </r>
    <r>
      <rPr>
        <sz val="11"/>
        <color theme="1"/>
        <rFont val="Arial"/>
        <family val="2"/>
      </rPr>
      <t>)</t>
    </r>
  </si>
  <si>
    <t>A0269</t>
  </si>
  <si>
    <r>
      <rPr>
        <sz val="11"/>
        <color rgb="FF000000"/>
        <rFont val="ＭＳ ゴシック"/>
        <family val="3"/>
        <charset val="128"/>
      </rPr>
      <t>東京電力エナジーパートナー</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</si>
  <si>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L(</t>
    </r>
    <r>
      <rPr>
        <sz val="10"/>
        <color rgb="FF000000"/>
        <rFont val="ＭＳ ゴシック"/>
        <family val="3"/>
        <charset val="128"/>
      </rPr>
      <t>残差</t>
    </r>
    <r>
      <rPr>
        <sz val="10"/>
        <color rgb="FF000000"/>
        <rFont val="Arial"/>
        <family val="2"/>
      </rPr>
      <t>)</t>
    </r>
  </si>
  <si>
    <t>A0270</t>
  </si>
  <si>
    <r>
      <rPr>
        <sz val="11"/>
        <color theme="1"/>
        <rFont val="ＭＳ ゴシック"/>
        <family val="3"/>
        <charset val="128"/>
      </rPr>
      <t>中部電力ミライズ</t>
    </r>
    <r>
      <rPr>
        <sz val="11"/>
        <color theme="1"/>
        <rFont val="Arial"/>
        <family val="2"/>
      </rPr>
      <t>(</t>
    </r>
    <r>
      <rPr>
        <sz val="11"/>
        <color theme="1"/>
        <rFont val="ＭＳ ゴシック"/>
        <family val="3"/>
        <charset val="128"/>
      </rPr>
      <t>株</t>
    </r>
    <r>
      <rPr>
        <sz val="11"/>
        <color theme="1"/>
        <rFont val="Arial"/>
        <family val="2"/>
      </rPr>
      <t>)</t>
    </r>
  </si>
  <si>
    <t>A0271</t>
  </si>
  <si>
    <r>
      <rPr>
        <sz val="11"/>
        <color rgb="FF000000"/>
        <rFont val="ＭＳ ゴシック"/>
        <family val="3"/>
        <charset val="128"/>
      </rPr>
      <t>北陸電力</t>
    </r>
    <r>
      <rPr>
        <sz val="11"/>
        <color rgb="FF000000"/>
        <rFont val="Arial"/>
        <family val="2"/>
      </rPr>
      <t>(</t>
    </r>
    <r>
      <rPr>
        <sz val="11"/>
        <color rgb="FF000000"/>
        <rFont val="ＭＳ ゴシック"/>
        <family val="3"/>
        <charset val="128"/>
      </rPr>
      <t>株</t>
    </r>
    <r>
      <rPr>
        <sz val="11"/>
        <color rgb="FF000000"/>
        <rFont val="Arial"/>
        <family val="2"/>
      </rPr>
      <t>)</t>
    </r>
  </si>
  <si>
    <t>A0272</t>
  </si>
  <si>
    <r>
      <rPr>
        <sz val="11"/>
        <color rgb="FF000000"/>
        <rFont val="ＭＳ ゴシック"/>
        <family val="3"/>
        <charset val="128"/>
      </rPr>
      <t>関西電力</t>
    </r>
    <r>
      <rPr>
        <sz val="11"/>
        <color rgb="FF000000"/>
        <rFont val="Arial"/>
        <family val="2"/>
      </rPr>
      <t>(</t>
    </r>
    <r>
      <rPr>
        <sz val="11"/>
        <color rgb="FF000000"/>
        <rFont val="ＭＳ Ｐゴシック"/>
        <family val="3"/>
        <charset val="128"/>
      </rPr>
      <t>株</t>
    </r>
    <r>
      <rPr>
        <sz val="11"/>
        <color rgb="FF000000"/>
        <rFont val="Arial"/>
        <family val="2"/>
      </rPr>
      <t>) (</t>
    </r>
    <r>
      <rPr>
        <sz val="11"/>
        <color rgb="FF000000"/>
        <rFont val="ＭＳ Ｐゴシック"/>
        <family val="3"/>
        <charset val="128"/>
      </rPr>
      <t>旧：</t>
    </r>
    <r>
      <rPr>
        <sz val="11"/>
        <color rgb="FF000000"/>
        <rFont val="Arial"/>
        <family val="2"/>
      </rPr>
      <t>(</t>
    </r>
    <r>
      <rPr>
        <sz val="11"/>
        <color rgb="FF000000"/>
        <rFont val="ＭＳ Ｐゴシック"/>
        <family val="3"/>
        <charset val="128"/>
      </rPr>
      <t>株</t>
    </r>
    <r>
      <rPr>
        <sz val="11"/>
        <color rgb="FF000000"/>
        <rFont val="Arial"/>
        <family val="2"/>
      </rPr>
      <t>)</t>
    </r>
    <r>
      <rPr>
        <sz val="11"/>
        <color rgb="FF000000"/>
        <rFont val="ＭＳ Ｐゴシック"/>
        <family val="3"/>
        <charset val="128"/>
      </rPr>
      <t>Ｋｅｎｅｓエネルギーサービス</t>
    </r>
    <r>
      <rPr>
        <sz val="11"/>
        <color rgb="FF000000"/>
        <rFont val="Arial"/>
        <family val="2"/>
      </rPr>
      <t>)</t>
    </r>
  </si>
  <si>
    <t>A0273</t>
  </si>
  <si>
    <r>
      <rPr>
        <sz val="11"/>
        <color rgb="FF000000"/>
        <rFont val="ＭＳ ゴシック"/>
        <family val="3"/>
        <charset val="128"/>
      </rPr>
      <t>中国電力</t>
    </r>
    <r>
      <rPr>
        <sz val="11"/>
        <color rgb="FF000000"/>
        <rFont val="Arial"/>
        <family val="2"/>
      </rPr>
      <t>(</t>
    </r>
    <r>
      <rPr>
        <sz val="11"/>
        <color rgb="FF000000"/>
        <rFont val="ＭＳ ゴシック"/>
        <family val="3"/>
        <charset val="128"/>
      </rPr>
      <t>株</t>
    </r>
    <r>
      <rPr>
        <sz val="11"/>
        <color rgb="FF000000"/>
        <rFont val="Arial"/>
        <family val="2"/>
      </rPr>
      <t>)</t>
    </r>
  </si>
  <si>
    <r>
      <rPr>
        <sz val="10"/>
        <color rgb="FF000000"/>
        <rFont val="ＭＳ ゴシック"/>
        <family val="3"/>
        <charset val="128"/>
      </rPr>
      <t>メニュー</t>
    </r>
    <r>
      <rPr>
        <sz val="10"/>
        <color rgb="FF000000"/>
        <rFont val="Arial"/>
        <family val="2"/>
      </rPr>
      <t>G(</t>
    </r>
    <r>
      <rPr>
        <sz val="10"/>
        <color rgb="FF000000"/>
        <rFont val="ＭＳ ゴシック"/>
        <family val="3"/>
        <charset val="128"/>
      </rPr>
      <t>残差</t>
    </r>
    <r>
      <rPr>
        <sz val="10"/>
        <color rgb="FF000000"/>
        <rFont val="Arial"/>
        <family val="2"/>
      </rPr>
      <t>)</t>
    </r>
  </si>
  <si>
    <t>A0274</t>
  </si>
  <si>
    <r>
      <rPr>
        <sz val="11"/>
        <color theme="1"/>
        <rFont val="ＭＳ ゴシック"/>
        <family val="3"/>
        <charset val="128"/>
      </rPr>
      <t>四国電力</t>
    </r>
    <r>
      <rPr>
        <sz val="11"/>
        <color theme="1"/>
        <rFont val="Arial"/>
        <family val="2"/>
      </rPr>
      <t>(</t>
    </r>
    <r>
      <rPr>
        <sz val="11"/>
        <color theme="1"/>
        <rFont val="ＭＳ ゴシック"/>
        <family val="3"/>
        <charset val="128"/>
      </rPr>
      <t>株</t>
    </r>
    <r>
      <rPr>
        <sz val="11"/>
        <color theme="1"/>
        <rFont val="Arial"/>
        <family val="2"/>
      </rPr>
      <t>)</t>
    </r>
  </si>
  <si>
    <t>A0275</t>
  </si>
  <si>
    <r>
      <rPr>
        <sz val="11"/>
        <color theme="1"/>
        <rFont val="ＭＳ ゴシック"/>
        <family val="3"/>
        <charset val="128"/>
      </rPr>
      <t>九州電力</t>
    </r>
    <r>
      <rPr>
        <sz val="11"/>
        <color theme="1"/>
        <rFont val="Arial"/>
        <family val="2"/>
      </rPr>
      <t>(</t>
    </r>
    <r>
      <rPr>
        <sz val="11"/>
        <color theme="1"/>
        <rFont val="ＭＳ ゴシック"/>
        <family val="3"/>
        <charset val="128"/>
      </rPr>
      <t>株</t>
    </r>
    <r>
      <rPr>
        <sz val="11"/>
        <color theme="1"/>
        <rFont val="Arial"/>
        <family val="2"/>
      </rPr>
      <t>)</t>
    </r>
  </si>
  <si>
    <t>A0276</t>
  </si>
  <si>
    <r>
      <rPr>
        <sz val="11"/>
        <color theme="1"/>
        <rFont val="ＭＳ ゴシック"/>
        <family val="3"/>
        <charset val="128"/>
      </rPr>
      <t>沖縄電力</t>
    </r>
    <r>
      <rPr>
        <sz val="11"/>
        <color theme="1"/>
        <rFont val="Arial"/>
        <family val="2"/>
      </rPr>
      <t>(</t>
    </r>
    <r>
      <rPr>
        <sz val="11"/>
        <color theme="1"/>
        <rFont val="ＭＳ ゴシック"/>
        <family val="3"/>
        <charset val="128"/>
      </rPr>
      <t>株</t>
    </r>
    <r>
      <rPr>
        <sz val="11"/>
        <color theme="1"/>
        <rFont val="Arial"/>
        <family val="2"/>
      </rPr>
      <t>)</t>
    </r>
  </si>
  <si>
    <t>A0277</t>
  </si>
  <si>
    <r>
      <rPr>
        <sz val="11"/>
        <color theme="1"/>
        <rFont val="ＭＳ ゴシック"/>
        <family val="3"/>
        <charset val="128"/>
      </rPr>
      <t>北日本石油</t>
    </r>
    <r>
      <rPr>
        <sz val="11"/>
        <color theme="1"/>
        <rFont val="Arial"/>
        <family val="2"/>
      </rPr>
      <t>(</t>
    </r>
    <r>
      <rPr>
        <sz val="11"/>
        <color theme="1"/>
        <rFont val="ＭＳ ゴシック"/>
        <family val="3"/>
        <charset val="128"/>
      </rPr>
      <t>株</t>
    </r>
    <r>
      <rPr>
        <sz val="11"/>
        <color theme="1"/>
        <rFont val="Arial"/>
        <family val="2"/>
      </rPr>
      <t>)</t>
    </r>
  </si>
  <si>
    <t>A0278</t>
  </si>
  <si>
    <r>
      <rPr>
        <sz val="11"/>
        <color theme="1"/>
        <rFont val="ＭＳ ゴシック"/>
        <family val="3"/>
        <charset val="128"/>
      </rPr>
      <t>千葉電力</t>
    </r>
    <r>
      <rPr>
        <sz val="11"/>
        <color theme="1"/>
        <rFont val="Arial"/>
        <family val="2"/>
      </rPr>
      <t>(</t>
    </r>
    <r>
      <rPr>
        <sz val="11"/>
        <color theme="1"/>
        <rFont val="ＭＳ ゴシック"/>
        <family val="3"/>
        <charset val="128"/>
      </rPr>
      <t>株</t>
    </r>
    <r>
      <rPr>
        <sz val="11"/>
        <color theme="1"/>
        <rFont val="Arial"/>
        <family val="2"/>
      </rPr>
      <t>)</t>
    </r>
  </si>
  <si>
    <t>A0279</t>
  </si>
  <si>
    <r>
      <t>(</t>
    </r>
    <r>
      <rPr>
        <sz val="11"/>
        <color theme="1"/>
        <rFont val="ＭＳ ゴシック"/>
        <family val="3"/>
        <charset val="128"/>
      </rPr>
      <t>株</t>
    </r>
    <r>
      <rPr>
        <sz val="11"/>
        <color theme="1"/>
        <rFont val="Arial"/>
        <family val="2"/>
      </rPr>
      <t>)</t>
    </r>
    <r>
      <rPr>
        <sz val="11"/>
        <color theme="1"/>
        <rFont val="ＭＳ ゴシック"/>
        <family val="3"/>
        <charset val="128"/>
      </rPr>
      <t>坊っちゃん電力</t>
    </r>
  </si>
  <si>
    <t>A0280</t>
  </si>
  <si>
    <r>
      <rPr>
        <sz val="11"/>
        <color theme="1"/>
        <rFont val="ＭＳ ゴシック"/>
        <family val="3"/>
        <charset val="128"/>
      </rPr>
      <t>やめエネルギー</t>
    </r>
    <r>
      <rPr>
        <sz val="11"/>
        <color theme="1"/>
        <rFont val="Arial"/>
        <family val="2"/>
      </rPr>
      <t>(</t>
    </r>
    <r>
      <rPr>
        <sz val="11"/>
        <color theme="1"/>
        <rFont val="ＭＳ ゴシック"/>
        <family val="3"/>
        <charset val="128"/>
      </rPr>
      <t>株</t>
    </r>
    <r>
      <rPr>
        <sz val="11"/>
        <color theme="1"/>
        <rFont val="Arial"/>
        <family val="2"/>
      </rPr>
      <t>)</t>
    </r>
  </si>
  <si>
    <t>A0281</t>
  </si>
  <si>
    <r>
      <t>(</t>
    </r>
    <r>
      <rPr>
        <sz val="11"/>
        <color theme="1"/>
        <rFont val="ＭＳ ゴシック"/>
        <family val="3"/>
        <charset val="128"/>
      </rPr>
      <t>株</t>
    </r>
    <r>
      <rPr>
        <sz val="11"/>
        <color theme="1"/>
        <rFont val="Arial"/>
        <family val="2"/>
      </rPr>
      <t>)</t>
    </r>
    <r>
      <rPr>
        <sz val="11"/>
        <color theme="1"/>
        <rFont val="ＭＳ ゴシック"/>
        <family val="3"/>
        <charset val="128"/>
      </rPr>
      <t>アースインフィニティ</t>
    </r>
  </si>
  <si>
    <t>A0283</t>
  </si>
  <si>
    <r>
      <rPr>
        <sz val="11"/>
        <color theme="1"/>
        <rFont val="ＭＳ ゴシック"/>
        <family val="3"/>
        <charset val="128"/>
      </rPr>
      <t>足利ガス</t>
    </r>
    <r>
      <rPr>
        <sz val="11"/>
        <color theme="1"/>
        <rFont val="Arial"/>
        <family val="2"/>
      </rPr>
      <t>(</t>
    </r>
    <r>
      <rPr>
        <sz val="11"/>
        <color theme="1"/>
        <rFont val="ＭＳ ゴシック"/>
        <family val="3"/>
        <charset val="128"/>
      </rPr>
      <t>株</t>
    </r>
    <r>
      <rPr>
        <sz val="11"/>
        <color theme="1"/>
        <rFont val="Arial"/>
        <family val="2"/>
      </rPr>
      <t>)</t>
    </r>
  </si>
  <si>
    <t>A0284</t>
  </si>
  <si>
    <r>
      <t>(</t>
    </r>
    <r>
      <rPr>
        <sz val="11"/>
        <color theme="1"/>
        <rFont val="ＭＳ ゴシック"/>
        <family val="3"/>
        <charset val="128"/>
      </rPr>
      <t>株</t>
    </r>
    <r>
      <rPr>
        <sz val="11"/>
        <color theme="1"/>
        <rFont val="Arial"/>
        <family val="2"/>
      </rPr>
      <t>)</t>
    </r>
    <r>
      <rPr>
        <sz val="11"/>
        <color theme="1"/>
        <rFont val="ＭＳ ゴシック"/>
        <family val="3"/>
        <charset val="128"/>
      </rPr>
      <t>Ｍｉｓｕｍｉ</t>
    </r>
  </si>
  <si>
    <t>A0285</t>
  </si>
  <si>
    <r>
      <rPr>
        <sz val="11"/>
        <color theme="1"/>
        <rFont val="ＭＳ ゴシック"/>
        <family val="3"/>
        <charset val="128"/>
      </rPr>
      <t>米子瓦斯</t>
    </r>
    <r>
      <rPr>
        <sz val="11"/>
        <color theme="1"/>
        <rFont val="Arial"/>
        <family val="2"/>
      </rPr>
      <t>(</t>
    </r>
    <r>
      <rPr>
        <sz val="11"/>
        <color theme="1"/>
        <rFont val="ＭＳ ゴシック"/>
        <family val="3"/>
        <charset val="128"/>
      </rPr>
      <t>株</t>
    </r>
    <r>
      <rPr>
        <sz val="11"/>
        <color theme="1"/>
        <rFont val="Arial"/>
        <family val="2"/>
      </rPr>
      <t>)</t>
    </r>
  </si>
  <si>
    <t>A0286</t>
  </si>
  <si>
    <r>
      <t>(</t>
    </r>
    <r>
      <rPr>
        <sz val="11"/>
        <color theme="1"/>
        <rFont val="ＭＳ ゴシック"/>
        <family val="3"/>
        <charset val="128"/>
      </rPr>
      <t>株</t>
    </r>
    <r>
      <rPr>
        <sz val="11"/>
        <color theme="1"/>
        <rFont val="Arial"/>
        <family val="2"/>
      </rPr>
      <t>)</t>
    </r>
    <r>
      <rPr>
        <sz val="11"/>
        <color theme="1"/>
        <rFont val="ＭＳ ゴシック"/>
        <family val="3"/>
        <charset val="128"/>
      </rPr>
      <t>エルピオ</t>
    </r>
  </si>
  <si>
    <t>A0287</t>
  </si>
  <si>
    <r>
      <rPr>
        <sz val="11"/>
        <color theme="1"/>
        <rFont val="ＭＳ ゴシック"/>
        <family val="3"/>
        <charset val="128"/>
      </rPr>
      <t>浜田ガス</t>
    </r>
    <r>
      <rPr>
        <sz val="11"/>
        <color theme="1"/>
        <rFont val="Arial"/>
        <family val="2"/>
      </rPr>
      <t>(</t>
    </r>
    <r>
      <rPr>
        <sz val="11"/>
        <color theme="1"/>
        <rFont val="ＭＳ ゴシック"/>
        <family val="3"/>
        <charset val="128"/>
      </rPr>
      <t>株</t>
    </r>
    <r>
      <rPr>
        <sz val="11"/>
        <color theme="1"/>
        <rFont val="Arial"/>
        <family val="2"/>
      </rPr>
      <t>)</t>
    </r>
  </si>
  <si>
    <t>A0288</t>
  </si>
  <si>
    <r>
      <t>(</t>
    </r>
    <r>
      <rPr>
        <sz val="11"/>
        <color theme="1"/>
        <rFont val="ＭＳ ゴシック"/>
        <family val="3"/>
        <charset val="128"/>
      </rPr>
      <t>株</t>
    </r>
    <r>
      <rPr>
        <sz val="11"/>
        <color theme="1"/>
        <rFont val="Arial"/>
        <family val="2"/>
      </rPr>
      <t>)</t>
    </r>
    <r>
      <rPr>
        <sz val="11"/>
        <color theme="1"/>
        <rFont val="ＭＳ ゴシック"/>
        <family val="3"/>
        <charset val="128"/>
      </rPr>
      <t>アメニティ電力</t>
    </r>
  </si>
  <si>
    <t>A0292</t>
  </si>
  <si>
    <r>
      <rPr>
        <sz val="11"/>
        <color theme="1"/>
        <rFont val="ＭＳ ゴシック"/>
        <family val="3"/>
        <charset val="128"/>
      </rPr>
      <t>岡田建設</t>
    </r>
    <r>
      <rPr>
        <sz val="11"/>
        <color theme="1"/>
        <rFont val="Arial"/>
        <family val="2"/>
      </rPr>
      <t>(</t>
    </r>
    <r>
      <rPr>
        <sz val="11"/>
        <color theme="1"/>
        <rFont val="ＭＳ ゴシック"/>
        <family val="3"/>
        <charset val="128"/>
      </rPr>
      <t>株</t>
    </r>
    <r>
      <rPr>
        <sz val="11"/>
        <color theme="1"/>
        <rFont val="Arial"/>
        <family val="2"/>
      </rPr>
      <t>)</t>
    </r>
  </si>
  <si>
    <t>A0293</t>
  </si>
  <si>
    <r>
      <rPr>
        <sz val="11"/>
        <color theme="1"/>
        <rFont val="ＭＳ ゴシック"/>
        <family val="3"/>
        <charset val="128"/>
      </rPr>
      <t>出雲ガス</t>
    </r>
    <r>
      <rPr>
        <sz val="11"/>
        <color theme="1"/>
        <rFont val="Arial"/>
        <family val="2"/>
      </rPr>
      <t>(</t>
    </r>
    <r>
      <rPr>
        <sz val="11"/>
        <color theme="1"/>
        <rFont val="ＭＳ ゴシック"/>
        <family val="3"/>
        <charset val="128"/>
      </rPr>
      <t>株</t>
    </r>
    <r>
      <rPr>
        <sz val="11"/>
        <color theme="1"/>
        <rFont val="Arial"/>
        <family val="2"/>
      </rPr>
      <t>)</t>
    </r>
  </si>
  <si>
    <t>A0294</t>
  </si>
  <si>
    <r>
      <rPr>
        <sz val="11"/>
        <color theme="1"/>
        <rFont val="ＭＳ ゴシック"/>
        <family val="3"/>
        <charset val="128"/>
      </rPr>
      <t>富山電力</t>
    </r>
    <r>
      <rPr>
        <sz val="11"/>
        <color theme="1"/>
        <rFont val="Arial"/>
        <family val="2"/>
      </rPr>
      <t>(</t>
    </r>
    <r>
      <rPr>
        <sz val="11"/>
        <color theme="1"/>
        <rFont val="ＭＳ ゴシック"/>
        <family val="3"/>
        <charset val="128"/>
      </rPr>
      <t>株</t>
    </r>
    <r>
      <rPr>
        <sz val="11"/>
        <color theme="1"/>
        <rFont val="Arial"/>
        <family val="2"/>
      </rPr>
      <t>)</t>
    </r>
  </si>
  <si>
    <t>A0295</t>
  </si>
  <si>
    <r>
      <rPr>
        <sz val="11"/>
        <color theme="1"/>
        <rFont val="ＭＳ ゴシック"/>
        <family val="3"/>
        <charset val="128"/>
      </rPr>
      <t>一般社団法人グリーンコープでんき</t>
    </r>
  </si>
  <si>
    <t>A0296</t>
  </si>
  <si>
    <r>
      <rPr>
        <sz val="11"/>
        <color theme="1"/>
        <rFont val="ＭＳ ゴシック"/>
        <family val="3"/>
        <charset val="128"/>
      </rPr>
      <t>公益財団法人東京都環境公社</t>
    </r>
  </si>
  <si>
    <t>A0298</t>
  </si>
  <si>
    <r>
      <rPr>
        <sz val="11"/>
        <color theme="1"/>
        <rFont val="ＭＳ ゴシック"/>
        <family val="3"/>
        <charset val="128"/>
      </rPr>
      <t>イオンディライト</t>
    </r>
    <r>
      <rPr>
        <sz val="11"/>
        <color theme="1"/>
        <rFont val="Arial"/>
        <family val="2"/>
      </rPr>
      <t>(</t>
    </r>
    <r>
      <rPr>
        <sz val="11"/>
        <color theme="1"/>
        <rFont val="ＭＳ ゴシック"/>
        <family val="3"/>
        <charset val="128"/>
      </rPr>
      <t>株</t>
    </r>
    <r>
      <rPr>
        <sz val="11"/>
        <color theme="1"/>
        <rFont val="Arial"/>
        <family val="2"/>
      </rPr>
      <t>)</t>
    </r>
  </si>
  <si>
    <t>A0300</t>
  </si>
  <si>
    <r>
      <t>(</t>
    </r>
    <r>
      <rPr>
        <sz val="11"/>
        <color theme="1"/>
        <rFont val="ＭＳ ゴシック"/>
        <family val="3"/>
        <charset val="128"/>
      </rPr>
      <t>株</t>
    </r>
    <r>
      <rPr>
        <sz val="11"/>
        <color theme="1"/>
        <rFont val="Arial"/>
        <family val="2"/>
      </rPr>
      <t>)</t>
    </r>
    <r>
      <rPr>
        <sz val="11"/>
        <color theme="1"/>
        <rFont val="ＭＳ ゴシック"/>
        <family val="3"/>
        <charset val="128"/>
      </rPr>
      <t>ファミリーネット・ジャパン</t>
    </r>
  </si>
  <si>
    <t>A0303</t>
  </si>
  <si>
    <r>
      <rPr>
        <sz val="11"/>
        <color theme="1"/>
        <rFont val="ＭＳ ゴシック"/>
        <family val="3"/>
        <charset val="128"/>
      </rPr>
      <t>ＭＫステーションズ</t>
    </r>
    <r>
      <rPr>
        <sz val="11"/>
        <color theme="1"/>
        <rFont val="Arial"/>
        <family val="2"/>
      </rPr>
      <t>(</t>
    </r>
    <r>
      <rPr>
        <sz val="11"/>
        <color theme="1"/>
        <rFont val="ＭＳ ゴシック"/>
        <family val="3"/>
        <charset val="128"/>
      </rPr>
      <t>株</t>
    </r>
    <r>
      <rPr>
        <sz val="11"/>
        <color theme="1"/>
        <rFont val="Arial"/>
        <family val="2"/>
      </rPr>
      <t>)</t>
    </r>
  </si>
  <si>
    <t>A0305</t>
  </si>
  <si>
    <r>
      <rPr>
        <sz val="11"/>
        <color theme="1"/>
        <rFont val="ＭＳ ゴシック"/>
        <family val="3"/>
        <charset val="128"/>
      </rPr>
      <t>フラワーペイメント</t>
    </r>
    <r>
      <rPr>
        <sz val="11"/>
        <color theme="1"/>
        <rFont val="Arial"/>
        <family val="2"/>
      </rPr>
      <t>(</t>
    </r>
    <r>
      <rPr>
        <sz val="11"/>
        <color theme="1"/>
        <rFont val="ＭＳ ゴシック"/>
        <family val="3"/>
        <charset val="128"/>
      </rPr>
      <t>株</t>
    </r>
    <r>
      <rPr>
        <sz val="11"/>
        <color theme="1"/>
        <rFont val="Arial"/>
        <family val="2"/>
      </rPr>
      <t>)</t>
    </r>
  </si>
  <si>
    <t>A0306</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</si>
  <si>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ＪＴＢコミュニケーションデザイン</t>
    </r>
  </si>
  <si>
    <t>A0308</t>
  </si>
  <si>
    <r>
      <rPr>
        <sz val="11"/>
        <color theme="1"/>
        <rFont val="ＭＳ ゴシック"/>
        <family val="3"/>
        <charset val="128"/>
      </rPr>
      <t>積水化学工業</t>
    </r>
    <r>
      <rPr>
        <sz val="11"/>
        <color theme="1"/>
        <rFont val="Arial"/>
        <family val="2"/>
      </rPr>
      <t>(</t>
    </r>
    <r>
      <rPr>
        <sz val="11"/>
        <color theme="1"/>
        <rFont val="ＭＳ ゴシック"/>
        <family val="3"/>
        <charset val="128"/>
      </rPr>
      <t>株</t>
    </r>
    <r>
      <rPr>
        <sz val="11"/>
        <color theme="1"/>
        <rFont val="Arial"/>
        <family val="2"/>
      </rPr>
      <t>)</t>
    </r>
  </si>
  <si>
    <t>A0310</t>
  </si>
  <si>
    <r>
      <rPr>
        <sz val="11"/>
        <color theme="1"/>
        <rFont val="ＭＳ ゴシック"/>
        <family val="3"/>
        <charset val="128"/>
      </rPr>
      <t>全農エネルギー</t>
    </r>
    <r>
      <rPr>
        <sz val="11"/>
        <color theme="1"/>
        <rFont val="Arial"/>
        <family val="2"/>
      </rPr>
      <t>(</t>
    </r>
    <r>
      <rPr>
        <sz val="11"/>
        <color theme="1"/>
        <rFont val="ＭＳ ゴシック"/>
        <family val="3"/>
        <charset val="128"/>
      </rPr>
      <t>株</t>
    </r>
    <r>
      <rPr>
        <sz val="11"/>
        <color theme="1"/>
        <rFont val="Arial"/>
        <family val="2"/>
      </rPr>
      <t>)</t>
    </r>
  </si>
  <si>
    <t>A0311</t>
  </si>
  <si>
    <r>
      <t>(</t>
    </r>
    <r>
      <rPr>
        <sz val="11"/>
        <color theme="1"/>
        <rFont val="ＭＳ ゴシック"/>
        <family val="3"/>
        <charset val="128"/>
      </rPr>
      <t>株</t>
    </r>
    <r>
      <rPr>
        <sz val="11"/>
        <color theme="1"/>
        <rFont val="Arial"/>
        <family val="2"/>
      </rPr>
      <t>)</t>
    </r>
    <r>
      <rPr>
        <sz val="11"/>
        <color theme="1"/>
        <rFont val="ＭＳ ゴシック"/>
        <family val="3"/>
        <charset val="128"/>
      </rPr>
      <t>ハルエネ</t>
    </r>
  </si>
  <si>
    <t>A0312</t>
  </si>
  <si>
    <r>
      <rPr>
        <sz val="11"/>
        <color rgb="FF000000"/>
        <rFont val="ＭＳ ゴシック"/>
        <family val="3"/>
        <charset val="128"/>
      </rPr>
      <t>三愛オブリ</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旧：三愛石油</t>
    </r>
    <r>
      <rPr>
        <sz val="11"/>
        <color rgb="FF000000"/>
        <rFont val="Arial"/>
        <family val="2"/>
      </rPr>
      <t>(</t>
    </r>
    <r>
      <rPr>
        <sz val="11"/>
        <color rgb="FF000000"/>
        <rFont val="ＭＳ ゴシック"/>
        <family val="3"/>
        <charset val="128"/>
      </rPr>
      <t>株</t>
    </r>
    <r>
      <rPr>
        <sz val="11"/>
        <color rgb="FF000000"/>
        <rFont val="Arial"/>
        <family val="2"/>
      </rPr>
      <t>))</t>
    </r>
  </si>
  <si>
    <t>A0313</t>
  </si>
  <si>
    <r>
      <t>(</t>
    </r>
    <r>
      <rPr>
        <sz val="11"/>
        <color theme="1"/>
        <rFont val="ＭＳ ゴシック"/>
        <family val="3"/>
        <charset val="128"/>
      </rPr>
      <t>株</t>
    </r>
    <r>
      <rPr>
        <sz val="11"/>
        <color theme="1"/>
        <rFont val="Arial"/>
        <family val="2"/>
      </rPr>
      <t>)</t>
    </r>
    <r>
      <rPr>
        <sz val="11"/>
        <color theme="1"/>
        <rFont val="ＭＳ ゴシック"/>
        <family val="3"/>
        <charset val="128"/>
      </rPr>
      <t>リケン工業</t>
    </r>
  </si>
  <si>
    <t>A0314</t>
  </si>
  <si>
    <r>
      <t>(</t>
    </r>
    <r>
      <rPr>
        <sz val="11"/>
        <color theme="1"/>
        <rFont val="ＭＳ ゴシック"/>
        <family val="3"/>
        <charset val="128"/>
      </rPr>
      <t>株</t>
    </r>
    <r>
      <rPr>
        <sz val="11"/>
        <color theme="1"/>
        <rFont val="Arial"/>
        <family val="2"/>
      </rPr>
      <t>)</t>
    </r>
    <r>
      <rPr>
        <sz val="11"/>
        <color theme="1"/>
        <rFont val="ＭＳ ゴシック"/>
        <family val="3"/>
        <charset val="128"/>
      </rPr>
      <t>ビビット</t>
    </r>
  </si>
  <si>
    <t>A0315</t>
  </si>
  <si>
    <r>
      <t>(</t>
    </r>
    <r>
      <rPr>
        <sz val="11"/>
        <color theme="1"/>
        <rFont val="ＭＳ ゴシック"/>
        <family val="3"/>
        <charset val="128"/>
      </rPr>
      <t>株</t>
    </r>
    <r>
      <rPr>
        <sz val="11"/>
        <color theme="1"/>
        <rFont val="Arial"/>
        <family val="2"/>
      </rPr>
      <t>)</t>
    </r>
    <r>
      <rPr>
        <sz val="11"/>
        <color theme="1"/>
        <rFont val="ＭＳ ゴシック"/>
        <family val="3"/>
        <charset val="128"/>
      </rPr>
      <t>おおた電力</t>
    </r>
  </si>
  <si>
    <t>A0317</t>
  </si>
  <si>
    <r>
      <rPr>
        <sz val="11"/>
        <color theme="1"/>
        <rFont val="ＭＳ ゴシック"/>
        <family val="3"/>
        <charset val="128"/>
      </rPr>
      <t>伊藤忠プランテック</t>
    </r>
    <r>
      <rPr>
        <sz val="11"/>
        <color theme="1"/>
        <rFont val="Arial"/>
        <family val="2"/>
      </rPr>
      <t>(</t>
    </r>
    <r>
      <rPr>
        <sz val="11"/>
        <color theme="1"/>
        <rFont val="ＭＳ ゴシック"/>
        <family val="3"/>
        <charset val="128"/>
      </rPr>
      <t>株</t>
    </r>
    <r>
      <rPr>
        <sz val="11"/>
        <color theme="1"/>
        <rFont val="Arial"/>
        <family val="2"/>
      </rPr>
      <t>)</t>
    </r>
  </si>
  <si>
    <t>A0318</t>
  </si>
  <si>
    <r>
      <t>(</t>
    </r>
    <r>
      <rPr>
        <sz val="11"/>
        <color theme="1"/>
        <rFont val="ＭＳ ゴシック"/>
        <family val="3"/>
        <charset val="128"/>
      </rPr>
      <t>株</t>
    </r>
    <r>
      <rPr>
        <sz val="11"/>
        <color theme="1"/>
        <rFont val="Arial"/>
        <family val="2"/>
      </rPr>
      <t>)</t>
    </r>
    <r>
      <rPr>
        <sz val="11"/>
        <color theme="1"/>
        <rFont val="ＭＳ ゴシック"/>
        <family val="3"/>
        <charset val="128"/>
      </rPr>
      <t>オカモト</t>
    </r>
  </si>
  <si>
    <t>A0323</t>
  </si>
  <si>
    <r>
      <rPr>
        <sz val="11"/>
        <color theme="1"/>
        <rFont val="ＭＳ ゴシック"/>
        <family val="3"/>
        <charset val="128"/>
      </rPr>
      <t>キタコー</t>
    </r>
    <r>
      <rPr>
        <sz val="11"/>
        <color theme="1"/>
        <rFont val="Arial"/>
        <family val="2"/>
      </rPr>
      <t>(</t>
    </r>
    <r>
      <rPr>
        <sz val="11"/>
        <color theme="1"/>
        <rFont val="ＭＳ ゴシック"/>
        <family val="3"/>
        <charset val="128"/>
      </rPr>
      <t>株</t>
    </r>
    <r>
      <rPr>
        <sz val="11"/>
        <color theme="1"/>
        <rFont val="Arial"/>
        <family val="2"/>
      </rPr>
      <t>)</t>
    </r>
  </si>
  <si>
    <t>A0324</t>
  </si>
  <si>
    <r>
      <rPr>
        <sz val="11"/>
        <color theme="1"/>
        <rFont val="ＭＳ ゴシック"/>
        <family val="3"/>
        <charset val="128"/>
      </rPr>
      <t>生活協同組合コープしが</t>
    </r>
  </si>
  <si>
    <t>A0330</t>
  </si>
  <si>
    <r>
      <rPr>
        <sz val="11"/>
        <color theme="1"/>
        <rFont val="ＭＳ ゴシック"/>
        <family val="3"/>
        <charset val="128"/>
      </rPr>
      <t>香川電力</t>
    </r>
    <r>
      <rPr>
        <sz val="11"/>
        <color theme="1"/>
        <rFont val="Arial"/>
        <family val="2"/>
      </rPr>
      <t>(</t>
    </r>
    <r>
      <rPr>
        <sz val="11"/>
        <color theme="1"/>
        <rFont val="ＭＳ ゴシック"/>
        <family val="3"/>
        <charset val="128"/>
      </rPr>
      <t>株</t>
    </r>
    <r>
      <rPr>
        <sz val="11"/>
        <color theme="1"/>
        <rFont val="Arial"/>
        <family val="2"/>
      </rPr>
      <t>)</t>
    </r>
    <r>
      <rPr>
        <sz val="11"/>
        <color theme="1"/>
        <rFont val="ＭＳ ゴシック"/>
        <family val="3"/>
        <charset val="128"/>
      </rPr>
      <t>　</t>
    </r>
  </si>
  <si>
    <t>A0332</t>
  </si>
  <si>
    <r>
      <t>(</t>
    </r>
    <r>
      <rPr>
        <sz val="11"/>
        <color theme="1"/>
        <rFont val="ＭＳ ゴシック"/>
        <family val="3"/>
        <charset val="128"/>
      </rPr>
      <t>株</t>
    </r>
    <r>
      <rPr>
        <sz val="11"/>
        <color theme="1"/>
        <rFont val="Arial"/>
        <family val="2"/>
      </rPr>
      <t>)</t>
    </r>
    <r>
      <rPr>
        <sz val="11"/>
        <color theme="1"/>
        <rFont val="ＭＳ ゴシック"/>
        <family val="3"/>
        <charset val="128"/>
      </rPr>
      <t>ＰｉｎＴ</t>
    </r>
  </si>
  <si>
    <t>A0336</t>
  </si>
  <si>
    <r>
      <t>(</t>
    </r>
    <r>
      <rPr>
        <sz val="11"/>
        <color rgb="FF000000"/>
        <rFont val="ＭＳ ゴシック"/>
        <family val="3"/>
        <charset val="128"/>
      </rPr>
      <t>株</t>
    </r>
    <r>
      <rPr>
        <sz val="11"/>
        <color rgb="FF000000"/>
        <rFont val="Arial"/>
        <family val="2"/>
      </rPr>
      <t>)</t>
    </r>
    <r>
      <rPr>
        <sz val="11"/>
        <color rgb="FF000000"/>
        <rFont val="ＭＳ ゴシック"/>
        <family val="3"/>
        <charset val="128"/>
      </rPr>
      <t>沖縄ガスニューパワー</t>
    </r>
  </si>
  <si>
    <t>A0337</t>
  </si>
  <si>
    <r>
      <rPr>
        <sz val="11"/>
        <color theme="1"/>
        <rFont val="ＭＳ ゴシック"/>
        <family val="3"/>
        <charset val="128"/>
      </rPr>
      <t>諏訪瓦斯</t>
    </r>
    <r>
      <rPr>
        <sz val="11"/>
        <color theme="1"/>
        <rFont val="Arial"/>
        <family val="2"/>
      </rPr>
      <t>(</t>
    </r>
    <r>
      <rPr>
        <sz val="11"/>
        <color theme="1"/>
        <rFont val="ＭＳ ゴシック"/>
        <family val="3"/>
        <charset val="128"/>
      </rPr>
      <t>株</t>
    </r>
    <r>
      <rPr>
        <sz val="11"/>
        <color theme="1"/>
        <rFont val="Arial"/>
        <family val="2"/>
      </rPr>
      <t>)</t>
    </r>
  </si>
  <si>
    <t>A0338</t>
  </si>
  <si>
    <r>
      <rPr>
        <sz val="11"/>
        <color theme="1"/>
        <rFont val="ＭＳ ゴシック"/>
        <family val="3"/>
        <charset val="128"/>
      </rPr>
      <t>エッセンシャルエナジー</t>
    </r>
    <r>
      <rPr>
        <sz val="11"/>
        <color theme="1"/>
        <rFont val="Arial"/>
        <family val="2"/>
      </rPr>
      <t>(</t>
    </r>
    <r>
      <rPr>
        <sz val="11"/>
        <color theme="1"/>
        <rFont val="ＭＳ ゴシック"/>
        <family val="3"/>
        <charset val="128"/>
      </rPr>
      <t>株</t>
    </r>
    <r>
      <rPr>
        <sz val="11"/>
        <color theme="1"/>
        <rFont val="Arial"/>
        <family val="2"/>
      </rPr>
      <t>)</t>
    </r>
  </si>
  <si>
    <t>A0340</t>
  </si>
  <si>
    <r>
      <t>(</t>
    </r>
    <r>
      <rPr>
        <sz val="11"/>
        <color theme="1"/>
        <rFont val="ＭＳ ゴシック"/>
        <family val="3"/>
        <charset val="128"/>
      </rPr>
      <t>株</t>
    </r>
    <r>
      <rPr>
        <sz val="11"/>
        <color theme="1"/>
        <rFont val="Arial"/>
        <family val="2"/>
      </rPr>
      <t>)</t>
    </r>
    <r>
      <rPr>
        <sz val="11"/>
        <color theme="1"/>
        <rFont val="ＭＳ ゴシック"/>
        <family val="3"/>
        <charset val="128"/>
      </rPr>
      <t>エージーピー　</t>
    </r>
  </si>
  <si>
    <t>A0342</t>
  </si>
  <si>
    <r>
      <t>(</t>
    </r>
    <r>
      <rPr>
        <sz val="11"/>
        <color theme="1"/>
        <rFont val="ＭＳ ゴシック"/>
        <family val="3"/>
        <charset val="128"/>
      </rPr>
      <t>株</t>
    </r>
    <r>
      <rPr>
        <sz val="11"/>
        <color theme="1"/>
        <rFont val="Arial"/>
        <family val="2"/>
      </rPr>
      <t>)</t>
    </r>
    <r>
      <rPr>
        <sz val="11"/>
        <color theme="1"/>
        <rFont val="ＭＳ ゴシック"/>
        <family val="3"/>
        <charset val="128"/>
      </rPr>
      <t>いちき串木野電力</t>
    </r>
  </si>
  <si>
    <t>A0343</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</si>
  <si>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クローバー・テクノロジーズ</t>
    </r>
    <r>
      <rPr>
        <sz val="11"/>
        <color rgb="FF000000"/>
        <rFont val="Arial"/>
        <family val="2"/>
      </rPr>
      <t>(</t>
    </r>
    <r>
      <rPr>
        <sz val="11"/>
        <color rgb="FF000000"/>
        <rFont val="ＭＳ ゴシック"/>
        <family val="3"/>
        <charset val="128"/>
      </rPr>
      <t>旧：四つ葉電力</t>
    </r>
    <r>
      <rPr>
        <sz val="11"/>
        <color rgb="FF000000"/>
        <rFont val="Arial"/>
        <family val="2"/>
      </rPr>
      <t>(</t>
    </r>
    <r>
      <rPr>
        <sz val="11"/>
        <color rgb="FF000000"/>
        <rFont val="ＭＳ ゴシック"/>
        <family val="3"/>
        <charset val="128"/>
      </rPr>
      <t>株</t>
    </r>
    <r>
      <rPr>
        <sz val="11"/>
        <color rgb="FF000000"/>
        <rFont val="Arial"/>
        <family val="2"/>
      </rPr>
      <t>))</t>
    </r>
  </si>
  <si>
    <t>A0344</t>
  </si>
  <si>
    <r>
      <rPr>
        <sz val="11"/>
        <color theme="1"/>
        <rFont val="ＭＳ ゴシック"/>
        <family val="3"/>
        <charset val="128"/>
      </rPr>
      <t>西武ガス</t>
    </r>
    <r>
      <rPr>
        <sz val="11"/>
        <color theme="1"/>
        <rFont val="Arial"/>
        <family val="2"/>
      </rPr>
      <t>(</t>
    </r>
    <r>
      <rPr>
        <sz val="11"/>
        <color theme="1"/>
        <rFont val="ＭＳ ゴシック"/>
        <family val="3"/>
        <charset val="128"/>
      </rPr>
      <t>株</t>
    </r>
    <r>
      <rPr>
        <sz val="11"/>
        <color theme="1"/>
        <rFont val="Arial"/>
        <family val="2"/>
      </rPr>
      <t>)</t>
    </r>
  </si>
  <si>
    <t>A0345</t>
  </si>
  <si>
    <r>
      <rPr>
        <sz val="11"/>
        <color theme="1"/>
        <rFont val="ＭＳ ゴシック"/>
        <family val="3"/>
        <charset val="128"/>
      </rPr>
      <t>松本ガス</t>
    </r>
    <r>
      <rPr>
        <sz val="11"/>
        <color theme="1"/>
        <rFont val="Arial"/>
        <family val="2"/>
      </rPr>
      <t>(</t>
    </r>
    <r>
      <rPr>
        <sz val="11"/>
        <color theme="1"/>
        <rFont val="ＭＳ ゴシック"/>
        <family val="3"/>
        <charset val="128"/>
      </rPr>
      <t>株</t>
    </r>
    <r>
      <rPr>
        <sz val="11"/>
        <color theme="1"/>
        <rFont val="Arial"/>
        <family val="2"/>
      </rPr>
      <t>)</t>
    </r>
  </si>
  <si>
    <t>A0348</t>
  </si>
  <si>
    <r>
      <rPr>
        <sz val="11"/>
        <color theme="1"/>
        <rFont val="ＭＳ ゴシック"/>
        <family val="3"/>
        <charset val="128"/>
      </rPr>
      <t>南部だんだんエナジー</t>
    </r>
    <r>
      <rPr>
        <sz val="11"/>
        <color theme="1"/>
        <rFont val="Arial"/>
        <family val="2"/>
      </rPr>
      <t>(</t>
    </r>
    <r>
      <rPr>
        <sz val="11"/>
        <color theme="1"/>
        <rFont val="ＭＳ ゴシック"/>
        <family val="3"/>
        <charset val="128"/>
      </rPr>
      <t>株</t>
    </r>
    <r>
      <rPr>
        <sz val="11"/>
        <color theme="1"/>
        <rFont val="Arial"/>
        <family val="2"/>
      </rPr>
      <t>)</t>
    </r>
  </si>
  <si>
    <t>A0349</t>
  </si>
  <si>
    <r>
      <t>(</t>
    </r>
    <r>
      <rPr>
        <sz val="11"/>
        <color theme="1"/>
        <rFont val="ＭＳ ゴシック"/>
        <family val="3"/>
        <charset val="128"/>
      </rPr>
      <t>株</t>
    </r>
    <r>
      <rPr>
        <sz val="11"/>
        <color theme="1"/>
        <rFont val="Arial"/>
        <family val="2"/>
      </rPr>
      <t>)</t>
    </r>
    <r>
      <rPr>
        <sz val="11"/>
        <color theme="1"/>
        <rFont val="ＭＳ ゴシック"/>
        <family val="3"/>
        <charset val="128"/>
      </rPr>
      <t>エフエネ</t>
    </r>
  </si>
  <si>
    <t>係数が代替値の事業者からの受電のため、バランシンググループ内の融通受電のため</t>
  </si>
  <si>
    <t>A0350</t>
  </si>
  <si>
    <r>
      <rPr>
        <sz val="11"/>
        <color theme="1"/>
        <rFont val="ＭＳ ゴシック"/>
        <family val="3"/>
        <charset val="128"/>
      </rPr>
      <t>こなんウルトラパワー</t>
    </r>
    <r>
      <rPr>
        <sz val="11"/>
        <color theme="1"/>
        <rFont val="Arial"/>
        <family val="2"/>
      </rPr>
      <t>(</t>
    </r>
    <r>
      <rPr>
        <sz val="11"/>
        <color theme="1"/>
        <rFont val="ＭＳ ゴシック"/>
        <family val="3"/>
        <charset val="128"/>
      </rPr>
      <t>株</t>
    </r>
    <r>
      <rPr>
        <sz val="11"/>
        <color theme="1"/>
        <rFont val="Arial"/>
        <family val="2"/>
      </rPr>
      <t>)</t>
    </r>
  </si>
  <si>
    <t>A0351</t>
  </si>
  <si>
    <r>
      <t>(</t>
    </r>
    <r>
      <rPr>
        <sz val="11"/>
        <color theme="1"/>
        <rFont val="ＭＳ ゴシック"/>
        <family val="3"/>
        <charset val="128"/>
      </rPr>
      <t>株</t>
    </r>
    <r>
      <rPr>
        <sz val="11"/>
        <color theme="1"/>
        <rFont val="Arial"/>
        <family val="2"/>
      </rPr>
      <t>)</t>
    </r>
    <r>
      <rPr>
        <sz val="11"/>
        <color theme="1"/>
        <rFont val="ＭＳ ゴシック"/>
        <family val="3"/>
        <charset val="128"/>
      </rPr>
      <t>ＣＨＩＢＡむつざわエナジー</t>
    </r>
  </si>
  <si>
    <t>A0352</t>
  </si>
  <si>
    <r>
      <t>(</t>
    </r>
    <r>
      <rPr>
        <sz val="11"/>
        <color theme="1"/>
        <rFont val="ＭＳ ゴシック"/>
        <family val="3"/>
        <charset val="128"/>
      </rPr>
      <t>株</t>
    </r>
    <r>
      <rPr>
        <sz val="11"/>
        <color theme="1"/>
        <rFont val="Arial"/>
        <family val="2"/>
      </rPr>
      <t>)</t>
    </r>
    <r>
      <rPr>
        <sz val="11"/>
        <color theme="1"/>
        <rFont val="ＭＳ ゴシック"/>
        <family val="3"/>
        <charset val="128"/>
      </rPr>
      <t>関西空調　</t>
    </r>
  </si>
  <si>
    <t>A0353</t>
  </si>
  <si>
    <r>
      <rPr>
        <sz val="11"/>
        <color theme="1"/>
        <rFont val="ＭＳ ゴシック"/>
        <family val="3"/>
        <charset val="128"/>
      </rPr>
      <t>奥出雲電力</t>
    </r>
    <r>
      <rPr>
        <sz val="11"/>
        <color theme="1"/>
        <rFont val="Arial"/>
        <family val="2"/>
      </rPr>
      <t>(</t>
    </r>
    <r>
      <rPr>
        <sz val="11"/>
        <color theme="1"/>
        <rFont val="ＭＳ ゴシック"/>
        <family val="3"/>
        <charset val="128"/>
      </rPr>
      <t>株</t>
    </r>
    <r>
      <rPr>
        <sz val="11"/>
        <color theme="1"/>
        <rFont val="Arial"/>
        <family val="2"/>
      </rPr>
      <t>)</t>
    </r>
  </si>
  <si>
    <t>A0355</t>
  </si>
  <si>
    <r>
      <rPr>
        <sz val="11"/>
        <color rgb="FF000000"/>
        <rFont val="ＭＳ ゴシック"/>
        <family val="3"/>
        <charset val="128"/>
      </rPr>
      <t>レジル</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旧：中央電力</t>
    </r>
    <r>
      <rPr>
        <sz val="11"/>
        <color rgb="FF000000"/>
        <rFont val="Arial"/>
        <family val="2"/>
      </rPr>
      <t>(</t>
    </r>
    <r>
      <rPr>
        <sz val="11"/>
        <color rgb="FF000000"/>
        <rFont val="ＭＳ ゴシック"/>
        <family val="3"/>
        <charset val="128"/>
      </rPr>
      <t>株</t>
    </r>
    <r>
      <rPr>
        <sz val="11"/>
        <color rgb="FF000000"/>
        <rFont val="Arial"/>
        <family val="2"/>
      </rPr>
      <t>))</t>
    </r>
  </si>
  <si>
    <t>A0356</t>
  </si>
  <si>
    <r>
      <t>(</t>
    </r>
    <r>
      <rPr>
        <sz val="11"/>
        <color theme="1"/>
        <rFont val="ＭＳ ゴシック"/>
        <family val="3"/>
        <charset val="128"/>
      </rPr>
      <t>株</t>
    </r>
    <r>
      <rPr>
        <sz val="11"/>
        <color theme="1"/>
        <rFont val="Arial"/>
        <family val="2"/>
      </rPr>
      <t>)</t>
    </r>
    <r>
      <rPr>
        <sz val="11"/>
        <color theme="1"/>
        <rFont val="ＭＳ ゴシック"/>
        <family val="3"/>
        <charset val="128"/>
      </rPr>
      <t>成田香取エネルギー</t>
    </r>
  </si>
  <si>
    <t>A0360</t>
  </si>
  <si>
    <r>
      <rPr>
        <sz val="11"/>
        <color theme="1"/>
        <rFont val="ＭＳ ゴシック"/>
        <family val="3"/>
        <charset val="128"/>
      </rPr>
      <t>グローバルソリューションサービス</t>
    </r>
    <r>
      <rPr>
        <sz val="11"/>
        <color theme="1"/>
        <rFont val="Arial"/>
        <family val="2"/>
      </rPr>
      <t>(</t>
    </r>
    <r>
      <rPr>
        <sz val="11"/>
        <color theme="1"/>
        <rFont val="ＭＳ ゴシック"/>
        <family val="3"/>
        <charset val="128"/>
      </rPr>
      <t>株</t>
    </r>
    <r>
      <rPr>
        <sz val="11"/>
        <color theme="1"/>
        <rFont val="Arial"/>
        <family val="2"/>
      </rPr>
      <t>)</t>
    </r>
  </si>
  <si>
    <t>A0362</t>
  </si>
  <si>
    <r>
      <t>(</t>
    </r>
    <r>
      <rPr>
        <sz val="11"/>
        <color theme="1"/>
        <rFont val="ＭＳ ゴシック"/>
        <family val="3"/>
        <charset val="128"/>
      </rPr>
      <t>株</t>
    </r>
    <r>
      <rPr>
        <sz val="11"/>
        <color theme="1"/>
        <rFont val="Arial"/>
        <family val="2"/>
      </rPr>
      <t>)</t>
    </r>
    <r>
      <rPr>
        <sz val="11"/>
        <color theme="1"/>
        <rFont val="ＭＳ ゴシック"/>
        <family val="3"/>
        <charset val="128"/>
      </rPr>
      <t>ＣＷＳ</t>
    </r>
  </si>
  <si>
    <t>A0364</t>
  </si>
  <si>
    <r>
      <rPr>
        <sz val="11"/>
        <color theme="1"/>
        <rFont val="ＭＳ ゴシック"/>
        <family val="3"/>
        <charset val="128"/>
      </rPr>
      <t>ふくしま新電力</t>
    </r>
    <r>
      <rPr>
        <sz val="11"/>
        <color theme="1"/>
        <rFont val="Arial"/>
        <family val="2"/>
      </rPr>
      <t>(</t>
    </r>
    <r>
      <rPr>
        <sz val="11"/>
        <color theme="1"/>
        <rFont val="ＭＳ ゴシック"/>
        <family val="3"/>
        <charset val="128"/>
      </rPr>
      <t>株</t>
    </r>
    <r>
      <rPr>
        <sz val="11"/>
        <color theme="1"/>
        <rFont val="Arial"/>
        <family val="2"/>
      </rPr>
      <t>)</t>
    </r>
  </si>
  <si>
    <t>A0365</t>
  </si>
  <si>
    <r>
      <rPr>
        <sz val="11"/>
        <color theme="1"/>
        <rFont val="ＭＳ ゴシック"/>
        <family val="3"/>
        <charset val="128"/>
      </rPr>
      <t>ティーダッシュ合同会社</t>
    </r>
  </si>
  <si>
    <t>A0366</t>
  </si>
  <si>
    <r>
      <t>(</t>
    </r>
    <r>
      <rPr>
        <sz val="11"/>
        <color theme="1"/>
        <rFont val="ＭＳ ゴシック"/>
        <family val="3"/>
        <charset val="128"/>
      </rPr>
      <t>株</t>
    </r>
    <r>
      <rPr>
        <sz val="11"/>
        <color theme="1"/>
        <rFont val="Arial"/>
        <family val="2"/>
      </rPr>
      <t>)</t>
    </r>
    <r>
      <rPr>
        <sz val="11"/>
        <color theme="1"/>
        <rFont val="ＭＳ ゴシック"/>
        <family val="3"/>
        <charset val="128"/>
      </rPr>
      <t>エネクスライフサービス</t>
    </r>
  </si>
  <si>
    <t>A0367</t>
  </si>
  <si>
    <r>
      <rPr>
        <sz val="11"/>
        <color theme="1"/>
        <rFont val="ＭＳ ゴシック"/>
        <family val="3"/>
        <charset val="128"/>
      </rPr>
      <t>ネイチャーエナジー小国</t>
    </r>
    <r>
      <rPr>
        <sz val="11"/>
        <color theme="1"/>
        <rFont val="Arial"/>
        <family val="2"/>
      </rPr>
      <t>(</t>
    </r>
    <r>
      <rPr>
        <sz val="11"/>
        <color theme="1"/>
        <rFont val="ＭＳ ゴシック"/>
        <family val="3"/>
        <charset val="128"/>
      </rPr>
      <t>株</t>
    </r>
    <r>
      <rPr>
        <sz val="11"/>
        <color theme="1"/>
        <rFont val="Arial"/>
        <family val="2"/>
      </rPr>
      <t>)</t>
    </r>
  </si>
  <si>
    <t>A0368</t>
  </si>
  <si>
    <r>
      <rPr>
        <sz val="11"/>
        <color theme="1"/>
        <rFont val="ＭＳ ゴシック"/>
        <family val="3"/>
        <charset val="128"/>
      </rPr>
      <t>リエスパワーネクスト</t>
    </r>
    <r>
      <rPr>
        <sz val="11"/>
        <color theme="1"/>
        <rFont val="Arial"/>
        <family val="2"/>
      </rPr>
      <t>(</t>
    </r>
    <r>
      <rPr>
        <sz val="11"/>
        <color theme="1"/>
        <rFont val="ＭＳ ゴシック"/>
        <family val="3"/>
        <charset val="128"/>
      </rPr>
      <t>株</t>
    </r>
    <r>
      <rPr>
        <sz val="11"/>
        <color theme="1"/>
        <rFont val="Arial"/>
        <family val="2"/>
      </rPr>
      <t>)</t>
    </r>
  </si>
  <si>
    <t>A0369</t>
  </si>
  <si>
    <r>
      <rPr>
        <sz val="11"/>
        <color theme="1"/>
        <rFont val="ＭＳ ゴシック"/>
        <family val="3"/>
        <charset val="128"/>
      </rPr>
      <t>京都生活協同組合</t>
    </r>
  </si>
  <si>
    <t>A0371</t>
  </si>
  <si>
    <r>
      <rPr>
        <sz val="11"/>
        <color theme="1"/>
        <rFont val="ＭＳ ゴシック"/>
        <family val="3"/>
        <charset val="128"/>
      </rPr>
      <t>エネルギーパワー</t>
    </r>
    <r>
      <rPr>
        <sz val="11"/>
        <color theme="1"/>
        <rFont val="Arial"/>
        <family val="2"/>
      </rPr>
      <t>(</t>
    </r>
    <r>
      <rPr>
        <sz val="11"/>
        <color theme="1"/>
        <rFont val="ＭＳ ゴシック"/>
        <family val="3"/>
        <charset val="128"/>
      </rPr>
      <t>株</t>
    </r>
    <r>
      <rPr>
        <sz val="11"/>
        <color theme="1"/>
        <rFont val="Arial"/>
        <family val="2"/>
      </rPr>
      <t>)</t>
    </r>
  </si>
  <si>
    <t>A0372</t>
  </si>
  <si>
    <r>
      <t>(</t>
    </r>
    <r>
      <rPr>
        <sz val="11"/>
        <color theme="1"/>
        <rFont val="ＭＳ ゴシック"/>
        <family val="3"/>
        <charset val="128"/>
      </rPr>
      <t>株</t>
    </r>
    <r>
      <rPr>
        <sz val="11"/>
        <color theme="1"/>
        <rFont val="Arial"/>
        <family val="2"/>
      </rPr>
      <t>)</t>
    </r>
    <r>
      <rPr>
        <sz val="11"/>
        <color theme="1"/>
        <rFont val="ＭＳ ゴシック"/>
        <family val="3"/>
        <charset val="128"/>
      </rPr>
      <t>グリムスパワー</t>
    </r>
  </si>
  <si>
    <t>A0373</t>
  </si>
  <si>
    <r>
      <rPr>
        <sz val="11"/>
        <color theme="1"/>
        <rFont val="ＭＳ ゴシック"/>
        <family val="3"/>
        <charset val="128"/>
      </rPr>
      <t>日本ファシリティ・ソリューション</t>
    </r>
    <r>
      <rPr>
        <sz val="11"/>
        <color theme="1"/>
        <rFont val="Arial"/>
        <family val="2"/>
      </rPr>
      <t>(</t>
    </r>
    <r>
      <rPr>
        <sz val="11"/>
        <color theme="1"/>
        <rFont val="ＭＳ ゴシック"/>
        <family val="3"/>
        <charset val="128"/>
      </rPr>
      <t>株</t>
    </r>
    <r>
      <rPr>
        <sz val="11"/>
        <color theme="1"/>
        <rFont val="Arial"/>
        <family val="2"/>
      </rPr>
      <t>)</t>
    </r>
  </si>
  <si>
    <t>A0376</t>
  </si>
  <si>
    <r>
      <rPr>
        <sz val="11"/>
        <color theme="1"/>
        <rFont val="ＭＳ ゴシック"/>
        <family val="3"/>
        <charset val="128"/>
      </rPr>
      <t>自然電力</t>
    </r>
    <r>
      <rPr>
        <sz val="11"/>
        <color theme="1"/>
        <rFont val="Arial"/>
        <family val="2"/>
      </rPr>
      <t>(</t>
    </r>
    <r>
      <rPr>
        <sz val="11"/>
        <color theme="1"/>
        <rFont val="ＭＳ ゴシック"/>
        <family val="3"/>
        <charset val="128"/>
      </rPr>
      <t>株</t>
    </r>
    <r>
      <rPr>
        <sz val="11"/>
        <color theme="1"/>
        <rFont val="Arial"/>
        <family val="2"/>
      </rPr>
      <t>)</t>
    </r>
  </si>
  <si>
    <t>A0377</t>
  </si>
  <si>
    <r>
      <t>(</t>
    </r>
    <r>
      <rPr>
        <sz val="11"/>
        <color theme="1"/>
        <rFont val="ＭＳ ゴシック"/>
        <family val="3"/>
        <charset val="128"/>
      </rPr>
      <t>株</t>
    </r>
    <r>
      <rPr>
        <sz val="11"/>
        <color theme="1"/>
        <rFont val="Arial"/>
        <family val="2"/>
      </rPr>
      <t>)</t>
    </r>
    <r>
      <rPr>
        <sz val="11"/>
        <color theme="1"/>
        <rFont val="ＭＳ ゴシック"/>
        <family val="3"/>
        <charset val="128"/>
      </rPr>
      <t>オノプロックス</t>
    </r>
  </si>
  <si>
    <t>A0378</t>
  </si>
  <si>
    <r>
      <rPr>
        <sz val="11"/>
        <color theme="1"/>
        <rFont val="ＭＳ ゴシック"/>
        <family val="3"/>
        <charset val="128"/>
      </rPr>
      <t>本庄ガス</t>
    </r>
    <r>
      <rPr>
        <sz val="11"/>
        <color theme="1"/>
        <rFont val="Arial"/>
        <family val="2"/>
      </rPr>
      <t>(</t>
    </r>
    <r>
      <rPr>
        <sz val="11"/>
        <color theme="1"/>
        <rFont val="ＭＳ ゴシック"/>
        <family val="3"/>
        <charset val="128"/>
      </rPr>
      <t>株</t>
    </r>
    <r>
      <rPr>
        <sz val="11"/>
        <color theme="1"/>
        <rFont val="Arial"/>
        <family val="2"/>
      </rPr>
      <t>)</t>
    </r>
  </si>
  <si>
    <t>A0379</t>
  </si>
  <si>
    <r>
      <t>(</t>
    </r>
    <r>
      <rPr>
        <sz val="11"/>
        <color theme="1"/>
        <rFont val="ＭＳ ゴシック"/>
        <family val="3"/>
        <charset val="128"/>
      </rPr>
      <t>株</t>
    </r>
    <r>
      <rPr>
        <sz val="11"/>
        <color theme="1"/>
        <rFont val="Arial"/>
        <family val="2"/>
      </rPr>
      <t>)</t>
    </r>
    <r>
      <rPr>
        <sz val="11"/>
        <color theme="1"/>
        <rFont val="ＭＳ ゴシック"/>
        <family val="3"/>
        <charset val="128"/>
      </rPr>
      <t>フィット</t>
    </r>
  </si>
  <si>
    <t>A0380</t>
  </si>
  <si>
    <r>
      <rPr>
        <sz val="11"/>
        <color theme="1"/>
        <rFont val="ＭＳ ゴシック"/>
        <family val="3"/>
        <charset val="128"/>
      </rPr>
      <t>青森県民エナジー</t>
    </r>
    <r>
      <rPr>
        <sz val="11"/>
        <color theme="1"/>
        <rFont val="Arial"/>
        <family val="2"/>
      </rPr>
      <t>(</t>
    </r>
    <r>
      <rPr>
        <sz val="11"/>
        <color theme="1"/>
        <rFont val="ＭＳ ゴシック"/>
        <family val="3"/>
        <charset val="128"/>
      </rPr>
      <t>株</t>
    </r>
    <r>
      <rPr>
        <sz val="11"/>
        <color theme="1"/>
        <rFont val="Arial"/>
        <family val="2"/>
      </rPr>
      <t>)</t>
    </r>
  </si>
  <si>
    <t>A0381</t>
  </si>
  <si>
    <r>
      <rPr>
        <sz val="11"/>
        <color theme="1"/>
        <rFont val="ＭＳ ゴシック"/>
        <family val="3"/>
        <charset val="128"/>
      </rPr>
      <t>国際航業</t>
    </r>
    <r>
      <rPr>
        <sz val="11"/>
        <color theme="1"/>
        <rFont val="Arial"/>
        <family val="2"/>
      </rPr>
      <t>(</t>
    </r>
    <r>
      <rPr>
        <sz val="11"/>
        <color theme="1"/>
        <rFont val="ＭＳ ゴシック"/>
        <family val="3"/>
        <charset val="128"/>
      </rPr>
      <t>株</t>
    </r>
    <r>
      <rPr>
        <sz val="11"/>
        <color theme="1"/>
        <rFont val="Arial"/>
        <family val="2"/>
      </rPr>
      <t>)</t>
    </r>
  </si>
  <si>
    <t>A0382</t>
  </si>
  <si>
    <r>
      <rPr>
        <sz val="11"/>
        <color theme="1"/>
        <rFont val="ＭＳ ゴシック"/>
        <family val="3"/>
        <charset val="128"/>
      </rPr>
      <t>ローカルでんき</t>
    </r>
    <r>
      <rPr>
        <sz val="11"/>
        <color theme="1"/>
        <rFont val="Arial"/>
        <family val="2"/>
      </rPr>
      <t>(</t>
    </r>
    <r>
      <rPr>
        <sz val="11"/>
        <color theme="1"/>
        <rFont val="ＭＳ ゴシック"/>
        <family val="3"/>
        <charset val="128"/>
      </rPr>
      <t>株</t>
    </r>
    <r>
      <rPr>
        <sz val="11"/>
        <color theme="1"/>
        <rFont val="Arial"/>
        <family val="2"/>
      </rPr>
      <t>)</t>
    </r>
  </si>
  <si>
    <t>A0383</t>
  </si>
  <si>
    <r>
      <t>(</t>
    </r>
    <r>
      <rPr>
        <sz val="11"/>
        <color theme="1"/>
        <rFont val="ＭＳ ゴシック"/>
        <family val="3"/>
        <charset val="128"/>
      </rPr>
      <t>株</t>
    </r>
    <r>
      <rPr>
        <sz val="11"/>
        <color theme="1"/>
        <rFont val="Arial"/>
        <family val="2"/>
      </rPr>
      <t>)</t>
    </r>
    <r>
      <rPr>
        <sz val="11"/>
        <color theme="1"/>
        <rFont val="ＭＳ ゴシック"/>
        <family val="3"/>
        <charset val="128"/>
      </rPr>
      <t>明治産業</t>
    </r>
  </si>
  <si>
    <t>A0385</t>
  </si>
  <si>
    <r>
      <rPr>
        <sz val="11"/>
        <color theme="1"/>
        <rFont val="ＭＳ ゴシック"/>
        <family val="3"/>
        <charset val="128"/>
      </rPr>
      <t>岡山電力</t>
    </r>
    <r>
      <rPr>
        <sz val="11"/>
        <color theme="1"/>
        <rFont val="Arial"/>
        <family val="2"/>
      </rPr>
      <t>(</t>
    </r>
    <r>
      <rPr>
        <sz val="11"/>
        <color theme="1"/>
        <rFont val="ＭＳ ゴシック"/>
        <family val="3"/>
        <charset val="128"/>
      </rPr>
      <t>株</t>
    </r>
    <r>
      <rPr>
        <sz val="11"/>
        <color theme="1"/>
        <rFont val="Arial"/>
        <family val="2"/>
      </rPr>
      <t>)</t>
    </r>
  </si>
  <si>
    <t>A0386</t>
  </si>
  <si>
    <r>
      <rPr>
        <sz val="11"/>
        <color theme="1"/>
        <rFont val="ＭＳ ゴシック"/>
        <family val="3"/>
        <charset val="128"/>
      </rPr>
      <t>ミライフ</t>
    </r>
    <r>
      <rPr>
        <sz val="11"/>
        <color theme="1"/>
        <rFont val="Arial"/>
        <family val="2"/>
      </rPr>
      <t>(</t>
    </r>
    <r>
      <rPr>
        <sz val="11"/>
        <color theme="1"/>
        <rFont val="ＭＳ ゴシック"/>
        <family val="3"/>
        <charset val="128"/>
      </rPr>
      <t>株</t>
    </r>
    <r>
      <rPr>
        <sz val="11"/>
        <color theme="1"/>
        <rFont val="Arial"/>
        <family val="2"/>
      </rPr>
      <t>)</t>
    </r>
  </si>
  <si>
    <t>A0387</t>
  </si>
  <si>
    <r>
      <t>(</t>
    </r>
    <r>
      <rPr>
        <sz val="11"/>
        <color rgb="FF000000"/>
        <rFont val="ＭＳ ゴシック"/>
        <family val="3"/>
        <charset val="128"/>
      </rPr>
      <t>株</t>
    </r>
    <r>
      <rPr>
        <sz val="11"/>
        <color rgb="FF000000"/>
        <rFont val="Arial"/>
        <family val="2"/>
      </rPr>
      <t>)</t>
    </r>
    <r>
      <rPr>
        <sz val="11"/>
        <color rgb="FF000000"/>
        <rFont val="ＭＳ ゴシック"/>
        <family val="3"/>
        <charset val="128"/>
      </rPr>
      <t>翠光トップライン</t>
    </r>
  </si>
  <si>
    <t>A0388</t>
  </si>
  <si>
    <r>
      <rPr>
        <sz val="11"/>
        <color theme="1"/>
        <rFont val="ＭＳ ゴシック"/>
        <family val="3"/>
        <charset val="128"/>
      </rPr>
      <t>楽天エナジー</t>
    </r>
    <r>
      <rPr>
        <sz val="11"/>
        <color theme="1"/>
        <rFont val="Arial"/>
        <family val="2"/>
      </rPr>
      <t>(</t>
    </r>
    <r>
      <rPr>
        <sz val="11"/>
        <color theme="1"/>
        <rFont val="ＭＳ ゴシック"/>
        <family val="3"/>
        <charset val="128"/>
      </rPr>
      <t>株</t>
    </r>
    <r>
      <rPr>
        <sz val="11"/>
        <color theme="1"/>
        <rFont val="Arial"/>
        <family val="2"/>
      </rPr>
      <t>)</t>
    </r>
  </si>
  <si>
    <t>A0389</t>
  </si>
  <si>
    <r>
      <rPr>
        <sz val="11"/>
        <color theme="1"/>
        <rFont val="ＭＳ ゴシック"/>
        <family val="3"/>
        <charset val="128"/>
      </rPr>
      <t>うすきエネルギー</t>
    </r>
    <r>
      <rPr>
        <sz val="11"/>
        <color theme="1"/>
        <rFont val="Arial"/>
        <family val="2"/>
      </rPr>
      <t>(</t>
    </r>
    <r>
      <rPr>
        <sz val="11"/>
        <color theme="1"/>
        <rFont val="ＭＳ ゴシック"/>
        <family val="3"/>
        <charset val="128"/>
      </rPr>
      <t>株</t>
    </r>
    <r>
      <rPr>
        <sz val="11"/>
        <color theme="1"/>
        <rFont val="Arial"/>
        <family val="2"/>
      </rPr>
      <t>)</t>
    </r>
  </si>
  <si>
    <t>A0390</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</si>
  <si>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トーヨーエネルギーファーム</t>
    </r>
  </si>
  <si>
    <t>A0391</t>
  </si>
  <si>
    <r>
      <rPr>
        <sz val="11"/>
        <color rgb="FF000000"/>
        <rFont val="ＭＳ ゴシック"/>
        <family val="3"/>
        <charset val="128"/>
      </rPr>
      <t>森のエネルギー</t>
    </r>
    <r>
      <rPr>
        <sz val="11"/>
        <color rgb="FF000000"/>
        <rFont val="Arial"/>
        <family val="2"/>
      </rPr>
      <t>(</t>
    </r>
    <r>
      <rPr>
        <sz val="11"/>
        <color rgb="FF000000"/>
        <rFont val="ＭＳ ゴシック"/>
        <family val="3"/>
        <charset val="128"/>
      </rPr>
      <t>株</t>
    </r>
    <r>
      <rPr>
        <sz val="11"/>
        <color rgb="FF000000"/>
        <rFont val="Arial"/>
        <family val="2"/>
      </rPr>
      <t>)</t>
    </r>
  </si>
  <si>
    <t>A0392</t>
  </si>
  <si>
    <r>
      <rPr>
        <sz val="11"/>
        <color theme="1"/>
        <rFont val="ＭＳ ゴシック"/>
        <family val="3"/>
        <charset val="128"/>
      </rPr>
      <t>岐阜電力</t>
    </r>
    <r>
      <rPr>
        <sz val="11"/>
        <color theme="1"/>
        <rFont val="Arial"/>
        <family val="2"/>
      </rPr>
      <t>(</t>
    </r>
    <r>
      <rPr>
        <sz val="11"/>
        <color theme="1"/>
        <rFont val="ＭＳ ゴシック"/>
        <family val="3"/>
        <charset val="128"/>
      </rPr>
      <t>株</t>
    </r>
    <r>
      <rPr>
        <sz val="11"/>
        <color theme="1"/>
        <rFont val="Arial"/>
        <family val="2"/>
      </rPr>
      <t>)</t>
    </r>
  </si>
  <si>
    <t>A0393</t>
  </si>
  <si>
    <r>
      <rPr>
        <sz val="11"/>
        <color theme="1"/>
        <rFont val="ＭＳ ゴシック"/>
        <family val="3"/>
        <charset val="128"/>
      </rPr>
      <t>格安電力</t>
    </r>
    <r>
      <rPr>
        <sz val="11"/>
        <color theme="1"/>
        <rFont val="Arial"/>
        <family val="2"/>
      </rPr>
      <t>(</t>
    </r>
    <r>
      <rPr>
        <sz val="11"/>
        <color theme="1"/>
        <rFont val="ＭＳ ゴシック"/>
        <family val="3"/>
        <charset val="128"/>
      </rPr>
      <t>株</t>
    </r>
    <r>
      <rPr>
        <sz val="11"/>
        <color theme="1"/>
        <rFont val="Arial"/>
        <family val="2"/>
      </rPr>
      <t>)</t>
    </r>
  </si>
  <si>
    <t>A0396</t>
  </si>
  <si>
    <r>
      <t>(</t>
    </r>
    <r>
      <rPr>
        <sz val="11"/>
        <color theme="1"/>
        <rFont val="ＭＳ ゴシック"/>
        <family val="3"/>
        <charset val="128"/>
      </rPr>
      <t>株</t>
    </r>
    <r>
      <rPr>
        <sz val="11"/>
        <color theme="1"/>
        <rFont val="Arial"/>
        <family val="2"/>
      </rPr>
      <t>)</t>
    </r>
    <r>
      <rPr>
        <sz val="11"/>
        <color theme="1"/>
        <rFont val="ＭＳ ゴシック"/>
        <family val="3"/>
        <charset val="128"/>
      </rPr>
      <t>エスケーエナジー</t>
    </r>
  </si>
  <si>
    <t>A0397</t>
  </si>
  <si>
    <r>
      <rPr>
        <sz val="11"/>
        <color theme="1"/>
        <rFont val="ＭＳ ゴシック"/>
        <family val="3"/>
        <charset val="128"/>
      </rPr>
      <t>名南共同エネルギー</t>
    </r>
    <r>
      <rPr>
        <sz val="11"/>
        <color theme="1"/>
        <rFont val="Arial"/>
        <family val="2"/>
      </rPr>
      <t>(</t>
    </r>
    <r>
      <rPr>
        <sz val="11"/>
        <color theme="1"/>
        <rFont val="ＭＳ ゴシック"/>
        <family val="3"/>
        <charset val="128"/>
      </rPr>
      <t>株</t>
    </r>
    <r>
      <rPr>
        <sz val="11"/>
        <color theme="1"/>
        <rFont val="Arial"/>
        <family val="2"/>
      </rPr>
      <t>)</t>
    </r>
  </si>
  <si>
    <t>A0398</t>
  </si>
  <si>
    <r>
      <rPr>
        <sz val="11"/>
        <color theme="1"/>
        <rFont val="ＭＳ ゴシック"/>
        <family val="3"/>
        <charset val="128"/>
      </rPr>
      <t>Ａｐａｍａｎ　Ｅｎｅｒｇｙ</t>
    </r>
    <r>
      <rPr>
        <sz val="11"/>
        <color theme="1"/>
        <rFont val="Arial"/>
        <family val="2"/>
      </rPr>
      <t>(</t>
    </r>
    <r>
      <rPr>
        <sz val="11"/>
        <color theme="1"/>
        <rFont val="ＭＳ ゴシック"/>
        <family val="3"/>
        <charset val="128"/>
      </rPr>
      <t>株</t>
    </r>
    <r>
      <rPr>
        <sz val="11"/>
        <color theme="1"/>
        <rFont val="Arial"/>
        <family val="2"/>
      </rPr>
      <t>)</t>
    </r>
  </si>
  <si>
    <t>A0402</t>
  </si>
  <si>
    <r>
      <t>(</t>
    </r>
    <r>
      <rPr>
        <sz val="11"/>
        <color theme="1"/>
        <rFont val="ＭＳ ゴシック"/>
        <family val="3"/>
        <charset val="128"/>
      </rPr>
      <t>株</t>
    </r>
    <r>
      <rPr>
        <sz val="11"/>
        <color theme="1"/>
        <rFont val="Arial"/>
        <family val="2"/>
      </rPr>
      <t>)</t>
    </r>
    <r>
      <rPr>
        <sz val="11"/>
        <color theme="1"/>
        <rFont val="ＭＳ ゴシック"/>
        <family val="3"/>
        <charset val="128"/>
      </rPr>
      <t>ＴＯＫＹＯ油電力</t>
    </r>
  </si>
  <si>
    <t>A0403</t>
  </si>
  <si>
    <r>
      <rPr>
        <sz val="11"/>
        <color theme="1"/>
        <rFont val="ＭＳ ゴシック"/>
        <family val="3"/>
        <charset val="128"/>
      </rPr>
      <t>大分ケーブルテレコム</t>
    </r>
    <r>
      <rPr>
        <sz val="11"/>
        <color theme="1"/>
        <rFont val="Arial"/>
        <family val="2"/>
      </rPr>
      <t>(</t>
    </r>
    <r>
      <rPr>
        <sz val="11"/>
        <color theme="1"/>
        <rFont val="ＭＳ ゴシック"/>
        <family val="3"/>
        <charset val="128"/>
      </rPr>
      <t>株</t>
    </r>
    <r>
      <rPr>
        <sz val="11"/>
        <color theme="1"/>
        <rFont val="Arial"/>
        <family val="2"/>
      </rPr>
      <t>)</t>
    </r>
  </si>
  <si>
    <t>A0405</t>
  </si>
  <si>
    <r>
      <rPr>
        <sz val="11"/>
        <color theme="1"/>
        <rFont val="ＭＳ ゴシック"/>
        <family val="3"/>
        <charset val="128"/>
      </rPr>
      <t>アストマックス・エネルギー合同会社</t>
    </r>
  </si>
  <si>
    <t>A0406</t>
  </si>
  <si>
    <r>
      <rPr>
        <sz val="11"/>
        <color theme="1"/>
        <rFont val="ＭＳ ゴシック"/>
        <family val="3"/>
        <charset val="128"/>
      </rPr>
      <t>生活協同組合コープみらい</t>
    </r>
  </si>
  <si>
    <t>A0411</t>
  </si>
  <si>
    <r>
      <rPr>
        <sz val="11"/>
        <color theme="1"/>
        <rFont val="ＭＳ ゴシック"/>
        <family val="3"/>
        <charset val="128"/>
      </rPr>
      <t>福井電力</t>
    </r>
    <r>
      <rPr>
        <sz val="11"/>
        <color theme="1"/>
        <rFont val="Arial"/>
        <family val="2"/>
      </rPr>
      <t>(</t>
    </r>
    <r>
      <rPr>
        <sz val="11"/>
        <color theme="1"/>
        <rFont val="ＭＳ ゴシック"/>
        <family val="3"/>
        <charset val="128"/>
      </rPr>
      <t>株</t>
    </r>
    <r>
      <rPr>
        <sz val="11"/>
        <color theme="1"/>
        <rFont val="Arial"/>
        <family val="2"/>
      </rPr>
      <t>)</t>
    </r>
  </si>
  <si>
    <t>A0413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</si>
  <si>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ＭＫエネルギー</t>
    </r>
  </si>
  <si>
    <t>A0415</t>
  </si>
  <si>
    <r>
      <rPr>
        <sz val="11"/>
        <color theme="1"/>
        <rFont val="ＭＳ ゴシック"/>
        <family val="3"/>
        <charset val="128"/>
      </rPr>
      <t>エネラボ</t>
    </r>
    <r>
      <rPr>
        <sz val="11"/>
        <color theme="1"/>
        <rFont val="Arial"/>
        <family val="2"/>
      </rPr>
      <t>(</t>
    </r>
    <r>
      <rPr>
        <sz val="11"/>
        <color theme="1"/>
        <rFont val="ＭＳ ゴシック"/>
        <family val="3"/>
        <charset val="128"/>
      </rPr>
      <t>株</t>
    </r>
    <r>
      <rPr>
        <sz val="11"/>
        <color theme="1"/>
        <rFont val="Arial"/>
        <family val="2"/>
      </rPr>
      <t>)</t>
    </r>
  </si>
  <si>
    <t>A0416</t>
  </si>
  <si>
    <r>
      <t>(</t>
    </r>
    <r>
      <rPr>
        <sz val="11"/>
        <color theme="1"/>
        <rFont val="ＭＳ ゴシック"/>
        <family val="3"/>
        <charset val="128"/>
      </rPr>
      <t>株</t>
    </r>
    <r>
      <rPr>
        <sz val="11"/>
        <color theme="1"/>
        <rFont val="Arial"/>
        <family val="2"/>
      </rPr>
      <t>)</t>
    </r>
    <r>
      <rPr>
        <sz val="11"/>
        <color theme="1"/>
        <rFont val="ＭＳ ゴシック"/>
        <family val="3"/>
        <charset val="128"/>
      </rPr>
      <t>ネクシィーズ・ゼロ</t>
    </r>
  </si>
  <si>
    <t>A0418</t>
  </si>
  <si>
    <r>
      <rPr>
        <sz val="11"/>
        <color theme="1"/>
        <rFont val="ＭＳ ゴシック"/>
        <family val="3"/>
        <charset val="128"/>
      </rPr>
      <t>横浜ウォーター</t>
    </r>
    <r>
      <rPr>
        <sz val="11"/>
        <color theme="1"/>
        <rFont val="Arial"/>
        <family val="2"/>
      </rPr>
      <t>(</t>
    </r>
    <r>
      <rPr>
        <sz val="11"/>
        <color theme="1"/>
        <rFont val="ＭＳ ゴシック"/>
        <family val="3"/>
        <charset val="128"/>
      </rPr>
      <t>株</t>
    </r>
    <r>
      <rPr>
        <sz val="11"/>
        <color theme="1"/>
        <rFont val="Arial"/>
        <family val="2"/>
      </rPr>
      <t>)</t>
    </r>
  </si>
  <si>
    <t>A0419</t>
  </si>
  <si>
    <r>
      <rPr>
        <sz val="11"/>
        <color theme="1"/>
        <rFont val="ＭＳ ゴシック"/>
        <family val="3"/>
        <charset val="128"/>
      </rPr>
      <t>スマートエナジー磐田</t>
    </r>
    <r>
      <rPr>
        <sz val="11"/>
        <color theme="1"/>
        <rFont val="Arial"/>
        <family val="2"/>
      </rPr>
      <t>(</t>
    </r>
    <r>
      <rPr>
        <sz val="11"/>
        <color theme="1"/>
        <rFont val="ＭＳ ゴシック"/>
        <family val="3"/>
        <charset val="128"/>
      </rPr>
      <t>株</t>
    </r>
    <r>
      <rPr>
        <sz val="11"/>
        <color theme="1"/>
        <rFont val="Arial"/>
        <family val="2"/>
      </rPr>
      <t>)</t>
    </r>
  </si>
  <si>
    <t>A0420</t>
  </si>
  <si>
    <r>
      <rPr>
        <sz val="11"/>
        <color theme="1"/>
        <rFont val="ＭＳ ゴシック"/>
        <family val="3"/>
        <charset val="128"/>
      </rPr>
      <t>そうまＩグリッド合同会社</t>
    </r>
  </si>
  <si>
    <t>A0424</t>
  </si>
  <si>
    <r>
      <rPr>
        <sz val="11"/>
        <color theme="1"/>
        <rFont val="ＭＳ ゴシック"/>
        <family val="3"/>
        <charset val="128"/>
      </rPr>
      <t>新潟県民電力</t>
    </r>
    <r>
      <rPr>
        <sz val="11"/>
        <color theme="1"/>
        <rFont val="Arial"/>
        <family val="2"/>
      </rPr>
      <t>(</t>
    </r>
    <r>
      <rPr>
        <sz val="11"/>
        <color theme="1"/>
        <rFont val="ＭＳ ゴシック"/>
        <family val="3"/>
        <charset val="128"/>
      </rPr>
      <t>株</t>
    </r>
    <r>
      <rPr>
        <sz val="11"/>
        <color theme="1"/>
        <rFont val="Arial"/>
        <family val="2"/>
      </rPr>
      <t>)</t>
    </r>
  </si>
  <si>
    <t>A0425</t>
  </si>
  <si>
    <r>
      <rPr>
        <sz val="11"/>
        <color theme="1"/>
        <rFont val="ＭＳ ゴシック"/>
        <family val="3"/>
        <charset val="128"/>
      </rPr>
      <t>エネトレード</t>
    </r>
    <r>
      <rPr>
        <sz val="11"/>
        <color theme="1"/>
        <rFont val="Arial"/>
        <family val="2"/>
      </rPr>
      <t>(</t>
    </r>
    <r>
      <rPr>
        <sz val="11"/>
        <color theme="1"/>
        <rFont val="ＭＳ ゴシック"/>
        <family val="3"/>
        <charset val="128"/>
      </rPr>
      <t>株</t>
    </r>
    <r>
      <rPr>
        <sz val="11"/>
        <color theme="1"/>
        <rFont val="Arial"/>
        <family val="2"/>
      </rPr>
      <t>)</t>
    </r>
  </si>
  <si>
    <t>A0427</t>
  </si>
  <si>
    <r>
      <rPr>
        <sz val="11"/>
        <color theme="1"/>
        <rFont val="ＭＳ ゴシック"/>
        <family val="3"/>
        <charset val="128"/>
      </rPr>
      <t>Ｍｙシティ電力</t>
    </r>
    <r>
      <rPr>
        <sz val="11"/>
        <color theme="1"/>
        <rFont val="Arial"/>
        <family val="2"/>
      </rPr>
      <t>(</t>
    </r>
    <r>
      <rPr>
        <sz val="11"/>
        <color theme="1"/>
        <rFont val="ＭＳ ゴシック"/>
        <family val="3"/>
        <charset val="128"/>
      </rPr>
      <t>株</t>
    </r>
    <r>
      <rPr>
        <sz val="11"/>
        <color theme="1"/>
        <rFont val="Arial"/>
        <family val="2"/>
      </rPr>
      <t>)</t>
    </r>
  </si>
  <si>
    <t>A0429</t>
  </si>
  <si>
    <r>
      <rPr>
        <sz val="11"/>
        <color theme="1"/>
        <rFont val="ＭＳ ゴシック"/>
        <family val="3"/>
        <charset val="128"/>
      </rPr>
      <t>ニシムラ</t>
    </r>
    <r>
      <rPr>
        <sz val="11"/>
        <color theme="1"/>
        <rFont val="Arial"/>
        <family val="2"/>
      </rPr>
      <t>(</t>
    </r>
    <r>
      <rPr>
        <sz val="11"/>
        <color theme="1"/>
        <rFont val="ＭＳ ゴシック"/>
        <family val="3"/>
        <charset val="128"/>
      </rPr>
      <t>株</t>
    </r>
    <r>
      <rPr>
        <sz val="11"/>
        <color theme="1"/>
        <rFont val="Arial"/>
        <family val="2"/>
      </rPr>
      <t>)</t>
    </r>
  </si>
  <si>
    <t>A0430</t>
  </si>
  <si>
    <r>
      <t>(</t>
    </r>
    <r>
      <rPr>
        <sz val="11"/>
        <color theme="1"/>
        <rFont val="ＭＳ ゴシック"/>
        <family val="3"/>
        <charset val="128"/>
      </rPr>
      <t>株</t>
    </r>
    <r>
      <rPr>
        <sz val="11"/>
        <color theme="1"/>
        <rFont val="Arial"/>
        <family val="2"/>
      </rPr>
      <t>)</t>
    </r>
    <r>
      <rPr>
        <sz val="11"/>
        <color theme="1"/>
        <rFont val="ＭＳ ゴシック"/>
        <family val="3"/>
        <charset val="128"/>
      </rPr>
      <t>さくら新電力</t>
    </r>
  </si>
  <si>
    <t>A0431</t>
  </si>
  <si>
    <r>
      <t>(</t>
    </r>
    <r>
      <rPr>
        <sz val="11"/>
        <color theme="1"/>
        <rFont val="ＭＳ ゴシック"/>
        <family val="3"/>
        <charset val="128"/>
      </rPr>
      <t>株</t>
    </r>
    <r>
      <rPr>
        <sz val="11"/>
        <color theme="1"/>
        <rFont val="Arial"/>
        <family val="2"/>
      </rPr>
      <t>)</t>
    </r>
    <r>
      <rPr>
        <sz val="11"/>
        <color theme="1"/>
        <rFont val="ＭＳ ゴシック"/>
        <family val="3"/>
        <charset val="128"/>
      </rPr>
      <t>グローアップ</t>
    </r>
  </si>
  <si>
    <t>A0435</t>
  </si>
  <si>
    <r>
      <rPr>
        <sz val="11"/>
        <color theme="1"/>
        <rFont val="ＭＳ ゴシック"/>
        <family val="3"/>
        <charset val="128"/>
      </rPr>
      <t>いこま市民パワー</t>
    </r>
    <r>
      <rPr>
        <sz val="11"/>
        <color theme="1"/>
        <rFont val="Arial"/>
        <family val="2"/>
      </rPr>
      <t>(</t>
    </r>
    <r>
      <rPr>
        <sz val="11"/>
        <color theme="1"/>
        <rFont val="ＭＳ ゴシック"/>
        <family val="3"/>
        <charset val="128"/>
      </rPr>
      <t>株</t>
    </r>
    <r>
      <rPr>
        <sz val="11"/>
        <color theme="1"/>
        <rFont val="Arial"/>
        <family val="2"/>
      </rPr>
      <t>)</t>
    </r>
  </si>
  <si>
    <t>A0436</t>
  </si>
  <si>
    <r>
      <t>(</t>
    </r>
    <r>
      <rPr>
        <sz val="11"/>
        <color theme="1"/>
        <rFont val="ＭＳ ゴシック"/>
        <family val="3"/>
        <charset val="128"/>
      </rPr>
      <t>株</t>
    </r>
    <r>
      <rPr>
        <sz val="11"/>
        <color theme="1"/>
        <rFont val="Arial"/>
        <family val="2"/>
      </rPr>
      <t>)</t>
    </r>
    <r>
      <rPr>
        <sz val="11"/>
        <color theme="1"/>
        <rFont val="ＭＳ ゴシック"/>
        <family val="3"/>
        <charset val="128"/>
      </rPr>
      <t>コープでんき東北</t>
    </r>
  </si>
  <si>
    <t>A0437</t>
  </si>
  <si>
    <r>
      <rPr>
        <sz val="11"/>
        <color theme="1"/>
        <rFont val="ＭＳ ゴシック"/>
        <family val="3"/>
        <charset val="128"/>
      </rPr>
      <t>おもてなし山形</t>
    </r>
    <r>
      <rPr>
        <sz val="11"/>
        <color theme="1"/>
        <rFont val="Arial"/>
        <family val="2"/>
      </rPr>
      <t>(</t>
    </r>
    <r>
      <rPr>
        <sz val="11"/>
        <color theme="1"/>
        <rFont val="ＭＳ ゴシック"/>
        <family val="3"/>
        <charset val="128"/>
      </rPr>
      <t>株</t>
    </r>
    <r>
      <rPr>
        <sz val="11"/>
        <color theme="1"/>
        <rFont val="Arial"/>
        <family val="2"/>
      </rPr>
      <t>)</t>
    </r>
  </si>
  <si>
    <t>A0438</t>
  </si>
  <si>
    <r>
      <rPr>
        <sz val="11"/>
        <color theme="1"/>
        <rFont val="ＭＳ ゴシック"/>
        <family val="3"/>
        <charset val="128"/>
      </rPr>
      <t>長野都市ガス</t>
    </r>
    <r>
      <rPr>
        <sz val="11"/>
        <color theme="1"/>
        <rFont val="Arial"/>
        <family val="2"/>
      </rPr>
      <t>(</t>
    </r>
    <r>
      <rPr>
        <sz val="11"/>
        <color theme="1"/>
        <rFont val="ＭＳ ゴシック"/>
        <family val="3"/>
        <charset val="128"/>
      </rPr>
      <t>株</t>
    </r>
    <r>
      <rPr>
        <sz val="11"/>
        <color theme="1"/>
        <rFont val="Arial"/>
        <family val="2"/>
      </rPr>
      <t>)</t>
    </r>
  </si>
  <si>
    <t>A0439</t>
  </si>
  <si>
    <r>
      <rPr>
        <sz val="11"/>
        <color theme="1"/>
        <rFont val="ＭＳ ゴシック"/>
        <family val="3"/>
        <charset val="128"/>
      </rPr>
      <t>上田ガス</t>
    </r>
    <r>
      <rPr>
        <sz val="11"/>
        <color theme="1"/>
        <rFont val="Arial"/>
        <family val="2"/>
      </rPr>
      <t>(</t>
    </r>
    <r>
      <rPr>
        <sz val="11"/>
        <color theme="1"/>
        <rFont val="ＭＳ ゴシック"/>
        <family val="3"/>
        <charset val="128"/>
      </rPr>
      <t>株</t>
    </r>
    <r>
      <rPr>
        <sz val="11"/>
        <color theme="1"/>
        <rFont val="Arial"/>
        <family val="2"/>
      </rPr>
      <t>)</t>
    </r>
  </si>
  <si>
    <t>A0440</t>
  </si>
  <si>
    <r>
      <rPr>
        <sz val="11"/>
        <color theme="1"/>
        <rFont val="ＭＳ ゴシック"/>
        <family val="3"/>
        <charset val="128"/>
      </rPr>
      <t>日本瓦斯</t>
    </r>
    <r>
      <rPr>
        <sz val="11"/>
        <color theme="1"/>
        <rFont val="Arial"/>
        <family val="2"/>
      </rPr>
      <t>(</t>
    </r>
    <r>
      <rPr>
        <sz val="11"/>
        <color theme="1"/>
        <rFont val="ＭＳ ゴシック"/>
        <family val="3"/>
        <charset val="128"/>
      </rPr>
      <t>株</t>
    </r>
    <r>
      <rPr>
        <sz val="11"/>
        <color theme="1"/>
        <rFont val="Arial"/>
        <family val="2"/>
      </rPr>
      <t>)</t>
    </r>
  </si>
  <si>
    <t>A0441</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</si>
  <si>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内藤工業所</t>
    </r>
  </si>
  <si>
    <t>A0442</t>
  </si>
  <si>
    <r>
      <t>(</t>
    </r>
    <r>
      <rPr>
        <sz val="11"/>
        <color theme="1"/>
        <rFont val="ＭＳ ゴシック"/>
        <family val="3"/>
        <charset val="128"/>
      </rPr>
      <t>株</t>
    </r>
    <r>
      <rPr>
        <sz val="11"/>
        <color theme="1"/>
        <rFont val="Arial"/>
        <family val="2"/>
      </rPr>
      <t>)</t>
    </r>
    <r>
      <rPr>
        <sz val="11"/>
        <color theme="1"/>
        <rFont val="ＭＳ ゴシック"/>
        <family val="3"/>
        <charset val="128"/>
      </rPr>
      <t>シグナストラスト</t>
    </r>
  </si>
  <si>
    <t>A0443</t>
  </si>
  <si>
    <r>
      <rPr>
        <sz val="11"/>
        <color theme="1"/>
        <rFont val="ＭＳ ゴシック"/>
        <family val="3"/>
        <charset val="128"/>
      </rPr>
      <t>ゲーテハウス</t>
    </r>
    <r>
      <rPr>
        <sz val="11"/>
        <color theme="1"/>
        <rFont val="Arial"/>
        <family val="2"/>
      </rPr>
      <t>(</t>
    </r>
    <r>
      <rPr>
        <sz val="11"/>
        <color theme="1"/>
        <rFont val="ＭＳ ゴシック"/>
        <family val="3"/>
        <charset val="128"/>
      </rPr>
      <t>株</t>
    </r>
    <r>
      <rPr>
        <sz val="11"/>
        <color theme="1"/>
        <rFont val="Arial"/>
        <family val="2"/>
      </rPr>
      <t>)</t>
    </r>
  </si>
  <si>
    <t>A0445</t>
  </si>
  <si>
    <r>
      <rPr>
        <sz val="11"/>
        <color theme="1"/>
        <rFont val="ＭＳ ゴシック"/>
        <family val="3"/>
        <charset val="128"/>
      </rPr>
      <t>岩手電力</t>
    </r>
    <r>
      <rPr>
        <sz val="11"/>
        <color theme="1"/>
        <rFont val="Arial"/>
        <family val="2"/>
      </rPr>
      <t>(</t>
    </r>
    <r>
      <rPr>
        <sz val="11"/>
        <color theme="1"/>
        <rFont val="ＭＳ ゴシック"/>
        <family val="3"/>
        <charset val="128"/>
      </rPr>
      <t>株</t>
    </r>
    <r>
      <rPr>
        <sz val="11"/>
        <color theme="1"/>
        <rFont val="Arial"/>
        <family val="2"/>
      </rPr>
      <t>)</t>
    </r>
  </si>
  <si>
    <t>A0446</t>
  </si>
  <si>
    <r>
      <rPr>
        <sz val="11"/>
        <color theme="1"/>
        <rFont val="ＭＳ ゴシック"/>
        <family val="3"/>
        <charset val="128"/>
      </rPr>
      <t>ＪＰエネルギー</t>
    </r>
    <r>
      <rPr>
        <sz val="11"/>
        <color theme="1"/>
        <rFont val="Arial"/>
        <family val="2"/>
      </rPr>
      <t>(</t>
    </r>
    <r>
      <rPr>
        <sz val="11"/>
        <color theme="1"/>
        <rFont val="ＭＳ ゴシック"/>
        <family val="3"/>
        <charset val="128"/>
      </rPr>
      <t>株</t>
    </r>
    <r>
      <rPr>
        <sz val="11"/>
        <color theme="1"/>
        <rFont val="Arial"/>
        <family val="2"/>
      </rPr>
      <t>)</t>
    </r>
  </si>
  <si>
    <t>A0447</t>
  </si>
  <si>
    <r>
      <rPr>
        <sz val="11"/>
        <color theme="1"/>
        <rFont val="ＭＳ ゴシック"/>
        <family val="3"/>
        <charset val="128"/>
      </rPr>
      <t>兵庫電力</t>
    </r>
    <r>
      <rPr>
        <sz val="11"/>
        <color theme="1"/>
        <rFont val="Arial"/>
        <family val="2"/>
      </rPr>
      <t>(</t>
    </r>
    <r>
      <rPr>
        <sz val="11"/>
        <color theme="1"/>
        <rFont val="ＭＳ ゴシック"/>
        <family val="3"/>
        <charset val="128"/>
      </rPr>
      <t>株</t>
    </r>
    <r>
      <rPr>
        <sz val="11"/>
        <color theme="1"/>
        <rFont val="Arial"/>
        <family val="2"/>
      </rPr>
      <t>)</t>
    </r>
  </si>
  <si>
    <t>A0448</t>
  </si>
  <si>
    <r>
      <rPr>
        <sz val="11"/>
        <color theme="1"/>
        <rFont val="ＭＳ ゴシック"/>
        <family val="3"/>
        <charset val="128"/>
      </rPr>
      <t>大和ライフエナジア</t>
    </r>
    <r>
      <rPr>
        <sz val="11"/>
        <color theme="1"/>
        <rFont val="Arial"/>
        <family val="2"/>
      </rPr>
      <t>(</t>
    </r>
    <r>
      <rPr>
        <sz val="11"/>
        <color theme="1"/>
        <rFont val="ＭＳ ゴシック"/>
        <family val="3"/>
        <charset val="128"/>
      </rPr>
      <t>株</t>
    </r>
    <r>
      <rPr>
        <sz val="11"/>
        <color theme="1"/>
        <rFont val="Arial"/>
        <family val="2"/>
      </rPr>
      <t>)</t>
    </r>
  </si>
  <si>
    <t>A0451</t>
  </si>
  <si>
    <r>
      <rPr>
        <sz val="11"/>
        <color theme="1"/>
        <rFont val="ＭＳ ゴシック"/>
        <family val="3"/>
        <charset val="128"/>
      </rPr>
      <t>Ｃｏｃｏテラスたがわ</t>
    </r>
    <r>
      <rPr>
        <sz val="11"/>
        <color theme="1"/>
        <rFont val="Arial"/>
        <family val="2"/>
      </rPr>
      <t>(</t>
    </r>
    <r>
      <rPr>
        <sz val="11"/>
        <color theme="1"/>
        <rFont val="ＭＳ ゴシック"/>
        <family val="3"/>
        <charset val="128"/>
      </rPr>
      <t>株</t>
    </r>
    <r>
      <rPr>
        <sz val="11"/>
        <color theme="1"/>
        <rFont val="Arial"/>
        <family val="2"/>
      </rPr>
      <t>)</t>
    </r>
  </si>
  <si>
    <t>A0452</t>
  </si>
  <si>
    <r>
      <rPr>
        <sz val="11"/>
        <color theme="1"/>
        <rFont val="ＭＳ ゴシック"/>
        <family val="3"/>
        <charset val="128"/>
      </rPr>
      <t>東北電力エナジートレーディング</t>
    </r>
    <r>
      <rPr>
        <sz val="11"/>
        <color theme="1"/>
        <rFont val="Arial"/>
        <family val="2"/>
      </rPr>
      <t>(</t>
    </r>
    <r>
      <rPr>
        <sz val="11"/>
        <color theme="1"/>
        <rFont val="ＭＳ ゴシック"/>
        <family val="3"/>
        <charset val="128"/>
      </rPr>
      <t>株</t>
    </r>
    <r>
      <rPr>
        <sz val="11"/>
        <color theme="1"/>
        <rFont val="Arial"/>
        <family val="2"/>
      </rPr>
      <t>)</t>
    </r>
  </si>
  <si>
    <t>A0453</t>
  </si>
  <si>
    <r>
      <t>(</t>
    </r>
    <r>
      <rPr>
        <sz val="11"/>
        <color theme="1"/>
        <rFont val="ＭＳ ゴシック"/>
        <family val="3"/>
        <charset val="128"/>
      </rPr>
      <t>株</t>
    </r>
    <r>
      <rPr>
        <sz val="11"/>
        <color theme="1"/>
        <rFont val="Arial"/>
        <family val="2"/>
      </rPr>
      <t>)</t>
    </r>
    <r>
      <rPr>
        <sz val="11"/>
        <color theme="1"/>
        <rFont val="ＭＳ ゴシック"/>
        <family val="3"/>
        <charset val="128"/>
      </rPr>
      <t>横浜環境デザイン</t>
    </r>
  </si>
  <si>
    <t>A0454</t>
  </si>
  <si>
    <r>
      <t>(</t>
    </r>
    <r>
      <rPr>
        <sz val="11"/>
        <color theme="1"/>
        <rFont val="ＭＳ ゴシック"/>
        <family val="3"/>
        <charset val="128"/>
      </rPr>
      <t>株</t>
    </r>
    <r>
      <rPr>
        <sz val="11"/>
        <color theme="1"/>
        <rFont val="Arial"/>
        <family val="2"/>
      </rPr>
      <t>)</t>
    </r>
    <r>
      <rPr>
        <sz val="11"/>
        <color theme="1"/>
        <rFont val="ＭＳ ゴシック"/>
        <family val="3"/>
        <charset val="128"/>
      </rPr>
      <t>まち未来製作所</t>
    </r>
  </si>
  <si>
    <t>A0455</t>
  </si>
  <si>
    <r>
      <rPr>
        <sz val="11"/>
        <color theme="1"/>
        <rFont val="ＭＳ ゴシック"/>
        <family val="3"/>
        <charset val="128"/>
      </rPr>
      <t>ＴＲＥＮＤＥ</t>
    </r>
    <r>
      <rPr>
        <sz val="11"/>
        <color theme="1"/>
        <rFont val="Arial"/>
        <family val="2"/>
      </rPr>
      <t>(</t>
    </r>
    <r>
      <rPr>
        <sz val="11"/>
        <color theme="1"/>
        <rFont val="ＭＳ ゴシック"/>
        <family val="3"/>
        <charset val="128"/>
      </rPr>
      <t>株</t>
    </r>
    <r>
      <rPr>
        <sz val="11"/>
        <color theme="1"/>
        <rFont val="Arial"/>
        <family val="2"/>
      </rPr>
      <t>)</t>
    </r>
  </si>
  <si>
    <t>A0456</t>
  </si>
  <si>
    <r>
      <t>(</t>
    </r>
    <r>
      <rPr>
        <sz val="11"/>
        <color theme="1"/>
        <rFont val="ＭＳ ゴシック"/>
        <family val="3"/>
        <charset val="128"/>
      </rPr>
      <t>株</t>
    </r>
    <r>
      <rPr>
        <sz val="11"/>
        <color theme="1"/>
        <rFont val="Arial"/>
        <family val="2"/>
      </rPr>
      <t>)</t>
    </r>
    <r>
      <rPr>
        <sz val="11"/>
        <color theme="1"/>
        <rFont val="ＭＳ ゴシック"/>
        <family val="3"/>
        <charset val="128"/>
      </rPr>
      <t>どさんこパワー</t>
    </r>
  </si>
  <si>
    <t>A0457</t>
  </si>
  <si>
    <r>
      <rPr>
        <sz val="11"/>
        <color theme="1"/>
        <rFont val="ＭＳ ゴシック"/>
        <family val="3"/>
        <charset val="128"/>
      </rPr>
      <t>トリニティエナジー</t>
    </r>
    <r>
      <rPr>
        <sz val="11"/>
        <color theme="1"/>
        <rFont val="Arial"/>
        <family val="2"/>
      </rPr>
      <t>(</t>
    </r>
    <r>
      <rPr>
        <sz val="11"/>
        <color theme="1"/>
        <rFont val="ＭＳ ゴシック"/>
        <family val="3"/>
        <charset val="128"/>
      </rPr>
      <t>株</t>
    </r>
    <r>
      <rPr>
        <sz val="11"/>
        <color theme="1"/>
        <rFont val="Arial"/>
        <family val="2"/>
      </rPr>
      <t>)</t>
    </r>
  </si>
  <si>
    <t>A0458</t>
  </si>
  <si>
    <r>
      <rPr>
        <sz val="11"/>
        <color theme="1"/>
        <rFont val="ＭＳ ゴシック"/>
        <family val="3"/>
        <charset val="128"/>
      </rPr>
      <t>ワンワールドエナジー</t>
    </r>
    <r>
      <rPr>
        <sz val="11"/>
        <color theme="1"/>
        <rFont val="Arial"/>
        <family val="2"/>
      </rPr>
      <t>(</t>
    </r>
    <r>
      <rPr>
        <sz val="11"/>
        <color theme="1"/>
        <rFont val="ＭＳ ゴシック"/>
        <family val="3"/>
        <charset val="128"/>
      </rPr>
      <t>株</t>
    </r>
    <r>
      <rPr>
        <sz val="11"/>
        <color theme="1"/>
        <rFont val="Arial"/>
        <family val="2"/>
      </rPr>
      <t>)</t>
    </r>
    <phoneticPr fontId="197"/>
  </si>
  <si>
    <t>A0461</t>
  </si>
  <si>
    <r>
      <t>(</t>
    </r>
    <r>
      <rPr>
        <sz val="11"/>
        <color theme="1"/>
        <rFont val="ＭＳ ゴシック"/>
        <family val="3"/>
        <charset val="128"/>
      </rPr>
      <t>株</t>
    </r>
    <r>
      <rPr>
        <sz val="11"/>
        <color theme="1"/>
        <rFont val="Arial"/>
        <family val="2"/>
      </rPr>
      <t>)</t>
    </r>
    <r>
      <rPr>
        <sz val="11"/>
        <color theme="1"/>
        <rFont val="ＭＳ ゴシック"/>
        <family val="3"/>
        <charset val="128"/>
      </rPr>
      <t>ＬＩＸＩＬ　ＴＥＰＣＯ　スマートパートナーズ</t>
    </r>
  </si>
  <si>
    <t>A0463</t>
  </si>
  <si>
    <r>
      <t>(</t>
    </r>
    <r>
      <rPr>
        <sz val="11"/>
        <color theme="1"/>
        <rFont val="ＭＳ ゴシック"/>
        <family val="3"/>
        <charset val="128"/>
      </rPr>
      <t>株</t>
    </r>
    <r>
      <rPr>
        <sz val="11"/>
        <color theme="1"/>
        <rFont val="Arial"/>
        <family val="2"/>
      </rPr>
      <t>)</t>
    </r>
    <r>
      <rPr>
        <sz val="11"/>
        <color theme="1"/>
        <rFont val="ＭＳ ゴシック"/>
        <family val="3"/>
        <charset val="128"/>
      </rPr>
      <t>ＮＥＸＴ　ＯＮＥ</t>
    </r>
  </si>
  <si>
    <t>A0465</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</si>
  <si>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ムダカラ</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ユビニティー</t>
    </r>
    <r>
      <rPr>
        <sz val="11"/>
        <color rgb="FF000000"/>
        <rFont val="Arial"/>
        <family val="2"/>
      </rPr>
      <t>)</t>
    </r>
  </si>
  <si>
    <t>A0466</t>
  </si>
  <si>
    <r>
      <t>(</t>
    </r>
    <r>
      <rPr>
        <sz val="11"/>
        <color theme="1"/>
        <rFont val="ＭＳ ゴシック"/>
        <family val="3"/>
        <charset val="128"/>
      </rPr>
      <t>株</t>
    </r>
    <r>
      <rPr>
        <sz val="11"/>
        <color theme="1"/>
        <rFont val="Arial"/>
        <family val="2"/>
      </rPr>
      <t>)</t>
    </r>
    <r>
      <rPr>
        <sz val="11"/>
        <color theme="1"/>
        <rFont val="ＭＳ ゴシック"/>
        <family val="3"/>
        <charset val="128"/>
      </rPr>
      <t>宮交シティ</t>
    </r>
  </si>
  <si>
    <t>A0467</t>
  </si>
  <si>
    <r>
      <t>(</t>
    </r>
    <r>
      <rPr>
        <sz val="11"/>
        <color theme="1"/>
        <rFont val="ＭＳ ゴシック"/>
        <family val="3"/>
        <charset val="128"/>
      </rPr>
      <t>株</t>
    </r>
    <r>
      <rPr>
        <sz val="11"/>
        <color theme="1"/>
        <rFont val="Arial"/>
        <family val="2"/>
      </rPr>
      <t>)</t>
    </r>
    <r>
      <rPr>
        <sz val="11"/>
        <color theme="1"/>
        <rFont val="ＭＳ ゴシック"/>
        <family val="3"/>
        <charset val="128"/>
      </rPr>
      <t>アルファライズ</t>
    </r>
    <phoneticPr fontId="197"/>
  </si>
  <si>
    <t>A0468</t>
  </si>
  <si>
    <r>
      <rPr>
        <sz val="11"/>
        <color theme="1"/>
        <rFont val="ＭＳ ゴシック"/>
        <family val="3"/>
        <charset val="128"/>
      </rPr>
      <t>おおすみ半島スマートエネルギー</t>
    </r>
    <r>
      <rPr>
        <sz val="11"/>
        <color theme="1"/>
        <rFont val="Arial"/>
        <family val="2"/>
      </rPr>
      <t>(</t>
    </r>
    <r>
      <rPr>
        <sz val="11"/>
        <color theme="1"/>
        <rFont val="ＭＳ ゴシック"/>
        <family val="3"/>
        <charset val="128"/>
      </rPr>
      <t>株</t>
    </r>
    <r>
      <rPr>
        <sz val="11"/>
        <color theme="1"/>
        <rFont val="Arial"/>
        <family val="2"/>
      </rPr>
      <t>)</t>
    </r>
  </si>
  <si>
    <t>A0470</t>
  </si>
  <si>
    <r>
      <rPr>
        <sz val="11"/>
        <color theme="1"/>
        <rFont val="ＭＳ ゴシック"/>
        <family val="3"/>
        <charset val="128"/>
      </rPr>
      <t>おきなわコープエナジー</t>
    </r>
    <r>
      <rPr>
        <sz val="11"/>
        <color theme="1"/>
        <rFont val="Arial"/>
        <family val="2"/>
      </rPr>
      <t>(</t>
    </r>
    <r>
      <rPr>
        <sz val="11"/>
        <color theme="1"/>
        <rFont val="ＭＳ ゴシック"/>
        <family val="3"/>
        <charset val="128"/>
      </rPr>
      <t>株</t>
    </r>
    <r>
      <rPr>
        <sz val="11"/>
        <color theme="1"/>
        <rFont val="Arial"/>
        <family val="2"/>
      </rPr>
      <t>)</t>
    </r>
  </si>
  <si>
    <t>A0471</t>
  </si>
  <si>
    <r>
      <rPr>
        <sz val="11"/>
        <color theme="1"/>
        <rFont val="ＭＳ ゴシック"/>
        <family val="3"/>
        <charset val="128"/>
      </rPr>
      <t>久慈地域エネルギー</t>
    </r>
    <r>
      <rPr>
        <sz val="11"/>
        <color theme="1"/>
        <rFont val="Arial"/>
        <family val="2"/>
      </rPr>
      <t>(</t>
    </r>
    <r>
      <rPr>
        <sz val="11"/>
        <color theme="1"/>
        <rFont val="ＭＳ ゴシック"/>
        <family val="3"/>
        <charset val="128"/>
      </rPr>
      <t>株</t>
    </r>
    <r>
      <rPr>
        <sz val="11"/>
        <color theme="1"/>
        <rFont val="Arial"/>
        <family val="2"/>
      </rPr>
      <t>)</t>
    </r>
  </si>
  <si>
    <t>A0472</t>
  </si>
  <si>
    <r>
      <rPr>
        <sz val="11"/>
        <color theme="1"/>
        <rFont val="ＭＳ ゴシック"/>
        <family val="3"/>
        <charset val="128"/>
      </rPr>
      <t>弘前ガス</t>
    </r>
    <r>
      <rPr>
        <sz val="11"/>
        <color theme="1"/>
        <rFont val="Arial"/>
        <family val="2"/>
      </rPr>
      <t>(</t>
    </r>
    <r>
      <rPr>
        <sz val="11"/>
        <color theme="1"/>
        <rFont val="ＭＳ ゴシック"/>
        <family val="3"/>
        <charset val="128"/>
      </rPr>
      <t>株</t>
    </r>
    <r>
      <rPr>
        <sz val="11"/>
        <color theme="1"/>
        <rFont val="Arial"/>
        <family val="2"/>
      </rPr>
      <t>)</t>
    </r>
  </si>
  <si>
    <t>A0473</t>
  </si>
  <si>
    <r>
      <t>(</t>
    </r>
    <r>
      <rPr>
        <sz val="11"/>
        <color theme="1"/>
        <rFont val="ＭＳ ゴシック"/>
        <family val="3"/>
        <charset val="128"/>
      </rPr>
      <t>株</t>
    </r>
    <r>
      <rPr>
        <sz val="11"/>
        <color theme="1"/>
        <rFont val="Arial"/>
        <family val="2"/>
      </rPr>
      <t>)</t>
    </r>
    <r>
      <rPr>
        <sz val="11"/>
        <color theme="1"/>
        <rFont val="ＭＳ ゴシック"/>
        <family val="3"/>
        <charset val="128"/>
      </rPr>
      <t>フォーバルテレコム　</t>
    </r>
  </si>
  <si>
    <t>A0476</t>
  </si>
  <si>
    <r>
      <t>(</t>
    </r>
    <r>
      <rPr>
        <sz val="11"/>
        <color theme="1"/>
        <rFont val="ＭＳ ゴシック"/>
        <family val="3"/>
        <charset val="128"/>
      </rPr>
      <t>株</t>
    </r>
    <r>
      <rPr>
        <sz val="11"/>
        <color theme="1"/>
        <rFont val="Arial"/>
        <family val="2"/>
      </rPr>
      <t>)</t>
    </r>
    <r>
      <rPr>
        <sz val="11"/>
        <color theme="1"/>
        <rFont val="ＭＳ ゴシック"/>
        <family val="3"/>
        <charset val="128"/>
      </rPr>
      <t>グランデータ</t>
    </r>
  </si>
  <si>
    <t>A0477</t>
  </si>
  <si>
    <r>
      <rPr>
        <sz val="11"/>
        <color theme="1"/>
        <rFont val="ＭＳ ゴシック"/>
        <family val="3"/>
        <charset val="128"/>
      </rPr>
      <t>くるめエネルギー</t>
    </r>
    <r>
      <rPr>
        <sz val="11"/>
        <color theme="1"/>
        <rFont val="Arial"/>
        <family val="2"/>
      </rPr>
      <t>(</t>
    </r>
    <r>
      <rPr>
        <sz val="11"/>
        <color theme="1"/>
        <rFont val="ＭＳ ゴシック"/>
        <family val="3"/>
        <charset val="128"/>
      </rPr>
      <t>株</t>
    </r>
    <r>
      <rPr>
        <sz val="11"/>
        <color theme="1"/>
        <rFont val="Arial"/>
        <family val="2"/>
      </rPr>
      <t>)</t>
    </r>
  </si>
  <si>
    <t>A0480</t>
  </si>
  <si>
    <r>
      <rPr>
        <sz val="11"/>
        <color theme="1"/>
        <rFont val="ＭＳ ゴシック"/>
        <family val="3"/>
        <charset val="128"/>
      </rPr>
      <t>松阪新電力</t>
    </r>
    <r>
      <rPr>
        <sz val="11"/>
        <color theme="1"/>
        <rFont val="Arial"/>
        <family val="2"/>
      </rPr>
      <t>(</t>
    </r>
    <r>
      <rPr>
        <sz val="11"/>
        <color theme="1"/>
        <rFont val="ＭＳ ゴシック"/>
        <family val="3"/>
        <charset val="128"/>
      </rPr>
      <t>株</t>
    </r>
    <r>
      <rPr>
        <sz val="11"/>
        <color theme="1"/>
        <rFont val="Arial"/>
        <family val="2"/>
      </rPr>
      <t>)</t>
    </r>
  </si>
  <si>
    <t>A0481</t>
  </si>
  <si>
    <r>
      <rPr>
        <sz val="11"/>
        <color theme="1"/>
        <rFont val="ＭＳ ゴシック"/>
        <family val="3"/>
        <charset val="128"/>
      </rPr>
      <t>ヒューリックプロパティソリューション</t>
    </r>
    <r>
      <rPr>
        <sz val="11"/>
        <color theme="1"/>
        <rFont val="Arial"/>
        <family val="2"/>
      </rPr>
      <t>(</t>
    </r>
    <r>
      <rPr>
        <sz val="11"/>
        <color theme="1"/>
        <rFont val="ＭＳ ゴシック"/>
        <family val="3"/>
        <charset val="128"/>
      </rPr>
      <t>株</t>
    </r>
    <r>
      <rPr>
        <sz val="11"/>
        <color theme="1"/>
        <rFont val="Arial"/>
        <family val="2"/>
      </rPr>
      <t>)</t>
    </r>
  </si>
  <si>
    <t>A0482</t>
  </si>
  <si>
    <r>
      <rPr>
        <sz val="11"/>
        <color theme="1"/>
        <rFont val="ＭＳ ゴシック"/>
        <family val="3"/>
        <charset val="128"/>
      </rPr>
      <t>宮崎電力</t>
    </r>
    <r>
      <rPr>
        <sz val="11"/>
        <color theme="1"/>
        <rFont val="Arial"/>
        <family val="2"/>
      </rPr>
      <t>(</t>
    </r>
    <r>
      <rPr>
        <sz val="11"/>
        <color theme="1"/>
        <rFont val="ＭＳ ゴシック"/>
        <family val="3"/>
        <charset val="128"/>
      </rPr>
      <t>株</t>
    </r>
    <r>
      <rPr>
        <sz val="11"/>
        <color theme="1"/>
        <rFont val="Arial"/>
        <family val="2"/>
      </rPr>
      <t>)</t>
    </r>
  </si>
  <si>
    <t>A0484</t>
  </si>
  <si>
    <r>
      <rPr>
        <sz val="11"/>
        <color theme="1"/>
        <rFont val="ＭＳ ゴシック"/>
        <family val="3"/>
        <charset val="128"/>
      </rPr>
      <t>三友エンテック</t>
    </r>
    <r>
      <rPr>
        <sz val="11"/>
        <color theme="1"/>
        <rFont val="Arial"/>
        <family val="2"/>
      </rPr>
      <t>(</t>
    </r>
    <r>
      <rPr>
        <sz val="11"/>
        <color theme="1"/>
        <rFont val="ＭＳ ゴシック"/>
        <family val="3"/>
        <charset val="128"/>
      </rPr>
      <t>株</t>
    </r>
    <r>
      <rPr>
        <sz val="11"/>
        <color theme="1"/>
        <rFont val="Arial"/>
        <family val="2"/>
      </rPr>
      <t>)</t>
    </r>
  </si>
  <si>
    <t>A0486</t>
  </si>
  <si>
    <r>
      <rPr>
        <sz val="11"/>
        <color theme="1"/>
        <rFont val="ＭＳ ゴシック"/>
        <family val="3"/>
        <charset val="128"/>
      </rPr>
      <t>府中・調布まちなかエナジー</t>
    </r>
    <r>
      <rPr>
        <sz val="11"/>
        <color theme="1"/>
        <rFont val="Arial"/>
        <family val="2"/>
      </rPr>
      <t>(</t>
    </r>
    <r>
      <rPr>
        <sz val="11"/>
        <color theme="1"/>
        <rFont val="ＭＳ ゴシック"/>
        <family val="3"/>
        <charset val="128"/>
      </rPr>
      <t>株</t>
    </r>
    <r>
      <rPr>
        <sz val="11"/>
        <color theme="1"/>
        <rFont val="Arial"/>
        <family val="2"/>
      </rPr>
      <t>)</t>
    </r>
  </si>
  <si>
    <t>A0487</t>
  </si>
  <si>
    <r>
      <rPr>
        <sz val="11"/>
        <color theme="1"/>
        <rFont val="ＭＳ ゴシック"/>
        <family val="3"/>
        <charset val="128"/>
      </rPr>
      <t>伊勢志摩電力</t>
    </r>
    <r>
      <rPr>
        <sz val="11"/>
        <color theme="1"/>
        <rFont val="Arial"/>
        <family val="2"/>
      </rPr>
      <t>(</t>
    </r>
    <r>
      <rPr>
        <sz val="11"/>
        <color theme="1"/>
        <rFont val="ＭＳ ゴシック"/>
        <family val="3"/>
        <charset val="128"/>
      </rPr>
      <t>株</t>
    </r>
    <r>
      <rPr>
        <sz val="11"/>
        <color theme="1"/>
        <rFont val="Arial"/>
        <family val="2"/>
      </rPr>
      <t>)</t>
    </r>
  </si>
  <si>
    <t>A0490</t>
  </si>
  <si>
    <r>
      <t>(</t>
    </r>
    <r>
      <rPr>
        <sz val="11"/>
        <color theme="1"/>
        <rFont val="ＭＳ ゴシック"/>
        <family val="3"/>
        <charset val="128"/>
      </rPr>
      <t>株</t>
    </r>
    <r>
      <rPr>
        <sz val="11"/>
        <color theme="1"/>
        <rFont val="Arial"/>
        <family val="2"/>
      </rPr>
      <t>)</t>
    </r>
    <r>
      <rPr>
        <sz val="11"/>
        <color theme="1"/>
        <rFont val="ＭＳ ゴシック"/>
        <family val="3"/>
        <charset val="128"/>
      </rPr>
      <t>ＣＤエナジーダイレクト</t>
    </r>
  </si>
  <si>
    <t>A0491</t>
  </si>
  <si>
    <r>
      <rPr>
        <sz val="11"/>
        <color rgb="FF000000"/>
        <rFont val="ＭＳ ゴシック"/>
        <family val="3"/>
        <charset val="128"/>
      </rPr>
      <t>Ｑ．ＥＮＥＳＴでんき</t>
    </r>
    <r>
      <rPr>
        <sz val="11"/>
        <color rgb="FF000000"/>
        <rFont val="Arial"/>
        <family val="2"/>
      </rPr>
      <t>(</t>
    </r>
    <r>
      <rPr>
        <sz val="11"/>
        <color rgb="FF000000"/>
        <rFont val="ＭＳ ゴシック"/>
        <family val="3"/>
        <charset val="128"/>
      </rPr>
      <t>株</t>
    </r>
    <r>
      <rPr>
        <sz val="11"/>
        <color rgb="FF000000"/>
        <rFont val="Arial"/>
        <family val="2"/>
      </rPr>
      <t>)</t>
    </r>
  </si>
  <si>
    <t>A0493</t>
  </si>
  <si>
    <r>
      <t>(</t>
    </r>
    <r>
      <rPr>
        <sz val="11"/>
        <color theme="1"/>
        <rFont val="ＭＳ ゴシック"/>
        <family val="3"/>
        <charset val="128"/>
      </rPr>
      <t>株</t>
    </r>
    <r>
      <rPr>
        <sz val="11"/>
        <color theme="1"/>
        <rFont val="Arial"/>
        <family val="2"/>
      </rPr>
      <t>)</t>
    </r>
    <r>
      <rPr>
        <sz val="11"/>
        <color theme="1"/>
        <rFont val="ＭＳ ゴシック"/>
        <family val="3"/>
        <charset val="128"/>
      </rPr>
      <t>ぶんごおおのエナジー</t>
    </r>
  </si>
  <si>
    <t>A0494</t>
  </si>
  <si>
    <r>
      <rPr>
        <sz val="11"/>
        <color theme="1"/>
        <rFont val="ＭＳ ゴシック"/>
        <family val="3"/>
        <charset val="128"/>
      </rPr>
      <t>ヴィジョナリーパワー</t>
    </r>
    <r>
      <rPr>
        <sz val="11"/>
        <color theme="1"/>
        <rFont val="Arial"/>
        <family val="2"/>
      </rPr>
      <t>(</t>
    </r>
    <r>
      <rPr>
        <sz val="11"/>
        <color theme="1"/>
        <rFont val="ＭＳ ゴシック"/>
        <family val="3"/>
        <charset val="128"/>
      </rPr>
      <t>株</t>
    </r>
    <r>
      <rPr>
        <sz val="11"/>
        <color theme="1"/>
        <rFont val="Arial"/>
        <family val="2"/>
      </rPr>
      <t>)</t>
    </r>
  </si>
  <si>
    <t>A0495</t>
  </si>
  <si>
    <r>
      <rPr>
        <sz val="11"/>
        <color theme="1"/>
        <rFont val="ＭＳ ゴシック"/>
        <family val="3"/>
        <charset val="128"/>
      </rPr>
      <t>有明エナジー</t>
    </r>
    <r>
      <rPr>
        <sz val="11"/>
        <color theme="1"/>
        <rFont val="Arial"/>
        <family val="2"/>
      </rPr>
      <t>(</t>
    </r>
    <r>
      <rPr>
        <sz val="11"/>
        <color theme="1"/>
        <rFont val="ＭＳ ゴシック"/>
        <family val="3"/>
        <charset val="128"/>
      </rPr>
      <t>株</t>
    </r>
    <r>
      <rPr>
        <sz val="11"/>
        <color theme="1"/>
        <rFont val="Arial"/>
        <family val="2"/>
      </rPr>
      <t>)</t>
    </r>
  </si>
  <si>
    <t>A0499</t>
  </si>
  <si>
    <r>
      <rPr>
        <sz val="11"/>
        <color theme="1"/>
        <rFont val="ＭＳ ゴシック"/>
        <family val="3"/>
        <charset val="128"/>
      </rPr>
      <t>厚木瓦斯</t>
    </r>
    <r>
      <rPr>
        <sz val="11"/>
        <color theme="1"/>
        <rFont val="Arial"/>
        <family val="2"/>
      </rPr>
      <t>(</t>
    </r>
    <r>
      <rPr>
        <sz val="11"/>
        <color theme="1"/>
        <rFont val="ＭＳ ゴシック"/>
        <family val="3"/>
        <charset val="128"/>
      </rPr>
      <t>株</t>
    </r>
    <r>
      <rPr>
        <sz val="11"/>
        <color theme="1"/>
        <rFont val="Arial"/>
        <family val="2"/>
      </rPr>
      <t>)</t>
    </r>
  </si>
  <si>
    <t>A0500</t>
  </si>
  <si>
    <r>
      <t>(</t>
    </r>
    <r>
      <rPr>
        <sz val="11"/>
        <color theme="1"/>
        <rFont val="ＭＳ ゴシック"/>
        <family val="3"/>
        <charset val="128"/>
      </rPr>
      <t>株</t>
    </r>
    <r>
      <rPr>
        <sz val="11"/>
        <color theme="1"/>
        <rFont val="Arial"/>
        <family val="2"/>
      </rPr>
      <t>)</t>
    </r>
    <r>
      <rPr>
        <sz val="11"/>
        <color theme="1"/>
        <rFont val="ＭＳ ゴシック"/>
        <family val="3"/>
        <charset val="128"/>
      </rPr>
      <t>エネ・ビジョン</t>
    </r>
  </si>
  <si>
    <t>A0501</t>
  </si>
  <si>
    <r>
      <rPr>
        <sz val="11"/>
        <color theme="1"/>
        <rFont val="ＭＳ ゴシック"/>
        <family val="3"/>
        <charset val="128"/>
      </rPr>
      <t>イワタニ三重</t>
    </r>
    <r>
      <rPr>
        <sz val="11"/>
        <color theme="1"/>
        <rFont val="Arial"/>
        <family val="2"/>
      </rPr>
      <t>(</t>
    </r>
    <r>
      <rPr>
        <sz val="11"/>
        <color theme="1"/>
        <rFont val="ＭＳ ゴシック"/>
        <family val="3"/>
        <charset val="128"/>
      </rPr>
      <t>株</t>
    </r>
    <r>
      <rPr>
        <sz val="11"/>
        <color theme="1"/>
        <rFont val="Arial"/>
        <family val="2"/>
      </rPr>
      <t>)</t>
    </r>
  </si>
  <si>
    <t>A0502</t>
  </si>
  <si>
    <r>
      <t>(</t>
    </r>
    <r>
      <rPr>
        <sz val="11"/>
        <color theme="1"/>
        <rFont val="ＭＳ ゴシック"/>
        <family val="3"/>
        <charset val="128"/>
      </rPr>
      <t>株</t>
    </r>
    <r>
      <rPr>
        <sz val="11"/>
        <color theme="1"/>
        <rFont val="Arial"/>
        <family val="2"/>
      </rPr>
      <t>)</t>
    </r>
    <r>
      <rPr>
        <sz val="11"/>
        <color theme="1"/>
        <rFont val="ＭＳ ゴシック"/>
        <family val="3"/>
        <charset val="128"/>
      </rPr>
      <t>マルヰ</t>
    </r>
  </si>
  <si>
    <t>A0503</t>
  </si>
  <si>
    <r>
      <rPr>
        <sz val="11"/>
        <color theme="1"/>
        <rFont val="ＭＳ ゴシック"/>
        <family val="3"/>
        <charset val="128"/>
      </rPr>
      <t>大多喜ガス</t>
    </r>
    <r>
      <rPr>
        <sz val="11"/>
        <color theme="1"/>
        <rFont val="Arial"/>
        <family val="2"/>
      </rPr>
      <t>(</t>
    </r>
    <r>
      <rPr>
        <sz val="11"/>
        <color theme="1"/>
        <rFont val="ＭＳ ゴシック"/>
        <family val="3"/>
        <charset val="128"/>
      </rPr>
      <t>株</t>
    </r>
    <r>
      <rPr>
        <sz val="11"/>
        <color theme="1"/>
        <rFont val="Arial"/>
        <family val="2"/>
      </rPr>
      <t>)</t>
    </r>
  </si>
  <si>
    <t>A0506</t>
  </si>
  <si>
    <r>
      <rPr>
        <sz val="11"/>
        <color theme="1"/>
        <rFont val="ＭＳ ゴシック"/>
        <family val="3"/>
        <charset val="128"/>
      </rPr>
      <t>鈴与電力</t>
    </r>
    <r>
      <rPr>
        <sz val="11"/>
        <color theme="1"/>
        <rFont val="Arial"/>
        <family val="2"/>
      </rPr>
      <t>(</t>
    </r>
    <r>
      <rPr>
        <sz val="11"/>
        <color theme="1"/>
        <rFont val="ＭＳ ゴシック"/>
        <family val="3"/>
        <charset val="128"/>
      </rPr>
      <t>株</t>
    </r>
    <r>
      <rPr>
        <sz val="11"/>
        <color theme="1"/>
        <rFont val="Arial"/>
        <family val="2"/>
      </rPr>
      <t>)</t>
    </r>
  </si>
  <si>
    <t>A0507</t>
  </si>
  <si>
    <r>
      <rPr>
        <sz val="11"/>
        <color theme="1"/>
        <rFont val="ＭＳ ゴシック"/>
        <family val="3"/>
        <charset val="128"/>
      </rPr>
      <t>コープ電力</t>
    </r>
    <r>
      <rPr>
        <sz val="11"/>
        <color theme="1"/>
        <rFont val="Arial"/>
        <family val="2"/>
      </rPr>
      <t>(</t>
    </r>
    <r>
      <rPr>
        <sz val="11"/>
        <color theme="1"/>
        <rFont val="ＭＳ ゴシック"/>
        <family val="3"/>
        <charset val="128"/>
      </rPr>
      <t>株</t>
    </r>
    <r>
      <rPr>
        <sz val="11"/>
        <color theme="1"/>
        <rFont val="Arial"/>
        <family val="2"/>
      </rPr>
      <t>)</t>
    </r>
  </si>
  <si>
    <t>A0508</t>
  </si>
  <si>
    <r>
      <rPr>
        <sz val="11"/>
        <color theme="1"/>
        <rFont val="ＭＳ ゴシック"/>
        <family val="3"/>
        <charset val="128"/>
      </rPr>
      <t>生活協同組合コープぐんま</t>
    </r>
  </si>
  <si>
    <t>A0509</t>
  </si>
  <si>
    <r>
      <rPr>
        <sz val="11"/>
        <color theme="1"/>
        <rFont val="ＭＳ ゴシック"/>
        <family val="3"/>
        <charset val="128"/>
      </rPr>
      <t>とちぎコープ生活協同組合</t>
    </r>
  </si>
  <si>
    <t>A0510</t>
  </si>
  <si>
    <r>
      <rPr>
        <sz val="11"/>
        <color theme="1"/>
        <rFont val="ＭＳ ゴシック"/>
        <family val="3"/>
        <charset val="128"/>
      </rPr>
      <t>いばらきコープ生活協同組合</t>
    </r>
  </si>
  <si>
    <t>A0511</t>
  </si>
  <si>
    <r>
      <rPr>
        <sz val="11"/>
        <color theme="1"/>
        <rFont val="ＭＳ ゴシック"/>
        <family val="3"/>
        <charset val="128"/>
      </rPr>
      <t>亀岡ふるさとエナジー</t>
    </r>
    <r>
      <rPr>
        <sz val="11"/>
        <color theme="1"/>
        <rFont val="Arial"/>
        <family val="2"/>
      </rPr>
      <t>(</t>
    </r>
    <r>
      <rPr>
        <sz val="11"/>
        <color theme="1"/>
        <rFont val="ＭＳ ゴシック"/>
        <family val="3"/>
        <charset val="128"/>
      </rPr>
      <t>株</t>
    </r>
    <r>
      <rPr>
        <sz val="11"/>
        <color theme="1"/>
        <rFont val="Arial"/>
        <family val="2"/>
      </rPr>
      <t>)</t>
    </r>
  </si>
  <si>
    <t>A0513</t>
  </si>
  <si>
    <r>
      <t>(</t>
    </r>
    <r>
      <rPr>
        <sz val="11"/>
        <color theme="1"/>
        <rFont val="ＭＳ ゴシック"/>
        <family val="3"/>
        <charset val="128"/>
      </rPr>
      <t>株</t>
    </r>
    <r>
      <rPr>
        <sz val="11"/>
        <color theme="1"/>
        <rFont val="Arial"/>
        <family val="2"/>
      </rPr>
      <t>)</t>
    </r>
    <r>
      <rPr>
        <sz val="11"/>
        <color theme="1"/>
        <rFont val="ＭＳ ゴシック"/>
        <family val="3"/>
        <charset val="128"/>
      </rPr>
      <t>織戸組</t>
    </r>
  </si>
  <si>
    <t>A0514</t>
  </si>
  <si>
    <r>
      <rPr>
        <sz val="11"/>
        <color theme="1"/>
        <rFont val="ＭＳ ゴシック"/>
        <family val="3"/>
        <charset val="128"/>
      </rPr>
      <t>ふかやｅパワー</t>
    </r>
    <r>
      <rPr>
        <sz val="11"/>
        <color theme="1"/>
        <rFont val="Arial"/>
        <family val="2"/>
      </rPr>
      <t>(</t>
    </r>
    <r>
      <rPr>
        <sz val="11"/>
        <color theme="1"/>
        <rFont val="ＭＳ ゴシック"/>
        <family val="3"/>
        <charset val="128"/>
      </rPr>
      <t>株</t>
    </r>
    <r>
      <rPr>
        <sz val="11"/>
        <color theme="1"/>
        <rFont val="Arial"/>
        <family val="2"/>
      </rPr>
      <t>)</t>
    </r>
  </si>
  <si>
    <t>A0515</t>
  </si>
  <si>
    <r>
      <t>(</t>
    </r>
    <r>
      <rPr>
        <sz val="11"/>
        <color theme="1"/>
        <rFont val="ＭＳ ゴシック"/>
        <family val="3"/>
        <charset val="128"/>
      </rPr>
      <t>株</t>
    </r>
    <r>
      <rPr>
        <sz val="11"/>
        <color theme="1"/>
        <rFont val="Arial"/>
        <family val="2"/>
      </rPr>
      <t>)</t>
    </r>
    <r>
      <rPr>
        <sz val="11"/>
        <color theme="1"/>
        <rFont val="ＭＳ ゴシック"/>
        <family val="3"/>
        <charset val="128"/>
      </rPr>
      <t>Ｌｉｎｋ　Ｌｉｆｅ</t>
    </r>
  </si>
  <si>
    <t>A0518</t>
  </si>
  <si>
    <r>
      <t>(</t>
    </r>
    <r>
      <rPr>
        <sz val="11"/>
        <color theme="1"/>
        <rFont val="ＭＳ ゴシック"/>
        <family val="3"/>
        <charset val="128"/>
      </rPr>
      <t>株</t>
    </r>
    <r>
      <rPr>
        <sz val="11"/>
        <color theme="1"/>
        <rFont val="Arial"/>
        <family val="2"/>
      </rPr>
      <t>)</t>
    </r>
    <r>
      <rPr>
        <sz val="11"/>
        <color theme="1"/>
        <rFont val="ＭＳ ゴシック"/>
        <family val="3"/>
        <charset val="128"/>
      </rPr>
      <t>グローバルキャスト</t>
    </r>
  </si>
  <si>
    <t>A0519</t>
  </si>
  <si>
    <r>
      <rPr>
        <sz val="11"/>
        <color theme="1"/>
        <rFont val="ＭＳ ゴシック"/>
        <family val="3"/>
        <charset val="128"/>
      </rPr>
      <t>日本エネルギー総合システム</t>
    </r>
    <r>
      <rPr>
        <sz val="11"/>
        <color theme="1"/>
        <rFont val="Arial"/>
        <family val="2"/>
      </rPr>
      <t>(</t>
    </r>
    <r>
      <rPr>
        <sz val="11"/>
        <color theme="1"/>
        <rFont val="ＭＳ ゴシック"/>
        <family val="3"/>
        <charset val="128"/>
      </rPr>
      <t>株</t>
    </r>
    <r>
      <rPr>
        <sz val="11"/>
        <color theme="1"/>
        <rFont val="Arial"/>
        <family val="2"/>
      </rPr>
      <t>)</t>
    </r>
  </si>
  <si>
    <t>A0520</t>
  </si>
  <si>
    <r>
      <rPr>
        <sz val="11"/>
        <color theme="1"/>
        <rFont val="ＭＳ ゴシック"/>
        <family val="3"/>
        <charset val="128"/>
      </rPr>
      <t>イワタニ東海</t>
    </r>
    <r>
      <rPr>
        <sz val="11"/>
        <color theme="1"/>
        <rFont val="Arial"/>
        <family val="2"/>
      </rPr>
      <t>(</t>
    </r>
    <r>
      <rPr>
        <sz val="11"/>
        <color theme="1"/>
        <rFont val="ＭＳ ゴシック"/>
        <family val="3"/>
        <charset val="128"/>
      </rPr>
      <t>株</t>
    </r>
    <r>
      <rPr>
        <sz val="11"/>
        <color theme="1"/>
        <rFont val="Arial"/>
        <family val="2"/>
      </rPr>
      <t>)</t>
    </r>
  </si>
  <si>
    <t>A0522</t>
  </si>
  <si>
    <r>
      <t>(</t>
    </r>
    <r>
      <rPr>
        <sz val="11"/>
        <color theme="1"/>
        <rFont val="ＭＳ ゴシック"/>
        <family val="3"/>
        <charset val="128"/>
      </rPr>
      <t>株</t>
    </r>
    <r>
      <rPr>
        <sz val="11"/>
        <color theme="1"/>
        <rFont val="Arial"/>
        <family val="2"/>
      </rPr>
      <t>)</t>
    </r>
    <r>
      <rPr>
        <sz val="11"/>
        <color theme="1"/>
        <rFont val="ＭＳ ゴシック"/>
        <family val="3"/>
        <charset val="128"/>
      </rPr>
      <t>デライトアップ</t>
    </r>
  </si>
  <si>
    <t>A0525</t>
  </si>
  <si>
    <r>
      <t>(</t>
    </r>
    <r>
      <rPr>
        <sz val="11"/>
        <color theme="1"/>
        <rFont val="ＭＳ ゴシック"/>
        <family val="3"/>
        <charset val="128"/>
      </rPr>
      <t>株</t>
    </r>
    <r>
      <rPr>
        <sz val="11"/>
        <color theme="1"/>
        <rFont val="Arial"/>
        <family val="2"/>
      </rPr>
      <t>)</t>
    </r>
    <r>
      <rPr>
        <sz val="11"/>
        <color theme="1"/>
        <rFont val="ＭＳ ゴシック"/>
        <family val="3"/>
        <charset val="128"/>
      </rPr>
      <t>ところざわ未来電力</t>
    </r>
  </si>
  <si>
    <t>A0526</t>
  </si>
  <si>
    <r>
      <rPr>
        <sz val="11"/>
        <color theme="1"/>
        <rFont val="ＭＳ ゴシック"/>
        <family val="3"/>
        <charset val="128"/>
      </rPr>
      <t>朝日ガスエナジー</t>
    </r>
    <r>
      <rPr>
        <sz val="11"/>
        <color theme="1"/>
        <rFont val="Arial"/>
        <family val="2"/>
      </rPr>
      <t>(</t>
    </r>
    <r>
      <rPr>
        <sz val="11"/>
        <color theme="1"/>
        <rFont val="ＭＳ ゴシック"/>
        <family val="3"/>
        <charset val="128"/>
      </rPr>
      <t>株</t>
    </r>
    <r>
      <rPr>
        <sz val="11"/>
        <color theme="1"/>
        <rFont val="Arial"/>
        <family val="2"/>
      </rPr>
      <t>)</t>
    </r>
  </si>
  <si>
    <t>A0528</t>
  </si>
  <si>
    <r>
      <t>(</t>
    </r>
    <r>
      <rPr>
        <sz val="11"/>
        <color theme="1"/>
        <rFont val="ＭＳ ゴシック"/>
        <family val="3"/>
        <charset val="128"/>
      </rPr>
      <t>株</t>
    </r>
    <r>
      <rPr>
        <sz val="11"/>
        <color theme="1"/>
        <rFont val="Arial"/>
        <family val="2"/>
      </rPr>
      <t>)</t>
    </r>
    <r>
      <rPr>
        <sz val="11"/>
        <color theme="1"/>
        <rFont val="ＭＳ ゴシック"/>
        <family val="3"/>
        <charset val="128"/>
      </rPr>
      <t>エネファント</t>
    </r>
  </si>
  <si>
    <t>A0529</t>
  </si>
  <si>
    <r>
      <t>(</t>
    </r>
    <r>
      <rPr>
        <sz val="11"/>
        <color theme="1"/>
        <rFont val="ＭＳ ゴシック"/>
        <family val="3"/>
        <charset val="128"/>
      </rPr>
      <t>株</t>
    </r>
    <r>
      <rPr>
        <sz val="11"/>
        <color theme="1"/>
        <rFont val="Arial"/>
        <family val="2"/>
      </rPr>
      <t>)</t>
    </r>
    <r>
      <rPr>
        <sz val="11"/>
        <color theme="1"/>
        <rFont val="ＭＳ ゴシック"/>
        <family val="3"/>
        <charset val="128"/>
      </rPr>
      <t>エスエナジー</t>
    </r>
  </si>
  <si>
    <t>A0533</t>
  </si>
  <si>
    <r>
      <rPr>
        <sz val="11"/>
        <color rgb="FF000000"/>
        <rFont val="ＭＳ ゴシック"/>
        <family val="3"/>
        <charset val="128"/>
      </rPr>
      <t>秩父新電力</t>
    </r>
    <r>
      <rPr>
        <sz val="11"/>
        <color rgb="FF000000"/>
        <rFont val="Arial"/>
        <family val="2"/>
      </rPr>
      <t>(</t>
    </r>
    <r>
      <rPr>
        <sz val="11"/>
        <color rgb="FF000000"/>
        <rFont val="ＭＳ ゴシック"/>
        <family val="3"/>
        <charset val="128"/>
      </rPr>
      <t>株</t>
    </r>
    <r>
      <rPr>
        <sz val="11"/>
        <color rgb="FF000000"/>
        <rFont val="Arial"/>
        <family val="2"/>
      </rPr>
      <t>)</t>
    </r>
  </si>
  <si>
    <t>A0534</t>
  </si>
  <si>
    <r>
      <rPr>
        <sz val="11"/>
        <color theme="1"/>
        <rFont val="ＭＳ ゴシック"/>
        <family val="3"/>
        <charset val="128"/>
      </rPr>
      <t>みよしエナジー</t>
    </r>
    <r>
      <rPr>
        <sz val="11"/>
        <color theme="1"/>
        <rFont val="Arial"/>
        <family val="2"/>
      </rPr>
      <t>(</t>
    </r>
    <r>
      <rPr>
        <sz val="11"/>
        <color theme="1"/>
        <rFont val="ＭＳ ゴシック"/>
        <family val="3"/>
        <charset val="128"/>
      </rPr>
      <t>株</t>
    </r>
    <r>
      <rPr>
        <sz val="11"/>
        <color theme="1"/>
        <rFont val="Arial"/>
        <family val="2"/>
      </rPr>
      <t>)</t>
    </r>
  </si>
  <si>
    <t>A0536</t>
  </si>
  <si>
    <r>
      <rPr>
        <sz val="11"/>
        <color theme="1"/>
        <rFont val="ＭＳ ゴシック"/>
        <family val="3"/>
        <charset val="128"/>
      </rPr>
      <t>東日本ガス</t>
    </r>
    <r>
      <rPr>
        <sz val="11"/>
        <color theme="1"/>
        <rFont val="Arial"/>
        <family val="2"/>
      </rPr>
      <t>(</t>
    </r>
    <r>
      <rPr>
        <sz val="11"/>
        <color theme="1"/>
        <rFont val="ＭＳ ゴシック"/>
        <family val="3"/>
        <charset val="128"/>
      </rPr>
      <t>株</t>
    </r>
    <r>
      <rPr>
        <sz val="11"/>
        <color theme="1"/>
        <rFont val="Arial"/>
        <family val="2"/>
      </rPr>
      <t>)</t>
    </r>
  </si>
  <si>
    <t>A0537</t>
  </si>
  <si>
    <r>
      <rPr>
        <sz val="11"/>
        <color theme="1"/>
        <rFont val="ＭＳ ゴシック"/>
        <family val="3"/>
        <charset val="128"/>
      </rPr>
      <t>東彩ガス</t>
    </r>
    <r>
      <rPr>
        <sz val="11"/>
        <color theme="1"/>
        <rFont val="Arial"/>
        <family val="2"/>
      </rPr>
      <t>(</t>
    </r>
    <r>
      <rPr>
        <sz val="11"/>
        <color theme="1"/>
        <rFont val="ＭＳ ゴシック"/>
        <family val="3"/>
        <charset val="128"/>
      </rPr>
      <t>株</t>
    </r>
    <r>
      <rPr>
        <sz val="11"/>
        <color theme="1"/>
        <rFont val="Arial"/>
        <family val="2"/>
      </rPr>
      <t>)</t>
    </r>
  </si>
  <si>
    <t>A0538</t>
  </si>
  <si>
    <r>
      <rPr>
        <sz val="11"/>
        <color theme="1"/>
        <rFont val="ＭＳ ゴシック"/>
        <family val="3"/>
        <charset val="128"/>
      </rPr>
      <t>綿半パートナーズ</t>
    </r>
    <r>
      <rPr>
        <sz val="11"/>
        <color theme="1"/>
        <rFont val="Arial"/>
        <family val="2"/>
      </rPr>
      <t>(</t>
    </r>
    <r>
      <rPr>
        <sz val="11"/>
        <color theme="1"/>
        <rFont val="ＭＳ ゴシック"/>
        <family val="3"/>
        <charset val="128"/>
      </rPr>
      <t>株</t>
    </r>
    <r>
      <rPr>
        <sz val="11"/>
        <color theme="1"/>
        <rFont val="Arial"/>
        <family val="2"/>
      </rPr>
      <t>)</t>
    </r>
  </si>
  <si>
    <t>A0539</t>
  </si>
  <si>
    <r>
      <t>(</t>
    </r>
    <r>
      <rPr>
        <sz val="11"/>
        <color theme="1"/>
        <rFont val="ＭＳ ゴシック"/>
        <family val="3"/>
        <charset val="128"/>
      </rPr>
      <t>株</t>
    </r>
    <r>
      <rPr>
        <sz val="11"/>
        <color theme="1"/>
        <rFont val="Arial"/>
        <family val="2"/>
      </rPr>
      <t>)</t>
    </r>
    <r>
      <rPr>
        <sz val="11"/>
        <color theme="1"/>
        <rFont val="ＭＳ ゴシック"/>
        <family val="3"/>
        <charset val="128"/>
      </rPr>
      <t>ｋａｒｃｈ</t>
    </r>
  </si>
  <si>
    <t>A0543</t>
  </si>
  <si>
    <r>
      <t>(</t>
    </r>
    <r>
      <rPr>
        <sz val="11"/>
        <color theme="1"/>
        <rFont val="ＭＳ ゴシック"/>
        <family val="3"/>
        <charset val="128"/>
      </rPr>
      <t>株</t>
    </r>
    <r>
      <rPr>
        <sz val="11"/>
        <color theme="1"/>
        <rFont val="Arial"/>
        <family val="2"/>
      </rPr>
      <t>)</t>
    </r>
    <r>
      <rPr>
        <sz val="11"/>
        <color theme="1"/>
        <rFont val="ＭＳ ゴシック"/>
        <family val="3"/>
        <charset val="128"/>
      </rPr>
      <t>かみでん里山公社</t>
    </r>
  </si>
  <si>
    <t>A0546</t>
  </si>
  <si>
    <r>
      <t>(</t>
    </r>
    <r>
      <rPr>
        <sz val="11"/>
        <color theme="1"/>
        <rFont val="ＭＳ ゴシック"/>
        <family val="3"/>
        <charset val="128"/>
      </rPr>
      <t>株</t>
    </r>
    <r>
      <rPr>
        <sz val="11"/>
        <color theme="1"/>
        <rFont val="Arial"/>
        <family val="2"/>
      </rPr>
      <t>)</t>
    </r>
    <r>
      <rPr>
        <sz val="11"/>
        <color theme="1"/>
        <rFont val="ＭＳ ゴシック"/>
        <family val="3"/>
        <charset val="128"/>
      </rPr>
      <t>三郷ひまわりエナジー</t>
    </r>
  </si>
  <si>
    <t>A0547</t>
  </si>
  <si>
    <r>
      <t>(</t>
    </r>
    <r>
      <rPr>
        <sz val="11"/>
        <color theme="1"/>
        <rFont val="ＭＳ ゴシック"/>
        <family val="3"/>
        <charset val="128"/>
      </rPr>
      <t>株</t>
    </r>
    <r>
      <rPr>
        <sz val="11"/>
        <color theme="1"/>
        <rFont val="Arial"/>
        <family val="2"/>
      </rPr>
      <t>)</t>
    </r>
    <r>
      <rPr>
        <sz val="11"/>
        <color theme="1"/>
        <rFont val="ＭＳ ゴシック"/>
        <family val="3"/>
        <charset val="128"/>
      </rPr>
      <t>球磨村森電力</t>
    </r>
  </si>
  <si>
    <t>A0548</t>
  </si>
  <si>
    <r>
      <rPr>
        <sz val="11"/>
        <color theme="1"/>
        <rFont val="ＭＳ ゴシック"/>
        <family val="3"/>
        <charset val="128"/>
      </rPr>
      <t>北日本ガス</t>
    </r>
    <r>
      <rPr>
        <sz val="11"/>
        <color theme="1"/>
        <rFont val="Arial"/>
        <family val="2"/>
      </rPr>
      <t>(</t>
    </r>
    <r>
      <rPr>
        <sz val="11"/>
        <color theme="1"/>
        <rFont val="ＭＳ ゴシック"/>
        <family val="3"/>
        <charset val="128"/>
      </rPr>
      <t>株</t>
    </r>
    <r>
      <rPr>
        <sz val="11"/>
        <color theme="1"/>
        <rFont val="Arial"/>
        <family val="2"/>
      </rPr>
      <t>)</t>
    </r>
  </si>
  <si>
    <t>A0549</t>
  </si>
  <si>
    <r>
      <rPr>
        <sz val="11"/>
        <color rgb="FF000000"/>
        <rFont val="ＭＳ ゴシック"/>
        <family val="3"/>
        <charset val="128"/>
      </rPr>
      <t>くこくエネルギー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旧：熊本電力</t>
    </r>
    <r>
      <rPr>
        <sz val="11"/>
        <color rgb="FF000000"/>
        <rFont val="Arial"/>
        <family val="2"/>
      </rPr>
      <t>(</t>
    </r>
    <r>
      <rPr>
        <sz val="11"/>
        <color rgb="FF000000"/>
        <rFont val="ＭＳ ゴシック"/>
        <family val="3"/>
        <charset val="128"/>
      </rPr>
      <t>株</t>
    </r>
    <r>
      <rPr>
        <sz val="11"/>
        <color rgb="FF000000"/>
        <rFont val="Arial"/>
        <family val="2"/>
      </rPr>
      <t>))</t>
    </r>
  </si>
  <si>
    <t>A0550</t>
  </si>
  <si>
    <r>
      <t>(</t>
    </r>
    <r>
      <rPr>
        <sz val="11"/>
        <color theme="1"/>
        <rFont val="ＭＳ ゴシック"/>
        <family val="3"/>
        <charset val="128"/>
      </rPr>
      <t>株</t>
    </r>
    <r>
      <rPr>
        <sz val="11"/>
        <color theme="1"/>
        <rFont val="Arial"/>
        <family val="2"/>
      </rPr>
      <t>)</t>
    </r>
    <r>
      <rPr>
        <sz val="11"/>
        <color theme="1"/>
        <rFont val="ＭＳ ゴシック"/>
        <family val="3"/>
        <charset val="128"/>
      </rPr>
      <t>エコログ</t>
    </r>
  </si>
  <si>
    <t>A0551</t>
  </si>
  <si>
    <r>
      <rPr>
        <sz val="11"/>
        <color rgb="FF000000"/>
        <rFont val="ＭＳ ゴシック"/>
        <family val="3"/>
        <charset val="128"/>
      </rPr>
      <t>飯田まちづくり電力</t>
    </r>
    <r>
      <rPr>
        <sz val="11"/>
        <color rgb="FF000000"/>
        <rFont val="Arial"/>
        <family val="2"/>
      </rPr>
      <t>(</t>
    </r>
    <r>
      <rPr>
        <sz val="11"/>
        <color rgb="FF000000"/>
        <rFont val="ＭＳ ゴシック"/>
        <family val="3"/>
        <charset val="128"/>
      </rPr>
      <t>株</t>
    </r>
    <r>
      <rPr>
        <sz val="11"/>
        <color rgb="FF000000"/>
        <rFont val="Arial"/>
        <family val="2"/>
      </rPr>
      <t>)</t>
    </r>
  </si>
  <si>
    <t>A0552</t>
  </si>
  <si>
    <r>
      <rPr>
        <sz val="11"/>
        <color theme="1"/>
        <rFont val="ＭＳ ゴシック"/>
        <family val="3"/>
        <charset val="128"/>
      </rPr>
      <t>イワタニ長野</t>
    </r>
    <r>
      <rPr>
        <sz val="11"/>
        <color theme="1"/>
        <rFont val="Arial"/>
        <family val="2"/>
      </rPr>
      <t>(</t>
    </r>
    <r>
      <rPr>
        <sz val="11"/>
        <color theme="1"/>
        <rFont val="ＭＳ ゴシック"/>
        <family val="3"/>
        <charset val="128"/>
      </rPr>
      <t>株</t>
    </r>
    <r>
      <rPr>
        <sz val="11"/>
        <color theme="1"/>
        <rFont val="Arial"/>
        <family val="2"/>
      </rPr>
      <t>)</t>
    </r>
  </si>
  <si>
    <t>A0553</t>
  </si>
  <si>
    <r>
      <rPr>
        <sz val="11"/>
        <color theme="1"/>
        <rFont val="ＭＳ ゴシック"/>
        <family val="3"/>
        <charset val="128"/>
      </rPr>
      <t>シェルジャパン</t>
    </r>
    <r>
      <rPr>
        <sz val="11"/>
        <color theme="1"/>
        <rFont val="Arial"/>
        <family val="2"/>
      </rPr>
      <t>(</t>
    </r>
    <r>
      <rPr>
        <sz val="11"/>
        <color theme="1"/>
        <rFont val="ＭＳ ゴシック"/>
        <family val="3"/>
        <charset val="128"/>
      </rPr>
      <t>株</t>
    </r>
    <r>
      <rPr>
        <sz val="11"/>
        <color theme="1"/>
        <rFont val="Arial"/>
        <family val="2"/>
      </rPr>
      <t>)</t>
    </r>
  </si>
  <si>
    <t>A0555</t>
  </si>
  <si>
    <r>
      <rPr>
        <sz val="11"/>
        <color theme="1"/>
        <rFont val="ＭＳ ゴシック"/>
        <family val="3"/>
        <charset val="128"/>
      </rPr>
      <t>石油資源開発</t>
    </r>
    <r>
      <rPr>
        <sz val="11"/>
        <color theme="1"/>
        <rFont val="Arial"/>
        <family val="2"/>
      </rPr>
      <t>(</t>
    </r>
    <r>
      <rPr>
        <sz val="11"/>
        <color theme="1"/>
        <rFont val="ＭＳ ゴシック"/>
        <family val="3"/>
        <charset val="128"/>
      </rPr>
      <t>株</t>
    </r>
    <r>
      <rPr>
        <sz val="11"/>
        <color theme="1"/>
        <rFont val="Arial"/>
        <family val="2"/>
      </rPr>
      <t>)</t>
    </r>
  </si>
  <si>
    <t>A0556</t>
  </si>
  <si>
    <r>
      <rPr>
        <sz val="11"/>
        <color theme="1"/>
        <rFont val="ＭＳ ゴシック"/>
        <family val="3"/>
        <charset val="128"/>
      </rPr>
      <t>越後天然ガス</t>
    </r>
    <r>
      <rPr>
        <sz val="11"/>
        <color theme="1"/>
        <rFont val="Arial"/>
        <family val="2"/>
      </rPr>
      <t>(</t>
    </r>
    <r>
      <rPr>
        <sz val="11"/>
        <color theme="1"/>
        <rFont val="ＭＳ ゴシック"/>
        <family val="3"/>
        <charset val="128"/>
      </rPr>
      <t>株</t>
    </r>
    <r>
      <rPr>
        <sz val="11"/>
        <color theme="1"/>
        <rFont val="Arial"/>
        <family val="2"/>
      </rPr>
      <t>)</t>
    </r>
  </si>
  <si>
    <t>A0558</t>
  </si>
  <si>
    <r>
      <rPr>
        <sz val="11"/>
        <color theme="1"/>
        <rFont val="ＭＳ ゴシック"/>
        <family val="3"/>
        <charset val="128"/>
      </rPr>
      <t>坂戸ガス</t>
    </r>
    <r>
      <rPr>
        <sz val="11"/>
        <color theme="1"/>
        <rFont val="Arial"/>
        <family val="2"/>
      </rPr>
      <t>(</t>
    </r>
    <r>
      <rPr>
        <sz val="11"/>
        <color theme="1"/>
        <rFont val="ＭＳ ゴシック"/>
        <family val="3"/>
        <charset val="128"/>
      </rPr>
      <t>株</t>
    </r>
    <r>
      <rPr>
        <sz val="11"/>
        <color theme="1"/>
        <rFont val="Arial"/>
        <family val="2"/>
      </rPr>
      <t>)</t>
    </r>
  </si>
  <si>
    <t>A0559</t>
  </si>
  <si>
    <r>
      <t>(</t>
    </r>
    <r>
      <rPr>
        <sz val="11"/>
        <color theme="1"/>
        <rFont val="ＭＳ ゴシック"/>
        <family val="3"/>
        <charset val="128"/>
      </rPr>
      <t>株</t>
    </r>
    <r>
      <rPr>
        <sz val="11"/>
        <color theme="1"/>
        <rFont val="Arial"/>
        <family val="2"/>
      </rPr>
      <t>)</t>
    </r>
    <r>
      <rPr>
        <sz val="11"/>
        <color theme="1"/>
        <rFont val="ＭＳ ゴシック"/>
        <family val="3"/>
        <charset val="128"/>
      </rPr>
      <t>デベロップ</t>
    </r>
  </si>
  <si>
    <t>A0560</t>
  </si>
  <si>
    <r>
      <t>(</t>
    </r>
    <r>
      <rPr>
        <sz val="11"/>
        <color theme="1"/>
        <rFont val="ＭＳ ゴシック"/>
        <family val="3"/>
        <charset val="128"/>
      </rPr>
      <t>株</t>
    </r>
    <r>
      <rPr>
        <sz val="11"/>
        <color theme="1"/>
        <rFont val="Arial"/>
        <family val="2"/>
      </rPr>
      <t>)</t>
    </r>
    <r>
      <rPr>
        <sz val="11"/>
        <color theme="1"/>
        <rFont val="ＭＳ ゴシック"/>
        <family val="3"/>
        <charset val="128"/>
      </rPr>
      <t>テレ・マーカー</t>
    </r>
  </si>
  <si>
    <t>A0562</t>
  </si>
  <si>
    <r>
      <rPr>
        <sz val="11"/>
        <color theme="1"/>
        <rFont val="ＭＳ ゴシック"/>
        <family val="3"/>
        <charset val="128"/>
      </rPr>
      <t>ＭＧＣエネルギー</t>
    </r>
    <r>
      <rPr>
        <sz val="11"/>
        <color theme="1"/>
        <rFont val="Arial"/>
        <family val="2"/>
      </rPr>
      <t>(</t>
    </r>
    <r>
      <rPr>
        <sz val="11"/>
        <color theme="1"/>
        <rFont val="ＭＳ ゴシック"/>
        <family val="3"/>
        <charset val="128"/>
      </rPr>
      <t>株</t>
    </r>
    <r>
      <rPr>
        <sz val="11"/>
        <color theme="1"/>
        <rFont val="Arial"/>
        <family val="2"/>
      </rPr>
      <t>)</t>
    </r>
  </si>
  <si>
    <t>A0565</t>
  </si>
  <si>
    <r>
      <rPr>
        <sz val="11"/>
        <color theme="1"/>
        <rFont val="ＭＳ ゴシック"/>
        <family val="3"/>
        <charset val="128"/>
      </rPr>
      <t>福島フェニックス電力</t>
    </r>
    <r>
      <rPr>
        <sz val="11"/>
        <color theme="1"/>
        <rFont val="Arial"/>
        <family val="2"/>
      </rPr>
      <t>(</t>
    </r>
    <r>
      <rPr>
        <sz val="11"/>
        <color theme="1"/>
        <rFont val="ＭＳ ゴシック"/>
        <family val="3"/>
        <charset val="128"/>
      </rPr>
      <t>株</t>
    </r>
    <r>
      <rPr>
        <sz val="11"/>
        <color theme="1"/>
        <rFont val="Arial"/>
        <family val="2"/>
      </rPr>
      <t>)</t>
    </r>
  </si>
  <si>
    <t>A0567</t>
  </si>
  <si>
    <r>
      <t>(</t>
    </r>
    <r>
      <rPr>
        <sz val="11"/>
        <color theme="1"/>
        <rFont val="ＭＳ ゴシック"/>
        <family val="3"/>
        <charset val="128"/>
      </rPr>
      <t>株</t>
    </r>
    <r>
      <rPr>
        <sz val="11"/>
        <color theme="1"/>
        <rFont val="Arial"/>
        <family val="2"/>
      </rPr>
      <t>)</t>
    </r>
    <r>
      <rPr>
        <sz val="11"/>
        <color theme="1"/>
        <rFont val="ＭＳ ゴシック"/>
        <family val="3"/>
        <charset val="128"/>
      </rPr>
      <t>美作国電力</t>
    </r>
  </si>
  <si>
    <t>A0568</t>
  </si>
  <si>
    <r>
      <rPr>
        <sz val="11"/>
        <color rgb="FF000000"/>
        <rFont val="ＭＳ ゴシック"/>
        <family val="3"/>
        <charset val="128"/>
      </rPr>
      <t>エア・ウォーター</t>
    </r>
    <r>
      <rPr>
        <sz val="11"/>
        <color rgb="FF000000"/>
        <rFont val="Arial"/>
        <family val="2"/>
      </rPr>
      <t>(</t>
    </r>
    <r>
      <rPr>
        <sz val="11"/>
        <color rgb="FF000000"/>
        <rFont val="ＭＳ ゴシック"/>
        <family val="3"/>
        <charset val="128"/>
      </rPr>
      <t>株</t>
    </r>
    <r>
      <rPr>
        <sz val="11"/>
        <color rgb="FF000000"/>
        <rFont val="Arial"/>
        <family val="2"/>
      </rPr>
      <t>)</t>
    </r>
  </si>
  <si>
    <t>A0570</t>
    <phoneticPr fontId="197"/>
  </si>
  <si>
    <r>
      <rPr>
        <sz val="11"/>
        <color theme="1"/>
        <rFont val="ＭＳ ゴシック"/>
        <family val="3"/>
        <charset val="128"/>
      </rPr>
      <t>八幡商事</t>
    </r>
    <r>
      <rPr>
        <sz val="11"/>
        <color theme="1"/>
        <rFont val="Arial"/>
        <family val="2"/>
      </rPr>
      <t>(</t>
    </r>
    <r>
      <rPr>
        <sz val="11"/>
        <color theme="1"/>
        <rFont val="ＭＳ ゴシック"/>
        <family val="3"/>
        <charset val="128"/>
      </rPr>
      <t>株</t>
    </r>
    <r>
      <rPr>
        <sz val="11"/>
        <color theme="1"/>
        <rFont val="Arial"/>
        <family val="2"/>
      </rPr>
      <t>)</t>
    </r>
  </si>
  <si>
    <t>A0571</t>
  </si>
  <si>
    <r>
      <rPr>
        <sz val="11"/>
        <color theme="1"/>
        <rFont val="ＭＳ ゴシック"/>
        <family val="3"/>
        <charset val="128"/>
      </rPr>
      <t>おいでんエネルギー</t>
    </r>
    <r>
      <rPr>
        <sz val="11"/>
        <color theme="1"/>
        <rFont val="Arial"/>
        <family val="2"/>
      </rPr>
      <t>(</t>
    </r>
    <r>
      <rPr>
        <sz val="11"/>
        <color theme="1"/>
        <rFont val="ＭＳ ゴシック"/>
        <family val="3"/>
        <charset val="128"/>
      </rPr>
      <t>株</t>
    </r>
    <r>
      <rPr>
        <sz val="11"/>
        <color theme="1"/>
        <rFont val="Arial"/>
        <family val="2"/>
      </rPr>
      <t>)</t>
    </r>
  </si>
  <si>
    <t>A0572</t>
  </si>
  <si>
    <r>
      <t>(</t>
    </r>
    <r>
      <rPr>
        <sz val="11"/>
        <color theme="1"/>
        <rFont val="ＭＳ ゴシック"/>
        <family val="3"/>
        <charset val="128"/>
      </rPr>
      <t>株</t>
    </r>
    <r>
      <rPr>
        <sz val="11"/>
        <color theme="1"/>
        <rFont val="Arial"/>
        <family val="2"/>
      </rPr>
      <t>)</t>
    </r>
    <r>
      <rPr>
        <sz val="11"/>
        <color theme="1"/>
        <rFont val="ＭＳ ゴシック"/>
        <family val="3"/>
        <charset val="128"/>
      </rPr>
      <t>イシオ</t>
    </r>
  </si>
  <si>
    <t>A0573</t>
  </si>
  <si>
    <r>
      <rPr>
        <sz val="11"/>
        <color theme="1"/>
        <rFont val="ＭＳ ゴシック"/>
        <family val="3"/>
        <charset val="128"/>
      </rPr>
      <t>北陸電力ビズ・エナジーソリューション</t>
    </r>
    <r>
      <rPr>
        <sz val="11"/>
        <color theme="1"/>
        <rFont val="Arial"/>
        <family val="2"/>
      </rPr>
      <t>(</t>
    </r>
    <r>
      <rPr>
        <sz val="11"/>
        <color theme="1"/>
        <rFont val="ＭＳ ゴシック"/>
        <family val="3"/>
        <charset val="128"/>
      </rPr>
      <t>株</t>
    </r>
    <r>
      <rPr>
        <sz val="11"/>
        <color theme="1"/>
        <rFont val="Arial"/>
        <family val="2"/>
      </rPr>
      <t>)</t>
    </r>
  </si>
  <si>
    <t>A0575</t>
  </si>
  <si>
    <r>
      <rPr>
        <sz val="11"/>
        <color rgb="FF000000"/>
        <rFont val="ＭＳ ゴシック"/>
        <family val="3"/>
        <charset val="128"/>
      </rPr>
      <t>エンジー・エナジー・マーケティング・ジャパン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旧：加賀市総合サービス</t>
    </r>
    <r>
      <rPr>
        <sz val="11"/>
        <color rgb="FF000000"/>
        <rFont val="Arial"/>
        <family val="2"/>
      </rPr>
      <t>(</t>
    </r>
    <r>
      <rPr>
        <sz val="11"/>
        <color rgb="FF000000"/>
        <rFont val="ＭＳ ゴシック"/>
        <family val="3"/>
        <charset val="128"/>
      </rPr>
      <t>株</t>
    </r>
    <r>
      <rPr>
        <sz val="11"/>
        <color rgb="FF000000"/>
        <rFont val="Arial"/>
        <family val="2"/>
      </rPr>
      <t>))</t>
    </r>
  </si>
  <si>
    <t>A0577</t>
  </si>
  <si>
    <r>
      <rPr>
        <sz val="11"/>
        <color theme="1"/>
        <rFont val="ＭＳ ゴシック"/>
        <family val="3"/>
        <charset val="128"/>
      </rPr>
      <t>丸紅伊那みらいでんき</t>
    </r>
    <r>
      <rPr>
        <sz val="11"/>
        <color theme="1"/>
        <rFont val="Arial"/>
        <family val="2"/>
      </rPr>
      <t>(</t>
    </r>
    <r>
      <rPr>
        <sz val="11"/>
        <color theme="1"/>
        <rFont val="ＭＳ ゴシック"/>
        <family val="3"/>
        <charset val="128"/>
      </rPr>
      <t>株</t>
    </r>
    <r>
      <rPr>
        <sz val="11"/>
        <color theme="1"/>
        <rFont val="Arial"/>
        <family val="2"/>
      </rPr>
      <t>)</t>
    </r>
  </si>
  <si>
    <t>A0578</t>
  </si>
  <si>
    <r>
      <rPr>
        <sz val="11"/>
        <color theme="1"/>
        <rFont val="ＭＳ ゴシック"/>
        <family val="3"/>
        <charset val="128"/>
      </rPr>
      <t>富士山エナジー</t>
    </r>
    <r>
      <rPr>
        <sz val="11"/>
        <color theme="1"/>
        <rFont val="Arial"/>
        <family val="2"/>
      </rPr>
      <t>(</t>
    </r>
    <r>
      <rPr>
        <sz val="11"/>
        <color theme="1"/>
        <rFont val="ＭＳ ゴシック"/>
        <family val="3"/>
        <charset val="128"/>
      </rPr>
      <t>株</t>
    </r>
    <r>
      <rPr>
        <sz val="11"/>
        <color theme="1"/>
        <rFont val="Arial"/>
        <family val="2"/>
      </rPr>
      <t>)</t>
    </r>
  </si>
  <si>
    <t>A0581</t>
  </si>
  <si>
    <r>
      <rPr>
        <sz val="11"/>
        <color theme="1"/>
        <rFont val="ＭＳ ゴシック"/>
        <family val="3"/>
        <charset val="128"/>
      </rPr>
      <t>ＷＳエナジー</t>
    </r>
    <r>
      <rPr>
        <sz val="11"/>
        <color theme="1"/>
        <rFont val="Arial"/>
        <family val="2"/>
      </rPr>
      <t>(</t>
    </r>
    <r>
      <rPr>
        <sz val="11"/>
        <color theme="1"/>
        <rFont val="ＭＳ ゴシック"/>
        <family val="3"/>
        <charset val="128"/>
      </rPr>
      <t>株</t>
    </r>
    <r>
      <rPr>
        <sz val="11"/>
        <color theme="1"/>
        <rFont val="Arial"/>
        <family val="2"/>
      </rPr>
      <t>)</t>
    </r>
  </si>
  <si>
    <t>A0582</t>
  </si>
  <si>
    <r>
      <rPr>
        <sz val="11"/>
        <color rgb="FF000000"/>
        <rFont val="ＭＳ ゴシック"/>
        <family val="3"/>
        <charset val="128"/>
      </rPr>
      <t>ＴＥＲＡ　Ｅｎｅｒｇｙ</t>
    </r>
    <r>
      <rPr>
        <sz val="11"/>
        <color rgb="FF000000"/>
        <rFont val="Arial"/>
        <family val="2"/>
      </rPr>
      <t>(</t>
    </r>
    <r>
      <rPr>
        <sz val="11"/>
        <color rgb="FF000000"/>
        <rFont val="ＭＳ ゴシック"/>
        <family val="3"/>
        <charset val="128"/>
      </rPr>
      <t>株</t>
    </r>
    <r>
      <rPr>
        <sz val="11"/>
        <color rgb="FF000000"/>
        <rFont val="Arial"/>
        <family val="2"/>
      </rPr>
      <t>)</t>
    </r>
  </si>
  <si>
    <t>A0583</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</si>
  <si>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ケアネス</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ルーア</t>
    </r>
    <r>
      <rPr>
        <sz val="11"/>
        <color rgb="FF000000"/>
        <rFont val="Arial"/>
        <family val="2"/>
      </rPr>
      <t>)</t>
    </r>
  </si>
  <si>
    <t>A0584</t>
  </si>
  <si>
    <r>
      <rPr>
        <sz val="11"/>
        <color rgb="FF000000"/>
        <rFont val="ＭＳ ゴシック"/>
        <family val="3"/>
        <charset val="128"/>
      </rPr>
      <t>ＭＣＰＤ</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旧：ＭＣＰＤ合同会社</t>
    </r>
    <r>
      <rPr>
        <sz val="11"/>
        <color rgb="FF000000"/>
        <rFont val="Arial"/>
        <family val="2"/>
      </rPr>
      <t>)</t>
    </r>
  </si>
  <si>
    <t>A0586</t>
  </si>
  <si>
    <r>
      <rPr>
        <sz val="11"/>
        <color theme="1"/>
        <rFont val="ＭＳ ゴシック"/>
        <family val="3"/>
        <charset val="128"/>
      </rPr>
      <t>グリーンシティこばやし</t>
    </r>
    <r>
      <rPr>
        <sz val="11"/>
        <color theme="1"/>
        <rFont val="Arial"/>
        <family val="2"/>
      </rPr>
      <t>(</t>
    </r>
    <r>
      <rPr>
        <sz val="11"/>
        <color theme="1"/>
        <rFont val="ＭＳ ゴシック"/>
        <family val="3"/>
        <charset val="128"/>
      </rPr>
      <t>株</t>
    </r>
    <r>
      <rPr>
        <sz val="11"/>
        <color theme="1"/>
        <rFont val="Arial"/>
        <family val="2"/>
      </rPr>
      <t>)</t>
    </r>
  </si>
  <si>
    <t>A0587</t>
  </si>
  <si>
    <r>
      <t>(</t>
    </r>
    <r>
      <rPr>
        <sz val="11"/>
        <color theme="1"/>
        <rFont val="ＭＳ ゴシック"/>
        <family val="3"/>
        <charset val="128"/>
      </rPr>
      <t>株</t>
    </r>
    <r>
      <rPr>
        <sz val="11"/>
        <color theme="1"/>
        <rFont val="Arial"/>
        <family val="2"/>
      </rPr>
      <t>)</t>
    </r>
    <r>
      <rPr>
        <sz val="11"/>
        <color theme="1"/>
        <rFont val="ＭＳ ゴシック"/>
        <family val="3"/>
        <charset val="128"/>
      </rPr>
      <t>吉田石油店</t>
    </r>
  </si>
  <si>
    <t>A0589</t>
  </si>
  <si>
    <r>
      <rPr>
        <sz val="11"/>
        <color theme="1"/>
        <rFont val="ＭＳ ゴシック"/>
        <family val="3"/>
        <charset val="128"/>
      </rPr>
      <t>スマートエナジー熊本</t>
    </r>
    <r>
      <rPr>
        <sz val="11"/>
        <color theme="1"/>
        <rFont val="Arial"/>
        <family val="2"/>
      </rPr>
      <t>(</t>
    </r>
    <r>
      <rPr>
        <sz val="11"/>
        <color theme="1"/>
        <rFont val="ＭＳ ゴシック"/>
        <family val="3"/>
        <charset val="128"/>
      </rPr>
      <t>株</t>
    </r>
    <r>
      <rPr>
        <sz val="11"/>
        <color theme="1"/>
        <rFont val="Arial"/>
        <family val="2"/>
      </rPr>
      <t>)</t>
    </r>
  </si>
  <si>
    <t>A0590</t>
  </si>
  <si>
    <r>
      <rPr>
        <sz val="11"/>
        <color theme="1"/>
        <rFont val="ＭＳ ゴシック"/>
        <family val="3"/>
        <charset val="128"/>
      </rPr>
      <t>福山未来エナジー</t>
    </r>
    <r>
      <rPr>
        <sz val="11"/>
        <color theme="1"/>
        <rFont val="Arial"/>
        <family val="2"/>
      </rPr>
      <t>(</t>
    </r>
    <r>
      <rPr>
        <sz val="11"/>
        <color theme="1"/>
        <rFont val="ＭＳ ゴシック"/>
        <family val="3"/>
        <charset val="128"/>
      </rPr>
      <t>株</t>
    </r>
    <r>
      <rPr>
        <sz val="11"/>
        <color theme="1"/>
        <rFont val="Arial"/>
        <family val="2"/>
      </rPr>
      <t>)</t>
    </r>
  </si>
  <si>
    <t>A0592</t>
  </si>
  <si>
    <r>
      <t>(</t>
    </r>
    <r>
      <rPr>
        <sz val="11"/>
        <color theme="1"/>
        <rFont val="ＭＳ ゴシック"/>
        <family val="3"/>
        <charset val="128"/>
      </rPr>
      <t>株</t>
    </r>
    <r>
      <rPr>
        <sz val="11"/>
        <color theme="1"/>
        <rFont val="Arial"/>
        <family val="2"/>
      </rPr>
      <t>)</t>
    </r>
    <r>
      <rPr>
        <sz val="11"/>
        <color theme="1"/>
        <rFont val="ＭＳ ゴシック"/>
        <family val="3"/>
        <charset val="128"/>
      </rPr>
      <t>メディオテック</t>
    </r>
  </si>
  <si>
    <t>A0596</t>
  </si>
  <si>
    <r>
      <rPr>
        <sz val="11"/>
        <color theme="1"/>
        <rFont val="ＭＳ ゴシック"/>
        <family val="3"/>
        <charset val="128"/>
      </rPr>
      <t>五島市民電力</t>
    </r>
    <r>
      <rPr>
        <sz val="11"/>
        <color theme="1"/>
        <rFont val="Arial"/>
        <family val="2"/>
      </rPr>
      <t>(</t>
    </r>
    <r>
      <rPr>
        <sz val="11"/>
        <color theme="1"/>
        <rFont val="ＭＳ ゴシック"/>
        <family val="3"/>
        <charset val="128"/>
      </rPr>
      <t>株</t>
    </r>
    <r>
      <rPr>
        <sz val="11"/>
        <color theme="1"/>
        <rFont val="Arial"/>
        <family val="2"/>
      </rPr>
      <t>)</t>
    </r>
  </si>
  <si>
    <t>A0597</t>
  </si>
  <si>
    <r>
      <rPr>
        <sz val="11"/>
        <color theme="1"/>
        <rFont val="ＭＳ ゴシック"/>
        <family val="3"/>
        <charset val="128"/>
      </rPr>
      <t>電力保全サービス</t>
    </r>
    <r>
      <rPr>
        <sz val="11"/>
        <color theme="1"/>
        <rFont val="Arial"/>
        <family val="2"/>
      </rPr>
      <t>(</t>
    </r>
    <r>
      <rPr>
        <sz val="11"/>
        <color theme="1"/>
        <rFont val="ＭＳ ゴシック"/>
        <family val="3"/>
        <charset val="128"/>
      </rPr>
      <t>株</t>
    </r>
    <r>
      <rPr>
        <sz val="11"/>
        <color theme="1"/>
        <rFont val="Arial"/>
        <family val="2"/>
      </rPr>
      <t>)</t>
    </r>
  </si>
  <si>
    <t>A0598</t>
  </si>
  <si>
    <r>
      <rPr>
        <sz val="11"/>
        <color theme="1"/>
        <rFont val="ＭＳ ゴシック"/>
        <family val="3"/>
        <charset val="128"/>
      </rPr>
      <t>リストプロパティーズ</t>
    </r>
    <r>
      <rPr>
        <sz val="11"/>
        <color theme="1"/>
        <rFont val="Arial"/>
        <family val="2"/>
      </rPr>
      <t>(</t>
    </r>
    <r>
      <rPr>
        <sz val="11"/>
        <color theme="1"/>
        <rFont val="ＭＳ ゴシック"/>
        <family val="3"/>
        <charset val="128"/>
      </rPr>
      <t>株</t>
    </r>
    <r>
      <rPr>
        <sz val="11"/>
        <color theme="1"/>
        <rFont val="Arial"/>
        <family val="2"/>
      </rPr>
      <t>)</t>
    </r>
  </si>
  <si>
    <t>A0602</t>
  </si>
  <si>
    <r>
      <t>(</t>
    </r>
    <r>
      <rPr>
        <sz val="11"/>
        <color theme="1"/>
        <rFont val="ＭＳ ゴシック"/>
        <family val="3"/>
        <charset val="128"/>
      </rPr>
      <t>株</t>
    </r>
    <r>
      <rPr>
        <sz val="11"/>
        <color theme="1"/>
        <rFont val="Arial"/>
        <family val="2"/>
      </rPr>
      <t>)</t>
    </r>
    <r>
      <rPr>
        <sz val="11"/>
        <color theme="1"/>
        <rFont val="ＭＳ ゴシック"/>
        <family val="3"/>
        <charset val="128"/>
      </rPr>
      <t>情熱電力</t>
    </r>
  </si>
  <si>
    <t>A0603</t>
  </si>
  <si>
    <r>
      <rPr>
        <sz val="11"/>
        <color theme="1"/>
        <rFont val="ＭＳ ゴシック"/>
        <family val="3"/>
        <charset val="128"/>
      </rPr>
      <t>バンプーパワートレーディング合同会社</t>
    </r>
  </si>
  <si>
    <t>A0604</t>
  </si>
  <si>
    <r>
      <t>(</t>
    </r>
    <r>
      <rPr>
        <sz val="11"/>
        <color theme="1"/>
        <rFont val="ＭＳ ゴシック"/>
        <family val="3"/>
        <charset val="128"/>
      </rPr>
      <t>株</t>
    </r>
    <r>
      <rPr>
        <sz val="11"/>
        <color theme="1"/>
        <rFont val="Arial"/>
        <family val="2"/>
      </rPr>
      <t>)</t>
    </r>
    <r>
      <rPr>
        <sz val="11"/>
        <color theme="1"/>
        <rFont val="ＭＳ ゴシック"/>
        <family val="3"/>
        <charset val="128"/>
      </rPr>
      <t>エイチティーピー</t>
    </r>
  </si>
  <si>
    <t>A0605</t>
  </si>
  <si>
    <r>
      <t>(</t>
    </r>
    <r>
      <rPr>
        <sz val="11"/>
        <color theme="1"/>
        <rFont val="ＭＳ ゴシック"/>
        <family val="3"/>
        <charset val="128"/>
      </rPr>
      <t>株</t>
    </r>
    <r>
      <rPr>
        <sz val="11"/>
        <color theme="1"/>
        <rFont val="Arial"/>
        <family val="2"/>
      </rPr>
      <t>)</t>
    </r>
    <r>
      <rPr>
        <sz val="11"/>
        <color theme="1"/>
        <rFont val="ＭＳ ゴシック"/>
        <family val="3"/>
        <charset val="128"/>
      </rPr>
      <t>センカク</t>
    </r>
  </si>
  <si>
    <t>A0606</t>
  </si>
  <si>
    <r>
      <rPr>
        <sz val="11"/>
        <color theme="1"/>
        <rFont val="ＭＳ ゴシック"/>
        <family val="3"/>
        <charset val="128"/>
      </rPr>
      <t>新電力いばらき</t>
    </r>
    <r>
      <rPr>
        <sz val="11"/>
        <color theme="1"/>
        <rFont val="Arial"/>
        <family val="2"/>
      </rPr>
      <t>(</t>
    </r>
    <r>
      <rPr>
        <sz val="11"/>
        <color theme="1"/>
        <rFont val="ＭＳ ゴシック"/>
        <family val="3"/>
        <charset val="128"/>
      </rPr>
      <t>株</t>
    </r>
    <r>
      <rPr>
        <sz val="11"/>
        <color theme="1"/>
        <rFont val="Arial"/>
        <family val="2"/>
      </rPr>
      <t>)</t>
    </r>
  </si>
  <si>
    <t>A0607</t>
  </si>
  <si>
    <r>
      <rPr>
        <sz val="11"/>
        <color theme="1"/>
        <rFont val="ＭＳ ゴシック"/>
        <family val="3"/>
        <charset val="128"/>
      </rPr>
      <t>緑屋電気</t>
    </r>
    <r>
      <rPr>
        <sz val="11"/>
        <color theme="1"/>
        <rFont val="Arial"/>
        <family val="2"/>
      </rPr>
      <t>(</t>
    </r>
    <r>
      <rPr>
        <sz val="11"/>
        <color theme="1"/>
        <rFont val="ＭＳ ゴシック"/>
        <family val="3"/>
        <charset val="128"/>
      </rPr>
      <t>株</t>
    </r>
    <r>
      <rPr>
        <sz val="11"/>
        <color theme="1"/>
        <rFont val="Arial"/>
        <family val="2"/>
      </rPr>
      <t>)</t>
    </r>
  </si>
  <si>
    <t>A0609</t>
  </si>
  <si>
    <r>
      <t>(</t>
    </r>
    <r>
      <rPr>
        <sz val="11"/>
        <color theme="1"/>
        <rFont val="ＭＳ ゴシック"/>
        <family val="3"/>
        <charset val="128"/>
      </rPr>
      <t>株</t>
    </r>
    <r>
      <rPr>
        <sz val="11"/>
        <color theme="1"/>
        <rFont val="Arial"/>
        <family val="2"/>
      </rPr>
      <t>)</t>
    </r>
    <r>
      <rPr>
        <sz val="11"/>
        <color theme="1"/>
        <rFont val="ＭＳ ゴシック"/>
        <family val="3"/>
        <charset val="128"/>
      </rPr>
      <t>ミナサポ</t>
    </r>
  </si>
  <si>
    <t>A0610</t>
  </si>
  <si>
    <r>
      <rPr>
        <sz val="11"/>
        <color theme="1"/>
        <rFont val="ＭＳ ゴシック"/>
        <family val="3"/>
        <charset val="128"/>
      </rPr>
      <t>唐津電力</t>
    </r>
    <r>
      <rPr>
        <sz val="11"/>
        <color theme="1"/>
        <rFont val="Arial"/>
        <family val="2"/>
      </rPr>
      <t>(</t>
    </r>
    <r>
      <rPr>
        <sz val="11"/>
        <color theme="1"/>
        <rFont val="ＭＳ ゴシック"/>
        <family val="3"/>
        <charset val="128"/>
      </rPr>
      <t>株</t>
    </r>
    <r>
      <rPr>
        <sz val="11"/>
        <color theme="1"/>
        <rFont val="Arial"/>
        <family val="2"/>
      </rPr>
      <t>)</t>
    </r>
  </si>
  <si>
    <t>A0611</t>
  </si>
  <si>
    <r>
      <rPr>
        <sz val="11"/>
        <color theme="1"/>
        <rFont val="ＭＳ ゴシック"/>
        <family val="3"/>
        <charset val="128"/>
      </rPr>
      <t>ＲＥ１００電力</t>
    </r>
    <r>
      <rPr>
        <sz val="11"/>
        <color theme="1"/>
        <rFont val="Arial"/>
        <family val="2"/>
      </rPr>
      <t>(</t>
    </r>
    <r>
      <rPr>
        <sz val="11"/>
        <color theme="1"/>
        <rFont val="ＭＳ ゴシック"/>
        <family val="3"/>
        <charset val="128"/>
      </rPr>
      <t>株</t>
    </r>
    <r>
      <rPr>
        <sz val="11"/>
        <color theme="1"/>
        <rFont val="Arial"/>
        <family val="2"/>
      </rPr>
      <t>)</t>
    </r>
    <phoneticPr fontId="197"/>
  </si>
  <si>
    <t>A0612</t>
    <phoneticPr fontId="197"/>
  </si>
  <si>
    <r>
      <rPr>
        <sz val="11"/>
        <color theme="1"/>
        <rFont val="ＭＳ ゴシック"/>
        <family val="3"/>
        <charset val="128"/>
      </rPr>
      <t>日本エネルギーファーム</t>
    </r>
    <r>
      <rPr>
        <sz val="11"/>
        <color theme="1"/>
        <rFont val="Arial"/>
        <family val="2"/>
      </rPr>
      <t>(</t>
    </r>
    <r>
      <rPr>
        <sz val="11"/>
        <color theme="1"/>
        <rFont val="ＭＳ ゴシック"/>
        <family val="3"/>
        <charset val="128"/>
      </rPr>
      <t>株</t>
    </r>
    <r>
      <rPr>
        <sz val="11"/>
        <color theme="1"/>
        <rFont val="Arial"/>
        <family val="2"/>
      </rPr>
      <t>)</t>
    </r>
    <phoneticPr fontId="197"/>
  </si>
  <si>
    <t>A0615</t>
  </si>
  <si>
    <r>
      <t>(</t>
    </r>
    <r>
      <rPr>
        <sz val="11"/>
        <color theme="1"/>
        <rFont val="ＭＳ ゴシック"/>
        <family val="3"/>
        <charset val="128"/>
      </rPr>
      <t>株</t>
    </r>
    <r>
      <rPr>
        <sz val="11"/>
        <color theme="1"/>
        <rFont val="Arial"/>
        <family val="2"/>
      </rPr>
      <t>)</t>
    </r>
    <r>
      <rPr>
        <sz val="11"/>
        <color theme="1"/>
        <rFont val="ＭＳ ゴシック"/>
        <family val="3"/>
        <charset val="128"/>
      </rPr>
      <t>イーネットワーク</t>
    </r>
  </si>
  <si>
    <t>A0617</t>
  </si>
  <si>
    <r>
      <rPr>
        <sz val="11"/>
        <color theme="1"/>
        <rFont val="ＭＳ ゴシック"/>
        <family val="3"/>
        <charset val="128"/>
      </rPr>
      <t>スマートエコエナジー</t>
    </r>
    <r>
      <rPr>
        <sz val="11"/>
        <color theme="1"/>
        <rFont val="Arial"/>
        <family val="2"/>
      </rPr>
      <t>(</t>
    </r>
    <r>
      <rPr>
        <sz val="11"/>
        <color theme="1"/>
        <rFont val="ＭＳ ゴシック"/>
        <family val="3"/>
        <charset val="128"/>
      </rPr>
      <t>株</t>
    </r>
    <r>
      <rPr>
        <sz val="11"/>
        <color theme="1"/>
        <rFont val="Arial"/>
        <family val="2"/>
      </rPr>
      <t>)</t>
    </r>
  </si>
  <si>
    <t>A0620</t>
  </si>
  <si>
    <r>
      <t>(</t>
    </r>
    <r>
      <rPr>
        <sz val="11"/>
        <color theme="1"/>
        <rFont val="ＭＳ ゴシック"/>
        <family val="3"/>
        <charset val="128"/>
      </rPr>
      <t>株</t>
    </r>
    <r>
      <rPr>
        <sz val="11"/>
        <color theme="1"/>
        <rFont val="Arial"/>
        <family val="2"/>
      </rPr>
      <t>)</t>
    </r>
    <r>
      <rPr>
        <sz val="11"/>
        <color theme="1"/>
        <rFont val="ＭＳ ゴシック"/>
        <family val="3"/>
        <charset val="128"/>
      </rPr>
      <t>ＬＥＮＥＴＳ</t>
    </r>
  </si>
  <si>
    <t>A0622</t>
  </si>
  <si>
    <r>
      <rPr>
        <sz val="11"/>
        <color theme="1"/>
        <rFont val="ＭＳ ゴシック"/>
        <family val="3"/>
        <charset val="128"/>
      </rPr>
      <t>アイエスジー</t>
    </r>
    <r>
      <rPr>
        <sz val="11"/>
        <color theme="1"/>
        <rFont val="Arial"/>
        <family val="2"/>
      </rPr>
      <t>(</t>
    </r>
    <r>
      <rPr>
        <sz val="11"/>
        <color theme="1"/>
        <rFont val="ＭＳ ゴシック"/>
        <family val="3"/>
        <charset val="128"/>
      </rPr>
      <t>株</t>
    </r>
    <r>
      <rPr>
        <sz val="11"/>
        <color theme="1"/>
        <rFont val="Arial"/>
        <family val="2"/>
      </rPr>
      <t>)</t>
    </r>
  </si>
  <si>
    <t>A0624</t>
  </si>
  <si>
    <r>
      <t>(</t>
    </r>
    <r>
      <rPr>
        <sz val="11"/>
        <color theme="1"/>
        <rFont val="ＭＳ ゴシック"/>
        <family val="3"/>
        <charset val="128"/>
      </rPr>
      <t>株</t>
    </r>
    <r>
      <rPr>
        <sz val="11"/>
        <color theme="1"/>
        <rFont val="Arial"/>
        <family val="2"/>
      </rPr>
      <t>)</t>
    </r>
    <r>
      <rPr>
        <sz val="11"/>
        <color theme="1"/>
        <rFont val="ＭＳ ゴシック"/>
        <family val="3"/>
        <charset val="128"/>
      </rPr>
      <t>エネクル</t>
    </r>
    <r>
      <rPr>
        <sz val="11"/>
        <color theme="1"/>
        <rFont val="Arial"/>
        <family val="2"/>
      </rPr>
      <t>(</t>
    </r>
    <r>
      <rPr>
        <sz val="11"/>
        <color theme="1"/>
        <rFont val="ＭＳ ゴシック"/>
        <family val="3"/>
        <charset val="128"/>
      </rPr>
      <t>旧：堀川産業</t>
    </r>
    <r>
      <rPr>
        <sz val="11"/>
        <color theme="1"/>
        <rFont val="Arial"/>
        <family val="2"/>
      </rPr>
      <t>(</t>
    </r>
    <r>
      <rPr>
        <sz val="11"/>
        <color theme="1"/>
        <rFont val="ＭＳ ゴシック"/>
        <family val="3"/>
        <charset val="128"/>
      </rPr>
      <t>株</t>
    </r>
    <r>
      <rPr>
        <sz val="11"/>
        <color theme="1"/>
        <rFont val="Arial"/>
        <family val="2"/>
      </rPr>
      <t>))</t>
    </r>
  </si>
  <si>
    <t>A0627</t>
  </si>
  <si>
    <r>
      <rPr>
        <sz val="11"/>
        <color theme="1"/>
        <rFont val="ＭＳ ゴシック"/>
        <family val="3"/>
        <charset val="128"/>
      </rPr>
      <t>フィンテックラボ協同組合</t>
    </r>
  </si>
  <si>
    <t>A0629</t>
  </si>
  <si>
    <r>
      <rPr>
        <sz val="11"/>
        <color rgb="FF000000"/>
        <rFont val="ＭＳ ゴシック"/>
        <family val="3"/>
        <charset val="128"/>
      </rPr>
      <t>新電力新潟</t>
    </r>
    <r>
      <rPr>
        <sz val="11"/>
        <color rgb="FF000000"/>
        <rFont val="Arial"/>
        <family val="2"/>
      </rPr>
      <t>(</t>
    </r>
    <r>
      <rPr>
        <sz val="11"/>
        <color rgb="FF000000"/>
        <rFont val="ＭＳ ゴシック"/>
        <family val="3"/>
        <charset val="128"/>
      </rPr>
      <t>株</t>
    </r>
    <r>
      <rPr>
        <sz val="11"/>
        <color rgb="FF000000"/>
        <rFont val="Arial"/>
        <family val="2"/>
      </rPr>
      <t>)</t>
    </r>
  </si>
  <si>
    <t>A0630</t>
    <phoneticPr fontId="197"/>
  </si>
  <si>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タケエイでんき</t>
    </r>
    <r>
      <rPr>
        <sz val="11"/>
        <color rgb="FF000000"/>
        <rFont val="Arial"/>
        <family val="2"/>
      </rPr>
      <t>(</t>
    </r>
    <r>
      <rPr>
        <sz val="11"/>
        <color rgb="FF000000"/>
        <rFont val="ＭＳ ゴシック"/>
        <family val="3"/>
        <charset val="128"/>
      </rPr>
      <t>旧：</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ふくしま未来パワー、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花巻銀河パワー、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大仙こまちパワー、</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津軽あっぷるパワー</t>
    </r>
    <r>
      <rPr>
        <sz val="11"/>
        <color rgb="FF000000"/>
        <rFont val="Arial"/>
        <family val="2"/>
      </rPr>
      <t>)</t>
    </r>
  </si>
  <si>
    <t>A0631</t>
  </si>
  <si>
    <r>
      <rPr>
        <sz val="11"/>
        <color theme="1"/>
        <rFont val="ＭＳ ゴシック"/>
        <family val="3"/>
        <charset val="128"/>
      </rPr>
      <t>気仙沼グリーンエナジー</t>
    </r>
    <r>
      <rPr>
        <sz val="11"/>
        <color theme="1"/>
        <rFont val="Arial"/>
        <family val="2"/>
      </rPr>
      <t>(</t>
    </r>
    <r>
      <rPr>
        <sz val="11"/>
        <color theme="1"/>
        <rFont val="ＭＳ ゴシック"/>
        <family val="3"/>
        <charset val="128"/>
      </rPr>
      <t>株</t>
    </r>
    <r>
      <rPr>
        <sz val="11"/>
        <color theme="1"/>
        <rFont val="Arial"/>
        <family val="2"/>
      </rPr>
      <t>)</t>
    </r>
  </si>
  <si>
    <t>A0632</t>
  </si>
  <si>
    <r>
      <t>(</t>
    </r>
    <r>
      <rPr>
        <sz val="11"/>
        <color theme="1"/>
        <rFont val="ＭＳ ゴシック"/>
        <family val="3"/>
        <charset val="128"/>
      </rPr>
      <t>株</t>
    </r>
    <r>
      <rPr>
        <sz val="11"/>
        <color theme="1"/>
        <rFont val="Arial"/>
        <family val="2"/>
      </rPr>
      <t>)</t>
    </r>
    <r>
      <rPr>
        <sz val="11"/>
        <color theme="1"/>
        <rFont val="ＭＳ ゴシック"/>
        <family val="3"/>
        <charset val="128"/>
      </rPr>
      <t>ユーラスグリーンエナジー</t>
    </r>
  </si>
  <si>
    <t>A0636</t>
  </si>
  <si>
    <r>
      <rPr>
        <sz val="11"/>
        <color theme="1"/>
        <rFont val="ＭＳ ゴシック"/>
        <family val="3"/>
        <charset val="128"/>
      </rPr>
      <t>生活協同組合コープながの</t>
    </r>
  </si>
  <si>
    <t>A0637</t>
  </si>
  <si>
    <r>
      <rPr>
        <sz val="11"/>
        <color theme="1"/>
        <rFont val="ＭＳ ゴシック"/>
        <family val="3"/>
        <charset val="128"/>
      </rPr>
      <t>京セラ関電エナジー合同会社</t>
    </r>
  </si>
  <si>
    <t>A0639</t>
  </si>
  <si>
    <r>
      <rPr>
        <sz val="11"/>
        <color theme="1"/>
        <rFont val="ＭＳ ゴシック"/>
        <family val="3"/>
        <charset val="128"/>
      </rPr>
      <t>酒田天然瓦斯</t>
    </r>
    <r>
      <rPr>
        <sz val="11"/>
        <color theme="1"/>
        <rFont val="Arial"/>
        <family val="2"/>
      </rPr>
      <t>(</t>
    </r>
    <r>
      <rPr>
        <sz val="11"/>
        <color theme="1"/>
        <rFont val="ＭＳ ゴシック"/>
        <family val="3"/>
        <charset val="128"/>
      </rPr>
      <t>株</t>
    </r>
    <r>
      <rPr>
        <sz val="11"/>
        <color theme="1"/>
        <rFont val="Arial"/>
        <family val="2"/>
      </rPr>
      <t>)</t>
    </r>
  </si>
  <si>
    <t>A0640</t>
  </si>
  <si>
    <r>
      <rPr>
        <sz val="11"/>
        <color theme="1"/>
        <rFont val="ＭＳ ゴシック"/>
        <family val="3"/>
        <charset val="128"/>
      </rPr>
      <t>東亜ガス</t>
    </r>
    <r>
      <rPr>
        <sz val="11"/>
        <color theme="1"/>
        <rFont val="Arial"/>
        <family val="2"/>
      </rPr>
      <t>(</t>
    </r>
    <r>
      <rPr>
        <sz val="11"/>
        <color theme="1"/>
        <rFont val="ＭＳ ゴシック"/>
        <family val="3"/>
        <charset val="128"/>
      </rPr>
      <t>株</t>
    </r>
    <r>
      <rPr>
        <sz val="11"/>
        <color theme="1"/>
        <rFont val="Arial"/>
        <family val="2"/>
      </rPr>
      <t>)</t>
    </r>
  </si>
  <si>
    <t>A0641</t>
  </si>
  <si>
    <r>
      <t>(</t>
    </r>
    <r>
      <rPr>
        <sz val="11"/>
        <color theme="1"/>
        <rFont val="ＭＳ ゴシック"/>
        <family val="3"/>
        <charset val="128"/>
      </rPr>
      <t>株</t>
    </r>
    <r>
      <rPr>
        <sz val="11"/>
        <color theme="1"/>
        <rFont val="Arial"/>
        <family val="2"/>
      </rPr>
      <t>)</t>
    </r>
    <r>
      <rPr>
        <sz val="11"/>
        <color theme="1"/>
        <rFont val="ＭＳ ゴシック"/>
        <family val="3"/>
        <charset val="128"/>
      </rPr>
      <t>三河の山里コミュニティパワー</t>
    </r>
  </si>
  <si>
    <t>A0642</t>
  </si>
  <si>
    <r>
      <rPr>
        <sz val="11"/>
        <color theme="1"/>
        <rFont val="ＭＳ ゴシック"/>
        <family val="3"/>
        <charset val="128"/>
      </rPr>
      <t>新潟スワンエナジー</t>
    </r>
    <r>
      <rPr>
        <sz val="11"/>
        <color theme="1"/>
        <rFont val="Arial"/>
        <family val="2"/>
      </rPr>
      <t>(</t>
    </r>
    <r>
      <rPr>
        <sz val="11"/>
        <color theme="1"/>
        <rFont val="ＭＳ ゴシック"/>
        <family val="3"/>
        <charset val="128"/>
      </rPr>
      <t>株</t>
    </r>
    <r>
      <rPr>
        <sz val="11"/>
        <color theme="1"/>
        <rFont val="Arial"/>
        <family val="2"/>
      </rPr>
      <t>)</t>
    </r>
    <phoneticPr fontId="170"/>
  </si>
  <si>
    <t>A0644</t>
  </si>
  <si>
    <r>
      <rPr>
        <sz val="11"/>
        <color theme="1"/>
        <rFont val="ＭＳ ゴシック"/>
        <family val="3"/>
        <charset val="128"/>
      </rPr>
      <t>グリーンピープルズパワー</t>
    </r>
    <r>
      <rPr>
        <sz val="11"/>
        <color theme="1"/>
        <rFont val="Arial"/>
        <family val="2"/>
      </rPr>
      <t>(</t>
    </r>
    <r>
      <rPr>
        <sz val="11"/>
        <color theme="1"/>
        <rFont val="ＭＳ ゴシック"/>
        <family val="3"/>
        <charset val="128"/>
      </rPr>
      <t>株</t>
    </r>
    <r>
      <rPr>
        <sz val="11"/>
        <color theme="1"/>
        <rFont val="Arial"/>
        <family val="2"/>
      </rPr>
      <t>)</t>
    </r>
  </si>
  <si>
    <t>A0647</t>
  </si>
  <si>
    <r>
      <rPr>
        <sz val="11"/>
        <color theme="1"/>
        <rFont val="ＭＳ ゴシック"/>
        <family val="3"/>
        <charset val="128"/>
      </rPr>
      <t>レネックス電力合同会社</t>
    </r>
  </si>
  <si>
    <t>A0648</t>
  </si>
  <si>
    <r>
      <t>(</t>
    </r>
    <r>
      <rPr>
        <sz val="11"/>
        <color theme="1"/>
        <rFont val="ＭＳ ゴシック"/>
        <family val="3"/>
        <charset val="128"/>
      </rPr>
      <t>株</t>
    </r>
    <r>
      <rPr>
        <sz val="11"/>
        <color theme="1"/>
        <rFont val="Arial"/>
        <family val="2"/>
      </rPr>
      <t>)</t>
    </r>
    <r>
      <rPr>
        <sz val="11"/>
        <color theme="1"/>
        <rFont val="ＭＳ ゴシック"/>
        <family val="3"/>
        <charset val="128"/>
      </rPr>
      <t>マルイファシリティーズ</t>
    </r>
  </si>
  <si>
    <t>A0649</t>
  </si>
  <si>
    <r>
      <t>(</t>
    </r>
    <r>
      <rPr>
        <sz val="11"/>
        <color theme="1"/>
        <rFont val="ＭＳ ゴシック"/>
        <family val="3"/>
        <charset val="128"/>
      </rPr>
      <t>株</t>
    </r>
    <r>
      <rPr>
        <sz val="11"/>
        <color theme="1"/>
        <rFont val="Arial"/>
        <family val="2"/>
      </rPr>
      <t>)</t>
    </r>
    <r>
      <rPr>
        <sz val="11"/>
        <color theme="1"/>
        <rFont val="ＭＳ ゴシック"/>
        <family val="3"/>
        <charset val="128"/>
      </rPr>
      <t>デンケン</t>
    </r>
  </si>
  <si>
    <t>A0650</t>
  </si>
  <si>
    <r>
      <t>(</t>
    </r>
    <r>
      <rPr>
        <sz val="11"/>
        <color theme="1"/>
        <rFont val="ＭＳ ゴシック"/>
        <family val="3"/>
        <charset val="128"/>
      </rPr>
      <t>株</t>
    </r>
    <r>
      <rPr>
        <sz val="11"/>
        <color theme="1"/>
        <rFont val="Arial"/>
        <family val="2"/>
      </rPr>
      <t>)</t>
    </r>
    <r>
      <rPr>
        <sz val="11"/>
        <color theme="1"/>
        <rFont val="ＭＳ ゴシック"/>
        <family val="3"/>
        <charset val="128"/>
      </rPr>
      <t>東名</t>
    </r>
  </si>
  <si>
    <t>A0652</t>
  </si>
  <si>
    <r>
      <rPr>
        <sz val="11"/>
        <color theme="1"/>
        <rFont val="ＭＳ ゴシック"/>
        <family val="3"/>
        <charset val="128"/>
      </rPr>
      <t>北海道電力コクリエーション</t>
    </r>
    <r>
      <rPr>
        <sz val="11"/>
        <color theme="1"/>
        <rFont val="Arial"/>
        <family val="2"/>
      </rPr>
      <t>(</t>
    </r>
    <r>
      <rPr>
        <sz val="11"/>
        <color theme="1"/>
        <rFont val="ＭＳ ゴシック"/>
        <family val="3"/>
        <charset val="128"/>
      </rPr>
      <t>株</t>
    </r>
    <r>
      <rPr>
        <sz val="11"/>
        <color theme="1"/>
        <rFont val="Arial"/>
        <family val="2"/>
      </rPr>
      <t>)</t>
    </r>
  </si>
  <si>
    <t>A0653</t>
  </si>
  <si>
    <r>
      <rPr>
        <sz val="11"/>
        <color theme="1"/>
        <rFont val="ＭＳ ゴシック"/>
        <family val="3"/>
        <charset val="128"/>
      </rPr>
      <t>ＮＴＴアノードエナジー</t>
    </r>
    <r>
      <rPr>
        <sz val="11"/>
        <color theme="1"/>
        <rFont val="Arial"/>
        <family val="2"/>
      </rPr>
      <t>(</t>
    </r>
    <r>
      <rPr>
        <sz val="11"/>
        <color theme="1"/>
        <rFont val="ＭＳ ゴシック"/>
        <family val="3"/>
        <charset val="128"/>
      </rPr>
      <t>株</t>
    </r>
    <r>
      <rPr>
        <sz val="11"/>
        <color theme="1"/>
        <rFont val="Arial"/>
        <family val="2"/>
      </rPr>
      <t>)</t>
    </r>
  </si>
  <si>
    <t>A0654</t>
  </si>
  <si>
    <r>
      <rPr>
        <sz val="11"/>
        <color theme="1"/>
        <rFont val="ＭＳ ゴシック"/>
        <family val="3"/>
        <charset val="128"/>
      </rPr>
      <t>スマート電気</t>
    </r>
    <r>
      <rPr>
        <sz val="11"/>
        <color theme="1"/>
        <rFont val="Arial"/>
        <family val="2"/>
      </rPr>
      <t>(</t>
    </r>
    <r>
      <rPr>
        <sz val="11"/>
        <color theme="1"/>
        <rFont val="ＭＳ ゴシック"/>
        <family val="3"/>
        <charset val="128"/>
      </rPr>
      <t>株</t>
    </r>
    <r>
      <rPr>
        <sz val="11"/>
        <color theme="1"/>
        <rFont val="Arial"/>
        <family val="2"/>
      </rPr>
      <t>)</t>
    </r>
  </si>
  <si>
    <t>A0655</t>
  </si>
  <si>
    <r>
      <t>(</t>
    </r>
    <r>
      <rPr>
        <sz val="11"/>
        <color theme="1"/>
        <rFont val="ＭＳ ゴシック"/>
        <family val="3"/>
        <charset val="128"/>
      </rPr>
      <t>株</t>
    </r>
    <r>
      <rPr>
        <sz val="11"/>
        <color theme="1"/>
        <rFont val="Arial"/>
        <family val="2"/>
      </rPr>
      <t>)</t>
    </r>
    <r>
      <rPr>
        <sz val="11"/>
        <color theme="1"/>
        <rFont val="ＭＳ ゴシック"/>
        <family val="3"/>
        <charset val="128"/>
      </rPr>
      <t>唐津パワーホールディングス</t>
    </r>
  </si>
  <si>
    <t>A0656</t>
  </si>
  <si>
    <r>
      <t>(</t>
    </r>
    <r>
      <rPr>
        <sz val="11"/>
        <color theme="1"/>
        <rFont val="ＭＳ ゴシック"/>
        <family val="3"/>
        <charset val="128"/>
      </rPr>
      <t>株</t>
    </r>
    <r>
      <rPr>
        <sz val="11"/>
        <color theme="1"/>
        <rFont val="Arial"/>
        <family val="2"/>
      </rPr>
      <t>)</t>
    </r>
    <r>
      <rPr>
        <sz val="11"/>
        <color theme="1"/>
        <rFont val="ＭＳ ゴシック"/>
        <family val="3"/>
        <charset val="128"/>
      </rPr>
      <t>クリーンエネルギー総合研究所</t>
    </r>
  </si>
  <si>
    <t>A0659</t>
  </si>
  <si>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かづのパワー</t>
    </r>
  </si>
  <si>
    <t>A0660</t>
  </si>
  <si>
    <r>
      <rPr>
        <sz val="11"/>
        <color theme="1"/>
        <rFont val="ＭＳ ゴシック"/>
        <family val="3"/>
        <charset val="128"/>
      </rPr>
      <t>ＵＮＩＶＥＲＧＹ</t>
    </r>
    <r>
      <rPr>
        <sz val="11"/>
        <color theme="1"/>
        <rFont val="Arial"/>
        <family val="2"/>
      </rPr>
      <t>(</t>
    </r>
    <r>
      <rPr>
        <sz val="11"/>
        <color theme="1"/>
        <rFont val="ＭＳ ゴシック"/>
        <family val="3"/>
        <charset val="128"/>
      </rPr>
      <t>株</t>
    </r>
    <r>
      <rPr>
        <sz val="11"/>
        <color theme="1"/>
        <rFont val="Arial"/>
        <family val="2"/>
      </rPr>
      <t>)</t>
    </r>
  </si>
  <si>
    <t>A0661</t>
  </si>
  <si>
    <r>
      <rPr>
        <sz val="11"/>
        <color rgb="FF000000"/>
        <rFont val="ＭＳ ゴシック"/>
        <family val="3"/>
        <charset val="128"/>
      </rPr>
      <t>ＪＲ西日本住宅サービス</t>
    </r>
    <r>
      <rPr>
        <sz val="11"/>
        <color rgb="FF000000"/>
        <rFont val="Arial"/>
        <family val="2"/>
      </rPr>
      <t>(</t>
    </r>
    <r>
      <rPr>
        <sz val="11"/>
        <color rgb="FF000000"/>
        <rFont val="ＭＳ ゴシック"/>
        <family val="3"/>
        <charset val="128"/>
      </rPr>
      <t>株</t>
    </r>
    <r>
      <rPr>
        <sz val="11"/>
        <color rgb="FF000000"/>
        <rFont val="Arial"/>
        <family val="2"/>
      </rPr>
      <t>)</t>
    </r>
  </si>
  <si>
    <t>A0663</t>
  </si>
  <si>
    <r>
      <t>(</t>
    </r>
    <r>
      <rPr>
        <sz val="11"/>
        <color theme="1"/>
        <rFont val="ＭＳ ゴシック"/>
        <family val="3"/>
        <charset val="128"/>
      </rPr>
      <t>株</t>
    </r>
    <r>
      <rPr>
        <sz val="11"/>
        <color theme="1"/>
        <rFont val="Arial"/>
        <family val="2"/>
      </rPr>
      <t>)</t>
    </r>
    <r>
      <rPr>
        <sz val="11"/>
        <color theme="1"/>
        <rFont val="ＭＳ ゴシック"/>
        <family val="3"/>
        <charset val="128"/>
      </rPr>
      <t>アイキューブ・マーケティング</t>
    </r>
  </si>
  <si>
    <t>A0664</t>
  </si>
  <si>
    <r>
      <rPr>
        <sz val="11"/>
        <color theme="1"/>
        <rFont val="ＭＳ ゴシック"/>
        <family val="3"/>
        <charset val="128"/>
      </rPr>
      <t>デジタルグリッド</t>
    </r>
    <r>
      <rPr>
        <sz val="11"/>
        <color theme="1"/>
        <rFont val="Arial"/>
        <family val="2"/>
      </rPr>
      <t>(</t>
    </r>
    <r>
      <rPr>
        <sz val="11"/>
        <color theme="1"/>
        <rFont val="ＭＳ ゴシック"/>
        <family val="3"/>
        <charset val="128"/>
      </rPr>
      <t>株</t>
    </r>
    <r>
      <rPr>
        <sz val="11"/>
        <color theme="1"/>
        <rFont val="Arial"/>
        <family val="2"/>
      </rPr>
      <t>)</t>
    </r>
  </si>
  <si>
    <t>A0666</t>
  </si>
  <si>
    <r>
      <t>(</t>
    </r>
    <r>
      <rPr>
        <sz val="11"/>
        <color theme="1"/>
        <rFont val="ＭＳ ゴシック"/>
        <family val="3"/>
        <charset val="128"/>
      </rPr>
      <t>株</t>
    </r>
    <r>
      <rPr>
        <sz val="11"/>
        <color theme="1"/>
        <rFont val="Arial"/>
        <family val="2"/>
      </rPr>
      <t>)</t>
    </r>
    <r>
      <rPr>
        <sz val="11"/>
        <color theme="1"/>
        <rFont val="ＭＳ ゴシック"/>
        <family val="3"/>
        <charset val="128"/>
      </rPr>
      <t>西九州させぼパワーズ</t>
    </r>
  </si>
  <si>
    <r>
      <rPr>
        <sz val="10"/>
        <color rgb="FF000000"/>
        <rFont val="ＭＳ ゴシック"/>
        <family val="3"/>
        <charset val="128"/>
      </rPr>
      <t>メニュー</t>
    </r>
    <r>
      <rPr>
        <sz val="10"/>
        <color rgb="FF000000"/>
        <rFont val="Arial"/>
        <family val="3"/>
      </rPr>
      <t>B</t>
    </r>
    <r>
      <rPr>
        <sz val="10"/>
        <color rgb="FF000000"/>
        <rFont val="Arial"/>
        <family val="2"/>
      </rPr>
      <t>(</t>
    </r>
    <r>
      <rPr>
        <sz val="10"/>
        <color rgb="FF000000"/>
        <rFont val="ＭＳ ゴシック"/>
        <family val="3"/>
        <charset val="128"/>
      </rPr>
      <t>残差</t>
    </r>
    <r>
      <rPr>
        <sz val="10"/>
        <color rgb="FF000000"/>
        <rFont val="Arial"/>
        <family val="2"/>
      </rPr>
      <t>)</t>
    </r>
    <phoneticPr fontId="197"/>
  </si>
  <si>
    <t>A0667</t>
  </si>
  <si>
    <r>
      <rPr>
        <sz val="11"/>
        <color theme="1"/>
        <rFont val="ＭＳ ゴシック"/>
        <family val="3"/>
        <charset val="128"/>
      </rPr>
      <t>たんたんエナジー</t>
    </r>
    <r>
      <rPr>
        <sz val="11"/>
        <color theme="1"/>
        <rFont val="Arial"/>
        <family val="2"/>
      </rPr>
      <t>(</t>
    </r>
    <r>
      <rPr>
        <sz val="11"/>
        <color theme="1"/>
        <rFont val="ＭＳ ゴシック"/>
        <family val="3"/>
        <charset val="128"/>
      </rPr>
      <t>株</t>
    </r>
    <r>
      <rPr>
        <sz val="11"/>
        <color theme="1"/>
        <rFont val="Arial"/>
        <family val="2"/>
      </rPr>
      <t>)</t>
    </r>
  </si>
  <si>
    <t>A0668</t>
  </si>
  <si>
    <r>
      <t>(</t>
    </r>
    <r>
      <rPr>
        <sz val="11"/>
        <color theme="1"/>
        <rFont val="ＭＳ ゴシック"/>
        <family val="3"/>
        <charset val="128"/>
      </rPr>
      <t>株</t>
    </r>
    <r>
      <rPr>
        <sz val="11"/>
        <color theme="1"/>
        <rFont val="Arial"/>
        <family val="2"/>
      </rPr>
      <t>)</t>
    </r>
    <r>
      <rPr>
        <sz val="11"/>
        <color theme="1"/>
        <rFont val="ＭＳ ゴシック"/>
        <family val="3"/>
        <charset val="128"/>
      </rPr>
      <t>能勢・豊能まちづくり</t>
    </r>
  </si>
  <si>
    <t>A0670</t>
  </si>
  <si>
    <r>
      <t>(</t>
    </r>
    <r>
      <rPr>
        <sz val="11"/>
        <color theme="1"/>
        <rFont val="ＭＳ ゴシック"/>
        <family val="3"/>
        <charset val="128"/>
      </rPr>
      <t>株</t>
    </r>
    <r>
      <rPr>
        <sz val="11"/>
        <color theme="1"/>
        <rFont val="Arial"/>
        <family val="2"/>
      </rPr>
      <t>)</t>
    </r>
    <r>
      <rPr>
        <sz val="11"/>
        <color theme="1"/>
        <rFont val="ＭＳ ゴシック"/>
        <family val="3"/>
        <charset val="128"/>
      </rPr>
      <t>再エネ思考電力</t>
    </r>
  </si>
  <si>
    <t>A0671</t>
  </si>
  <si>
    <r>
      <t>(</t>
    </r>
    <r>
      <rPr>
        <sz val="11"/>
        <color theme="1"/>
        <rFont val="ＭＳ ゴシック"/>
        <family val="3"/>
        <charset val="128"/>
      </rPr>
      <t>株</t>
    </r>
    <r>
      <rPr>
        <sz val="11"/>
        <color theme="1"/>
        <rFont val="Arial"/>
        <family val="2"/>
      </rPr>
      <t>)</t>
    </r>
    <r>
      <rPr>
        <sz val="11"/>
        <color theme="1"/>
        <rFont val="ＭＳ ゴシック"/>
        <family val="3"/>
        <charset val="128"/>
      </rPr>
      <t>スマート</t>
    </r>
  </si>
  <si>
    <t>A0673</t>
  </si>
  <si>
    <r>
      <t>(</t>
    </r>
    <r>
      <rPr>
        <sz val="11"/>
        <color theme="1"/>
        <rFont val="ＭＳ ゴシック"/>
        <family val="3"/>
        <charset val="128"/>
      </rPr>
      <t>株</t>
    </r>
    <r>
      <rPr>
        <sz val="11"/>
        <color theme="1"/>
        <rFont val="Arial"/>
        <family val="2"/>
      </rPr>
      <t>)</t>
    </r>
    <r>
      <rPr>
        <sz val="11"/>
        <color theme="1"/>
        <rFont val="ＭＳ ゴシック"/>
        <family val="3"/>
        <charset val="128"/>
      </rPr>
      <t>ジャパネットサービスイノベーション</t>
    </r>
  </si>
  <si>
    <t>A0675</t>
  </si>
  <si>
    <r>
      <t>(</t>
    </r>
    <r>
      <rPr>
        <sz val="11"/>
        <color theme="1"/>
        <rFont val="ＭＳ ゴシック"/>
        <family val="3"/>
        <charset val="128"/>
      </rPr>
      <t>株</t>
    </r>
    <r>
      <rPr>
        <sz val="11"/>
        <color theme="1"/>
        <rFont val="Arial"/>
        <family val="2"/>
      </rPr>
      <t>)</t>
    </r>
    <r>
      <rPr>
        <sz val="11"/>
        <color theme="1"/>
        <rFont val="ＭＳ ゴシック"/>
        <family val="3"/>
        <charset val="128"/>
      </rPr>
      <t>リクルート</t>
    </r>
  </si>
  <si>
    <t>A0676</t>
    <phoneticPr fontId="197"/>
  </si>
  <si>
    <r>
      <rPr>
        <sz val="11"/>
        <color theme="1"/>
        <rFont val="ＭＳ ゴシック"/>
        <family val="3"/>
        <charset val="128"/>
      </rPr>
      <t>ＫＢＮ</t>
    </r>
    <r>
      <rPr>
        <sz val="11"/>
        <color theme="1"/>
        <rFont val="Arial"/>
        <family val="2"/>
      </rPr>
      <t>(</t>
    </r>
    <r>
      <rPr>
        <sz val="11"/>
        <color theme="1"/>
        <rFont val="ＭＳ ゴシック"/>
        <family val="3"/>
        <charset val="128"/>
      </rPr>
      <t>株</t>
    </r>
    <r>
      <rPr>
        <sz val="11"/>
        <color theme="1"/>
        <rFont val="Arial"/>
        <family val="2"/>
      </rPr>
      <t>)</t>
    </r>
    <phoneticPr fontId="197"/>
  </si>
  <si>
    <t>A0677</t>
  </si>
  <si>
    <r>
      <t>(</t>
    </r>
    <r>
      <rPr>
        <sz val="11"/>
        <color theme="1"/>
        <rFont val="ＭＳ ゴシック"/>
        <family val="3"/>
        <charset val="128"/>
      </rPr>
      <t>株</t>
    </r>
    <r>
      <rPr>
        <sz val="11"/>
        <color theme="1"/>
        <rFont val="Arial"/>
        <family val="2"/>
      </rPr>
      <t>)</t>
    </r>
    <r>
      <rPr>
        <sz val="11"/>
        <color theme="1"/>
        <rFont val="ＭＳ ゴシック"/>
        <family val="3"/>
        <charset val="128"/>
      </rPr>
      <t>しおさい電力</t>
    </r>
  </si>
  <si>
    <t>A0678</t>
  </si>
  <si>
    <r>
      <rPr>
        <sz val="11"/>
        <color theme="1"/>
        <rFont val="ＭＳ ゴシック"/>
        <family val="3"/>
        <charset val="128"/>
      </rPr>
      <t>アスエネ</t>
    </r>
    <r>
      <rPr>
        <sz val="11"/>
        <color theme="1"/>
        <rFont val="Arial"/>
        <family val="2"/>
      </rPr>
      <t>(</t>
    </r>
    <r>
      <rPr>
        <sz val="11"/>
        <color theme="1"/>
        <rFont val="ＭＳ ゴシック"/>
        <family val="3"/>
        <charset val="128"/>
      </rPr>
      <t>株</t>
    </r>
    <r>
      <rPr>
        <sz val="11"/>
        <color theme="1"/>
        <rFont val="Arial"/>
        <family val="2"/>
      </rPr>
      <t>)</t>
    </r>
  </si>
  <si>
    <t>A0679</t>
  </si>
  <si>
    <r>
      <rPr>
        <sz val="11"/>
        <color theme="1"/>
        <rFont val="ＭＳ ゴシック"/>
        <family val="3"/>
        <charset val="128"/>
      </rPr>
      <t>ＴＥＰＣＯライフサービス</t>
    </r>
    <r>
      <rPr>
        <sz val="11"/>
        <color theme="1"/>
        <rFont val="Arial"/>
        <family val="2"/>
      </rPr>
      <t>(</t>
    </r>
    <r>
      <rPr>
        <sz val="11"/>
        <color theme="1"/>
        <rFont val="ＭＳ ゴシック"/>
        <family val="3"/>
        <charset val="128"/>
      </rPr>
      <t>株</t>
    </r>
    <r>
      <rPr>
        <sz val="11"/>
        <color theme="1"/>
        <rFont val="Arial"/>
        <family val="2"/>
      </rPr>
      <t>)</t>
    </r>
  </si>
  <si>
    <t>A0680</t>
  </si>
  <si>
    <r>
      <rPr>
        <sz val="11"/>
        <color theme="1"/>
        <rFont val="ＭＳ ゴシック"/>
        <family val="3"/>
        <charset val="128"/>
      </rPr>
      <t>会津エナジー</t>
    </r>
    <r>
      <rPr>
        <sz val="11"/>
        <color theme="1"/>
        <rFont val="Arial"/>
        <family val="2"/>
      </rPr>
      <t>(</t>
    </r>
    <r>
      <rPr>
        <sz val="11"/>
        <color theme="1"/>
        <rFont val="ＭＳ ゴシック"/>
        <family val="3"/>
        <charset val="128"/>
      </rPr>
      <t>株</t>
    </r>
    <r>
      <rPr>
        <sz val="11"/>
        <color theme="1"/>
        <rFont val="Arial"/>
        <family val="2"/>
      </rPr>
      <t>)</t>
    </r>
  </si>
  <si>
    <t>A0681</t>
  </si>
  <si>
    <r>
      <rPr>
        <sz val="11"/>
        <color theme="1"/>
        <rFont val="ＭＳ ゴシック"/>
        <family val="3"/>
        <charset val="128"/>
      </rPr>
      <t>うべ未来エネルギー</t>
    </r>
    <r>
      <rPr>
        <sz val="11"/>
        <color theme="1"/>
        <rFont val="Arial"/>
        <family val="2"/>
      </rPr>
      <t>(</t>
    </r>
    <r>
      <rPr>
        <sz val="11"/>
        <color theme="1"/>
        <rFont val="ＭＳ ゴシック"/>
        <family val="3"/>
        <charset val="128"/>
      </rPr>
      <t>株</t>
    </r>
    <r>
      <rPr>
        <sz val="11"/>
        <color theme="1"/>
        <rFont val="Arial"/>
        <family val="2"/>
      </rPr>
      <t>)</t>
    </r>
  </si>
  <si>
    <t>A0683</t>
  </si>
  <si>
    <r>
      <rPr>
        <sz val="11"/>
        <color theme="1"/>
        <rFont val="ＭＳ ゴシック"/>
        <family val="3"/>
        <charset val="128"/>
      </rPr>
      <t>永井自動車工業</t>
    </r>
    <r>
      <rPr>
        <sz val="11"/>
        <color theme="1"/>
        <rFont val="Arial"/>
        <family val="2"/>
      </rPr>
      <t>(</t>
    </r>
    <r>
      <rPr>
        <sz val="11"/>
        <color theme="1"/>
        <rFont val="ＭＳ ゴシック"/>
        <family val="3"/>
        <charset val="128"/>
      </rPr>
      <t>株</t>
    </r>
    <r>
      <rPr>
        <sz val="11"/>
        <color theme="1"/>
        <rFont val="Arial"/>
        <family val="2"/>
      </rPr>
      <t>)</t>
    </r>
  </si>
  <si>
    <t>A0685</t>
  </si>
  <si>
    <r>
      <rPr>
        <sz val="11"/>
        <color theme="1"/>
        <rFont val="ＭＳ ゴシック"/>
        <family val="3"/>
        <charset val="128"/>
      </rPr>
      <t>陸前高田しみんエネルギー</t>
    </r>
    <r>
      <rPr>
        <sz val="11"/>
        <color theme="1"/>
        <rFont val="Arial"/>
        <family val="2"/>
      </rPr>
      <t>(</t>
    </r>
    <r>
      <rPr>
        <sz val="11"/>
        <color theme="1"/>
        <rFont val="ＭＳ ゴシック"/>
        <family val="3"/>
        <charset val="128"/>
      </rPr>
      <t>株</t>
    </r>
    <r>
      <rPr>
        <sz val="11"/>
        <color theme="1"/>
        <rFont val="Arial"/>
        <family val="2"/>
      </rPr>
      <t>)</t>
    </r>
  </si>
  <si>
    <t>A0687</t>
  </si>
  <si>
    <r>
      <t>(</t>
    </r>
    <r>
      <rPr>
        <sz val="11"/>
        <color theme="1"/>
        <rFont val="ＭＳ ゴシック"/>
        <family val="3"/>
        <charset val="128"/>
      </rPr>
      <t>株</t>
    </r>
    <r>
      <rPr>
        <sz val="11"/>
        <color theme="1"/>
        <rFont val="Arial"/>
        <family val="2"/>
      </rPr>
      <t>)</t>
    </r>
    <r>
      <rPr>
        <sz val="11"/>
        <color theme="1"/>
        <rFont val="ＭＳ ゴシック"/>
        <family val="3"/>
        <charset val="128"/>
      </rPr>
      <t>チャームドライフ</t>
    </r>
  </si>
  <si>
    <t>A0689</t>
  </si>
  <si>
    <r>
      <rPr>
        <sz val="11"/>
        <color theme="1"/>
        <rFont val="ＭＳ ゴシック"/>
        <family val="3"/>
        <charset val="128"/>
      </rPr>
      <t>スターティア</t>
    </r>
    <r>
      <rPr>
        <sz val="11"/>
        <color theme="1"/>
        <rFont val="Arial"/>
        <family val="2"/>
      </rPr>
      <t>(</t>
    </r>
    <r>
      <rPr>
        <sz val="11"/>
        <color theme="1"/>
        <rFont val="ＭＳ ゴシック"/>
        <family val="3"/>
        <charset val="128"/>
      </rPr>
      <t>株</t>
    </r>
    <r>
      <rPr>
        <sz val="11"/>
        <color theme="1"/>
        <rFont val="Arial"/>
        <family val="2"/>
      </rPr>
      <t>)</t>
    </r>
  </si>
  <si>
    <t>A0690</t>
  </si>
  <si>
    <r>
      <rPr>
        <sz val="11"/>
        <color theme="1"/>
        <rFont val="ＭＳ ゴシック"/>
        <family val="3"/>
        <charset val="128"/>
      </rPr>
      <t>東広島スマートエネルギー</t>
    </r>
    <r>
      <rPr>
        <sz val="11"/>
        <color theme="1"/>
        <rFont val="Arial"/>
        <family val="2"/>
      </rPr>
      <t>(</t>
    </r>
    <r>
      <rPr>
        <sz val="11"/>
        <color theme="1"/>
        <rFont val="ＭＳ ゴシック"/>
        <family val="3"/>
        <charset val="128"/>
      </rPr>
      <t>株</t>
    </r>
    <r>
      <rPr>
        <sz val="11"/>
        <color theme="1"/>
        <rFont val="Arial"/>
        <family val="2"/>
      </rPr>
      <t>)</t>
    </r>
  </si>
  <si>
    <t>A0692</t>
  </si>
  <si>
    <r>
      <rPr>
        <sz val="11"/>
        <color theme="1"/>
        <rFont val="ＭＳ ゴシック"/>
        <family val="3"/>
        <charset val="128"/>
      </rPr>
      <t>旭化成</t>
    </r>
    <r>
      <rPr>
        <sz val="11"/>
        <color theme="1"/>
        <rFont val="Arial"/>
        <family val="2"/>
      </rPr>
      <t>(</t>
    </r>
    <r>
      <rPr>
        <sz val="11"/>
        <color theme="1"/>
        <rFont val="ＭＳ ゴシック"/>
        <family val="3"/>
        <charset val="128"/>
      </rPr>
      <t>株</t>
    </r>
    <r>
      <rPr>
        <sz val="11"/>
        <color theme="1"/>
        <rFont val="Arial"/>
        <family val="2"/>
      </rPr>
      <t>)</t>
    </r>
  </si>
  <si>
    <t>A0693</t>
  </si>
  <si>
    <r>
      <rPr>
        <sz val="11"/>
        <color theme="1"/>
        <rFont val="ＭＳ ゴシック"/>
        <family val="3"/>
        <charset val="128"/>
      </rPr>
      <t>京和ガス</t>
    </r>
    <r>
      <rPr>
        <sz val="11"/>
        <color theme="1"/>
        <rFont val="Arial"/>
        <family val="2"/>
      </rPr>
      <t>(</t>
    </r>
    <r>
      <rPr>
        <sz val="11"/>
        <color theme="1"/>
        <rFont val="ＭＳ ゴシック"/>
        <family val="3"/>
        <charset val="128"/>
      </rPr>
      <t>株</t>
    </r>
    <r>
      <rPr>
        <sz val="11"/>
        <color theme="1"/>
        <rFont val="Arial"/>
        <family val="2"/>
      </rPr>
      <t>)</t>
    </r>
  </si>
  <si>
    <t>A0695</t>
  </si>
  <si>
    <r>
      <rPr>
        <sz val="11"/>
        <color rgb="FF000000"/>
        <rFont val="ＭＳ ゴシック"/>
        <family val="3"/>
        <charset val="128"/>
      </rPr>
      <t>ＫＭパワー</t>
    </r>
    <r>
      <rPr>
        <sz val="11"/>
        <color rgb="FF000000"/>
        <rFont val="Arial"/>
        <family val="2"/>
      </rPr>
      <t>(</t>
    </r>
    <r>
      <rPr>
        <sz val="11"/>
        <color rgb="FF000000"/>
        <rFont val="ＭＳ ゴシック"/>
        <family val="3"/>
        <charset val="128"/>
      </rPr>
      <t>株</t>
    </r>
    <r>
      <rPr>
        <sz val="11"/>
        <color rgb="FF000000"/>
        <rFont val="Arial"/>
        <family val="2"/>
      </rPr>
      <t>)</t>
    </r>
  </si>
  <si>
    <t>A0696</t>
  </si>
  <si>
    <r>
      <t>(</t>
    </r>
    <r>
      <rPr>
        <sz val="11"/>
        <color theme="1"/>
        <rFont val="ＭＳ ゴシック"/>
        <family val="3"/>
        <charset val="128"/>
      </rPr>
      <t>株</t>
    </r>
    <r>
      <rPr>
        <sz val="11"/>
        <color theme="1"/>
        <rFont val="Arial"/>
        <family val="2"/>
      </rPr>
      <t>)</t>
    </r>
    <r>
      <rPr>
        <sz val="11"/>
        <color theme="1"/>
        <rFont val="ＭＳ ゴシック"/>
        <family val="3"/>
        <charset val="128"/>
      </rPr>
      <t>岡崎建材</t>
    </r>
  </si>
  <si>
    <t>A0698</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</si>
  <si>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エフオン</t>
    </r>
  </si>
  <si>
    <t>A0699</t>
  </si>
  <si>
    <r>
      <t>(</t>
    </r>
    <r>
      <rPr>
        <sz val="11"/>
        <color theme="1"/>
        <rFont val="ＭＳ ゴシック"/>
        <family val="3"/>
        <charset val="128"/>
      </rPr>
      <t>株</t>
    </r>
    <r>
      <rPr>
        <sz val="11"/>
        <color theme="1"/>
        <rFont val="Arial"/>
        <family val="2"/>
      </rPr>
      <t>)</t>
    </r>
    <r>
      <rPr>
        <sz val="11"/>
        <color theme="1"/>
        <rFont val="ＭＳ ゴシック"/>
        <family val="3"/>
        <charset val="128"/>
      </rPr>
      <t>岡崎さくら電力</t>
    </r>
  </si>
  <si>
    <t>A0702</t>
  </si>
  <si>
    <r>
      <rPr>
        <sz val="11"/>
        <color theme="1"/>
        <rFont val="ＭＳ ゴシック"/>
        <family val="3"/>
        <charset val="128"/>
      </rPr>
      <t>旭マルヰガス</t>
    </r>
    <r>
      <rPr>
        <sz val="11"/>
        <color theme="1"/>
        <rFont val="Arial"/>
        <family val="2"/>
      </rPr>
      <t>(</t>
    </r>
    <r>
      <rPr>
        <sz val="11"/>
        <color theme="1"/>
        <rFont val="ＭＳ ゴシック"/>
        <family val="3"/>
        <charset val="128"/>
      </rPr>
      <t>株</t>
    </r>
    <r>
      <rPr>
        <sz val="11"/>
        <color theme="1"/>
        <rFont val="Arial"/>
        <family val="2"/>
      </rPr>
      <t>)</t>
    </r>
  </si>
  <si>
    <t>A0703</t>
  </si>
  <si>
    <r>
      <rPr>
        <sz val="11"/>
        <color theme="1"/>
        <rFont val="ＭＳ ゴシック"/>
        <family val="3"/>
        <charset val="128"/>
      </rPr>
      <t>ＪＲＥトレーディング</t>
    </r>
    <r>
      <rPr>
        <sz val="11"/>
        <color theme="1"/>
        <rFont val="Arial"/>
        <family val="2"/>
      </rPr>
      <t>(</t>
    </r>
    <r>
      <rPr>
        <sz val="11"/>
        <color theme="1"/>
        <rFont val="ＭＳ ゴシック"/>
        <family val="3"/>
        <charset val="128"/>
      </rPr>
      <t>株</t>
    </r>
    <r>
      <rPr>
        <sz val="11"/>
        <color theme="1"/>
        <rFont val="Arial"/>
        <family val="2"/>
      </rPr>
      <t>)</t>
    </r>
    <phoneticPr fontId="197"/>
  </si>
  <si>
    <r>
      <t>0.000441</t>
    </r>
    <r>
      <rPr>
        <sz val="11"/>
        <color theme="1"/>
        <rFont val="ＭＳ Ｐゴシック"/>
        <family val="2"/>
        <charset val="128"/>
      </rPr>
      <t>※</t>
    </r>
    <phoneticPr fontId="197"/>
  </si>
  <si>
    <t>A0704</t>
  </si>
  <si>
    <r>
      <rPr>
        <sz val="11"/>
        <color theme="1"/>
        <rFont val="ＭＳ ゴシック"/>
        <family val="3"/>
        <charset val="128"/>
      </rPr>
      <t>Ｃａｓｔｌｅｔｏｎ　Ｃｏｍｍｏｄｉｔｉｅｓ　Ｊａｐａｎ合同会社</t>
    </r>
  </si>
  <si>
    <t>A0705</t>
  </si>
  <si>
    <r>
      <rPr>
        <sz val="11"/>
        <color theme="1"/>
        <rFont val="ＭＳ ゴシック"/>
        <family val="3"/>
        <charset val="128"/>
      </rPr>
      <t>神戸電力</t>
    </r>
    <r>
      <rPr>
        <sz val="11"/>
        <color theme="1"/>
        <rFont val="Arial"/>
        <family val="2"/>
      </rPr>
      <t>(</t>
    </r>
    <r>
      <rPr>
        <sz val="11"/>
        <color theme="1"/>
        <rFont val="ＭＳ ゴシック"/>
        <family val="3"/>
        <charset val="128"/>
      </rPr>
      <t>株</t>
    </r>
    <r>
      <rPr>
        <sz val="11"/>
        <color theme="1"/>
        <rFont val="Arial"/>
        <family val="2"/>
      </rPr>
      <t>)</t>
    </r>
  </si>
  <si>
    <t>A0708</t>
  </si>
  <si>
    <r>
      <rPr>
        <sz val="11"/>
        <color rgb="FF000000"/>
        <rFont val="ＭＳ ゴシック"/>
        <family val="3"/>
        <charset val="128"/>
      </rPr>
      <t>エア・ウォーター・ライフソリューション</t>
    </r>
    <r>
      <rPr>
        <sz val="11"/>
        <color rgb="FF000000"/>
        <rFont val="Arial"/>
        <family val="2"/>
      </rPr>
      <t>(</t>
    </r>
    <r>
      <rPr>
        <sz val="11"/>
        <color rgb="FF000000"/>
        <rFont val="ＭＳ ゴシック"/>
        <family val="3"/>
        <charset val="128"/>
      </rPr>
      <t>株</t>
    </r>
    <r>
      <rPr>
        <sz val="11"/>
        <color rgb="FF000000"/>
        <rFont val="Arial"/>
        <family val="2"/>
      </rPr>
      <t>)(</t>
    </r>
    <r>
      <rPr>
        <sz val="11"/>
        <color rgb="FF000000"/>
        <rFont val="ＭＳ ゴシック"/>
        <family val="3"/>
        <charset val="128"/>
      </rPr>
      <t>旧：エア・ウォーター北海道</t>
    </r>
    <r>
      <rPr>
        <sz val="11"/>
        <color rgb="FF000000"/>
        <rFont val="Arial"/>
        <family val="2"/>
      </rPr>
      <t>(</t>
    </r>
    <r>
      <rPr>
        <sz val="11"/>
        <color rgb="FF000000"/>
        <rFont val="ＭＳ ゴシック"/>
        <family val="3"/>
        <charset val="128"/>
      </rPr>
      <t>株</t>
    </r>
    <r>
      <rPr>
        <sz val="11"/>
        <color rgb="FF000000"/>
        <rFont val="Arial"/>
        <family val="2"/>
      </rPr>
      <t>))</t>
    </r>
  </si>
  <si>
    <t>A0709</t>
  </si>
  <si>
    <r>
      <rPr>
        <sz val="11"/>
        <color theme="1"/>
        <rFont val="ＭＳ ゴシック"/>
        <family val="3"/>
        <charset val="128"/>
      </rPr>
      <t>生活協同組合ひろしま</t>
    </r>
  </si>
  <si>
    <t>A0711</t>
  </si>
  <si>
    <r>
      <t>(</t>
    </r>
    <r>
      <rPr>
        <sz val="11"/>
        <color theme="1"/>
        <rFont val="ＭＳ ゴシック"/>
        <family val="3"/>
        <charset val="128"/>
      </rPr>
      <t>株</t>
    </r>
    <r>
      <rPr>
        <sz val="11"/>
        <color theme="1"/>
        <rFont val="Arial"/>
        <family val="2"/>
      </rPr>
      <t>)</t>
    </r>
    <r>
      <rPr>
        <sz val="11"/>
        <color theme="1"/>
        <rFont val="ＭＳ ゴシック"/>
        <family val="3"/>
        <charset val="128"/>
      </rPr>
      <t>ＲｅｎｏＬａｂｏ</t>
    </r>
  </si>
  <si>
    <t>A0712</t>
  </si>
  <si>
    <r>
      <rPr>
        <sz val="11"/>
        <color theme="1"/>
        <rFont val="ＭＳ ゴシック"/>
        <family val="3"/>
        <charset val="128"/>
      </rPr>
      <t>アークエルテクノロジーズ</t>
    </r>
    <r>
      <rPr>
        <sz val="11"/>
        <color theme="1"/>
        <rFont val="Arial"/>
        <family val="2"/>
      </rPr>
      <t>(</t>
    </r>
    <r>
      <rPr>
        <sz val="11"/>
        <color theme="1"/>
        <rFont val="ＭＳ ゴシック"/>
        <family val="3"/>
        <charset val="128"/>
      </rPr>
      <t>株</t>
    </r>
    <r>
      <rPr>
        <sz val="11"/>
        <color theme="1"/>
        <rFont val="Arial"/>
        <family val="2"/>
      </rPr>
      <t>)</t>
    </r>
  </si>
  <si>
    <t>A0713</t>
  </si>
  <si>
    <r>
      <rPr>
        <sz val="11"/>
        <color theme="1"/>
        <rFont val="ＭＳ ゴシック"/>
        <family val="3"/>
        <charset val="128"/>
      </rPr>
      <t>弥富ガス協同組合</t>
    </r>
  </si>
  <si>
    <t>A0714</t>
  </si>
  <si>
    <r>
      <rPr>
        <sz val="11"/>
        <color theme="1"/>
        <rFont val="ＭＳ ゴシック"/>
        <family val="3"/>
        <charset val="128"/>
      </rPr>
      <t>エルメック</t>
    </r>
    <r>
      <rPr>
        <sz val="11"/>
        <color theme="1"/>
        <rFont val="Arial"/>
        <family val="2"/>
      </rPr>
      <t>(</t>
    </r>
    <r>
      <rPr>
        <sz val="11"/>
        <color theme="1"/>
        <rFont val="ＭＳ ゴシック"/>
        <family val="3"/>
        <charset val="128"/>
      </rPr>
      <t>株</t>
    </r>
    <r>
      <rPr>
        <sz val="11"/>
        <color theme="1"/>
        <rFont val="Arial"/>
        <family val="2"/>
      </rPr>
      <t>)</t>
    </r>
  </si>
  <si>
    <t>A0715</t>
  </si>
  <si>
    <r>
      <t>(</t>
    </r>
    <r>
      <rPr>
        <sz val="11"/>
        <color theme="1"/>
        <rFont val="ＭＳ ゴシック"/>
        <family val="3"/>
        <charset val="128"/>
      </rPr>
      <t>株</t>
    </r>
    <r>
      <rPr>
        <sz val="11"/>
        <color theme="1"/>
        <rFont val="Arial"/>
        <family val="2"/>
      </rPr>
      <t>)</t>
    </r>
    <r>
      <rPr>
        <sz val="11"/>
        <color theme="1"/>
        <rFont val="ＭＳ ゴシック"/>
        <family val="3"/>
        <charset val="128"/>
      </rPr>
      <t>オズエナジー</t>
    </r>
  </si>
  <si>
    <t>A0716</t>
  </si>
  <si>
    <r>
      <rPr>
        <sz val="11"/>
        <color theme="1"/>
        <rFont val="ＭＳ ゴシック"/>
        <family val="3"/>
        <charset val="128"/>
      </rPr>
      <t>レモンガス</t>
    </r>
    <r>
      <rPr>
        <sz val="11"/>
        <color theme="1"/>
        <rFont val="Arial"/>
        <family val="2"/>
      </rPr>
      <t>(</t>
    </r>
    <r>
      <rPr>
        <sz val="11"/>
        <color theme="1"/>
        <rFont val="ＭＳ ゴシック"/>
        <family val="3"/>
        <charset val="128"/>
      </rPr>
      <t>株</t>
    </r>
    <r>
      <rPr>
        <sz val="11"/>
        <color theme="1"/>
        <rFont val="Arial"/>
        <family val="2"/>
      </rPr>
      <t>)</t>
    </r>
  </si>
  <si>
    <t>A0718</t>
  </si>
  <si>
    <r>
      <t>(</t>
    </r>
    <r>
      <rPr>
        <sz val="11"/>
        <color theme="1"/>
        <rFont val="ＭＳ ゴシック"/>
        <family val="3"/>
        <charset val="128"/>
      </rPr>
      <t>株</t>
    </r>
    <r>
      <rPr>
        <sz val="11"/>
        <color theme="1"/>
        <rFont val="Arial"/>
        <family val="2"/>
      </rPr>
      <t>)</t>
    </r>
    <r>
      <rPr>
        <sz val="11"/>
        <color theme="1"/>
        <rFont val="ＭＳ ゴシック"/>
        <family val="3"/>
        <charset val="128"/>
      </rPr>
      <t>日本海水</t>
    </r>
  </si>
  <si>
    <t>A0720</t>
  </si>
  <si>
    <r>
      <t>(</t>
    </r>
    <r>
      <rPr>
        <sz val="11"/>
        <color theme="1"/>
        <rFont val="ＭＳ ゴシック"/>
        <family val="3"/>
        <charset val="128"/>
      </rPr>
      <t>株</t>
    </r>
    <r>
      <rPr>
        <sz val="11"/>
        <color theme="1"/>
        <rFont val="Arial"/>
        <family val="2"/>
      </rPr>
      <t>)</t>
    </r>
    <r>
      <rPr>
        <sz val="11"/>
        <color theme="1"/>
        <rFont val="ＭＳ ゴシック"/>
        <family val="3"/>
        <charset val="128"/>
      </rPr>
      <t>ａｆｔｅｒＦＩＴ</t>
    </r>
  </si>
  <si>
    <t>A0721</t>
  </si>
  <si>
    <r>
      <rPr>
        <sz val="11"/>
        <color theme="1"/>
        <rFont val="ＭＳ ゴシック"/>
        <family val="3"/>
        <charset val="128"/>
      </rPr>
      <t>中小企業支援</t>
    </r>
    <r>
      <rPr>
        <sz val="11"/>
        <color theme="1"/>
        <rFont val="Arial"/>
        <family val="2"/>
      </rPr>
      <t>(</t>
    </r>
    <r>
      <rPr>
        <sz val="11"/>
        <color theme="1"/>
        <rFont val="ＭＳ ゴシック"/>
        <family val="3"/>
        <charset val="128"/>
      </rPr>
      <t>株</t>
    </r>
    <r>
      <rPr>
        <sz val="11"/>
        <color theme="1"/>
        <rFont val="Arial"/>
        <family val="2"/>
      </rPr>
      <t>)</t>
    </r>
  </si>
  <si>
    <t>A0722</t>
  </si>
  <si>
    <r>
      <rPr>
        <sz val="11"/>
        <color theme="1"/>
        <rFont val="ＭＳ ゴシック"/>
        <family val="3"/>
        <charset val="128"/>
      </rPr>
      <t>サントラベラーズサービス有限会社</t>
    </r>
  </si>
  <si>
    <t>A0726</t>
  </si>
  <si>
    <r>
      <rPr>
        <sz val="11"/>
        <color theme="1"/>
        <rFont val="ＭＳ ゴシック"/>
        <family val="3"/>
        <charset val="128"/>
      </rPr>
      <t>八千代エンジニヤリング</t>
    </r>
    <r>
      <rPr>
        <sz val="11"/>
        <color theme="1"/>
        <rFont val="Arial"/>
        <family val="2"/>
      </rPr>
      <t>(</t>
    </r>
    <r>
      <rPr>
        <sz val="11"/>
        <color theme="1"/>
        <rFont val="ＭＳ ゴシック"/>
        <family val="3"/>
        <charset val="128"/>
      </rPr>
      <t>株</t>
    </r>
    <r>
      <rPr>
        <sz val="11"/>
        <color theme="1"/>
        <rFont val="Arial"/>
        <family val="2"/>
      </rPr>
      <t>)</t>
    </r>
  </si>
  <si>
    <t>A0729</t>
  </si>
  <si>
    <r>
      <rPr>
        <sz val="11"/>
        <color theme="1"/>
        <rFont val="ＭＳ ゴシック"/>
        <family val="3"/>
        <charset val="128"/>
      </rPr>
      <t>神楽電力</t>
    </r>
    <r>
      <rPr>
        <sz val="11"/>
        <color theme="1"/>
        <rFont val="Arial"/>
        <family val="2"/>
      </rPr>
      <t>(</t>
    </r>
    <r>
      <rPr>
        <sz val="11"/>
        <color theme="1"/>
        <rFont val="ＭＳ ゴシック"/>
        <family val="3"/>
        <charset val="128"/>
      </rPr>
      <t>株</t>
    </r>
    <r>
      <rPr>
        <sz val="11"/>
        <color theme="1"/>
        <rFont val="Arial"/>
        <family val="2"/>
      </rPr>
      <t>)</t>
    </r>
  </si>
  <si>
    <t>A0730</t>
  </si>
  <si>
    <r>
      <rPr>
        <sz val="11"/>
        <color theme="1"/>
        <rFont val="ＭＳ ゴシック"/>
        <family val="3"/>
        <charset val="128"/>
      </rPr>
      <t>ゆきぐに新電力</t>
    </r>
    <r>
      <rPr>
        <sz val="11"/>
        <color theme="1"/>
        <rFont val="Arial"/>
        <family val="2"/>
      </rPr>
      <t>(</t>
    </r>
    <r>
      <rPr>
        <sz val="11"/>
        <color theme="1"/>
        <rFont val="ＭＳ ゴシック"/>
        <family val="3"/>
        <charset val="128"/>
      </rPr>
      <t>株</t>
    </r>
    <r>
      <rPr>
        <sz val="11"/>
        <color theme="1"/>
        <rFont val="Arial"/>
        <family val="2"/>
      </rPr>
      <t>)</t>
    </r>
  </si>
  <si>
    <t>A0732</t>
  </si>
  <si>
    <r>
      <t>(</t>
    </r>
    <r>
      <rPr>
        <sz val="11"/>
        <color theme="1"/>
        <rFont val="ＭＳ ゴシック"/>
        <family val="3"/>
        <charset val="128"/>
      </rPr>
      <t>株</t>
    </r>
    <r>
      <rPr>
        <sz val="11"/>
        <color theme="1"/>
        <rFont val="Arial"/>
        <family val="2"/>
      </rPr>
      <t>)</t>
    </r>
    <r>
      <rPr>
        <sz val="11"/>
        <color theme="1"/>
        <rFont val="ＭＳ ゴシック"/>
        <family val="3"/>
        <charset val="128"/>
      </rPr>
      <t>ながさきサステナエナジー</t>
    </r>
  </si>
  <si>
    <t>A0733</t>
    <phoneticPr fontId="197"/>
  </si>
  <si>
    <r>
      <rPr>
        <sz val="11"/>
        <color rgb="FF000000"/>
        <rFont val="ＭＳ ゴシック"/>
        <family val="3"/>
        <charset val="128"/>
      </rPr>
      <t>葛尾創生電力</t>
    </r>
    <r>
      <rPr>
        <sz val="11"/>
        <color rgb="FF000000"/>
        <rFont val="Arial"/>
        <family val="2"/>
      </rPr>
      <t>(</t>
    </r>
    <r>
      <rPr>
        <sz val="11"/>
        <color rgb="FF000000"/>
        <rFont val="ＭＳ ゴシック"/>
        <family val="3"/>
        <charset val="128"/>
      </rPr>
      <t>株</t>
    </r>
    <r>
      <rPr>
        <sz val="11"/>
        <color rgb="FF000000"/>
        <rFont val="Arial"/>
        <family val="2"/>
      </rPr>
      <t>)</t>
    </r>
  </si>
  <si>
    <t>A0734</t>
  </si>
  <si>
    <r>
      <t>(</t>
    </r>
    <r>
      <rPr>
        <sz val="11"/>
        <color theme="1"/>
        <rFont val="ＭＳ ゴシック"/>
        <family val="3"/>
        <charset val="128"/>
      </rPr>
      <t>株</t>
    </r>
    <r>
      <rPr>
        <sz val="11"/>
        <color theme="1"/>
        <rFont val="Arial"/>
        <family val="2"/>
      </rPr>
      <t>)</t>
    </r>
    <r>
      <rPr>
        <sz val="11"/>
        <color theme="1"/>
        <rFont val="ＭＳ ゴシック"/>
        <family val="3"/>
        <charset val="128"/>
      </rPr>
      <t>Ｉ＆Ｉ</t>
    </r>
    <phoneticPr fontId="197"/>
  </si>
  <si>
    <t>A0737</t>
    <phoneticPr fontId="197"/>
  </si>
  <si>
    <r>
      <t>(</t>
    </r>
    <r>
      <rPr>
        <sz val="11"/>
        <color theme="1"/>
        <rFont val="ＭＳ ゴシック"/>
        <family val="3"/>
        <charset val="128"/>
      </rPr>
      <t>株</t>
    </r>
    <r>
      <rPr>
        <sz val="11"/>
        <color theme="1"/>
        <rFont val="Arial"/>
        <family val="2"/>
      </rPr>
      <t>)</t>
    </r>
    <r>
      <rPr>
        <sz val="11"/>
        <color theme="1"/>
        <rFont val="ＭＳ ゴシック"/>
        <family val="3"/>
        <charset val="128"/>
      </rPr>
      <t>ライフエナジー</t>
    </r>
    <phoneticPr fontId="197"/>
  </si>
  <si>
    <r>
      <rPr>
        <sz val="10"/>
        <color theme="1"/>
        <rFont val="ＭＳ ゴシック"/>
        <family val="3"/>
        <charset val="128"/>
      </rPr>
      <t>メニュー</t>
    </r>
    <r>
      <rPr>
        <sz val="10"/>
        <color theme="1"/>
        <rFont val="Arial"/>
        <family val="3"/>
      </rPr>
      <t>C</t>
    </r>
    <r>
      <rPr>
        <sz val="10"/>
        <color theme="1"/>
        <rFont val="Arial"/>
        <family val="2"/>
      </rPr>
      <t>(</t>
    </r>
    <r>
      <rPr>
        <sz val="10"/>
        <color theme="1"/>
        <rFont val="ＭＳ ゴシック"/>
        <family val="3"/>
        <charset val="128"/>
      </rPr>
      <t>残差</t>
    </r>
    <r>
      <rPr>
        <sz val="10"/>
        <color theme="1"/>
        <rFont val="Arial"/>
        <family val="2"/>
      </rPr>
      <t>)</t>
    </r>
    <phoneticPr fontId="197"/>
  </si>
  <si>
    <t>A0738</t>
  </si>
  <si>
    <r>
      <t>(</t>
    </r>
    <r>
      <rPr>
        <sz val="11"/>
        <color theme="1"/>
        <rFont val="ＭＳ ゴシック"/>
        <family val="3"/>
        <charset val="128"/>
      </rPr>
      <t>株</t>
    </r>
    <r>
      <rPr>
        <sz val="11"/>
        <color theme="1"/>
        <rFont val="Arial"/>
        <family val="2"/>
      </rPr>
      <t>)</t>
    </r>
    <r>
      <rPr>
        <sz val="11"/>
        <color theme="1"/>
        <rFont val="ＭＳ ゴシック"/>
        <family val="3"/>
        <charset val="128"/>
      </rPr>
      <t>グルーヴエナジー</t>
    </r>
  </si>
  <si>
    <t>A0739</t>
  </si>
  <si>
    <r>
      <rPr>
        <sz val="11"/>
        <color theme="1"/>
        <rFont val="ＭＳ ゴシック"/>
        <family val="3"/>
        <charset val="128"/>
      </rPr>
      <t>高知ニューエナジー</t>
    </r>
    <r>
      <rPr>
        <sz val="11"/>
        <color theme="1"/>
        <rFont val="Arial"/>
        <family val="2"/>
      </rPr>
      <t>(</t>
    </r>
    <r>
      <rPr>
        <sz val="11"/>
        <color theme="1"/>
        <rFont val="ＭＳ ゴシック"/>
        <family val="3"/>
        <charset val="128"/>
      </rPr>
      <t>株</t>
    </r>
    <r>
      <rPr>
        <sz val="11"/>
        <color theme="1"/>
        <rFont val="Arial"/>
        <family val="2"/>
      </rPr>
      <t>)</t>
    </r>
  </si>
  <si>
    <t>A0740</t>
  </si>
  <si>
    <r>
      <rPr>
        <sz val="11"/>
        <color theme="1"/>
        <rFont val="ＭＳ ゴシック"/>
        <family val="3"/>
        <charset val="128"/>
      </rPr>
      <t>もみじ電力</t>
    </r>
    <r>
      <rPr>
        <sz val="11"/>
        <color theme="1"/>
        <rFont val="Arial"/>
        <family val="2"/>
      </rPr>
      <t>(</t>
    </r>
    <r>
      <rPr>
        <sz val="11"/>
        <color theme="1"/>
        <rFont val="ＭＳ ゴシック"/>
        <family val="3"/>
        <charset val="128"/>
      </rPr>
      <t>株</t>
    </r>
    <r>
      <rPr>
        <sz val="11"/>
        <color theme="1"/>
        <rFont val="Arial"/>
        <family val="2"/>
      </rPr>
      <t>)</t>
    </r>
  </si>
  <si>
    <t>A0741</t>
  </si>
  <si>
    <r>
      <rPr>
        <sz val="11"/>
        <color rgb="FF000000"/>
        <rFont val="ＭＳ ゴシック"/>
        <family val="3"/>
        <charset val="128"/>
      </rPr>
      <t>Ｎａｔｕｒｅ</t>
    </r>
    <r>
      <rPr>
        <sz val="11"/>
        <color rgb="FF000000"/>
        <rFont val="Arial"/>
        <family val="2"/>
      </rPr>
      <t>(</t>
    </r>
    <r>
      <rPr>
        <sz val="11"/>
        <color rgb="FF000000"/>
        <rFont val="ＭＳ ゴシック"/>
        <family val="3"/>
        <charset val="128"/>
      </rPr>
      <t>株</t>
    </r>
    <r>
      <rPr>
        <sz val="11"/>
        <color rgb="FF000000"/>
        <rFont val="Arial"/>
        <family val="2"/>
      </rPr>
      <t>)</t>
    </r>
  </si>
  <si>
    <t>A0742</t>
  </si>
  <si>
    <r>
      <t>(</t>
    </r>
    <r>
      <rPr>
        <sz val="11"/>
        <color theme="1"/>
        <rFont val="ＭＳ ゴシック"/>
        <family val="3"/>
        <charset val="128"/>
      </rPr>
      <t>株</t>
    </r>
    <r>
      <rPr>
        <sz val="11"/>
        <color theme="1"/>
        <rFont val="Arial"/>
        <family val="2"/>
      </rPr>
      <t>)</t>
    </r>
    <r>
      <rPr>
        <sz val="11"/>
        <color theme="1"/>
        <rFont val="ＭＳ ゴシック"/>
        <family val="3"/>
        <charset val="128"/>
      </rPr>
      <t>縁人</t>
    </r>
  </si>
  <si>
    <t>A0743</t>
  </si>
  <si>
    <r>
      <rPr>
        <sz val="11"/>
        <color rgb="FF000000"/>
        <rFont val="ＭＳ ゴシック"/>
        <family val="3"/>
        <charset val="128"/>
      </rPr>
      <t>Ｔ＆Ｔエナジー</t>
    </r>
    <r>
      <rPr>
        <sz val="11"/>
        <color rgb="FF000000"/>
        <rFont val="Arial"/>
        <family val="2"/>
      </rPr>
      <t>(</t>
    </r>
    <r>
      <rPr>
        <sz val="11"/>
        <color rgb="FF000000"/>
        <rFont val="ＭＳ ゴシック"/>
        <family val="3"/>
        <charset val="128"/>
      </rPr>
      <t>株</t>
    </r>
    <r>
      <rPr>
        <sz val="11"/>
        <color rgb="FF000000"/>
        <rFont val="Arial"/>
        <family val="2"/>
      </rPr>
      <t>)</t>
    </r>
  </si>
  <si>
    <t>A0744</t>
  </si>
  <si>
    <r>
      <t>(</t>
    </r>
    <r>
      <rPr>
        <sz val="11"/>
        <color theme="1"/>
        <rFont val="ＭＳ ゴシック"/>
        <family val="3"/>
        <charset val="128"/>
      </rPr>
      <t>株</t>
    </r>
    <r>
      <rPr>
        <sz val="11"/>
        <color theme="1"/>
        <rFont val="Arial"/>
        <family val="2"/>
      </rPr>
      <t>)</t>
    </r>
    <r>
      <rPr>
        <sz val="11"/>
        <color theme="1"/>
        <rFont val="ＭＳ ゴシック"/>
        <family val="3"/>
        <charset val="128"/>
      </rPr>
      <t>ルーク</t>
    </r>
  </si>
  <si>
    <t>A0746</t>
  </si>
  <si>
    <r>
      <rPr>
        <sz val="11"/>
        <color theme="1"/>
        <rFont val="ＭＳ ゴシック"/>
        <family val="3"/>
        <charset val="128"/>
      </rPr>
      <t>かけがわ報徳パワー</t>
    </r>
    <r>
      <rPr>
        <sz val="11"/>
        <color theme="1"/>
        <rFont val="Arial"/>
        <family val="2"/>
      </rPr>
      <t>(</t>
    </r>
    <r>
      <rPr>
        <sz val="11"/>
        <color theme="1"/>
        <rFont val="ＭＳ ゴシック"/>
        <family val="3"/>
        <charset val="128"/>
      </rPr>
      <t>株</t>
    </r>
    <r>
      <rPr>
        <sz val="11"/>
        <color theme="1"/>
        <rFont val="Arial"/>
        <family val="2"/>
      </rPr>
      <t>)</t>
    </r>
  </si>
  <si>
    <t>A0747</t>
  </si>
  <si>
    <r>
      <rPr>
        <sz val="11"/>
        <color theme="1"/>
        <rFont val="ＭＳ ゴシック"/>
        <family val="3"/>
        <charset val="128"/>
      </rPr>
      <t>ＳｕｓｔａｉｎａｂｌｅＥｎｅｒｇｙ</t>
    </r>
    <r>
      <rPr>
        <sz val="11"/>
        <color theme="1"/>
        <rFont val="Arial"/>
        <family val="2"/>
      </rPr>
      <t>(</t>
    </r>
    <r>
      <rPr>
        <sz val="11"/>
        <color theme="1"/>
        <rFont val="ＭＳ ゴシック"/>
        <family val="3"/>
        <charset val="128"/>
      </rPr>
      <t>株</t>
    </r>
    <r>
      <rPr>
        <sz val="11"/>
        <color theme="1"/>
        <rFont val="Arial"/>
        <family val="2"/>
      </rPr>
      <t>)</t>
    </r>
  </si>
  <si>
    <t>A0748</t>
  </si>
  <si>
    <r>
      <rPr>
        <sz val="11"/>
        <color theme="1"/>
        <rFont val="ＭＳ ゴシック"/>
        <family val="3"/>
        <charset val="128"/>
      </rPr>
      <t>穂の国とよはし電力</t>
    </r>
    <r>
      <rPr>
        <sz val="11"/>
        <color theme="1"/>
        <rFont val="Arial"/>
        <family val="2"/>
      </rPr>
      <t>(</t>
    </r>
    <r>
      <rPr>
        <sz val="11"/>
        <color theme="1"/>
        <rFont val="ＭＳ ゴシック"/>
        <family val="3"/>
        <charset val="128"/>
      </rPr>
      <t>株</t>
    </r>
    <r>
      <rPr>
        <sz val="11"/>
        <color theme="1"/>
        <rFont val="Arial"/>
        <family val="2"/>
      </rPr>
      <t>)</t>
    </r>
  </si>
  <si>
    <t>A0752</t>
  </si>
  <si>
    <r>
      <rPr>
        <sz val="11"/>
        <color theme="1"/>
        <rFont val="ＭＳ ゴシック"/>
        <family val="3"/>
        <charset val="128"/>
      </rPr>
      <t>イワタニセントラル北海道</t>
    </r>
    <r>
      <rPr>
        <sz val="11"/>
        <color theme="1"/>
        <rFont val="Arial"/>
        <family val="2"/>
      </rPr>
      <t>(</t>
    </r>
    <r>
      <rPr>
        <sz val="11"/>
        <color theme="1"/>
        <rFont val="ＭＳ ゴシック"/>
        <family val="3"/>
        <charset val="128"/>
      </rPr>
      <t>株</t>
    </r>
    <r>
      <rPr>
        <sz val="11"/>
        <color theme="1"/>
        <rFont val="Arial"/>
        <family val="2"/>
      </rPr>
      <t>)</t>
    </r>
  </si>
  <si>
    <t>A0753</t>
  </si>
  <si>
    <r>
      <rPr>
        <sz val="11"/>
        <color theme="1"/>
        <rFont val="ＭＳ ゴシック"/>
        <family val="3"/>
        <charset val="128"/>
      </rPr>
      <t>ホームタウンエナジー</t>
    </r>
    <r>
      <rPr>
        <sz val="11"/>
        <color theme="1"/>
        <rFont val="Arial"/>
        <family val="2"/>
      </rPr>
      <t>(</t>
    </r>
    <r>
      <rPr>
        <sz val="11"/>
        <color theme="1"/>
        <rFont val="ＭＳ ゴシック"/>
        <family val="3"/>
        <charset val="128"/>
      </rPr>
      <t>株</t>
    </r>
    <r>
      <rPr>
        <sz val="11"/>
        <color theme="1"/>
        <rFont val="Arial"/>
        <family val="2"/>
      </rPr>
      <t>)</t>
    </r>
  </si>
  <si>
    <t>A0754</t>
  </si>
  <si>
    <r>
      <t>(</t>
    </r>
    <r>
      <rPr>
        <sz val="11"/>
        <color theme="1"/>
        <rFont val="ＭＳ ゴシック"/>
        <family val="3"/>
        <charset val="128"/>
      </rPr>
      <t>株</t>
    </r>
    <r>
      <rPr>
        <sz val="11"/>
        <color theme="1"/>
        <rFont val="Arial"/>
        <family val="2"/>
      </rPr>
      <t>)</t>
    </r>
    <r>
      <rPr>
        <sz val="11"/>
        <color theme="1"/>
        <rFont val="ＭＳ ゴシック"/>
        <family val="3"/>
        <charset val="128"/>
      </rPr>
      <t>彩の国でんき</t>
    </r>
  </si>
  <si>
    <t>A0758</t>
    <phoneticPr fontId="197"/>
  </si>
  <si>
    <r>
      <t>(</t>
    </r>
    <r>
      <rPr>
        <sz val="11"/>
        <color theme="1"/>
        <rFont val="ＭＳ ゴシック"/>
        <family val="3"/>
        <charset val="128"/>
      </rPr>
      <t>株</t>
    </r>
    <r>
      <rPr>
        <sz val="11"/>
        <color theme="1"/>
        <rFont val="Arial"/>
        <family val="2"/>
      </rPr>
      <t>)</t>
    </r>
    <r>
      <rPr>
        <sz val="11"/>
        <color theme="1"/>
        <rFont val="ＭＳ ゴシック"/>
        <family val="3"/>
        <charset val="128"/>
      </rPr>
      <t>みやきエネルギー</t>
    </r>
    <phoneticPr fontId="197"/>
  </si>
  <si>
    <t>A0759</t>
  </si>
  <si>
    <r>
      <t>(</t>
    </r>
    <r>
      <rPr>
        <sz val="11"/>
        <color theme="1"/>
        <rFont val="ＭＳ ゴシック"/>
        <family val="3"/>
        <charset val="128"/>
      </rPr>
      <t>株</t>
    </r>
    <r>
      <rPr>
        <sz val="11"/>
        <color theme="1"/>
        <rFont val="Arial"/>
        <family val="2"/>
      </rPr>
      <t>)</t>
    </r>
    <r>
      <rPr>
        <sz val="11"/>
        <color theme="1"/>
        <rFont val="ＭＳ ゴシック"/>
        <family val="3"/>
        <charset val="128"/>
      </rPr>
      <t>クリーンベンチャー２１</t>
    </r>
  </si>
  <si>
    <t>A0760</t>
  </si>
  <si>
    <r>
      <rPr>
        <sz val="11"/>
        <color theme="1"/>
        <rFont val="ＭＳ ゴシック"/>
        <family val="3"/>
        <charset val="128"/>
      </rPr>
      <t>三河商事</t>
    </r>
    <r>
      <rPr>
        <sz val="11"/>
        <color theme="1"/>
        <rFont val="Arial"/>
        <family val="2"/>
      </rPr>
      <t>(</t>
    </r>
    <r>
      <rPr>
        <sz val="11"/>
        <color theme="1"/>
        <rFont val="ＭＳ ゴシック"/>
        <family val="3"/>
        <charset val="128"/>
      </rPr>
      <t>株</t>
    </r>
    <r>
      <rPr>
        <sz val="11"/>
        <color theme="1"/>
        <rFont val="Arial"/>
        <family val="2"/>
      </rPr>
      <t>)</t>
    </r>
  </si>
  <si>
    <t>A0761</t>
  </si>
  <si>
    <r>
      <t>(</t>
    </r>
    <r>
      <rPr>
        <sz val="11"/>
        <color theme="1"/>
        <rFont val="ＭＳ ゴシック"/>
        <family val="3"/>
        <charset val="128"/>
      </rPr>
      <t>株</t>
    </r>
    <r>
      <rPr>
        <sz val="11"/>
        <color theme="1"/>
        <rFont val="Arial"/>
        <family val="2"/>
      </rPr>
      <t>)</t>
    </r>
    <r>
      <rPr>
        <sz val="11"/>
        <color theme="1"/>
        <rFont val="ＭＳ ゴシック"/>
        <family val="3"/>
        <charset val="128"/>
      </rPr>
      <t>みとや</t>
    </r>
  </si>
  <si>
    <t>A0762</t>
  </si>
  <si>
    <r>
      <rPr>
        <sz val="11"/>
        <color theme="1"/>
        <rFont val="ＭＳ ゴシック"/>
        <family val="3"/>
        <charset val="128"/>
      </rPr>
      <t>三州電力</t>
    </r>
    <r>
      <rPr>
        <sz val="11"/>
        <color theme="1"/>
        <rFont val="Arial"/>
        <family val="2"/>
      </rPr>
      <t>(</t>
    </r>
    <r>
      <rPr>
        <sz val="11"/>
        <color theme="1"/>
        <rFont val="ＭＳ ゴシック"/>
        <family val="3"/>
        <charset val="128"/>
      </rPr>
      <t>株</t>
    </r>
    <r>
      <rPr>
        <sz val="11"/>
        <color theme="1"/>
        <rFont val="Arial"/>
        <family val="2"/>
      </rPr>
      <t>)</t>
    </r>
  </si>
  <si>
    <t>A0763</t>
  </si>
  <si>
    <r>
      <rPr>
        <sz val="11"/>
        <color theme="1"/>
        <rFont val="ＭＳ ゴシック"/>
        <family val="3"/>
        <charset val="128"/>
      </rPr>
      <t>フラットエナジー</t>
    </r>
    <r>
      <rPr>
        <sz val="11"/>
        <color theme="1"/>
        <rFont val="Arial"/>
        <family val="2"/>
      </rPr>
      <t>(</t>
    </r>
    <r>
      <rPr>
        <sz val="11"/>
        <color theme="1"/>
        <rFont val="ＭＳ ゴシック"/>
        <family val="3"/>
        <charset val="128"/>
      </rPr>
      <t>株</t>
    </r>
    <r>
      <rPr>
        <sz val="11"/>
        <color theme="1"/>
        <rFont val="Arial"/>
        <family val="2"/>
      </rPr>
      <t>)</t>
    </r>
  </si>
  <si>
    <t>バランシンググループ内の融通受電のため</t>
    <phoneticPr fontId="197"/>
  </si>
  <si>
    <t>A0764</t>
  </si>
  <si>
    <r>
      <rPr>
        <sz val="11"/>
        <color theme="1"/>
        <rFont val="ＭＳ ゴシック"/>
        <family val="3"/>
        <charset val="128"/>
      </rPr>
      <t>沖縄新エネ開発</t>
    </r>
    <r>
      <rPr>
        <sz val="11"/>
        <color theme="1"/>
        <rFont val="Arial"/>
        <family val="2"/>
      </rPr>
      <t>(</t>
    </r>
    <r>
      <rPr>
        <sz val="11"/>
        <color theme="1"/>
        <rFont val="ＭＳ ゴシック"/>
        <family val="3"/>
        <charset val="128"/>
      </rPr>
      <t>株</t>
    </r>
    <r>
      <rPr>
        <sz val="11"/>
        <color theme="1"/>
        <rFont val="Arial"/>
        <family val="2"/>
      </rPr>
      <t>)</t>
    </r>
  </si>
  <si>
    <t>A0766</t>
  </si>
  <si>
    <r>
      <rPr>
        <sz val="11"/>
        <color theme="1"/>
        <rFont val="ＭＳ ゴシック"/>
        <family val="3"/>
        <charset val="128"/>
      </rPr>
      <t>つづくみらいエナジー</t>
    </r>
    <r>
      <rPr>
        <sz val="11"/>
        <color theme="1"/>
        <rFont val="Arial"/>
        <family val="2"/>
      </rPr>
      <t>(</t>
    </r>
    <r>
      <rPr>
        <sz val="11"/>
        <color theme="1"/>
        <rFont val="ＭＳ ゴシック"/>
        <family val="3"/>
        <charset val="128"/>
      </rPr>
      <t>株</t>
    </r>
    <r>
      <rPr>
        <sz val="11"/>
        <color theme="1"/>
        <rFont val="Arial"/>
        <family val="2"/>
      </rPr>
      <t>)</t>
    </r>
  </si>
  <si>
    <t>A0769</t>
  </si>
  <si>
    <r>
      <t>(</t>
    </r>
    <r>
      <rPr>
        <sz val="11"/>
        <color theme="1"/>
        <rFont val="ＭＳ ゴシック"/>
        <family val="3"/>
        <charset val="128"/>
      </rPr>
      <t>株</t>
    </r>
    <r>
      <rPr>
        <sz val="11"/>
        <color theme="1"/>
        <rFont val="Arial"/>
        <family val="2"/>
      </rPr>
      <t>)</t>
    </r>
    <r>
      <rPr>
        <sz val="11"/>
        <color theme="1"/>
        <rFont val="ＭＳ ゴシック"/>
        <family val="3"/>
        <charset val="128"/>
      </rPr>
      <t>中庄商店</t>
    </r>
  </si>
  <si>
    <t>A0770</t>
  </si>
  <si>
    <r>
      <t>(</t>
    </r>
    <r>
      <rPr>
        <sz val="11"/>
        <color theme="1"/>
        <rFont val="ＭＳ ゴシック"/>
        <family val="3"/>
        <charset val="128"/>
      </rPr>
      <t>株</t>
    </r>
    <r>
      <rPr>
        <sz val="11"/>
        <color theme="1"/>
        <rFont val="Arial"/>
        <family val="2"/>
      </rPr>
      <t>)</t>
    </r>
    <r>
      <rPr>
        <sz val="11"/>
        <color theme="1"/>
        <rFont val="ＭＳ ゴシック"/>
        <family val="3"/>
        <charset val="128"/>
      </rPr>
      <t>ほくだん</t>
    </r>
    <phoneticPr fontId="197"/>
  </si>
  <si>
    <t>A0772</t>
    <phoneticPr fontId="197"/>
  </si>
  <si>
    <r>
      <t>(</t>
    </r>
    <r>
      <rPr>
        <sz val="11"/>
        <color theme="1"/>
        <rFont val="ＭＳ ゴシック"/>
        <family val="3"/>
        <charset val="128"/>
      </rPr>
      <t>株</t>
    </r>
    <r>
      <rPr>
        <sz val="11"/>
        <color theme="1"/>
        <rFont val="Arial"/>
        <family val="2"/>
      </rPr>
      <t>)</t>
    </r>
    <r>
      <rPr>
        <sz val="11"/>
        <color theme="1"/>
        <rFont val="ＭＳ ゴシック"/>
        <family val="3"/>
        <charset val="128"/>
      </rPr>
      <t>エスコ</t>
    </r>
    <phoneticPr fontId="197"/>
  </si>
  <si>
    <t>A0774</t>
  </si>
  <si>
    <r>
      <t>(</t>
    </r>
    <r>
      <rPr>
        <sz val="11"/>
        <color theme="1"/>
        <rFont val="ＭＳ ゴシック"/>
        <family val="3"/>
        <charset val="128"/>
      </rPr>
      <t>株</t>
    </r>
    <r>
      <rPr>
        <sz val="11"/>
        <color theme="1"/>
        <rFont val="Arial"/>
        <family val="2"/>
      </rPr>
      <t>)</t>
    </r>
    <r>
      <rPr>
        <sz val="11"/>
        <color theme="1"/>
        <rFont val="ＭＳ ゴシック"/>
        <family val="3"/>
        <charset val="128"/>
      </rPr>
      <t>コノミヤホールディングス</t>
    </r>
  </si>
  <si>
    <t>A0780</t>
  </si>
  <si>
    <r>
      <t>(</t>
    </r>
    <r>
      <rPr>
        <sz val="11"/>
        <color theme="1"/>
        <rFont val="ＭＳ ゴシック"/>
        <family val="3"/>
        <charset val="128"/>
      </rPr>
      <t>株</t>
    </r>
    <r>
      <rPr>
        <sz val="11"/>
        <color theme="1"/>
        <rFont val="Arial"/>
        <family val="2"/>
      </rPr>
      <t>)</t>
    </r>
    <r>
      <rPr>
        <sz val="11"/>
        <color theme="1"/>
        <rFont val="ＭＳ ゴシック"/>
        <family val="3"/>
        <charset val="128"/>
      </rPr>
      <t>ビジョン</t>
    </r>
  </si>
  <si>
    <t>A0781</t>
  </si>
  <si>
    <r>
      <t>(</t>
    </r>
    <r>
      <rPr>
        <sz val="11"/>
        <color theme="1"/>
        <rFont val="ＭＳ ゴシック"/>
        <family val="3"/>
        <charset val="128"/>
      </rPr>
      <t>株</t>
    </r>
    <r>
      <rPr>
        <sz val="11"/>
        <color theme="1"/>
        <rFont val="Arial"/>
        <family val="2"/>
      </rPr>
      <t>)</t>
    </r>
    <r>
      <rPr>
        <sz val="11"/>
        <color theme="1"/>
        <rFont val="ＭＳ ゴシック"/>
        <family val="3"/>
        <charset val="128"/>
      </rPr>
      <t>丸の内電力</t>
    </r>
  </si>
  <si>
    <t>A0782</t>
  </si>
  <si>
    <r>
      <rPr>
        <sz val="11"/>
        <color theme="1"/>
        <rFont val="ＭＳ ゴシック"/>
        <family val="3"/>
        <charset val="128"/>
      </rPr>
      <t>西川建材工業</t>
    </r>
    <r>
      <rPr>
        <sz val="11"/>
        <color theme="1"/>
        <rFont val="Arial"/>
        <family val="2"/>
      </rPr>
      <t>(</t>
    </r>
    <r>
      <rPr>
        <sz val="11"/>
        <color theme="1"/>
        <rFont val="ＭＳ ゴシック"/>
        <family val="3"/>
        <charset val="128"/>
      </rPr>
      <t>株</t>
    </r>
    <r>
      <rPr>
        <sz val="11"/>
        <color theme="1"/>
        <rFont val="Arial"/>
        <family val="2"/>
      </rPr>
      <t>)</t>
    </r>
  </si>
  <si>
    <t>A0783</t>
  </si>
  <si>
    <r>
      <t>(</t>
    </r>
    <r>
      <rPr>
        <sz val="11"/>
        <color theme="1"/>
        <rFont val="ＭＳ ゴシック"/>
        <family val="3"/>
        <charset val="128"/>
      </rPr>
      <t>株</t>
    </r>
    <r>
      <rPr>
        <sz val="11"/>
        <color theme="1"/>
        <rFont val="Arial"/>
        <family val="2"/>
      </rPr>
      <t>)</t>
    </r>
    <r>
      <rPr>
        <sz val="11"/>
        <color theme="1"/>
        <rFont val="ＭＳ ゴシック"/>
        <family val="3"/>
        <charset val="128"/>
      </rPr>
      <t>中京電力</t>
    </r>
  </si>
  <si>
    <t>A0785</t>
  </si>
  <si>
    <r>
      <t>(</t>
    </r>
    <r>
      <rPr>
        <sz val="11"/>
        <color theme="1"/>
        <rFont val="ＭＳ ゴシック"/>
        <family val="3"/>
        <charset val="128"/>
      </rPr>
      <t>株</t>
    </r>
    <r>
      <rPr>
        <sz val="11"/>
        <color theme="1"/>
        <rFont val="Arial"/>
        <family val="2"/>
      </rPr>
      <t>)</t>
    </r>
    <r>
      <rPr>
        <sz val="11"/>
        <color theme="1"/>
        <rFont val="ＭＳ ゴシック"/>
        <family val="3"/>
        <charset val="128"/>
      </rPr>
      <t>クオリティプラス</t>
    </r>
  </si>
  <si>
    <t>A0786</t>
  </si>
  <si>
    <r>
      <rPr>
        <sz val="11"/>
        <color theme="1"/>
        <rFont val="ＭＳ ゴシック"/>
        <family val="3"/>
        <charset val="128"/>
      </rPr>
      <t>Ｙ．Ｗ．Ｃ</t>
    </r>
    <r>
      <rPr>
        <sz val="11"/>
        <color theme="1"/>
        <rFont val="Arial"/>
        <family val="2"/>
      </rPr>
      <t>(</t>
    </r>
    <r>
      <rPr>
        <sz val="11"/>
        <color theme="1"/>
        <rFont val="ＭＳ ゴシック"/>
        <family val="3"/>
        <charset val="128"/>
      </rPr>
      <t>株</t>
    </r>
    <r>
      <rPr>
        <sz val="11"/>
        <color theme="1"/>
        <rFont val="Arial"/>
        <family val="2"/>
      </rPr>
      <t>)</t>
    </r>
    <phoneticPr fontId="197"/>
  </si>
  <si>
    <t>A0792</t>
    <phoneticPr fontId="197"/>
  </si>
  <si>
    <r>
      <t>(</t>
    </r>
    <r>
      <rPr>
        <sz val="11"/>
        <color rgb="FF000000"/>
        <rFont val="ＭＳ ゴシック"/>
        <family val="3"/>
        <charset val="128"/>
      </rPr>
      <t>株</t>
    </r>
    <r>
      <rPr>
        <sz val="11"/>
        <color rgb="FF000000"/>
        <rFont val="Arial"/>
        <family val="2"/>
      </rPr>
      <t>)</t>
    </r>
    <r>
      <rPr>
        <sz val="11"/>
        <color rgb="FF000000"/>
        <rFont val="ＭＳ ゴシック"/>
        <family val="3"/>
        <charset val="128"/>
      </rPr>
      <t>ＭＴエナジー</t>
    </r>
    <phoneticPr fontId="197"/>
  </si>
  <si>
    <t>A0793</t>
  </si>
  <si>
    <r>
      <rPr>
        <sz val="11"/>
        <color theme="1"/>
        <rFont val="ＭＳ ゴシック"/>
        <family val="3"/>
        <charset val="128"/>
      </rPr>
      <t>ＴＧオクトパスエナジー</t>
    </r>
    <r>
      <rPr>
        <sz val="11"/>
        <color theme="1"/>
        <rFont val="Arial"/>
        <family val="2"/>
      </rPr>
      <t>(</t>
    </r>
    <r>
      <rPr>
        <sz val="11"/>
        <color theme="1"/>
        <rFont val="ＭＳ ゴシック"/>
        <family val="3"/>
        <charset val="128"/>
      </rPr>
      <t>株</t>
    </r>
    <r>
      <rPr>
        <sz val="11"/>
        <color theme="1"/>
        <rFont val="Arial"/>
        <family val="2"/>
      </rPr>
      <t>)</t>
    </r>
    <phoneticPr fontId="197"/>
  </si>
  <si>
    <t>A0796</t>
  </si>
  <si>
    <r>
      <rPr>
        <sz val="11"/>
        <color theme="1"/>
        <rFont val="ＭＳ ゴシック"/>
        <family val="3"/>
        <charset val="128"/>
      </rPr>
      <t>東北電力フロンティア</t>
    </r>
    <r>
      <rPr>
        <sz val="11"/>
        <color theme="1"/>
        <rFont val="Arial"/>
        <family val="2"/>
      </rPr>
      <t>(</t>
    </r>
    <r>
      <rPr>
        <sz val="11"/>
        <color theme="1"/>
        <rFont val="ＭＳ ゴシック"/>
        <family val="3"/>
        <charset val="128"/>
      </rPr>
      <t>株</t>
    </r>
    <r>
      <rPr>
        <sz val="11"/>
        <color theme="1"/>
        <rFont val="Arial"/>
        <family val="2"/>
      </rPr>
      <t>)</t>
    </r>
  </si>
  <si>
    <t>A0798</t>
  </si>
  <si>
    <r>
      <t>(</t>
    </r>
    <r>
      <rPr>
        <sz val="11"/>
        <color theme="1"/>
        <rFont val="ＭＳ ゴシック"/>
        <family val="3"/>
        <charset val="128"/>
      </rPr>
      <t>株</t>
    </r>
    <r>
      <rPr>
        <sz val="11"/>
        <color theme="1"/>
        <rFont val="Arial"/>
        <family val="2"/>
      </rPr>
      <t>)</t>
    </r>
    <r>
      <rPr>
        <sz val="11"/>
        <color theme="1"/>
        <rFont val="ＭＳ ゴシック"/>
        <family val="3"/>
        <charset val="128"/>
      </rPr>
      <t>ファラデー</t>
    </r>
    <phoneticPr fontId="197"/>
  </si>
  <si>
    <t>A0802</t>
    <phoneticPr fontId="197"/>
  </si>
  <si>
    <r>
      <rPr>
        <sz val="11"/>
        <color theme="1"/>
        <rFont val="ＭＳ ゴシック"/>
        <family val="3"/>
        <charset val="128"/>
      </rPr>
      <t>大塚ビジネスサポート</t>
    </r>
    <r>
      <rPr>
        <sz val="11"/>
        <color theme="1"/>
        <rFont val="Arial"/>
        <family val="2"/>
      </rPr>
      <t>(</t>
    </r>
    <r>
      <rPr>
        <sz val="11"/>
        <color theme="1"/>
        <rFont val="ＭＳ ゴシック"/>
        <family val="3"/>
        <charset val="128"/>
      </rPr>
      <t>株</t>
    </r>
    <r>
      <rPr>
        <sz val="11"/>
        <color theme="1"/>
        <rFont val="Arial"/>
        <family val="2"/>
      </rPr>
      <t>)</t>
    </r>
    <phoneticPr fontId="197"/>
  </si>
  <si>
    <t>A0803</t>
  </si>
  <si>
    <r>
      <rPr>
        <sz val="11"/>
        <color rgb="FF000000"/>
        <rFont val="ＭＳ ゴシック"/>
        <family val="3"/>
        <charset val="128"/>
      </rPr>
      <t>出雲ケーブルビジョン</t>
    </r>
    <r>
      <rPr>
        <sz val="11"/>
        <color rgb="FF000000"/>
        <rFont val="Arial"/>
        <family val="2"/>
      </rPr>
      <t>(</t>
    </r>
    <r>
      <rPr>
        <sz val="11"/>
        <color rgb="FF000000"/>
        <rFont val="ＭＳ ゴシック"/>
        <family val="3"/>
        <charset val="128"/>
      </rPr>
      <t>株</t>
    </r>
    <r>
      <rPr>
        <sz val="11"/>
        <color rgb="FF000000"/>
        <rFont val="Arial"/>
        <family val="2"/>
      </rPr>
      <t>)</t>
    </r>
  </si>
  <si>
    <t>A0806</t>
  </si>
  <si>
    <r>
      <rPr>
        <sz val="11"/>
        <color theme="1"/>
        <rFont val="ＭＳ ゴシック"/>
        <family val="3"/>
        <charset val="128"/>
      </rPr>
      <t>いずも縁結び電力</t>
    </r>
    <r>
      <rPr>
        <sz val="11"/>
        <color theme="1"/>
        <rFont val="Arial"/>
        <family val="2"/>
      </rPr>
      <t>(</t>
    </r>
    <r>
      <rPr>
        <sz val="11"/>
        <color theme="1"/>
        <rFont val="ＭＳ ゴシック"/>
        <family val="3"/>
        <charset val="128"/>
      </rPr>
      <t>株</t>
    </r>
    <r>
      <rPr>
        <sz val="11"/>
        <color theme="1"/>
        <rFont val="Arial"/>
        <family val="2"/>
      </rPr>
      <t>)</t>
    </r>
    <phoneticPr fontId="197"/>
  </si>
  <si>
    <t>A0807</t>
    <phoneticPr fontId="197"/>
  </si>
  <si>
    <r>
      <rPr>
        <sz val="11"/>
        <color theme="1"/>
        <rFont val="ＭＳ ゴシック"/>
        <family val="3"/>
        <charset val="128"/>
      </rPr>
      <t>恵那電力</t>
    </r>
    <r>
      <rPr>
        <sz val="11"/>
        <color theme="1"/>
        <rFont val="Arial"/>
        <family val="2"/>
      </rPr>
      <t>(</t>
    </r>
    <r>
      <rPr>
        <sz val="11"/>
        <color theme="1"/>
        <rFont val="ＭＳ ゴシック"/>
        <family val="3"/>
        <charset val="128"/>
      </rPr>
      <t>株</t>
    </r>
    <r>
      <rPr>
        <sz val="11"/>
        <color theme="1"/>
        <rFont val="Arial"/>
        <family val="2"/>
      </rPr>
      <t>)</t>
    </r>
    <rPh sb="0" eb="4">
      <t>エナデンリョク</t>
    </rPh>
    <phoneticPr fontId="197"/>
  </si>
  <si>
    <t>A0808</t>
  </si>
  <si>
    <r>
      <rPr>
        <sz val="11"/>
        <color theme="1"/>
        <rFont val="ＭＳ ゴシック"/>
        <family val="3"/>
        <charset val="128"/>
      </rPr>
      <t>宇都宮ライトパワー</t>
    </r>
    <r>
      <rPr>
        <sz val="11"/>
        <color theme="1"/>
        <rFont val="Arial"/>
        <family val="2"/>
      </rPr>
      <t>(</t>
    </r>
    <r>
      <rPr>
        <sz val="11"/>
        <color theme="1"/>
        <rFont val="ＭＳ ゴシック"/>
        <family val="3"/>
        <charset val="128"/>
      </rPr>
      <t>株</t>
    </r>
    <r>
      <rPr>
        <sz val="11"/>
        <color theme="1"/>
        <rFont val="Arial"/>
        <family val="2"/>
      </rPr>
      <t>)</t>
    </r>
    <phoneticPr fontId="197"/>
  </si>
  <si>
    <t>A0809</t>
  </si>
  <si>
    <r>
      <rPr>
        <sz val="11"/>
        <color theme="1"/>
        <rFont val="ＭＳ ゴシック"/>
        <family val="3"/>
        <charset val="128"/>
      </rPr>
      <t>帯広電力</t>
    </r>
    <r>
      <rPr>
        <sz val="11"/>
        <color theme="1"/>
        <rFont val="Arial"/>
        <family val="2"/>
      </rPr>
      <t>(</t>
    </r>
    <r>
      <rPr>
        <sz val="11"/>
        <color theme="1"/>
        <rFont val="ＭＳ ゴシック"/>
        <family val="3"/>
        <charset val="128"/>
      </rPr>
      <t>株</t>
    </r>
    <r>
      <rPr>
        <sz val="11"/>
        <color theme="1"/>
        <rFont val="Arial"/>
        <family val="2"/>
      </rPr>
      <t>)</t>
    </r>
    <phoneticPr fontId="197"/>
  </si>
  <si>
    <t>A0817</t>
  </si>
  <si>
    <r>
      <t>(</t>
    </r>
    <r>
      <rPr>
        <sz val="11"/>
        <color theme="1"/>
        <rFont val="ＭＳ ゴシック"/>
        <family val="3"/>
        <charset val="128"/>
      </rPr>
      <t>株</t>
    </r>
    <r>
      <rPr>
        <sz val="11"/>
        <color theme="1"/>
        <rFont val="Arial"/>
        <family val="2"/>
      </rPr>
      <t>)</t>
    </r>
    <r>
      <rPr>
        <sz val="11"/>
        <color theme="1"/>
        <rFont val="ＭＳ ゴシック"/>
        <family val="3"/>
        <charset val="128"/>
      </rPr>
      <t>なんとエナジー</t>
    </r>
    <phoneticPr fontId="197"/>
  </si>
  <si>
    <t>A0819</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</si>
  <si>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ボーダレス・ジャパン</t>
    </r>
  </si>
  <si>
    <t>A0820</t>
  </si>
  <si>
    <r>
      <t>(</t>
    </r>
    <r>
      <rPr>
        <sz val="11"/>
        <color rgb="FF000000"/>
        <rFont val="ＭＳ ゴシック"/>
        <family val="3"/>
        <charset val="128"/>
      </rPr>
      <t>株</t>
    </r>
    <r>
      <rPr>
        <sz val="11"/>
        <color rgb="FF000000"/>
        <rFont val="Arial"/>
        <family val="2"/>
      </rPr>
      <t>)</t>
    </r>
    <r>
      <rPr>
        <sz val="11"/>
        <color rgb="FF000000"/>
        <rFont val="ＭＳ ゴシック"/>
        <family val="3"/>
        <charset val="128"/>
      </rPr>
      <t>ワット</t>
    </r>
  </si>
  <si>
    <t>A0822</t>
  </si>
  <si>
    <r>
      <rPr>
        <sz val="11"/>
        <color theme="1"/>
        <rFont val="ＭＳ ゴシック"/>
        <family val="3"/>
        <charset val="128"/>
      </rPr>
      <t>広島ガス</t>
    </r>
    <r>
      <rPr>
        <sz val="11"/>
        <color theme="1"/>
        <rFont val="Arial"/>
        <family val="2"/>
      </rPr>
      <t>(</t>
    </r>
    <r>
      <rPr>
        <sz val="11"/>
        <color theme="1"/>
        <rFont val="ＭＳ ゴシック"/>
        <family val="3"/>
        <charset val="128"/>
      </rPr>
      <t>株</t>
    </r>
    <r>
      <rPr>
        <sz val="11"/>
        <color theme="1"/>
        <rFont val="Arial"/>
        <family val="2"/>
      </rPr>
      <t>)</t>
    </r>
    <phoneticPr fontId="197"/>
  </si>
  <si>
    <t>A0826</t>
  </si>
  <si>
    <r>
      <t>(</t>
    </r>
    <r>
      <rPr>
        <sz val="11"/>
        <color theme="1"/>
        <rFont val="ＭＳ ゴシック"/>
        <family val="3"/>
        <charset val="128"/>
      </rPr>
      <t>株</t>
    </r>
    <r>
      <rPr>
        <sz val="11"/>
        <color theme="1"/>
        <rFont val="Arial"/>
        <family val="2"/>
      </rPr>
      <t>)</t>
    </r>
    <r>
      <rPr>
        <sz val="11"/>
        <color theme="1"/>
        <rFont val="ＭＳ ゴシック"/>
        <family val="3"/>
        <charset val="128"/>
      </rPr>
      <t>ＦＰＳ</t>
    </r>
    <phoneticPr fontId="197"/>
  </si>
  <si>
    <t>A0827</t>
  </si>
  <si>
    <r>
      <rPr>
        <sz val="11"/>
        <color theme="1"/>
        <rFont val="ＭＳ ゴシック"/>
        <family val="3"/>
        <charset val="128"/>
      </rPr>
      <t>大熊るるるん電力</t>
    </r>
    <r>
      <rPr>
        <sz val="11"/>
        <color theme="1"/>
        <rFont val="Arial"/>
        <family val="2"/>
      </rPr>
      <t>(</t>
    </r>
    <r>
      <rPr>
        <sz val="11"/>
        <color theme="1"/>
        <rFont val="ＭＳ ゴシック"/>
        <family val="3"/>
        <charset val="128"/>
      </rPr>
      <t>株</t>
    </r>
    <r>
      <rPr>
        <sz val="11"/>
        <color theme="1"/>
        <rFont val="Arial"/>
        <family val="2"/>
      </rPr>
      <t>)</t>
    </r>
    <phoneticPr fontId="197"/>
  </si>
  <si>
    <t>A0829</t>
  </si>
  <si>
    <r>
      <rPr>
        <sz val="11"/>
        <color theme="1"/>
        <rFont val="ＭＳ ゴシック"/>
        <family val="3"/>
        <charset val="128"/>
      </rPr>
      <t>特種東海製紙</t>
    </r>
    <r>
      <rPr>
        <sz val="11"/>
        <color theme="1"/>
        <rFont val="Arial"/>
        <family val="2"/>
      </rPr>
      <t>(</t>
    </r>
    <r>
      <rPr>
        <sz val="11"/>
        <color theme="1"/>
        <rFont val="ＭＳ ゴシック"/>
        <family val="3"/>
        <charset val="128"/>
      </rPr>
      <t>株</t>
    </r>
    <r>
      <rPr>
        <sz val="11"/>
        <color theme="1"/>
        <rFont val="Arial"/>
        <family val="2"/>
      </rPr>
      <t>)</t>
    </r>
    <phoneticPr fontId="197"/>
  </si>
  <si>
    <t>A0831</t>
  </si>
  <si>
    <r>
      <rPr>
        <sz val="11"/>
        <color theme="1"/>
        <rFont val="ＭＳ ゴシック"/>
        <family val="3"/>
        <charset val="128"/>
      </rPr>
      <t>おきたま新電力</t>
    </r>
    <r>
      <rPr>
        <sz val="11"/>
        <color theme="1"/>
        <rFont val="Arial"/>
        <family val="2"/>
      </rPr>
      <t>(</t>
    </r>
    <r>
      <rPr>
        <sz val="11"/>
        <color theme="1"/>
        <rFont val="ＭＳ ゴシック"/>
        <family val="3"/>
        <charset val="128"/>
      </rPr>
      <t>株</t>
    </r>
    <r>
      <rPr>
        <sz val="11"/>
        <color theme="1"/>
        <rFont val="Arial"/>
        <family val="2"/>
      </rPr>
      <t>)</t>
    </r>
    <phoneticPr fontId="197"/>
  </si>
  <si>
    <t>A0835</t>
  </si>
  <si>
    <r>
      <rPr>
        <sz val="11"/>
        <color theme="1"/>
        <rFont val="ＭＳ ゴシック"/>
        <family val="3"/>
        <charset val="128"/>
      </rPr>
      <t>河原実業</t>
    </r>
    <r>
      <rPr>
        <sz val="11"/>
        <color theme="1"/>
        <rFont val="Arial"/>
        <family val="2"/>
      </rPr>
      <t>(</t>
    </r>
    <r>
      <rPr>
        <sz val="11"/>
        <color theme="1"/>
        <rFont val="ＭＳ ゴシック"/>
        <family val="3"/>
        <charset val="128"/>
      </rPr>
      <t>株</t>
    </r>
    <r>
      <rPr>
        <sz val="11"/>
        <color theme="1"/>
        <rFont val="Arial"/>
        <family val="2"/>
      </rPr>
      <t>)</t>
    </r>
    <phoneticPr fontId="197"/>
  </si>
  <si>
    <t>A0840</t>
  </si>
  <si>
    <r>
      <rPr>
        <sz val="11"/>
        <color theme="1"/>
        <rFont val="ＭＳ ゴシック"/>
        <family val="3"/>
        <charset val="128"/>
      </rPr>
      <t>アースシグナルソリューションズ</t>
    </r>
    <r>
      <rPr>
        <sz val="11"/>
        <color theme="1"/>
        <rFont val="Arial"/>
        <family val="2"/>
      </rPr>
      <t>(</t>
    </r>
    <r>
      <rPr>
        <sz val="11"/>
        <color theme="1"/>
        <rFont val="ＭＳ ゴシック"/>
        <family val="3"/>
        <charset val="128"/>
      </rPr>
      <t>株</t>
    </r>
    <r>
      <rPr>
        <sz val="11"/>
        <color theme="1"/>
        <rFont val="Arial"/>
        <family val="2"/>
      </rPr>
      <t>)</t>
    </r>
    <phoneticPr fontId="197"/>
  </si>
  <si>
    <t>【一般送配電事業者】</t>
    <rPh sb="1" eb="3">
      <t>イッパン</t>
    </rPh>
    <rPh sb="3" eb="4">
      <t>ソウ</t>
    </rPh>
    <rPh sb="4" eb="6">
      <t>ハイデン</t>
    </rPh>
    <rPh sb="6" eb="9">
      <t>ジギョウシャ</t>
    </rPh>
    <phoneticPr fontId="197"/>
  </si>
  <si>
    <t>番号</t>
    <rPh sb="0" eb="2">
      <t>バンゴウ</t>
    </rPh>
    <phoneticPr fontId="197"/>
  </si>
  <si>
    <t>(t-CO2/kWh)</t>
  </si>
  <si>
    <r>
      <rPr>
        <sz val="11"/>
        <color theme="1"/>
        <rFont val="ＭＳ ゴシック"/>
        <family val="3"/>
        <charset val="128"/>
      </rPr>
      <t>北海道電力ネットワーク</t>
    </r>
    <r>
      <rPr>
        <sz val="11"/>
        <color theme="1"/>
        <rFont val="Arial"/>
        <family val="2"/>
      </rPr>
      <t>(</t>
    </r>
    <r>
      <rPr>
        <sz val="11"/>
        <color theme="1"/>
        <rFont val="ＭＳ ゴシック"/>
        <family val="3"/>
        <charset val="128"/>
      </rPr>
      <t>株</t>
    </r>
    <r>
      <rPr>
        <sz val="11"/>
        <color theme="1"/>
        <rFont val="Arial"/>
        <family val="2"/>
      </rPr>
      <t>)</t>
    </r>
    <phoneticPr fontId="197"/>
  </si>
  <si>
    <r>
      <rPr>
        <sz val="11"/>
        <color theme="1"/>
        <rFont val="ＭＳ ゴシック"/>
        <family val="3"/>
        <charset val="128"/>
      </rPr>
      <t>東北電力ネットワーク</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</si>
  <si>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東京電力パワーグリッド</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</si>
  <si>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中部電力パワーグリッド</t>
    </r>
    <r>
      <rPr>
        <sz val="11"/>
        <color theme="1"/>
        <rFont val="Arial"/>
        <family val="2"/>
      </rPr>
      <t>(</t>
    </r>
    <r>
      <rPr>
        <sz val="11"/>
        <color theme="1"/>
        <rFont val="ＭＳ ゴシック"/>
        <family val="3"/>
        <charset val="128"/>
      </rPr>
      <t>株</t>
    </r>
    <r>
      <rPr>
        <sz val="11"/>
        <color theme="1"/>
        <rFont val="Arial"/>
        <family val="2"/>
      </rPr>
      <t>)</t>
    </r>
    <phoneticPr fontId="197"/>
  </si>
  <si>
    <r>
      <rPr>
        <sz val="11"/>
        <color theme="1"/>
        <rFont val="ＭＳ ゴシック"/>
        <family val="3"/>
        <charset val="128"/>
      </rPr>
      <t>北陸電力送配電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</si>
  <si>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関西電力送配電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</si>
  <si>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中国電力ネットワーク</t>
    </r>
    <r>
      <rPr>
        <sz val="11"/>
        <color theme="1"/>
        <rFont val="Arial"/>
        <family val="2"/>
      </rPr>
      <t>(</t>
    </r>
    <r>
      <rPr>
        <sz val="11"/>
        <color theme="1"/>
        <rFont val="ＭＳ ゴシック"/>
        <family val="3"/>
        <charset val="128"/>
      </rPr>
      <t>株</t>
    </r>
    <r>
      <rPr>
        <sz val="11"/>
        <color theme="1"/>
        <rFont val="Arial"/>
        <family val="2"/>
      </rPr>
      <t>)</t>
    </r>
    <phoneticPr fontId="197"/>
  </si>
  <si>
    <r>
      <rPr>
        <sz val="11"/>
        <color theme="1"/>
        <rFont val="ＭＳ ゴシック"/>
        <family val="3"/>
        <charset val="128"/>
      </rPr>
      <t>四国電力送配電</t>
    </r>
    <r>
      <rPr>
        <sz val="11"/>
        <color theme="1"/>
        <rFont val="Arial"/>
        <family val="2"/>
      </rPr>
      <t>(</t>
    </r>
    <r>
      <rPr>
        <sz val="11"/>
        <color theme="1"/>
        <rFont val="ＭＳ ゴシック"/>
        <family val="3"/>
        <charset val="128"/>
      </rPr>
      <t>株</t>
    </r>
    <r>
      <rPr>
        <sz val="11"/>
        <color theme="1"/>
        <rFont val="Arial"/>
        <family val="2"/>
      </rPr>
      <t>)</t>
    </r>
  </si>
  <si>
    <r>
      <rPr>
        <sz val="11"/>
        <color theme="1"/>
        <rFont val="ＭＳ ゴシック"/>
        <family val="3"/>
        <charset val="128"/>
      </rPr>
      <t>九州電力送配電</t>
    </r>
    <r>
      <rPr>
        <sz val="11"/>
        <color theme="1"/>
        <rFont val="Arial"/>
        <family val="2"/>
      </rPr>
      <t>(</t>
    </r>
    <r>
      <rPr>
        <sz val="11"/>
        <color theme="1"/>
        <rFont val="ＭＳ ゴシック"/>
        <family val="3"/>
        <charset val="128"/>
      </rPr>
      <t>株</t>
    </r>
    <r>
      <rPr>
        <sz val="11"/>
        <color theme="1"/>
        <rFont val="Arial"/>
        <family val="2"/>
      </rPr>
      <t>)</t>
    </r>
  </si>
  <si>
    <t>【一般送配電事業者】の係数は、最終保障供給または離島供給を受けている場合に使用する係数です。
沖縄電力以外の一般送配電事業者は全国平均係数を代用して報告・公表しています。</t>
    <phoneticPr fontId="197"/>
  </si>
  <si>
    <t>特定排出者が調達した非化石証書利用に係る情報</t>
    <phoneticPr fontId="19"/>
  </si>
  <si>
    <r>
      <t>○特定排出者は、調整後温室効果ガス排出量の調整において、非化石電源二酸化炭素削減相当量（非化石証書の量(kWh)×全国平均係数(t-CO</t>
    </r>
    <r>
      <rPr>
        <sz val="11"/>
        <color theme="1"/>
        <rFont val="游ゴシック"/>
        <family val="1"/>
        <charset val="128"/>
      </rPr>
      <t>₂</t>
    </r>
    <r>
      <rPr>
        <sz val="11"/>
        <color theme="1"/>
        <rFont val="HG丸ｺﾞｼｯｸM-PRO"/>
        <family val="3"/>
        <charset val="128"/>
      </rPr>
      <t xml:space="preserve">/kWh)×補正率）を、電気事業者から小売供給された電気の使用に伴って発生する二酸化炭素の排出量を上限に控除することができます。
</t>
    </r>
    <r>
      <rPr>
        <sz val="9"/>
        <color theme="1"/>
        <rFont val="HG丸ｺﾞｼｯｸM-PRO"/>
        <family val="3"/>
        <charset val="128"/>
      </rPr>
      <t xml:space="preserve">
注）令和6年度の報告（令和5年度実績）に使用するFIT補正率および非FIT補正率は、令和6年7月頃に公表予定です。</t>
    </r>
    <rPh sb="1" eb="3">
      <t>トクテイ</t>
    </rPh>
    <rPh sb="3" eb="6">
      <t>ハイシュツシャ</t>
    </rPh>
    <rPh sb="8" eb="11">
      <t>チョウセイゴ</t>
    </rPh>
    <rPh sb="11" eb="13">
      <t>オンシツ</t>
    </rPh>
    <rPh sb="13" eb="15">
      <t>コウカ</t>
    </rPh>
    <rPh sb="17" eb="20">
      <t>ハイシュツリョウ</t>
    </rPh>
    <rPh sb="21" eb="23">
      <t>チョウセイ</t>
    </rPh>
    <rPh sb="28" eb="31">
      <t>ヒカセキ</t>
    </rPh>
    <rPh sb="31" eb="33">
      <t>デンゲン</t>
    </rPh>
    <rPh sb="33" eb="43">
      <t>ニサンカタンソサクゲンソウトウリョウ</t>
    </rPh>
    <rPh sb="44" eb="47">
      <t>ヒカセキ</t>
    </rPh>
    <rPh sb="47" eb="49">
      <t>ショウショ</t>
    </rPh>
    <rPh sb="50" eb="51">
      <t>リョウ</t>
    </rPh>
    <rPh sb="57" eb="59">
      <t>ゼンコク</t>
    </rPh>
    <rPh sb="59" eb="61">
      <t>ヘイキン</t>
    </rPh>
    <rPh sb="61" eb="63">
      <t>ケイスウ</t>
    </rPh>
    <rPh sb="75" eb="77">
      <t>ホセイ</t>
    </rPh>
    <rPh sb="77" eb="78">
      <t>リツ</t>
    </rPh>
    <rPh sb="81" eb="86">
      <t>デンキジギョウシャ</t>
    </rPh>
    <rPh sb="88" eb="90">
      <t>コウリ</t>
    </rPh>
    <rPh sb="90" eb="92">
      <t>キョウキュウ</t>
    </rPh>
    <rPh sb="95" eb="97">
      <t>デンキ</t>
    </rPh>
    <rPh sb="98" eb="100">
      <t>シヨウ</t>
    </rPh>
    <rPh sb="101" eb="102">
      <t>トモナ</t>
    </rPh>
    <rPh sb="104" eb="106">
      <t>ハッセイ</t>
    </rPh>
    <rPh sb="108" eb="111">
      <t>ニサンカ</t>
    </rPh>
    <rPh sb="111" eb="113">
      <t>タンソ</t>
    </rPh>
    <rPh sb="117" eb="119">
      <t>ジョウゲン</t>
    </rPh>
    <rPh sb="120" eb="122">
      <t>コウジョ</t>
    </rPh>
    <phoneticPr fontId="197"/>
  </si>
  <si>
    <r>
      <rPr>
        <sz val="11"/>
        <color theme="1"/>
        <rFont val="ＭＳ ゴシック"/>
        <family val="3"/>
        <charset val="128"/>
      </rPr>
      <t>全国平均係数</t>
    </r>
    <r>
      <rPr>
        <sz val="11"/>
        <color theme="1"/>
        <rFont val="Arial"/>
        <family val="2"/>
      </rPr>
      <t>(t-CO</t>
    </r>
    <r>
      <rPr>
        <sz val="11"/>
        <color theme="1"/>
        <rFont val="ＭＳ ゴシック"/>
        <family val="3"/>
        <charset val="128"/>
      </rPr>
      <t>₂</t>
    </r>
    <r>
      <rPr>
        <sz val="11"/>
        <color theme="1"/>
        <rFont val="Arial"/>
        <family val="2"/>
      </rPr>
      <t>/kWh)</t>
    </r>
    <rPh sb="0" eb="2">
      <t>ゼンコク</t>
    </rPh>
    <rPh sb="2" eb="4">
      <t>ヘイキン</t>
    </rPh>
    <rPh sb="4" eb="6">
      <t>ケイスウ</t>
    </rPh>
    <phoneticPr fontId="197"/>
  </si>
  <si>
    <r>
      <t>FIT</t>
    </r>
    <r>
      <rPr>
        <sz val="11"/>
        <color theme="1"/>
        <rFont val="ＭＳ ゴシック"/>
        <family val="3"/>
        <charset val="128"/>
      </rPr>
      <t>補正率</t>
    </r>
    <rPh sb="3" eb="5">
      <t>ホセイ</t>
    </rPh>
    <rPh sb="5" eb="6">
      <t>リツ</t>
    </rPh>
    <phoneticPr fontId="197"/>
  </si>
  <si>
    <t>―</t>
    <phoneticPr fontId="197"/>
  </si>
  <si>
    <r>
      <rPr>
        <sz val="11"/>
        <color theme="1"/>
        <rFont val="ＭＳ Ｐゴシック"/>
        <family val="2"/>
        <charset val="128"/>
      </rPr>
      <t>非</t>
    </r>
    <r>
      <rPr>
        <sz val="11"/>
        <color theme="1"/>
        <rFont val="Arial"/>
        <family val="2"/>
      </rPr>
      <t>FIT</t>
    </r>
    <r>
      <rPr>
        <sz val="11"/>
        <color theme="1"/>
        <rFont val="ＭＳ Ｐゴシック"/>
        <family val="2"/>
        <charset val="128"/>
      </rPr>
      <t>補正率</t>
    </r>
    <rPh sb="0" eb="1">
      <t>ヒ</t>
    </rPh>
    <rPh sb="4" eb="6">
      <t>ホセイ</t>
    </rPh>
    <rPh sb="6" eb="7">
      <t>リツ</t>
    </rPh>
    <phoneticPr fontId="197"/>
  </si>
  <si>
    <t>一般電気
事業者</t>
    <phoneticPr fontId="19"/>
  </si>
  <si>
    <t>■保存データ</t>
    <rPh sb="1" eb="3">
      <t>ホゾン</t>
    </rPh>
    <phoneticPr fontId="19"/>
  </si>
  <si>
    <t>指定－第２表　原油換算（Kl）</t>
  </si>
  <si>
    <t>指定－第４表　使用量と密接な関係をもつ値　名称</t>
    <rPh sb="21" eb="23">
      <t>メイショウ</t>
    </rPh>
    <phoneticPr fontId="10"/>
  </si>
  <si>
    <t>指定－第４表　使用量と密接な関係をもつ値　単位</t>
    <rPh sb="21" eb="23">
      <t>タンイ</t>
    </rPh>
    <phoneticPr fontId="10"/>
  </si>
  <si>
    <t>指定－第４表　使用量と密接な関係をもつ値　数値</t>
    <rPh sb="21" eb="23">
      <t>スウチ</t>
    </rPh>
    <phoneticPr fontId="10"/>
  </si>
  <si>
    <t>指定－第６表１ エネルギーの使用に係る原単位</t>
  </si>
  <si>
    <t>指定－第６表２ 電気需要平準化評価原単位</t>
  </si>
  <si>
    <t>　③</t>
    <phoneticPr fontId="19"/>
  </si>
  <si>
    <t>電気事業者ごとの排出係数</t>
    <phoneticPr fontId="19"/>
  </si>
  <si>
    <t>非化石燃料・その他（二酸化炭素排出係数）</t>
    <rPh sb="0" eb="1">
      <t>ヒ</t>
    </rPh>
    <rPh sb="1" eb="3">
      <t>カセキ</t>
    </rPh>
    <rPh sb="3" eb="5">
      <t>ネンリョウ</t>
    </rPh>
    <rPh sb="8" eb="9">
      <t>タ</t>
    </rPh>
    <rPh sb="10" eb="13">
      <t>ニサンカ</t>
    </rPh>
    <rPh sb="13" eb="15">
      <t>タンソ</t>
    </rPh>
    <rPh sb="15" eb="17">
      <t>ハイシュツ</t>
    </rPh>
    <rPh sb="17" eb="19">
      <t>ケイスウ</t>
    </rPh>
    <phoneticPr fontId="20"/>
  </si>
  <si>
    <t>　④</t>
    <phoneticPr fontId="19"/>
  </si>
  <si>
    <t>熱・その他（二酸化炭素排出係数）</t>
    <rPh sb="0" eb="1">
      <t>ネツ</t>
    </rPh>
    <rPh sb="4" eb="5">
      <t>タ</t>
    </rPh>
    <rPh sb="6" eb="9">
      <t>ニサンカ</t>
    </rPh>
    <rPh sb="9" eb="11">
      <t>タンソ</t>
    </rPh>
    <rPh sb="11" eb="13">
      <t>ハイシュツ</t>
    </rPh>
    <rPh sb="13" eb="15">
      <t>ケイスウ</t>
    </rPh>
    <phoneticPr fontId="20"/>
  </si>
  <si>
    <t>(</t>
    <phoneticPr fontId="19"/>
  </si>
  <si>
    <t>)</t>
    <phoneticPr fontId="19"/>
  </si>
  <si>
    <t>単位発熱量</t>
    <rPh sb="0" eb="2">
      <t>タンイ</t>
    </rPh>
    <rPh sb="2" eb="5">
      <t>ハツネツリョウ</t>
    </rPh>
    <phoneticPr fontId="19"/>
  </si>
  <si>
    <t>対象項目
〈設備〉</t>
    <phoneticPr fontId="170"/>
  </si>
  <si>
    <t>電気</t>
    <phoneticPr fontId="170"/>
  </si>
  <si>
    <t>合計</t>
  </si>
  <si>
    <t>指定表5-2_合計</t>
    <rPh sb="7" eb="9">
      <t>ゴウケイ</t>
    </rPh>
    <phoneticPr fontId="170"/>
  </si>
  <si>
    <t>指定表2_電気需要最適化_合計</t>
    <rPh sb="13" eb="15">
      <t>ゴウケイ</t>
    </rPh>
    <phoneticPr fontId="170"/>
  </si>
  <si>
    <t>バーチャルPPA_合計</t>
    <rPh sb="9" eb="11">
      <t>ゴウケイ</t>
    </rPh>
    <phoneticPr fontId="170"/>
  </si>
  <si>
    <t>調査表の「月別」シートの電気エネルギーデータを読み込み</t>
    <rPh sb="0" eb="3">
      <t>チョウサヒョウ</t>
    </rPh>
    <rPh sb="5" eb="7">
      <t>ツキベツ</t>
    </rPh>
    <rPh sb="12" eb="14">
      <t>デンキ</t>
    </rPh>
    <rPh sb="23" eb="24">
      <t>ヨ</t>
    </rPh>
    <rPh sb="25" eb="26">
      <t>コ</t>
    </rPh>
    <phoneticPr fontId="170"/>
  </si>
  <si>
    <t>月別電気需要最適化係数</t>
  </si>
  <si>
    <t>※：指定表5-2電気需要最適化評価原単位</t>
    <phoneticPr fontId="170"/>
  </si>
  <si>
    <t>1.まず、このシートのW7からAF7のセルに、調査表の電気供給エリアの項目値が含まれている場合、そのエリアの列を選択します。</t>
    <rPh sb="35" eb="37">
      <t>コウモク</t>
    </rPh>
    <phoneticPr fontId="170"/>
  </si>
  <si>
    <t>GJ/千kWh</t>
    <rPh sb="3" eb="4">
      <t>セン</t>
    </rPh>
    <phoneticPr fontId="170"/>
  </si>
  <si>
    <t>選択されたエリア列の各データでそれぞれ乗算し、最後に合計します。</t>
  </si>
  <si>
    <t>2.非燃料由来の非化石電力の月次係数3.6で乗算する</t>
    <phoneticPr fontId="170"/>
  </si>
  <si>
    <t>3.非燃料由来の非化石電力以外データの月次係数8.64で乗算する</t>
    <rPh sb="13" eb="15">
      <t>イガイ</t>
    </rPh>
    <phoneticPr fontId="170"/>
  </si>
  <si>
    <t>PG</t>
  </si>
  <si>
    <t>メニューB(残差)</t>
  </si>
  <si>
    <t>(参考値)事業者全体</t>
  </si>
  <si>
    <t>(株)オプテージ(メニューA)</t>
  </si>
  <si>
    <t>(株)エネワンでんき(旧：(株)いちたかガスワン)(メニューA)</t>
  </si>
  <si>
    <t>(株)リエネ (旧：(株)Ｓｈａｒｅｄ　Ｅｎｅｒｇｙ)</t>
  </si>
  <si>
    <t>アルカナエナジー(株)</t>
  </si>
  <si>
    <t>新エネルギー開発(株)(メニューA)</t>
  </si>
  <si>
    <t>青梅ガス(株)(メニューA)</t>
  </si>
  <si>
    <t>テプコカスタマーサービス(株)(メニューA)</t>
  </si>
  <si>
    <t>(株)ジェイコムウエスト(メニューA)</t>
  </si>
  <si>
    <t>(株)ジェイコム埼玉・東日本(メニューA)</t>
  </si>
  <si>
    <t>(株)ジェイコム札幌(メニューA)</t>
  </si>
  <si>
    <t>(株)ジェイコム湘南・神奈川(メニューA)</t>
  </si>
  <si>
    <t>(株)ジェイコム千葉(メニューA)</t>
  </si>
  <si>
    <t>(株)ジェイコム東京(メニューA)</t>
  </si>
  <si>
    <t>土浦ケーブルテレビ(株)(メニューA)</t>
  </si>
  <si>
    <t>(株)ケーブルネット下関(メニューA)</t>
  </si>
  <si>
    <t>(株)ジェイコム九州(メニューA)</t>
  </si>
  <si>
    <t>(株)トヨタエナジーソリューションズ(メニューA)</t>
  </si>
  <si>
    <t>生活協同組合コープこうべ(メニューA)</t>
  </si>
  <si>
    <t>(株)トドック電力(メニューA)</t>
  </si>
  <si>
    <t>(株)フォレストパワー</t>
  </si>
  <si>
    <t>(株)Ｕ－ＰＯＷＥＲ(メニューA)</t>
  </si>
  <si>
    <t>日産トレーデイング(株)(メニューA)</t>
  </si>
  <si>
    <t>(株)エネウィル(メニューA)</t>
  </si>
  <si>
    <t>(株)浜松新電力(メニューA)</t>
  </si>
  <si>
    <t>一般社団法人東松島みらいとし機構(メニューA)</t>
  </si>
  <si>
    <t>(株)シーラパワー(メニューA)</t>
  </si>
  <si>
    <t>新電力おおいた(株)(メニューA)</t>
  </si>
  <si>
    <t>芝浦電力(株)(メニューA)</t>
  </si>
  <si>
    <t>武陽ガス(株)(メニューA)</t>
  </si>
  <si>
    <t>関西電力(株) (旧：(株)Ｋｅｎｅｓエネルギーサービス)(メニューA)</t>
  </si>
  <si>
    <t>(株)アメニティ電力(メニューA)</t>
  </si>
  <si>
    <t>一般社団法人グリーンコープでんき(メニューA)</t>
  </si>
  <si>
    <t>(株)ＰｉｎＴ(メニューA)</t>
  </si>
  <si>
    <t>松本ガス(株)(メニューA)</t>
  </si>
  <si>
    <t>レジル(株)(旧：中央電力(株))(メニューA)</t>
  </si>
  <si>
    <t>ティーダッシュ合同会社(メニューA)</t>
  </si>
  <si>
    <t>国際航業(株)(メニューA)</t>
  </si>
  <si>
    <t>ミライフ(株)(メニューA)</t>
  </si>
  <si>
    <t>大分ケーブルテレコム(株)(メニューA)</t>
  </si>
  <si>
    <t>アストマックス・エネルギー合同会社(メニューA)</t>
  </si>
  <si>
    <t>(株)ＭＫエネルギー</t>
  </si>
  <si>
    <t>(株)横浜環境デザイン</t>
  </si>
  <si>
    <t>(株)まち未来製作所(メニューA)</t>
  </si>
  <si>
    <t>ワンワールドエナジー(株)</t>
  </si>
  <si>
    <t>(株)ムダカラ(旧：(株)ユビニティー)</t>
  </si>
  <si>
    <t>久慈地域エネルギー(株)(メニューA)</t>
  </si>
  <si>
    <t>ヒューリックプロパティソリューション(株)(メニューA)</t>
  </si>
  <si>
    <t>Ｑ．ＥＮＥＳＴでんき(株)(メニューA)</t>
  </si>
  <si>
    <t>コープ電力(株)(メニューA)</t>
  </si>
  <si>
    <t>東日本ガス(株)(メニューA)</t>
  </si>
  <si>
    <t>北日本ガス(株)(メニューA)</t>
  </si>
  <si>
    <t>エンジー・エナジー・マーケティング・ジャパン(株)(旧：加賀市総合サービス(株))</t>
  </si>
  <si>
    <t>ＴＥＲＡ　Ｅｎｅｒｇｙ(株)</t>
  </si>
  <si>
    <t>バンプーパワートレーディング合同会社(メニューA)</t>
  </si>
  <si>
    <t>日本エネルギーファーム(株)</t>
  </si>
  <si>
    <t>(株)エネクル(旧：堀川産業(株))(メニューA)</t>
  </si>
  <si>
    <t>(株)タケエイでんき(旧：(株)ふくしま未来パワー、(株)花巻銀河パワー、(株)大仙こまちパワー、(株)津軽あっぷるパワー)(メニューA)</t>
  </si>
  <si>
    <t>(株)東名(メニューA)</t>
  </si>
  <si>
    <t>(株)かづのパワー</t>
  </si>
  <si>
    <t>(株)西九州させぼパワーズ(メニューA)</t>
  </si>
  <si>
    <t>(株)再エネ思考電力</t>
  </si>
  <si>
    <t>ＫＭパワー(株)</t>
  </si>
  <si>
    <t>葛尾創生電力(株)</t>
  </si>
  <si>
    <t>(株)ライフエナジー(メニューA)</t>
  </si>
  <si>
    <t>Ｎａｔｕｒｅ(株)</t>
  </si>
  <si>
    <t>(株)みやきエネルギー</t>
  </si>
  <si>
    <t>つづくみらいエナジー(株)</t>
  </si>
  <si>
    <t>(株)エスコ</t>
  </si>
  <si>
    <t>(株)ＭＴエナジー</t>
  </si>
  <si>
    <t>大塚ビジネスサポート(株)</t>
  </si>
  <si>
    <t>いずも縁結び電力(株)(メニューA)</t>
  </si>
  <si>
    <t>恵那電力(株)(メニューA)</t>
  </si>
  <si>
    <t>帯広電力(株)</t>
  </si>
  <si>
    <t>(株)なんとエナジー</t>
  </si>
  <si>
    <t>(株)ボーダレス・ジャパン(メニューA)</t>
  </si>
  <si>
    <t>(株)ワット(メニューA)</t>
  </si>
  <si>
    <t>広島ガス(株)(メニューA)</t>
  </si>
  <si>
    <t>(株)ＦＰＳ(メニューA)</t>
  </si>
  <si>
    <t>大熊るるるん電力(株)</t>
  </si>
  <si>
    <t>特種東海製紙(株)</t>
  </si>
  <si>
    <t>おきたま新電力(株)(メニューA)</t>
  </si>
  <si>
    <t>河原実業(株)</t>
  </si>
  <si>
    <t>アースシグナルソリューションズ(株)(メニューA)</t>
  </si>
  <si>
    <t>（２０２３年12月２2日公表）</t>
    <rPh sb="5" eb="6">
      <t>ネン</t>
    </rPh>
    <rPh sb="8" eb="9">
      <t>ガツ</t>
    </rPh>
    <rPh sb="11" eb="12">
      <t>ニチ</t>
    </rPh>
    <rPh sb="12" eb="14">
      <t>コウヒョウ</t>
    </rPh>
    <phoneticPr fontId="25"/>
  </si>
  <si>
    <t>エバーグリーン・マーケティング(株)(メニューB(残差))</t>
  </si>
  <si>
    <t>(株)エネット(メニューH)</t>
  </si>
  <si>
    <t>(株)エネット(メニューI(残差))</t>
  </si>
  <si>
    <t>(株)オプテージ(メニューB(残差))</t>
  </si>
  <si>
    <t>(株)オプテージ((参考値)事業者全体)</t>
  </si>
  <si>
    <t>(株)エネワンでんき(旧：(株)いちたかガスワン)(メニューB(残差))</t>
  </si>
  <si>
    <t>(株)エネワンでんき(旧：(株)いちたかガスワン)((参考値)事業者全体)</t>
  </si>
  <si>
    <t>ミツウロコグリーンエネルギー(株)(メニューJ)</t>
  </si>
  <si>
    <t>ミツウロコグリーンエネルギー(株)(メニューK(残差))</t>
  </si>
  <si>
    <t>(株)Ｌｏｏｏｐ(メニューE(残差))</t>
  </si>
  <si>
    <t>静岡ガス＆パワー(株)(メニューC)</t>
  </si>
  <si>
    <t>静岡ガス＆パワー(株)(メニューD(残差))</t>
  </si>
  <si>
    <t>荏原環境プラント(株)(メニューN)</t>
  </si>
  <si>
    <t>荏原環境プラント(株)(メニューO)</t>
  </si>
  <si>
    <t>荏原環境プラント(株)(メニューP(残差))</t>
  </si>
  <si>
    <t>東京エコサービス(株)(メニューB)</t>
  </si>
  <si>
    <t>東京エコサービス(株)(メニューC(残差))</t>
  </si>
  <si>
    <t>ダイヤモンドパワー(株)(メニューC)</t>
  </si>
  <si>
    <t>ダイヤモンドパワー(株)(メニューD)</t>
  </si>
  <si>
    <t>ダイヤモンドパワー(株)(メニューE)</t>
  </si>
  <si>
    <t>(株)新出光(メニューI)</t>
  </si>
  <si>
    <t>(株)新出光(メニューJ)</t>
  </si>
  <si>
    <t>(株)新出光(メニューK(残差))</t>
  </si>
  <si>
    <t>コスモエネルギーソリューションズ(株)(メニューB)</t>
  </si>
  <si>
    <t>コスモエネルギーソリューションズ(株)(メニューC(残差))</t>
  </si>
  <si>
    <t>新エネルギー開発(株)(メニューB)</t>
  </si>
  <si>
    <t>新エネルギー開発(株)((参考値)事業者全体)</t>
  </si>
  <si>
    <t>ＥＮＥＯＳ(株)(メニューD)</t>
  </si>
  <si>
    <t>ＥＮＥＯＳ(株)(メニューE(残差))</t>
  </si>
  <si>
    <t>(株)ＵＰＤＡＴＥＲ(メニューB(残差))</t>
  </si>
  <si>
    <t>シン・エナジー(株)(メニューB(残差))</t>
  </si>
  <si>
    <t>東京ガス(株)(メニューD(残差))</t>
  </si>
  <si>
    <t>青梅ガス(株)(メニューB(残差))</t>
  </si>
  <si>
    <t>青梅ガス(株)((参考値)事業者全体)</t>
  </si>
  <si>
    <t>(株)イーネットワークシステムズ(メニューD(残差))</t>
  </si>
  <si>
    <t>(株)東急パワーサプライ(メニューG)</t>
  </si>
  <si>
    <t>(株)東急パワーサプライ(メニューH)</t>
  </si>
  <si>
    <t>(株)東急パワーサプライ(メニューI(残差))</t>
  </si>
  <si>
    <t>テプコカスタマーサービス(株)(メニューB(残差))</t>
  </si>
  <si>
    <t>テプコカスタマーサービス(株)((参考値)事業者全体)</t>
  </si>
  <si>
    <t>日鉄エンジニアリング(株)(メニューE)</t>
  </si>
  <si>
    <t>日鉄エンジニアリング(株)(メニューF(残差))</t>
  </si>
  <si>
    <t>シナネン(株)(メニューG)</t>
  </si>
  <si>
    <t>シナネン(株)(メニューH(残差))</t>
  </si>
  <si>
    <t>(株)シナジアパワー(メニューI)</t>
  </si>
  <si>
    <t>(株)シナジアパワー(メニューJ)</t>
  </si>
  <si>
    <t>(株)シナジアパワー(メニューK)</t>
  </si>
  <si>
    <t>(株)シナジアパワー(メニューL)</t>
  </si>
  <si>
    <t>(株)シナジアパワー(メニューM(残差))</t>
  </si>
  <si>
    <t>(株)リミックスポイント(メニューB)</t>
  </si>
  <si>
    <t>(株)リミックスポイント(メニューC)</t>
  </si>
  <si>
    <t>(株)リミックスポイント(メニューD(残差))</t>
  </si>
  <si>
    <t>(株)ジェイコムウエスト(メニューB(残差))</t>
  </si>
  <si>
    <t>(株)ジェイコムウエスト((参考値)事業者全体)</t>
  </si>
  <si>
    <t>(株)ジェイコム埼玉・東日本(メニューB(残差))</t>
  </si>
  <si>
    <t>(株)ジェイコム埼玉・東日本((参考値)事業者全体)</t>
  </si>
  <si>
    <t>(株)ジェイコム札幌(メニューB(残差))</t>
  </si>
  <si>
    <t>(株)ジェイコム札幌((参考値)事業者全体)</t>
  </si>
  <si>
    <t>(株)ジェイコム湘南・神奈川(メニューB(残差))</t>
  </si>
  <si>
    <t>(株)ジェイコム湘南・神奈川((参考値)事業者全体)</t>
  </si>
  <si>
    <t>(株)ジェイコム千葉(メニューB(残差))</t>
  </si>
  <si>
    <t>(株)ジェイコム千葉((参考値)事業者全体)</t>
  </si>
  <si>
    <t>(株)ジェイコム東京(メニューB(残差))</t>
  </si>
  <si>
    <t>(株)ジェイコム東京((参考値)事業者全体)</t>
  </si>
  <si>
    <t>土浦ケーブルテレビ(株)(メニューB(残差))</t>
  </si>
  <si>
    <t>土浦ケーブルテレビ(株)((参考値)事業者全体)</t>
  </si>
  <si>
    <t>アーバンエナジー(株)(メニューI)</t>
  </si>
  <si>
    <t>アーバンエナジー(株)(メニューJ)</t>
  </si>
  <si>
    <t>アーバンエナジー(株)(メニューK)</t>
  </si>
  <si>
    <t>アーバンエナジー(株)(メニューL)</t>
  </si>
  <si>
    <t>アーバンエナジー(株)(メニューM(残差))</t>
  </si>
  <si>
    <t>(株)タクマエナジー(メニューB)</t>
  </si>
  <si>
    <t>(株)タクマエナジー(メニューC)</t>
  </si>
  <si>
    <t>(株)タクマエナジー(メニューD)</t>
  </si>
  <si>
    <t>(株)タクマエナジー(メニューE)</t>
  </si>
  <si>
    <t>(株)タクマエナジー(メニューF(残差))</t>
  </si>
  <si>
    <t>丸紅新電力(株)(メニューE)</t>
  </si>
  <si>
    <t>丸紅新電力(株)(メニューF)</t>
  </si>
  <si>
    <t>丸紅新電力(株)(メニューG)</t>
  </si>
  <si>
    <t>丸紅新電力(株)(メニューH)</t>
  </si>
  <si>
    <t>丸紅新電力(株)(メニューI(残差))</t>
  </si>
  <si>
    <t>パナソニックオペレーショナルエクセレンス(株)(旧：パナソニック(株))(メニューB)</t>
  </si>
  <si>
    <t>パナソニックオペレーショナルエクセレンス(株)(旧：パナソニック(株))(メニューC(残差))</t>
  </si>
  <si>
    <t>ＭＣリテールエナジー(株)(メニューC(残差))</t>
  </si>
  <si>
    <t>(株)ケーブルネット下関(メニューB(残差))</t>
  </si>
  <si>
    <t>(株)ケーブルネット下関((参考値)事業者全体)</t>
  </si>
  <si>
    <t>(株)ジェイコム九州(メニューB(残差))</t>
  </si>
  <si>
    <t>(株)ジェイコム九州((参考値)事業者全体)</t>
  </si>
  <si>
    <t>(株)トヨタエナジーソリューションズ(メニューB(残差))</t>
  </si>
  <si>
    <t>(株)トヨタエナジーソリューションズ((参考値)事業者全体)</t>
  </si>
  <si>
    <t>(株)エナリス・パワー・マーケティング(メニューK(残差))</t>
  </si>
  <si>
    <t>(株)生活クラブエナジー(メニューB)</t>
  </si>
  <si>
    <t>(株)生活クラブエナジー(メニューC(残差))</t>
  </si>
  <si>
    <t>生活協同組合コープこうべ(メニューB(残差))</t>
  </si>
  <si>
    <t>生活協同組合コープこうべ((参考値)事業者全体)</t>
  </si>
  <si>
    <t>Ｊａｐａｎ電力(株)(メニューB(残差))</t>
  </si>
  <si>
    <t>ＳＢパワー(株)(メニューC)</t>
  </si>
  <si>
    <t>ＳＢパワー(株)(メニューD(残差))</t>
  </si>
  <si>
    <t>(株)トドック電力(メニューB(残差))</t>
  </si>
  <si>
    <t>(株)トドック電力((参考値)事業者全体)</t>
  </si>
  <si>
    <t>九電みらいエナジー(株)(メニューB(残差))</t>
  </si>
  <si>
    <t>(株)アドバンテック(メニューC(残差))</t>
  </si>
  <si>
    <t>(株)Ｕ－ＰＯＷＥＲ(メニューB)</t>
  </si>
  <si>
    <t>(株)Ｕ－ＰＯＷＥＲ(メニューC)</t>
  </si>
  <si>
    <t>(株)Ｕ－ＰＯＷＥＲ(メニューD(残差))</t>
  </si>
  <si>
    <t>(株)Ｕ－ＰＯＷＥＲ((参考値)事業者全体)</t>
  </si>
  <si>
    <t>日産トレーデイング(株)(メニューB(残差))</t>
  </si>
  <si>
    <t>日産トレーデイング(株)((参考値)事業者全体)</t>
  </si>
  <si>
    <t>(株)エネウィル(メニューB(残差))</t>
  </si>
  <si>
    <t>(株)エネウィル((参考値)事業者全体)</t>
  </si>
  <si>
    <t>(株)浜松新電力(メニューB(残差))</t>
  </si>
  <si>
    <t>(株)浜松新電力((参考値)事業者全体)</t>
  </si>
  <si>
    <t>ゼロワットパワー(株)(メニューB(残差))</t>
  </si>
  <si>
    <t>ゼロワットパワー(株)((参考値)事業者全体)</t>
  </si>
  <si>
    <t>一般社団法人東松島みらいとし機構(メニューB(残差))</t>
  </si>
  <si>
    <t>一般社団法人東松島みらいとし機構((参考値)事業者全体)</t>
  </si>
  <si>
    <t>(株)シーラパワー(メニューB(残差))</t>
  </si>
  <si>
    <t>(株)シーラパワー((参考値)事業者全体)</t>
  </si>
  <si>
    <t>新電力おおいた(株)(メニューB(残差))</t>
  </si>
  <si>
    <t>新電力おおいた(株)((参考値)事業者全体)</t>
  </si>
  <si>
    <t>芝浦電力(株)(メニューB(残差))</t>
  </si>
  <si>
    <t>芝浦電力(株)((参考値)事業者全体)</t>
  </si>
  <si>
    <t>武陽ガス(株)(メニューB(残差))</t>
  </si>
  <si>
    <t>武陽ガス(株)((参考値)事業者全体)</t>
  </si>
  <si>
    <t>東北電力(株)(メニューC)</t>
  </si>
  <si>
    <t>東北電力(株)(メニューD(残差))</t>
  </si>
  <si>
    <t>東京電力エナジーパートナー(株)(メニューJ)</t>
  </si>
  <si>
    <t>東京電力エナジーパートナー(株)(メニューK)</t>
  </si>
  <si>
    <t>東京電力エナジーパートナー(株)(メニューL(残差))</t>
  </si>
  <si>
    <t>北陸電力(株)(メニューB(残差))</t>
  </si>
  <si>
    <t>関西電力(株) (旧：(株)Ｋｅｎｅｓエネルギーサービス)(メニューB)</t>
  </si>
  <si>
    <t>関西電力(株) (旧：(株)Ｋｅｎｅｓエネルギーサービス)(メニューC)</t>
  </si>
  <si>
    <t>関西電力(株) (旧：(株)Ｋｅｎｅｓエネルギーサービス)(メニューD)</t>
  </si>
  <si>
    <t>関西電力(株) (旧：(株)Ｋｅｎｅｓエネルギーサービス)(メニューE)</t>
  </si>
  <si>
    <t>関西電力(株) (旧：(株)Ｋｅｎｅｓエネルギーサービス)(メニューF)</t>
  </si>
  <si>
    <t>関西電力(株) (旧：(株)Ｋｅｎｅｓエネルギーサービス)(メニューG)</t>
  </si>
  <si>
    <t>関西電力(株) (旧：(株)Ｋｅｎｅｓエネルギーサービス)(メニューH)</t>
  </si>
  <si>
    <t>関西電力(株) (旧：(株)Ｋｅｎｅｓエネルギーサービス)(メニューI(残差))</t>
  </si>
  <si>
    <t>関西電力(株) (旧：(株)Ｋｅｎｅｓエネルギーサービス)((参考値)事業者全体)</t>
  </si>
  <si>
    <t>中国電力(株)(メニューE)</t>
  </si>
  <si>
    <t>中国電力(株)(メニューF)</t>
  </si>
  <si>
    <t>中国電力(株)(メニューG(残差))</t>
  </si>
  <si>
    <t>(株)アメニティ電力(メニューB(残差))</t>
  </si>
  <si>
    <t>(株)アメニティ電力((参考値)事業者全体)</t>
  </si>
  <si>
    <t>一般社団法人グリーンコープでんき(メニューB(残差))</t>
  </si>
  <si>
    <t>一般社団法人グリーンコープでんき((参考値)事業者全体)</t>
  </si>
  <si>
    <t>(株)ファミリーネット・ジャパン(メニューC)</t>
  </si>
  <si>
    <t>(株)ファミリーネット・ジャパン(メニューD(残差))</t>
  </si>
  <si>
    <t>全農エネルギー(株)(メニューD)</t>
  </si>
  <si>
    <t>全農エネルギー(株)(メニューE)</t>
  </si>
  <si>
    <t>全農エネルギー(株)(メニューF(残差))</t>
  </si>
  <si>
    <t>(株)ＰｉｎＴ(メニューB(残差))</t>
  </si>
  <si>
    <t>(株)ＰｉｎＴ((参考値)事業者全体)</t>
  </si>
  <si>
    <t>松本ガス(株)(メニューB(残差))</t>
  </si>
  <si>
    <t>松本ガス(株)((参考値)事業者全体)</t>
  </si>
  <si>
    <t>レジル(株)(旧：中央電力(株))(メニューB)</t>
  </si>
  <si>
    <t>レジル(株)(旧：中央電力(株))(メニューC)</t>
  </si>
  <si>
    <t>レジル(株)(旧：中央電力(株))(メニューD(残差))</t>
  </si>
  <si>
    <t>レジル(株)(旧：中央電力(株))((参考値)事業者全体)</t>
  </si>
  <si>
    <t>ティーダッシュ合同会社(メニューB(残差))</t>
  </si>
  <si>
    <t>ティーダッシュ合同会社((参考値)事業者全体)</t>
  </si>
  <si>
    <t>エネルギーパワー(株)(メニューE)</t>
  </si>
  <si>
    <t>エネルギーパワー(株)(メニューF)</t>
  </si>
  <si>
    <t>エネルギーパワー(株)(メニューG(残差))</t>
  </si>
  <si>
    <t>国際航業(株)(メニューB(残差))</t>
  </si>
  <si>
    <t>国際航業(株)((参考値)事業者全体)</t>
  </si>
  <si>
    <t>ミライフ(株)(メニューB(残差))</t>
  </si>
  <si>
    <t>ミライフ(株)((参考値)事業者全体)</t>
  </si>
  <si>
    <t>大分ケーブルテレコム(株)(メニューB(残差))</t>
  </si>
  <si>
    <t>大分ケーブルテレコム(株)((参考値)事業者全体)</t>
  </si>
  <si>
    <t>アストマックス・エネルギー合同会社(メニューB)</t>
  </si>
  <si>
    <t>アストマックス・エネルギー合同会社(メニューC(残差))</t>
  </si>
  <si>
    <t>アストマックス・エネルギー合同会社((参考値)事業者全体)</t>
  </si>
  <si>
    <t>(株)まち未来製作所(メニューB(残差))</t>
  </si>
  <si>
    <t>(株)まち未来製作所((参考値)事業者全体)</t>
  </si>
  <si>
    <t>(株)ＬＩＸＩＬ　ＴＥＰＣＯ　スマートパートナーズ(メニューB(残差))</t>
  </si>
  <si>
    <t>久慈地域エネルギー(株)(メニューB(残差))</t>
  </si>
  <si>
    <t>久慈地域エネルギー(株)((参考値)事業者全体)</t>
  </si>
  <si>
    <t>ヒューリックプロパティソリューション(株)(メニューB(残差))</t>
  </si>
  <si>
    <t>ヒューリックプロパティソリューション(株)((参考値)事業者全体)</t>
  </si>
  <si>
    <t>Ｑ．ＥＮＥＳＴでんき(株)(メニューB)</t>
  </si>
  <si>
    <t>Ｑ．ＥＮＥＳＴでんき(株)(メニューC(残差))</t>
  </si>
  <si>
    <t>Ｑ．ＥＮＥＳＴでんき(株)((参考値)事業者全体)</t>
  </si>
  <si>
    <t>鈴与電力(株)(メニューE)</t>
  </si>
  <si>
    <t>鈴与電力(株)(メニューF(残差))</t>
  </si>
  <si>
    <t>秩父新電力(株)(メニューC(残差))</t>
  </si>
  <si>
    <t>東日本ガス(株)(メニューB(残差))</t>
  </si>
  <si>
    <t>東日本ガス(株)((参考値)事業者全体)</t>
  </si>
  <si>
    <t>北日本ガス(株)(メニューB(残差))</t>
  </si>
  <si>
    <t>北日本ガス(株)((参考値)事業者全体)</t>
  </si>
  <si>
    <t>飯田まちづくり電力(株)(メニューB)</t>
  </si>
  <si>
    <t>飯田まちづくり電力(株)(メニューC(残差))</t>
  </si>
  <si>
    <t>シェルジャパン(株)(メニューB(残差))</t>
  </si>
  <si>
    <t>ＭＣＰＤ(株)(旧：ＭＣＰＤ合同会社)(メニューB(残差))</t>
  </si>
  <si>
    <t>バンプーパワートレーディング合同会社(メニューB(残差))</t>
  </si>
  <si>
    <t>バンプーパワートレーディング合同会社((参考値)事業者全体)</t>
  </si>
  <si>
    <t>ＲＥ１００電力(株)(メニューB)</t>
  </si>
  <si>
    <t>ＲＥ１００電力(株)(メニューC(残差))</t>
  </si>
  <si>
    <t>(株)エネクル(旧：堀川産業(株))(メニューB(残差))</t>
  </si>
  <si>
    <t>(株)エネクル(旧：堀川産業(株))((参考値)事業者全体)</t>
  </si>
  <si>
    <t>(株)タケエイでんき(旧：(株)ふくしま未来パワー、(株)花巻銀河パワー、(株)大仙こまちパワー、(株)津軽あっぷるパワー)(メニューB(残差))</t>
  </si>
  <si>
    <t>(株)タケエイでんき(旧：(株)ふくしま未来パワー、(株)花巻銀河パワー、(株)大仙こまちパワー、(株)津軽あっぷるパワー)((参考値)事業者全体)</t>
  </si>
  <si>
    <t>(株)東名(メニューB(残差))</t>
  </si>
  <si>
    <t>(株)東名((参考値)事業者全体)</t>
  </si>
  <si>
    <t>(株)クリーンエネルギー総合研究所(メニューB)</t>
  </si>
  <si>
    <t>(株)クリーンエネルギー総合研究所(メニューC(残差))</t>
  </si>
  <si>
    <t>デジタルグリッド(株)(メニューD)</t>
  </si>
  <si>
    <t>デジタルグリッド(株)(メニューE)</t>
  </si>
  <si>
    <t>デジタルグリッド(株)(メニューF(残差))</t>
  </si>
  <si>
    <t>(株)西九州させぼパワーズ(メニューB(残差))</t>
  </si>
  <si>
    <t>(株)西九州させぼパワーズ((参考値)事業者全体)</t>
  </si>
  <si>
    <t>アスエネ(株)(メニューF)</t>
  </si>
  <si>
    <t>(株)ライフエナジー(メニューB)</t>
  </si>
  <si>
    <t>(株)ライフエナジー(メニューC(残差))</t>
  </si>
  <si>
    <t>(株)ライフエナジー((参考値)事業者全体)</t>
  </si>
  <si>
    <t>(株)ルーク(メニューB(残差))</t>
  </si>
  <si>
    <t>いずも縁結び電力(株)((参考値)事業者全体)</t>
  </si>
  <si>
    <t>恵那電力(株)(メニューB(残差))</t>
  </si>
  <si>
    <t>恵那電力(株)((参考値)事業者全体)</t>
  </si>
  <si>
    <t>(株)ワット(メニューB(残差))</t>
  </si>
  <si>
    <t>(株)ワット((参考値)事業者全体)</t>
  </si>
  <si>
    <t>(株)ＦＰＳ(メニューB(残差))</t>
  </si>
  <si>
    <t>(株)ＦＰＳ((参考値)事業者全体)</t>
  </si>
  <si>
    <t>おきたま新電力(株)(メニューB(残差))</t>
  </si>
  <si>
    <t>おきたま新電力(株)((参考値)事業者全体)</t>
  </si>
  <si>
    <t>北海道電力ネットワーク(株)</t>
  </si>
  <si>
    <t>東北電力ネットワーク(株)</t>
  </si>
  <si>
    <t>東京電力パワーグリッド(株)</t>
  </si>
  <si>
    <t>中部電力パワーグリッド(株)</t>
  </si>
  <si>
    <t>北陸電力送配電(株)</t>
  </si>
  <si>
    <t>関西電力送配電(株)</t>
  </si>
  <si>
    <t>中国電力ネットワーク(株)</t>
  </si>
  <si>
    <t>四国電力送配電(株)</t>
  </si>
  <si>
    <t>九州電力送配電(株)</t>
  </si>
  <si>
    <t>沖縄電力(株)</t>
  </si>
  <si>
    <t>原油(コンデンセートを除く。)</t>
  </si>
  <si>
    <t>原油のうちコンデンセート(NGL)</t>
  </si>
  <si>
    <t>ジェット燃料油</t>
  </si>
  <si>
    <t>液化石油ガス　　（ＬＰＧ）</t>
  </si>
  <si>
    <t>石油系炭化水素　　ガス</t>
  </si>
  <si>
    <t>液化天然ガス　　（ＬＮＧ）</t>
  </si>
  <si>
    <t>その他可燃性天然ガス</t>
  </si>
  <si>
    <t>輸入原料炭</t>
  </si>
  <si>
    <t>コークス用原料炭</t>
  </si>
  <si>
    <t>吹込用原料炭</t>
  </si>
  <si>
    <t>輸入一般炭</t>
  </si>
  <si>
    <t>国産一般炭</t>
  </si>
  <si>
    <t>輸入無煙炭</t>
  </si>
  <si>
    <t>発電用高炉ガス</t>
  </si>
  <si>
    <t>黒液</t>
  </si>
  <si>
    <t>木材</t>
  </si>
  <si>
    <t>木質廃材</t>
  </si>
  <si>
    <t>バイオエタノール</t>
  </si>
  <si>
    <t>バイオディーゼル</t>
  </si>
  <si>
    <t>バイオガス</t>
  </si>
  <si>
    <t>その他バイオマス</t>
  </si>
  <si>
    <t>RDF</t>
  </si>
  <si>
    <t>RPF</t>
  </si>
  <si>
    <t>廃タイヤ</t>
  </si>
  <si>
    <t>廃プラスチック</t>
  </si>
  <si>
    <t>廃油</t>
  </si>
  <si>
    <t>廃棄物ガス</t>
  </si>
  <si>
    <t>混合廃材</t>
  </si>
  <si>
    <t>水素</t>
  </si>
  <si>
    <t>アンモニア</t>
  </si>
  <si>
    <t>GJ/千ｍ３</t>
  </si>
  <si>
    <t>元号</t>
    <rPh sb="0" eb="2">
      <t>ゲンゴウ</t>
    </rPh>
    <phoneticPr fontId="19"/>
  </si>
  <si>
    <t>西暦</t>
    <rPh sb="0" eb="2">
      <t>セイレキ</t>
    </rPh>
    <phoneticPr fontId="19"/>
  </si>
  <si>
    <r>
      <rPr>
        <sz val="10"/>
        <color theme="1"/>
        <rFont val="ＭＳ ゴシック"/>
        <family val="3"/>
        <charset val="128"/>
      </rPr>
      <t>メニュー</t>
    </r>
    <r>
      <rPr>
        <sz val="10"/>
        <color theme="1"/>
        <rFont val="Arial"/>
        <family val="2"/>
      </rPr>
      <t>A</t>
    </r>
    <phoneticPr fontId="170"/>
  </si>
  <si>
    <t>その他</t>
    <rPh sb="2" eb="3">
      <t>タ</t>
    </rPh>
    <phoneticPr fontId="19"/>
  </si>
  <si>
    <t>非化石電気
の使用状況=</t>
    <phoneticPr fontId="20"/>
  </si>
  <si>
    <t>　　　　　　　（１又は２のいずれかに記入すること。）</t>
    <phoneticPr fontId="20"/>
  </si>
  <si>
    <t>２－１．工場等（専ら事務所その他これに類する用途に供する工場等を除く。）における判断の基準の遵守状況</t>
    <rPh sb="4" eb="6">
      <t>コウジョウ</t>
    </rPh>
    <rPh sb="6" eb="7">
      <t>ナド</t>
    </rPh>
    <rPh sb="8" eb="9">
      <t>モッパ</t>
    </rPh>
    <rPh sb="10" eb="12">
      <t>ジム</t>
    </rPh>
    <rPh sb="12" eb="13">
      <t>ショ</t>
    </rPh>
    <rPh sb="15" eb="16">
      <t>タ</t>
    </rPh>
    <rPh sb="19" eb="20">
      <t>ルイ</t>
    </rPh>
    <rPh sb="22" eb="24">
      <t>ヨウト</t>
    </rPh>
    <rPh sb="25" eb="26">
      <t>キョウ</t>
    </rPh>
    <rPh sb="28" eb="30">
      <t>コウジョウ</t>
    </rPh>
    <rPh sb="30" eb="31">
      <t>ナド</t>
    </rPh>
    <rPh sb="32" eb="33">
      <t>ノゾ</t>
    </rPh>
    <rPh sb="40" eb="42">
      <t>ハンダン</t>
    </rPh>
    <rPh sb="43" eb="45">
      <t>キジュン</t>
    </rPh>
    <rPh sb="46" eb="48">
      <t>ジュンシュ</t>
    </rPh>
    <rPh sb="48" eb="50">
      <t>ジョウキョウ</t>
    </rPh>
    <phoneticPr fontId="20"/>
  </si>
  <si>
    <t>運転の管理等</t>
    <rPh sb="0" eb="2">
      <t>ウンテン</t>
    </rPh>
    <rPh sb="3" eb="5">
      <t>カンリ</t>
    </rPh>
    <rPh sb="5" eb="6">
      <t>トウ</t>
    </rPh>
    <phoneticPr fontId="19"/>
  </si>
  <si>
    <r>
      <t>GＪ/千ｍ</t>
    </r>
    <r>
      <rPr>
        <vertAlign val="superscript"/>
        <sz val="11"/>
        <rFont val="ＭＳ Ｐゴシック"/>
        <family val="3"/>
        <charset val="128"/>
        <scheme val="minor"/>
      </rPr>
      <t>３</t>
    </r>
    <phoneticPr fontId="170"/>
  </si>
  <si>
    <r>
      <t>千m</t>
    </r>
    <r>
      <rPr>
        <vertAlign val="superscript"/>
        <sz val="11"/>
        <rFont val="ＭＳ ゴシック"/>
        <family val="3"/>
        <charset val="128"/>
      </rPr>
      <t>3</t>
    </r>
    <phoneticPr fontId="19"/>
  </si>
  <si>
    <r>
      <t>千ｍ</t>
    </r>
    <r>
      <rPr>
        <vertAlign val="superscript"/>
        <sz val="11"/>
        <rFont val="ＭＳ ゴシック"/>
        <family val="3"/>
        <charset val="128"/>
      </rPr>
      <t>３</t>
    </r>
    <phoneticPr fontId="19"/>
  </si>
  <si>
    <t>備考 １日に数回ＤＲの対応を行った場合にも、「１日」として報告を行うこと。</t>
    <phoneticPr fontId="170"/>
  </si>
  <si>
    <t>t-CO2</t>
    <phoneticPr fontId="20"/>
  </si>
  <si>
    <t>Kl/GJ</t>
    <phoneticPr fontId="19"/>
  </si>
  <si>
    <t>tCO2/t</t>
    <phoneticPr fontId="170"/>
  </si>
  <si>
    <t>代替値</t>
    <phoneticPr fontId="170"/>
  </si>
  <si>
    <t>代替値</t>
    <rPh sb="0" eb="2">
      <t>ダイタイ</t>
    </rPh>
    <rPh sb="2" eb="3">
      <t>チ</t>
    </rPh>
    <phoneticPr fontId="197"/>
  </si>
  <si>
    <r>
      <t>0.000441</t>
    </r>
    <r>
      <rPr>
        <sz val="11"/>
        <color theme="1"/>
        <rFont val="ＭＳ ゴシック"/>
        <family val="3"/>
        <charset val="128"/>
      </rPr>
      <t>※</t>
    </r>
    <phoneticPr fontId="170"/>
  </si>
  <si>
    <t>0.000441※通達に定める方法によって算出した結果、異常値となった基礎排出係数または調整後排出係数に代替値を適用</t>
    <phoneticPr fontId="170"/>
  </si>
  <si>
    <t>２１ｈ３ｈｈ</t>
  </si>
  <si>
    <t>GJ/千ｋWh</t>
    <phoneticPr fontId="19"/>
  </si>
  <si>
    <t>tCO2/kWh</t>
    <phoneticPr fontId="19"/>
  </si>
  <si>
    <t>指定－第５表　エネルギー消費原単位、電気需要最適化評価原単位及び非化石エネルギーの使用状況</t>
    <rPh sb="0" eb="2">
      <t>シテイ</t>
    </rPh>
    <rPh sb="3" eb="4">
      <t>ダイ</t>
    </rPh>
    <rPh sb="5" eb="6">
      <t>ヒョウ</t>
    </rPh>
    <rPh sb="12" eb="14">
      <t>ショウヒ</t>
    </rPh>
    <rPh sb="14" eb="17">
      <t>ゲンタンイ</t>
    </rPh>
    <rPh sb="18" eb="20">
      <t>デンキ</t>
    </rPh>
    <rPh sb="20" eb="22">
      <t>ジュヨウ</t>
    </rPh>
    <rPh sb="22" eb="25">
      <t>サイテキカ</t>
    </rPh>
    <rPh sb="25" eb="27">
      <t>ヒョウカ</t>
    </rPh>
    <rPh sb="27" eb="30">
      <t>ゲンタンイ</t>
    </rPh>
    <rPh sb="30" eb="31">
      <t>オヨ</t>
    </rPh>
    <rPh sb="32" eb="33">
      <t>ヒ</t>
    </rPh>
    <rPh sb="33" eb="35">
      <t>カセキ</t>
    </rPh>
    <rPh sb="41" eb="43">
      <t>シヨウ</t>
    </rPh>
    <rPh sb="43" eb="45">
      <t>ジョウキョウ</t>
    </rPh>
    <phoneticPr fontId="20"/>
  </si>
  <si>
    <t>エネルギー使用量(原油換算kl)(指定-第２表ⓐ’－ⓑ－ⓑ’)</t>
    <phoneticPr fontId="20"/>
  </si>
  <si>
    <t>電気需要最適化
評価原単位=</t>
    <phoneticPr fontId="20"/>
  </si>
  <si>
    <t>電気需要最適化時間帯買電量評価後のエネルギー使用量(原油換算kl)</t>
    <phoneticPr fontId="20"/>
  </si>
  <si>
    <t>（▼から選択して下さい 必須です）</t>
  </si>
  <si>
    <t>「指定－第６表２ 電気需要平準化評価原単位」</t>
    <phoneticPr fontId="19"/>
  </si>
  <si>
    <t>※指定表は調査表からデータを読み取ります。</t>
    <phoneticPr fontId="19"/>
  </si>
  <si>
    <t>密接な値リスト</t>
    <rPh sb="0" eb="2">
      <t>ミッセツ</t>
    </rPh>
    <rPh sb="3" eb="4">
      <t>アタイ</t>
    </rPh>
    <phoneticPr fontId="19"/>
  </si>
  <si>
    <t>t</t>
    <phoneticPr fontId="30"/>
  </si>
  <si>
    <t>千t</t>
  </si>
  <si>
    <t>千kl</t>
  </si>
  <si>
    <t>km</t>
    <phoneticPr fontId="19"/>
  </si>
  <si>
    <t>ｋWh</t>
  </si>
  <si>
    <t>MWh</t>
  </si>
  <si>
    <t>百万m3</t>
  </si>
  <si>
    <t>百万Nm3</t>
  </si>
  <si>
    <t>百万m2</t>
  </si>
  <si>
    <t>百万個</t>
  </si>
  <si>
    <t>百万ｹｰｽ</t>
  </si>
  <si>
    <t>百万円</t>
  </si>
  <si>
    <t>m2</t>
  </si>
  <si>
    <t>面積×営業時間</t>
  </si>
  <si>
    <t>万時間</t>
  </si>
  <si>
    <t>％</t>
  </si>
  <si>
    <t>日</t>
    <rPh sb="0" eb="1">
      <t>ニチ</t>
    </rPh>
    <phoneticPr fontId="30"/>
  </si>
  <si>
    <t>千人</t>
    <rPh sb="0" eb="2">
      <t>センニン</t>
    </rPh>
    <phoneticPr fontId="30"/>
  </si>
  <si>
    <t>床</t>
    <rPh sb="0" eb="1">
      <t>ユカ</t>
    </rPh>
    <phoneticPr fontId="30"/>
  </si>
  <si>
    <t>億本</t>
  </si>
  <si>
    <t>千ﾕﾆｯﾄ</t>
  </si>
  <si>
    <t>千梱</t>
  </si>
  <si>
    <t>千反</t>
  </si>
  <si>
    <t>千箱</t>
  </si>
  <si>
    <t>千換算箱</t>
    <rPh sb="0" eb="1">
      <t>セン</t>
    </rPh>
    <rPh sb="1" eb="3">
      <t>カンザン</t>
    </rPh>
    <rPh sb="3" eb="4">
      <t>ハコ</t>
    </rPh>
    <phoneticPr fontId="30"/>
  </si>
  <si>
    <t>千ダース</t>
  </si>
  <si>
    <t>千部</t>
  </si>
  <si>
    <t>千連</t>
  </si>
  <si>
    <t>千点</t>
  </si>
  <si>
    <t>千袋</t>
  </si>
  <si>
    <t>千枚</t>
  </si>
  <si>
    <t>千台</t>
  </si>
  <si>
    <t>百万ﾊﾟｯｸ</t>
  </si>
  <si>
    <t>百万函</t>
  </si>
  <si>
    <t>百万缶</t>
  </si>
  <si>
    <t>百万食</t>
  </si>
  <si>
    <t>百万Sm3</t>
  </si>
  <si>
    <t>百万ｾｯﾄ</t>
  </si>
  <si>
    <t>千PCS</t>
  </si>
  <si>
    <t>百万P</t>
  </si>
  <si>
    <t>百万D/S</t>
  </si>
  <si>
    <t>tUF6</t>
  </si>
  <si>
    <t>千C/S</t>
  </si>
  <si>
    <t>千ﾋｷ</t>
  </si>
  <si>
    <t>百万足</t>
  </si>
  <si>
    <t>千HS</t>
  </si>
  <si>
    <t>千m2h</t>
  </si>
  <si>
    <t>DSt</t>
  </si>
  <si>
    <t>非化石燃料・その他ごとの排出係数</t>
    <phoneticPr fontId="19"/>
  </si>
  <si>
    <t>熱・その他ごとの排出係数</t>
    <phoneticPr fontId="19"/>
  </si>
  <si>
    <t>CO2 基礎排出係数 (tCO2/t）</t>
    <phoneticPr fontId="19"/>
  </si>
  <si>
    <t>CO2 基礎排出係数 (tCO2/GJ）</t>
    <phoneticPr fontId="19"/>
  </si>
  <si>
    <t>CO2 基礎排出係数 (tC/GJ ）</t>
    <phoneticPr fontId="19"/>
  </si>
  <si>
    <t>夏期・冬期における　電気需要平準化時間帯(千kWh)</t>
    <phoneticPr fontId="170"/>
  </si>
  <si>
    <t>バイオディーゼル</t>
    <phoneticPr fontId="19"/>
  </si>
  <si>
    <t>バイオエタノール</t>
    <phoneticPr fontId="19"/>
  </si>
  <si>
    <t>その他バイオマス</t>
    <phoneticPr fontId="19"/>
  </si>
  <si>
    <t>自己託送(非燃料由来の非化石電気)</t>
    <phoneticPr fontId="19"/>
  </si>
  <si>
    <t>液化天然ガス（ＬＮＧ）</t>
    <phoneticPr fontId="19"/>
  </si>
  <si>
    <t>石油系炭化水素ガス</t>
    <phoneticPr fontId="19"/>
  </si>
  <si>
    <t>液化石油ガス（ＬＰＧ）</t>
    <phoneticPr fontId="19"/>
  </si>
  <si>
    <t>次に、「一般電気事業者」、「オフサイト型PPA（重み付けなし）」、「オフサイト型PPA（重み付けあり）」のデータ合計値を、</t>
    <phoneticPr fontId="170"/>
  </si>
  <si>
    <t>小計</t>
    <rPh sb="0" eb="2">
      <t>ショウケイ</t>
    </rPh>
    <phoneticPr fontId="170"/>
  </si>
  <si>
    <t xml:space="preserve"> </t>
    <phoneticPr fontId="170"/>
  </si>
  <si>
    <t>(2)-2　太陽熱利用機器等</t>
    <phoneticPr fontId="19"/>
  </si>
  <si>
    <t>(5)-2　太陽光発電設備等</t>
    <phoneticPr fontId="19"/>
  </si>
  <si>
    <t>(2-2)-2　太陽熱利用機器等</t>
    <phoneticPr fontId="19"/>
  </si>
  <si>
    <t>(4-2)-2　太陽光発電設備等</t>
    <phoneticPr fontId="19"/>
  </si>
  <si>
    <t>　</t>
    <phoneticPr fontId="170"/>
  </si>
  <si>
    <t>「指定－第２表　使用量の原油換算（Kl）」</t>
    <rPh sb="1" eb="3">
      <t>シテイ</t>
    </rPh>
    <rPh sb="4" eb="5">
      <t>ダイ</t>
    </rPh>
    <rPh sb="6" eb="7">
      <t>ヒョウ</t>
    </rPh>
    <rPh sb="8" eb="11">
      <t>シヨウリョウ</t>
    </rPh>
    <rPh sb="12" eb="14">
      <t>ゲンユ</t>
    </rPh>
    <rPh sb="14" eb="16">
      <t>カンザン</t>
    </rPh>
    <phoneticPr fontId="19"/>
  </si>
  <si>
    <t>「指定－第２表　他者に供給の使用量の原油換算（Kl）」</t>
    <rPh sb="1" eb="3">
      <t>シテイ</t>
    </rPh>
    <rPh sb="4" eb="5">
      <t>ダイ</t>
    </rPh>
    <rPh sb="6" eb="7">
      <t>ヒョウ</t>
    </rPh>
    <rPh sb="14" eb="17">
      <t>シヨウリョウ</t>
    </rPh>
    <rPh sb="18" eb="20">
      <t>ゲンユ</t>
    </rPh>
    <rPh sb="20" eb="22">
      <t>カンザン</t>
    </rPh>
    <phoneticPr fontId="19"/>
  </si>
  <si>
    <t>0.000441※</t>
    <phoneticPr fontId="197"/>
  </si>
  <si>
    <r>
      <t>一般の事業（</t>
    </r>
    <r>
      <rPr>
        <b/>
        <sz val="11"/>
        <color indexed="8"/>
        <rFont val="ＭＳ Ｐゴシック"/>
        <family val="3"/>
        <charset val="128"/>
        <scheme val="major"/>
      </rPr>
      <t>熱や電気の供給業以外の事業</t>
    </r>
    <r>
      <rPr>
        <sz val="11"/>
        <color indexed="8"/>
        <rFont val="ＭＳ Ｐゴシック"/>
        <family val="3"/>
        <charset val="128"/>
        <scheme val="major"/>
      </rPr>
      <t>）の者は下記の１～４及び5の①を入力して下さい。</t>
    </r>
    <rPh sb="0" eb="2">
      <t>イッパン</t>
    </rPh>
    <rPh sb="3" eb="5">
      <t>ジギョウ</t>
    </rPh>
    <rPh sb="6" eb="7">
      <t>ネツ</t>
    </rPh>
    <rPh sb="8" eb="10">
      <t>デンキ</t>
    </rPh>
    <rPh sb="11" eb="14">
      <t>キョウキュウギョウ</t>
    </rPh>
    <rPh sb="14" eb="16">
      <t>イガイ</t>
    </rPh>
    <rPh sb="17" eb="19">
      <t>ジギョウ</t>
    </rPh>
    <rPh sb="21" eb="22">
      <t>モノ</t>
    </rPh>
    <rPh sb="23" eb="25">
      <t>カキ</t>
    </rPh>
    <rPh sb="29" eb="30">
      <t>オヨ</t>
    </rPh>
    <rPh sb="35" eb="37">
      <t>ニュウリョク</t>
    </rPh>
    <rPh sb="39" eb="40">
      <t>クダ</t>
    </rPh>
    <phoneticPr fontId="20"/>
  </si>
  <si>
    <t>主な事業が、発電所の者は、下記の１～4及び5の②を入力して下さい。</t>
    <rPh sb="0" eb="1">
      <t>オモ</t>
    </rPh>
    <rPh sb="2" eb="4">
      <t>ジギョウ</t>
    </rPh>
    <rPh sb="6" eb="9">
      <t>ハツデンショ</t>
    </rPh>
    <rPh sb="10" eb="11">
      <t>モノ</t>
    </rPh>
    <rPh sb="13" eb="15">
      <t>カキ</t>
    </rPh>
    <rPh sb="19" eb="20">
      <t>オヨ</t>
    </rPh>
    <rPh sb="25" eb="27">
      <t>ニュウリョク</t>
    </rPh>
    <rPh sb="29" eb="30">
      <t>クダ</t>
    </rPh>
    <phoneticPr fontId="20"/>
  </si>
  <si>
    <r>
      <t>主な事業が、</t>
    </r>
    <r>
      <rPr>
        <b/>
        <sz val="11"/>
        <color indexed="8"/>
        <rFont val="ＭＳ Ｐゴシック"/>
        <family val="3"/>
        <charset val="128"/>
        <scheme val="major"/>
      </rPr>
      <t>熱供給業</t>
    </r>
    <r>
      <rPr>
        <sz val="11"/>
        <color indexed="8"/>
        <rFont val="ＭＳ Ｐゴシック"/>
        <family val="3"/>
        <charset val="128"/>
        <scheme val="major"/>
      </rPr>
      <t>の者は、下記の１～4及び5の③を入力して下さい。</t>
    </r>
    <rPh sb="0" eb="1">
      <t>オモ</t>
    </rPh>
    <rPh sb="2" eb="4">
      <t>ジギョウ</t>
    </rPh>
    <rPh sb="6" eb="7">
      <t>ネツ</t>
    </rPh>
    <rPh sb="7" eb="10">
      <t>キョウキュウギョウ</t>
    </rPh>
    <rPh sb="11" eb="12">
      <t>モノ</t>
    </rPh>
    <rPh sb="14" eb="16">
      <t>カキ</t>
    </rPh>
    <rPh sb="20" eb="21">
      <t>オヨ</t>
    </rPh>
    <rPh sb="26" eb="28">
      <t>ニュウリョク</t>
    </rPh>
    <rPh sb="30" eb="31">
      <t>クダ</t>
    </rPh>
    <phoneticPr fontId="20"/>
  </si>
  <si>
    <t>指定－第2表　他者に供給の使用量の原油換算（Kl）</t>
    <phoneticPr fontId="170"/>
  </si>
  <si>
    <t>-</t>
  </si>
  <si>
    <t>数値</t>
    <rPh sb="0" eb="2">
      <t>スウチ</t>
    </rPh>
    <phoneticPr fontId="170"/>
  </si>
  <si>
    <t>旧熱量</t>
    <rPh sb="0" eb="1">
      <t>キュウ</t>
    </rPh>
    <rPh sb="1" eb="2">
      <t>ネツ</t>
    </rPh>
    <rPh sb="2" eb="3">
      <t>リョウ</t>
    </rPh>
    <phoneticPr fontId="170"/>
  </si>
  <si>
    <t>①昼間買電(Ｂ)</t>
    <phoneticPr fontId="170"/>
  </si>
  <si>
    <t>②昼間買電(Ｂ)</t>
    <phoneticPr fontId="170"/>
  </si>
  <si>
    <t>②昼間買電(Ｂ) + ②夜間買電(D)</t>
    <phoneticPr fontId="170"/>
  </si>
  <si>
    <t xml:space="preserve">②昼間買電(Ｂ) </t>
    <phoneticPr fontId="170"/>
  </si>
  <si>
    <t>②夜間買電(D)</t>
    <phoneticPr fontId="170"/>
  </si>
  <si>
    <t>旧熱量（合計）</t>
    <rPh sb="4" eb="6">
      <t>ゴウケイ</t>
    </rPh>
    <phoneticPr fontId="170"/>
  </si>
  <si>
    <t>エネルギー管理指定工場番号</t>
    <phoneticPr fontId="197"/>
  </si>
  <si>
    <t>エネルギー管理指定工場名称</t>
    <phoneticPr fontId="197"/>
  </si>
  <si>
    <t>エネルギー管理指定工場変更前名称</t>
    <phoneticPr fontId="197"/>
  </si>
  <si>
    <t>エネルギー管理指定工場郵便番号</t>
    <phoneticPr fontId="197"/>
  </si>
  <si>
    <t>エネルギー管理指定工場住所</t>
    <phoneticPr fontId="197"/>
  </si>
  <si>
    <t>主たる事業名称</t>
    <phoneticPr fontId="197"/>
  </si>
  <si>
    <t>所管大臣</t>
  </si>
  <si>
    <t>所管大臣詳細</t>
  </si>
  <si>
    <t>内閣総理大臣（警察庁）</t>
  </si>
  <si>
    <t>内閣総理大臣（金融庁）</t>
  </si>
  <si>
    <t>内閣総理大臣（宮内庁）</t>
  </si>
  <si>
    <t>総務大臣</t>
  </si>
  <si>
    <t>法務大臣</t>
  </si>
  <si>
    <t>財務大臣</t>
  </si>
  <si>
    <t>文部科学大臣</t>
  </si>
  <si>
    <t>厚生労働大臣</t>
  </si>
  <si>
    <t>農林水産大臣</t>
  </si>
  <si>
    <t>経済産業大臣</t>
  </si>
  <si>
    <t>国土交通大臣</t>
  </si>
  <si>
    <t>環境大臣</t>
  </si>
  <si>
    <t>防衛大臣</t>
  </si>
  <si>
    <t>細分類番号</t>
  </si>
  <si>
    <t>エネルギー管理者Array</t>
  </si>
  <si>
    <t>バージョン</t>
  </si>
  <si>
    <t>ツール種別</t>
  </si>
  <si>
    <t>Shitei_Kojyo_No</t>
  </si>
  <si>
    <t>Shitei_Kojyo_Name</t>
  </si>
  <si>
    <t>Shitei_Kojyo_Name_Bf</t>
  </si>
  <si>
    <t>Shitei_Kojyo_Zip</t>
  </si>
  <si>
    <t>Shitei_Kojyo_Address</t>
  </si>
  <si>
    <t>Shitei_JigyoName</t>
  </si>
  <si>
    <t>Shitei_Daijin</t>
  </si>
  <si>
    <t>Naikaku_Kinyu</t>
    <phoneticPr fontId="170"/>
  </si>
  <si>
    <t>Naikaku_Kunaicho</t>
  </si>
  <si>
    <t>Soumu</t>
  </si>
  <si>
    <t>Houmu</t>
  </si>
  <si>
    <t>Zaimu</t>
  </si>
  <si>
    <t>Monbukagaku</t>
  </si>
  <si>
    <t>Kouseiroudo</t>
  </si>
  <si>
    <t>Nourinsuisan</t>
  </si>
  <si>
    <t>Keizaisangyo</t>
  </si>
  <si>
    <t>Kokudokoutsu</t>
  </si>
  <si>
    <t>Kankyo</t>
  </si>
  <si>
    <t>Bouei</t>
  </si>
  <si>
    <t>Shitei_SaibunruiNo</t>
  </si>
  <si>
    <t>EneKanri_Array</t>
  </si>
  <si>
    <t>Version</t>
  </si>
  <si>
    <t>Tool</t>
  </si>
  <si>
    <t>$_7_20</t>
    <phoneticPr fontId="170"/>
  </si>
  <si>
    <t>$_8_20</t>
    <phoneticPr fontId="170"/>
  </si>
  <si>
    <t>@_22_5_27_16</t>
    <phoneticPr fontId="170"/>
  </si>
  <si>
    <t>EneKanri</t>
  </si>
  <si>
    <t>Shokumei</t>
  </si>
  <si>
    <t>Name</t>
  </si>
  <si>
    <t>MenjyoNo</t>
  </si>
  <si>
    <t>Tel</t>
  </si>
  <si>
    <t>Fax</t>
  </si>
  <si>
    <t>Email</t>
    <phoneticPr fontId="170"/>
  </si>
  <si>
    <t>該当年度</t>
  </si>
  <si>
    <t>原油（コンデンセート除く）</t>
  </si>
  <si>
    <t>エネルギー種類</t>
  </si>
  <si>
    <t>単位</t>
  </si>
  <si>
    <t>使用量（数値）</t>
  </si>
  <si>
    <t>他者に供給する熱・電気を発生させるために使用した燃料の使用量(数量)</t>
    <rPh sb="31" eb="33">
      <t>スウリョウ</t>
    </rPh>
    <phoneticPr fontId="170"/>
  </si>
  <si>
    <t>他者に供給する熱・電気を発生させるために使用した燃料の使用量（熱量）</t>
    <rPh sb="31" eb="33">
      <t>ネツリョウ</t>
    </rPh>
    <phoneticPr fontId="170"/>
  </si>
  <si>
    <t>販売した副生エネルギーの量（数値）</t>
  </si>
  <si>
    <t>販売した副生エネルギーの量（熱量GJ）</t>
  </si>
  <si>
    <t>使用量（熱量ＧＪ）</t>
  </si>
  <si>
    <t>揮発油</t>
    <rPh sb="0" eb="3">
      <t>キハツユ</t>
    </rPh>
    <phoneticPr fontId="170"/>
  </si>
  <si>
    <t>石油ガス（液化石油ガス）</t>
  </si>
  <si>
    <t>石油ガス（石油系炭化水素ガス）</t>
  </si>
  <si>
    <t>可燃性天然ガス（液化天然ガス）</t>
  </si>
  <si>
    <t>可燃性天然ガス（その他可燃性天然ガス）</t>
  </si>
  <si>
    <t>石炭（輸入原料炭）</t>
    <phoneticPr fontId="170"/>
  </si>
  <si>
    <t>石炭（コークス用原料炭）</t>
    <rPh sb="8" eb="11">
      <t>ゲンリョウタン</t>
    </rPh>
    <phoneticPr fontId="170"/>
  </si>
  <si>
    <t>石炭（吹込用原料炭）</t>
    <phoneticPr fontId="170"/>
  </si>
  <si>
    <t>石炭（輸入一般炭）</t>
    <phoneticPr fontId="170"/>
  </si>
  <si>
    <t>石炭（国産一般炭）</t>
    <phoneticPr fontId="170"/>
  </si>
  <si>
    <t>石炭（輸入無煙炭）</t>
    <phoneticPr fontId="170"/>
  </si>
  <si>
    <t>石炭コークス</t>
    <phoneticPr fontId="170"/>
  </si>
  <si>
    <t>コールタール</t>
    <phoneticPr fontId="170"/>
  </si>
  <si>
    <t>非化石燃料</t>
    <rPh sb="0" eb="5">
      <t>ヒカセキネンリョウ</t>
    </rPh>
    <phoneticPr fontId="170"/>
  </si>
  <si>
    <t>その他バイオガス</t>
    <phoneticPr fontId="170"/>
  </si>
  <si>
    <t>熱</t>
    <rPh sb="0" eb="1">
      <t>ネツ</t>
    </rPh>
    <phoneticPr fontId="170"/>
  </si>
  <si>
    <t>電気</t>
    <rPh sb="0" eb="1">
      <t>デン</t>
    </rPh>
    <rPh sb="1" eb="2">
      <t>キ</t>
    </rPh>
    <phoneticPr fontId="170"/>
  </si>
  <si>
    <t>電気事業者からの買電</t>
    <phoneticPr fontId="170"/>
  </si>
  <si>
    <t>電気事業者</t>
  </si>
  <si>
    <t>上記以外の買電</t>
  </si>
  <si>
    <t>オフサイト型PPA（重み付けあり）</t>
    <phoneticPr fontId="170"/>
  </si>
  <si>
    <t>自家発電</t>
  </si>
  <si>
    <t>化石</t>
    <phoneticPr fontId="170"/>
  </si>
  <si>
    <t>非化石</t>
    <phoneticPr fontId="170"/>
  </si>
  <si>
    <t>その他(熱)</t>
    <phoneticPr fontId="170"/>
  </si>
  <si>
    <t>Nendo</t>
  </si>
  <si>
    <t>Netsuryo</t>
    <phoneticPr fontId="170"/>
  </si>
  <si>
    <t>Genyu</t>
  </si>
  <si>
    <t>EneShurui</t>
  </si>
  <si>
    <t>Tani</t>
  </si>
  <si>
    <t>Shiyoryo</t>
  </si>
  <si>
    <t>Hanbairyo</t>
  </si>
  <si>
    <t>Hanbairyo_Gj</t>
  </si>
  <si>
    <t>Condensate</t>
  </si>
  <si>
    <t>Shiyoryo_Gj</t>
  </si>
  <si>
    <t>Kihatsuyu</t>
  </si>
  <si>
    <t>SekiyuCoke</t>
  </si>
  <si>
    <t>EneShurui</t>
    <phoneticPr fontId="170"/>
  </si>
  <si>
    <t>SonotaNenryo</t>
  </si>
  <si>
    <t>Miriyoryo_Gj</t>
  </si>
  <si>
    <t>Dennkijigyosya</t>
    <phoneticPr fontId="170"/>
  </si>
  <si>
    <t>ofusaito</t>
    <phoneticPr fontId="170"/>
  </si>
  <si>
    <t>$_17_29</t>
    <phoneticPr fontId="170"/>
  </si>
  <si>
    <t>$_742_755</t>
    <phoneticPr fontId="170"/>
  </si>
  <si>
    <t>上記以外のエネルギーを消費する主要な設備Ａｒｒａｙ</t>
  </si>
  <si>
    <t>Setsubi1_Array</t>
    <phoneticPr fontId="197"/>
  </si>
  <si>
    <t>@_7_5_10_56</t>
    <phoneticPr fontId="170"/>
  </si>
  <si>
    <t>Setsubi</t>
    <phoneticPr fontId="197"/>
  </si>
  <si>
    <t>Setsubi</t>
  </si>
  <si>
    <t>Gaiyo</t>
  </si>
  <si>
    <t>Kado</t>
  </si>
  <si>
    <t>Shinsetsu</t>
  </si>
  <si>
    <t>エネルギーの使用量と密接な関係をもつ値</t>
    <phoneticPr fontId="170"/>
  </si>
  <si>
    <t>年度</t>
    <phoneticPr fontId="197"/>
  </si>
  <si>
    <t>名称</t>
    <phoneticPr fontId="197"/>
  </si>
  <si>
    <t>単位</t>
    <phoneticPr fontId="197"/>
  </si>
  <si>
    <t>値</t>
    <phoneticPr fontId="197"/>
  </si>
  <si>
    <t>対前年度比</t>
    <phoneticPr fontId="197"/>
  </si>
  <si>
    <t>前年度のエネルギーの使用量と密接な関係をもつ値</t>
  </si>
  <si>
    <t>エネルギーの使用量と密接な関係をもつ値の名称リスト</t>
  </si>
  <si>
    <t>エネルギーの使用量と密接な関係をもつ値の単位リスト</t>
  </si>
  <si>
    <t>Missetsu</t>
    <phoneticPr fontId="170"/>
  </si>
  <si>
    <t>Atai</t>
  </si>
  <si>
    <t>ZennendoHi</t>
    <phoneticPr fontId="170"/>
  </si>
  <si>
    <t>Zennendo_Atai</t>
  </si>
  <si>
    <t>ListName_Array</t>
    <phoneticPr fontId="197"/>
  </si>
  <si>
    <t>ListTani_Array</t>
  </si>
  <si>
    <t>ListTani</t>
  </si>
  <si>
    <t>原単位</t>
  </si>
  <si>
    <t>対前年度比</t>
  </si>
  <si>
    <t>Gentani</t>
    <phoneticPr fontId="170"/>
  </si>
  <si>
    <t>ZennendoHi</t>
  </si>
  <si>
    <t>Heijyunka_Gentani</t>
    <phoneticPr fontId="170"/>
  </si>
  <si>
    <t>$_2_4</t>
    <phoneticPr fontId="170"/>
  </si>
  <si>
    <t>4年度前</t>
  </si>
  <si>
    <t>3年度前</t>
  </si>
  <si>
    <t>2年度前</t>
  </si>
  <si>
    <t>前年度</t>
    <phoneticPr fontId="170"/>
  </si>
  <si>
    <t>平均原単位変化</t>
    <phoneticPr fontId="197"/>
  </si>
  <si>
    <t>前年度</t>
  </si>
  <si>
    <t>平均原単位変化</t>
  </si>
  <si>
    <t>Gentani</t>
  </si>
  <si>
    <t>Henka_1</t>
  </si>
  <si>
    <t>Henka_2</t>
  </si>
  <si>
    <t>Henka_3</t>
  </si>
  <si>
    <t>Henka_4</t>
  </si>
  <si>
    <t>Henka_5</t>
  </si>
  <si>
    <t>Henka_Heikin</t>
  </si>
  <si>
    <t>Heijyunka</t>
  </si>
  <si>
    <t>イの理由</t>
  </si>
  <si>
    <t>ロの理由</t>
  </si>
  <si>
    <t>ハの理由</t>
  </si>
  <si>
    <t>ニの理由</t>
  </si>
  <si>
    <t>指定－第８表選択</t>
    <phoneticPr fontId="197"/>
  </si>
  <si>
    <t>専ら事務所その他これに類する用途に供する工場等における判断の基準の遵守状況　</t>
    <phoneticPr fontId="170"/>
  </si>
  <si>
    <t>対象項目１</t>
  </si>
  <si>
    <t>運転管理</t>
  </si>
  <si>
    <t>設定状況</t>
  </si>
  <si>
    <t>一部設定済の進捗</t>
  </si>
  <si>
    <t>管理実施状況</t>
  </si>
  <si>
    <t>計測及び記録</t>
  </si>
  <si>
    <t>保守及び点検</t>
  </si>
  <si>
    <t>新設・更新時措置区分</t>
  </si>
  <si>
    <t>対象項目２</t>
  </si>
  <si>
    <t>対象項目３</t>
  </si>
  <si>
    <t>対象項目４</t>
  </si>
  <si>
    <t>BEMS</t>
  </si>
  <si>
    <t>対象項目５</t>
  </si>
  <si>
    <t>一部設定時割合</t>
  </si>
  <si>
    <t>対象項目６</t>
  </si>
  <si>
    <t>運転の管理</t>
  </si>
  <si>
    <t>対象項目７</t>
  </si>
  <si>
    <t>対象項目８</t>
  </si>
  <si>
    <t>情報提供区分</t>
  </si>
  <si>
    <t>対象項目２－１</t>
  </si>
  <si>
    <t>対象項目２－２</t>
  </si>
  <si>
    <t>対象項目４－１</t>
  </si>
  <si>
    <t>対象項目４－２</t>
  </si>
  <si>
    <t>熱利用</t>
  </si>
  <si>
    <t>バイオマス・水素・アンモニア混焼</t>
  </si>
  <si>
    <t>副生物混焼</t>
  </si>
  <si>
    <t>対象項目４－３</t>
  </si>
  <si>
    <t>対象項目５－１</t>
  </si>
  <si>
    <t>対象項目５－２</t>
  </si>
  <si>
    <t>対象項目６－１</t>
  </si>
  <si>
    <t>対象項目６－２</t>
  </si>
  <si>
    <t>工場等に設置する発電専用設備又はコージェネレーション設備の発電効率等の状況に関し、参考となる情報Array</t>
  </si>
  <si>
    <t>Jimusho</t>
  </si>
  <si>
    <t>Jimusho_1</t>
  </si>
  <si>
    <t>Unten</t>
  </si>
  <si>
    <t>Settei</t>
  </si>
  <si>
    <t>Shinchoku</t>
  </si>
  <si>
    <t>Jisshi</t>
  </si>
  <si>
    <t>Keisoku</t>
  </si>
  <si>
    <t>Hoshu</t>
  </si>
  <si>
    <t>Jimusho_2</t>
  </si>
  <si>
    <t>Jimusho_3</t>
  </si>
  <si>
    <t>Jimusho_4</t>
  </si>
  <si>
    <t>Jimusho_BEMS</t>
  </si>
  <si>
    <t>Jimusho_5</t>
  </si>
  <si>
    <t>Jimusho_6</t>
  </si>
  <si>
    <t>Jimusho_7</t>
  </si>
  <si>
    <t>Jimusho_8</t>
  </si>
  <si>
    <t>JyohoTeikyo</t>
  </si>
  <si>
    <t>Kojyo</t>
    <phoneticPr fontId="170"/>
  </si>
  <si>
    <t>Kojyo_1</t>
  </si>
  <si>
    <t>Kojyo_2_1</t>
  </si>
  <si>
    <t>Kojyo_2_2</t>
  </si>
  <si>
    <t>Kojyo_3</t>
  </si>
  <si>
    <t>Kojyo_4_1</t>
  </si>
  <si>
    <t>Kojyo_4_2</t>
  </si>
  <si>
    <t>Netsu_Riyo</t>
  </si>
  <si>
    <t>BioMath_Suiso_Ammonia_Konsho</t>
  </si>
  <si>
    <t>Fukuseibutsu_Konsho</t>
  </si>
  <si>
    <t>Kojyo_4_3</t>
  </si>
  <si>
    <t>Kojyo_5_1</t>
  </si>
  <si>
    <t>Kojyo_5_2</t>
  </si>
  <si>
    <t>Kojyo_6_1</t>
  </si>
  <si>
    <t>Kojyo_6_2</t>
  </si>
  <si>
    <t>$_3_15</t>
    <phoneticPr fontId="170"/>
  </si>
  <si>
    <t>$_4_6</t>
    <phoneticPr fontId="170"/>
  </si>
  <si>
    <t>$_8_10</t>
    <phoneticPr fontId="170"/>
  </si>
  <si>
    <t>$_18_20</t>
    <phoneticPr fontId="170"/>
  </si>
  <si>
    <t>$_22_24</t>
    <phoneticPr fontId="170"/>
  </si>
  <si>
    <t>$_26_28</t>
    <phoneticPr fontId="170"/>
  </si>
  <si>
    <t>$_86_88</t>
    <phoneticPr fontId="170"/>
  </si>
  <si>
    <t>$_113_115</t>
    <phoneticPr fontId="170"/>
  </si>
  <si>
    <t>$_117_119</t>
    <phoneticPr fontId="170"/>
  </si>
  <si>
    <t>$_127_129</t>
    <phoneticPr fontId="170"/>
  </si>
  <si>
    <t>$_131_133</t>
    <phoneticPr fontId="170"/>
  </si>
  <si>
    <t>$_141_143</t>
    <phoneticPr fontId="170"/>
  </si>
  <si>
    <t>$_145_147</t>
    <phoneticPr fontId="170"/>
  </si>
  <si>
    <t>$_213_215</t>
    <phoneticPr fontId="170"/>
  </si>
  <si>
    <t>$_217_219</t>
    <phoneticPr fontId="170"/>
  </si>
  <si>
    <t>$_227_229</t>
    <phoneticPr fontId="170"/>
  </si>
  <si>
    <t>$_241_243</t>
    <phoneticPr fontId="170"/>
  </si>
  <si>
    <t>Hatsudenkoritsu_Sanko</t>
  </si>
  <si>
    <t>燃料種ごとの基本情報Array</t>
  </si>
  <si>
    <t>Nenryosyu_Info</t>
    <phoneticPr fontId="170"/>
  </si>
  <si>
    <t>年間使用量（GJ）</t>
    <phoneticPr fontId="170"/>
  </si>
  <si>
    <t>熱量構成比（％）</t>
    <phoneticPr fontId="170"/>
  </si>
  <si>
    <t>設備に投入する排熱エネルギーの有無</t>
    <phoneticPr fontId="170"/>
  </si>
  <si>
    <t>設備から得られた電気のエネルギー量（千kWh）</t>
    <phoneticPr fontId="170"/>
  </si>
  <si>
    <t>高効率化に向けた取組</t>
    <phoneticPr fontId="170"/>
  </si>
  <si>
    <t>設備から得られた熱のエネルギーのうち熱として活用された量（GJ）</t>
    <phoneticPr fontId="170"/>
  </si>
  <si>
    <t>設備に投入したバイオマスのエネルギー量（GJ）</t>
  </si>
  <si>
    <t>バイオマスの種類</t>
  </si>
  <si>
    <t>設備に投入した水素のエネルギー量（GJ）</t>
  </si>
  <si>
    <t>設備に投入したアンモニアのエネルギー量（GJ）</t>
  </si>
  <si>
    <t>設備に投入した副生物・廃棄物のエネルギー量（GJ）</t>
  </si>
  <si>
    <t>副生物・廃棄物の種類</t>
  </si>
  <si>
    <t>その他設備の高効率化に向けた取組</t>
  </si>
  <si>
    <t>調整力稼働による補正値（％）</t>
  </si>
  <si>
    <t>Hatsudensho_Name</t>
  </si>
  <si>
    <t>Shisetsu_No</t>
  </si>
  <si>
    <t>Katashiki</t>
  </si>
  <si>
    <t>Shutsuryoku</t>
  </si>
  <si>
    <t>Setsubi_Yoto</t>
  </si>
  <si>
    <t>Jisseki_Kouritsu</t>
  </si>
  <si>
    <t>Sekkei_Kouritsu</t>
    <phoneticPr fontId="170"/>
  </si>
  <si>
    <t>Nenryosyu_Info_Array</t>
  </si>
  <si>
    <t>Nenryosyu</t>
  </si>
  <si>
    <t>Nenkan_Shiyoryo</t>
  </si>
  <si>
    <t>Netsuryo_Kouseihi</t>
    <phoneticPr fontId="170"/>
  </si>
  <si>
    <t>Tonyu_Ene_Kbn</t>
    <phoneticPr fontId="170"/>
  </si>
  <si>
    <t>Denkiryo</t>
  </si>
  <si>
    <t>Koukouritsu_Torikumi</t>
  </si>
  <si>
    <t>Netsuryo_Gj</t>
    <phoneticPr fontId="170"/>
  </si>
  <si>
    <t>BioMath_Gj</t>
  </si>
  <si>
    <t>BioMath_Shurui</t>
  </si>
  <si>
    <t>Suiso_Gj</t>
  </si>
  <si>
    <t>Ammonia_Gj</t>
  </si>
  <si>
    <t>Fukuseibutsuryo_Gj</t>
  </si>
  <si>
    <t>Fukuseibutsuryo_Shurui</t>
  </si>
  <si>
    <t>Sonota_Torikumi</t>
  </si>
  <si>
    <t>Hosei</t>
  </si>
  <si>
    <t>指定－第10表－１</t>
  </si>
  <si>
    <t>指定－第10表－2</t>
  </si>
  <si>
    <t>温室効果ガス算定排出量
（配分前）</t>
  </si>
  <si>
    <t>温室効果ガス算定係数Array</t>
  </si>
  <si>
    <t>指定－第10表－4</t>
  </si>
  <si>
    <t>異なる算定方法等内容</t>
  </si>
  <si>
    <t>指定－第10表－5</t>
  </si>
  <si>
    <t>請求有無区分</t>
  </si>
  <si>
    <t>提供有無区分</t>
  </si>
  <si>
    <t>Shitei_10_1</t>
  </si>
  <si>
    <t>Co2_Haishutsuryo1</t>
  </si>
  <si>
    <t>Shitei_10_2</t>
  </si>
  <si>
    <t>Co2_Haishutsuryo2</t>
  </si>
  <si>
    <t>Shitei_10_4</t>
  </si>
  <si>
    <t>Shitei_10_5</t>
  </si>
  <si>
    <t>SeikyuKbn</t>
  </si>
  <si>
    <t>TeikyoKbn</t>
  </si>
  <si>
    <t>$_7_7</t>
    <phoneticPr fontId="170"/>
  </si>
  <si>
    <t>Co2_SanteiKeisu</t>
  </si>
  <si>
    <t>Konkyo</t>
  </si>
  <si>
    <t>Tekiyo</t>
  </si>
  <si>
    <t>GJ</t>
    <phoneticPr fontId="170"/>
  </si>
  <si>
    <t>出力制御時間帯</t>
    <phoneticPr fontId="19"/>
  </si>
  <si>
    <t>需給が厳しい時間帯</t>
    <phoneticPr fontId="19"/>
  </si>
  <si>
    <t>化石燃料</t>
    <phoneticPr fontId="170"/>
  </si>
  <si>
    <t>使用量（熱量ＧＪ）</t>
    <phoneticPr fontId="170"/>
  </si>
  <si>
    <t>使用量（熱量ＧＪ）旧法</t>
    <phoneticPr fontId="170"/>
  </si>
  <si>
    <t>他者に供給する熱・電気を発生させるために使用した燃料の使用量（数値）</t>
    <rPh sb="0" eb="2">
      <t>タシャ</t>
    </rPh>
    <rPh sb="3" eb="5">
      <t>キョウキュウ</t>
    </rPh>
    <rPh sb="7" eb="8">
      <t>ネツ</t>
    </rPh>
    <rPh sb="9" eb="11">
      <t>デンキ</t>
    </rPh>
    <rPh sb="12" eb="14">
      <t>ハッセイ</t>
    </rPh>
    <rPh sb="31" eb="33">
      <t>スウチ</t>
    </rPh>
    <phoneticPr fontId="19"/>
  </si>
  <si>
    <t>他者に供給する熱・電気を発生させるために使用した燃料の使用量（熱量GJ）</t>
    <rPh sb="0" eb="2">
      <t>タシャ</t>
    </rPh>
    <rPh sb="3" eb="5">
      <t>キョウキュウ</t>
    </rPh>
    <rPh sb="7" eb="8">
      <t>ネツ</t>
    </rPh>
    <rPh sb="9" eb="11">
      <t>デンキ</t>
    </rPh>
    <rPh sb="12" eb="14">
      <t>ハッセイ</t>
    </rPh>
    <rPh sb="31" eb="33">
      <t>ネツリョウ</t>
    </rPh>
    <phoneticPr fontId="19"/>
  </si>
  <si>
    <t>他者に供給する熱・電気を発生させるために使用した燃料の使用量（熱量GJ）旧法</t>
    <rPh sb="0" eb="2">
      <t>タシャ</t>
    </rPh>
    <rPh sb="3" eb="5">
      <t>キョウキュウ</t>
    </rPh>
    <rPh sb="7" eb="8">
      <t>ネツ</t>
    </rPh>
    <rPh sb="9" eb="11">
      <t>デンキ</t>
    </rPh>
    <rPh sb="12" eb="14">
      <t>ハッセイ</t>
    </rPh>
    <rPh sb="31" eb="33">
      <t>ネツリョウ</t>
    </rPh>
    <rPh sb="36" eb="38">
      <t>キュウホウ</t>
    </rPh>
    <phoneticPr fontId="19"/>
  </si>
  <si>
    <t>販売した副生エネルギーの量（数値）</t>
    <rPh sb="0" eb="2">
      <t>ハンバイ</t>
    </rPh>
    <rPh sb="4" eb="6">
      <t>フクセイ</t>
    </rPh>
    <rPh sb="12" eb="13">
      <t>リョウ</t>
    </rPh>
    <rPh sb="14" eb="16">
      <t>スウチ</t>
    </rPh>
    <phoneticPr fontId="19"/>
  </si>
  <si>
    <t>販売した副生エネルギーの量（熱量GJ）</t>
    <rPh sb="0" eb="2">
      <t>ハンバイ</t>
    </rPh>
    <rPh sb="4" eb="6">
      <t>フクセイ</t>
    </rPh>
    <rPh sb="12" eb="13">
      <t>リョウ</t>
    </rPh>
    <rPh sb="14" eb="16">
      <t>ネツリョウ</t>
    </rPh>
    <phoneticPr fontId="19"/>
  </si>
  <si>
    <t>販売した副生エネルギーの量（熱量GJ）旧法</t>
    <rPh sb="0" eb="2">
      <t>ハンバイ</t>
    </rPh>
    <rPh sb="4" eb="6">
      <t>フクセイ</t>
    </rPh>
    <rPh sb="12" eb="13">
      <t>リョウ</t>
    </rPh>
    <rPh sb="14" eb="16">
      <t>ネツリョウ</t>
    </rPh>
    <rPh sb="19" eb="21">
      <t>キュウホウ</t>
    </rPh>
    <phoneticPr fontId="19"/>
  </si>
  <si>
    <t>原油のうちコンデンセート</t>
    <phoneticPr fontId="170"/>
  </si>
  <si>
    <t>エネルギー種類</t>
    <rPh sb="5" eb="7">
      <t>シュルイ</t>
    </rPh>
    <phoneticPr fontId="197"/>
  </si>
  <si>
    <t>単位</t>
    <rPh sb="0" eb="2">
      <t>タンイ</t>
    </rPh>
    <phoneticPr fontId="197"/>
  </si>
  <si>
    <t>使用量（数値）</t>
    <rPh sb="0" eb="2">
      <t>シヨウ</t>
    </rPh>
    <rPh sb="2" eb="3">
      <t>リョウ</t>
    </rPh>
    <rPh sb="4" eb="6">
      <t>スウチ</t>
    </rPh>
    <phoneticPr fontId="19"/>
  </si>
  <si>
    <t>使用量（熱量ＧＪ）</t>
    <rPh sb="0" eb="2">
      <t>シヨウ</t>
    </rPh>
    <rPh sb="2" eb="3">
      <t>リョウ</t>
    </rPh>
    <rPh sb="4" eb="6">
      <t>ネツリョウ</t>
    </rPh>
    <phoneticPr fontId="19"/>
  </si>
  <si>
    <t>使用量（熱量ＧＪ）旧法</t>
    <rPh sb="0" eb="3">
      <t>シヨウリョウ</t>
    </rPh>
    <rPh sb="4" eb="6">
      <t>ネツリョウ</t>
    </rPh>
    <rPh sb="9" eb="11">
      <t>キュウホウ</t>
    </rPh>
    <phoneticPr fontId="19"/>
  </si>
  <si>
    <t>販売した副生エネルギーの量（熱量GJ）旧法</t>
    <phoneticPr fontId="19"/>
  </si>
  <si>
    <t>その他の燃料Array</t>
    <phoneticPr fontId="170"/>
  </si>
  <si>
    <t>化石燃料の小計</t>
    <phoneticPr fontId="170"/>
  </si>
  <si>
    <t>非化石燃料の小計</t>
    <phoneticPr fontId="170"/>
  </si>
  <si>
    <t>他者から購入した熱</t>
    <phoneticPr fontId="170"/>
  </si>
  <si>
    <t>熱（産業用蒸気）</t>
    <phoneticPr fontId="170"/>
  </si>
  <si>
    <t>エネルギー種類</t>
    <rPh sb="5" eb="7">
      <t>シュルイ</t>
    </rPh>
    <phoneticPr fontId="19"/>
  </si>
  <si>
    <t>購入した未利用熱の量（数値）</t>
    <phoneticPr fontId="19"/>
  </si>
  <si>
    <t>購入した未利用熱の量（熱量GJ）</t>
    <phoneticPr fontId="19"/>
  </si>
  <si>
    <t>購入した未利用熱の量（熱量GJ）旧法</t>
    <phoneticPr fontId="19"/>
  </si>
  <si>
    <t>エネルギー種類</t>
    <phoneticPr fontId="19"/>
  </si>
  <si>
    <t>使用量（数値）</t>
    <phoneticPr fontId="19"/>
  </si>
  <si>
    <t>使用量（熱量ＧＪ）</t>
    <phoneticPr fontId="19"/>
  </si>
  <si>
    <t>販売した副生エネルギーの量（数値）</t>
    <phoneticPr fontId="19"/>
  </si>
  <si>
    <t>販売した副生エネルギーの量（熱量GJ）</t>
    <phoneticPr fontId="19"/>
  </si>
  <si>
    <t>熱（産業用以外の蒸気）</t>
    <rPh sb="0" eb="1">
      <t>ネツ</t>
    </rPh>
    <rPh sb="2" eb="5">
      <t>サンギョウヨウ</t>
    </rPh>
    <rPh sb="5" eb="7">
      <t>イガイ</t>
    </rPh>
    <rPh sb="8" eb="10">
      <t>ジョウキ</t>
    </rPh>
    <phoneticPr fontId="170"/>
  </si>
  <si>
    <t>熱（温水）</t>
    <rPh sb="0" eb="1">
      <t>ネツ</t>
    </rPh>
    <rPh sb="2" eb="4">
      <t>オンスイ</t>
    </rPh>
    <phoneticPr fontId="170"/>
  </si>
  <si>
    <t>熱（冷水）</t>
    <rPh sb="0" eb="1">
      <t>ネツ</t>
    </rPh>
    <rPh sb="2" eb="4">
      <t>レイスイ</t>
    </rPh>
    <phoneticPr fontId="170"/>
  </si>
  <si>
    <t>その他の熱Array</t>
    <phoneticPr fontId="170"/>
  </si>
  <si>
    <t>その他使用した熱</t>
    <phoneticPr fontId="170"/>
  </si>
  <si>
    <t>熱（地熱）</t>
    <phoneticPr fontId="170"/>
  </si>
  <si>
    <t>熱（温泉熱）</t>
    <phoneticPr fontId="170"/>
  </si>
  <si>
    <t>熱（太陽熱）</t>
    <phoneticPr fontId="170"/>
  </si>
  <si>
    <t>熱（雪氷熱）</t>
    <phoneticPr fontId="170"/>
  </si>
  <si>
    <t>熱の小計</t>
    <phoneticPr fontId="170"/>
  </si>
  <si>
    <t>購入した未利用熱の量（熱量GJ）</t>
    <rPh sb="11" eb="13">
      <t>ネツリョウ</t>
    </rPh>
    <phoneticPr fontId="197"/>
  </si>
  <si>
    <t>購入した未利用熱の量（熱量GJ）旧法</t>
    <phoneticPr fontId="197"/>
  </si>
  <si>
    <t>オフサイト型PPA（重み付けなし）</t>
    <phoneticPr fontId="170"/>
  </si>
  <si>
    <t>自己託送（非燃料由来の非化石電気）</t>
    <phoneticPr fontId="170"/>
  </si>
  <si>
    <t>その他の買電Array</t>
    <phoneticPr fontId="170"/>
  </si>
  <si>
    <t>太陽光（千kWh）</t>
    <phoneticPr fontId="170"/>
  </si>
  <si>
    <t>使用量（数値）</t>
    <rPh sb="0" eb="2">
      <t>シヨウ</t>
    </rPh>
    <rPh sb="2" eb="3">
      <t>リョウ</t>
    </rPh>
    <rPh sb="4" eb="6">
      <t>スウチ</t>
    </rPh>
    <phoneticPr fontId="197"/>
  </si>
  <si>
    <t>使用量（熱量ＧＪ）</t>
    <rPh sb="0" eb="2">
      <t>シヨウ</t>
    </rPh>
    <rPh sb="2" eb="3">
      <t>リョウ</t>
    </rPh>
    <rPh sb="4" eb="6">
      <t>ネツリョウ</t>
    </rPh>
    <phoneticPr fontId="197"/>
  </si>
  <si>
    <t>販売した副生エネルギーの量（数値）</t>
    <rPh sb="0" eb="2">
      <t>ハンバイ</t>
    </rPh>
    <rPh sb="4" eb="6">
      <t>フクセイ</t>
    </rPh>
    <rPh sb="12" eb="13">
      <t>リョウ</t>
    </rPh>
    <rPh sb="14" eb="16">
      <t>スウチ</t>
    </rPh>
    <phoneticPr fontId="197"/>
  </si>
  <si>
    <t>販売した副生エネルギーの量（熱量GJ）</t>
    <rPh sb="0" eb="2">
      <t>ハンバイ</t>
    </rPh>
    <rPh sb="4" eb="6">
      <t>フクセイ</t>
    </rPh>
    <rPh sb="12" eb="13">
      <t>リョウ</t>
    </rPh>
    <rPh sb="14" eb="16">
      <t>ネツリョウ</t>
    </rPh>
    <phoneticPr fontId="197"/>
  </si>
  <si>
    <t>太陽光（kW）</t>
    <phoneticPr fontId="170"/>
  </si>
  <si>
    <t>風力（千kWh）</t>
    <phoneticPr fontId="170"/>
  </si>
  <si>
    <t>風力（kW）</t>
    <phoneticPr fontId="170"/>
  </si>
  <si>
    <t>地熱（千kWh）</t>
    <phoneticPr fontId="170"/>
  </si>
  <si>
    <t>地熱（kW）</t>
    <phoneticPr fontId="170"/>
  </si>
  <si>
    <t>水力（千kWh）</t>
    <phoneticPr fontId="170"/>
  </si>
  <si>
    <t>水力（kW）</t>
    <phoneticPr fontId="170"/>
  </si>
  <si>
    <t>その他（非燃料由来の非化石）Array</t>
    <phoneticPr fontId="170"/>
  </si>
  <si>
    <t>その他(燃料)</t>
    <phoneticPr fontId="170"/>
  </si>
  <si>
    <t>電気の小計</t>
    <phoneticPr fontId="170"/>
  </si>
  <si>
    <t>使用量（熱量ＧＪ）旧法</t>
    <rPh sb="0" eb="3">
      <t>シヨウリョウ</t>
    </rPh>
    <rPh sb="4" eb="6">
      <t>ネツリョウ</t>
    </rPh>
    <rPh sb="9" eb="11">
      <t>キュウホウ</t>
    </rPh>
    <phoneticPr fontId="197"/>
  </si>
  <si>
    <t>販売した副生エネルギーの量（熱量GJ）旧法</t>
    <rPh sb="0" eb="2">
      <t>ハンバイ</t>
    </rPh>
    <rPh sb="4" eb="6">
      <t>フクセイ</t>
    </rPh>
    <rPh sb="12" eb="13">
      <t>リョウ</t>
    </rPh>
    <rPh sb="14" eb="16">
      <t>ネツリョウ</t>
    </rPh>
    <rPh sb="19" eb="21">
      <t>キュウホウ</t>
    </rPh>
    <phoneticPr fontId="197"/>
  </si>
  <si>
    <t>他者に供給する熱・電気を発生させるために使用した燃料の使用量（熱量GJ）</t>
    <rPh sb="0" eb="2">
      <t>タシャ</t>
    </rPh>
    <rPh sb="3" eb="5">
      <t>キョウキュウ</t>
    </rPh>
    <rPh sb="7" eb="8">
      <t>ネツ</t>
    </rPh>
    <rPh sb="9" eb="11">
      <t>デンキ</t>
    </rPh>
    <rPh sb="12" eb="14">
      <t>ハッセイ</t>
    </rPh>
    <rPh sb="20" eb="22">
      <t>シヨウ</t>
    </rPh>
    <rPh sb="24" eb="26">
      <t>ネンリョウ</t>
    </rPh>
    <rPh sb="27" eb="30">
      <t>シヨウリョウ</t>
    </rPh>
    <rPh sb="31" eb="33">
      <t>ネツリョウ</t>
    </rPh>
    <phoneticPr fontId="19"/>
  </si>
  <si>
    <t>他者に供給する熱・電気を発生させるために使用した燃料の使用量（熱量GJ）旧法</t>
    <rPh sb="0" eb="2">
      <t>タシャ</t>
    </rPh>
    <rPh sb="3" eb="5">
      <t>キョウキュウ</t>
    </rPh>
    <rPh sb="7" eb="8">
      <t>ネツ</t>
    </rPh>
    <rPh sb="9" eb="11">
      <t>デンキ</t>
    </rPh>
    <rPh sb="12" eb="14">
      <t>ハッセイ</t>
    </rPh>
    <rPh sb="20" eb="22">
      <t>シヨウ</t>
    </rPh>
    <rPh sb="24" eb="26">
      <t>ネンリョウ</t>
    </rPh>
    <rPh sb="27" eb="30">
      <t>シヨウリョウ</t>
    </rPh>
    <rPh sb="31" eb="33">
      <t>ネツリョウ</t>
    </rPh>
    <rPh sb="36" eb="38">
      <t>キュウホウ</t>
    </rPh>
    <phoneticPr fontId="19"/>
  </si>
  <si>
    <t>他者に供給する熱・電気を発生させるために使用した燃料の使用量（熱量GJ）</t>
    <rPh sb="0" eb="2">
      <t>タシャ</t>
    </rPh>
    <rPh sb="3" eb="5">
      <t>キョウキュウ</t>
    </rPh>
    <rPh sb="7" eb="8">
      <t>ネツ</t>
    </rPh>
    <rPh sb="9" eb="11">
      <t>デンキ</t>
    </rPh>
    <rPh sb="12" eb="14">
      <t>ハッセイ</t>
    </rPh>
    <rPh sb="20" eb="22">
      <t>シヨウ</t>
    </rPh>
    <rPh sb="24" eb="26">
      <t>ネンリョウ</t>
    </rPh>
    <rPh sb="27" eb="30">
      <t>シヨウリョウ</t>
    </rPh>
    <rPh sb="31" eb="33">
      <t>ネツリョウ</t>
    </rPh>
    <phoneticPr fontId="197"/>
  </si>
  <si>
    <t>原油換算</t>
    <phoneticPr fontId="170"/>
  </si>
  <si>
    <t>使用量</t>
    <rPh sb="0" eb="2">
      <t>シヨウ</t>
    </rPh>
    <rPh sb="2" eb="3">
      <t>リョウ</t>
    </rPh>
    <phoneticPr fontId="19"/>
  </si>
  <si>
    <t>使用量旧法</t>
    <rPh sb="0" eb="3">
      <t>シヨウリョウ</t>
    </rPh>
    <rPh sb="3" eb="5">
      <t>キュウホウ</t>
    </rPh>
    <phoneticPr fontId="19"/>
  </si>
  <si>
    <t>他者に供給する熱・電気を発生させるために使用した燃料の使用量</t>
    <rPh sb="0" eb="2">
      <t>タシャ</t>
    </rPh>
    <rPh sb="3" eb="5">
      <t>キョウキュウ</t>
    </rPh>
    <rPh sb="7" eb="8">
      <t>ネツ</t>
    </rPh>
    <rPh sb="9" eb="11">
      <t>デンキ</t>
    </rPh>
    <rPh sb="12" eb="14">
      <t>ハッセイ</t>
    </rPh>
    <rPh sb="20" eb="22">
      <t>シヨウ</t>
    </rPh>
    <rPh sb="24" eb="26">
      <t>ネンリョウ</t>
    </rPh>
    <rPh sb="27" eb="30">
      <t>シヨウリョウ</t>
    </rPh>
    <phoneticPr fontId="19"/>
  </si>
  <si>
    <t>他者に供給する熱・電気を発生させるために使用した燃料の使用量旧法</t>
    <rPh sb="0" eb="2">
      <t>タシャ</t>
    </rPh>
    <rPh sb="3" eb="5">
      <t>キョウキュウ</t>
    </rPh>
    <rPh sb="7" eb="8">
      <t>ネツ</t>
    </rPh>
    <rPh sb="9" eb="11">
      <t>デンキ</t>
    </rPh>
    <rPh sb="12" eb="14">
      <t>ハッセイ</t>
    </rPh>
    <rPh sb="20" eb="22">
      <t>シヨウ</t>
    </rPh>
    <rPh sb="24" eb="26">
      <t>ネンリョウ</t>
    </rPh>
    <rPh sb="27" eb="30">
      <t>シヨウリョウ</t>
    </rPh>
    <rPh sb="30" eb="32">
      <t>キュウホウ</t>
    </rPh>
    <phoneticPr fontId="19"/>
  </si>
  <si>
    <t>販売した副生エネルギーの量旧法</t>
    <rPh sb="0" eb="2">
      <t>ハンバイ</t>
    </rPh>
    <rPh sb="4" eb="6">
      <t>フクセイ</t>
    </rPh>
    <rPh sb="12" eb="13">
      <t>リョウ</t>
    </rPh>
    <rPh sb="13" eb="15">
      <t>キュウホウ</t>
    </rPh>
    <phoneticPr fontId="19"/>
  </si>
  <si>
    <t>購入した未利用熱の量</t>
  </si>
  <si>
    <t>購入した未利用熱の量旧法</t>
    <phoneticPr fontId="197"/>
  </si>
  <si>
    <t>使用量</t>
    <rPh sb="0" eb="2">
      <t>シヨウ</t>
    </rPh>
    <rPh sb="2" eb="3">
      <t>リョウ</t>
    </rPh>
    <phoneticPr fontId="197"/>
  </si>
  <si>
    <t>他者に供給する熱・電気を発生させるために使用した燃料の使用量</t>
    <rPh sb="0" eb="2">
      <t>タシャ</t>
    </rPh>
    <rPh sb="3" eb="5">
      <t>キョウキュウ</t>
    </rPh>
    <rPh sb="7" eb="8">
      <t>ネツ</t>
    </rPh>
    <rPh sb="9" eb="11">
      <t>デンキ</t>
    </rPh>
    <rPh sb="12" eb="14">
      <t>ハッセイ</t>
    </rPh>
    <rPh sb="20" eb="22">
      <t>シヨウ</t>
    </rPh>
    <rPh sb="24" eb="26">
      <t>ネンリョウ</t>
    </rPh>
    <rPh sb="27" eb="30">
      <t>シヨウリョウ</t>
    </rPh>
    <phoneticPr fontId="197"/>
  </si>
  <si>
    <t>販売した副生エネルギーの量</t>
    <rPh sb="0" eb="2">
      <t>ハンバイ</t>
    </rPh>
    <rPh sb="4" eb="6">
      <t>フクセイ</t>
    </rPh>
    <rPh sb="12" eb="13">
      <t>リョウ</t>
    </rPh>
    <phoneticPr fontId="197"/>
  </si>
  <si>
    <t>購入した未利用熱の量</t>
    <phoneticPr fontId="197"/>
  </si>
  <si>
    <t>前年度原油換算</t>
  </si>
  <si>
    <t>対前年度比_使用量</t>
  </si>
  <si>
    <t>対前年度比_他社に供給する熱・電気を発生させるために使用した燃料の使用量</t>
  </si>
  <si>
    <t>電気需要最適化を踏まえた電気使用量の内訳</t>
    <phoneticPr fontId="170"/>
  </si>
  <si>
    <t>月別Array</t>
  </si>
  <si>
    <t>時間帯別Array</t>
  </si>
  <si>
    <t>使用量（原油換算kl）</t>
  </si>
  <si>
    <t>電気の需要の最適化に資する措置を実施した日数</t>
  </si>
  <si>
    <t>熱・電気供給事業者から購入した熱・電気の種別及び非化石割合に係る情報</t>
  </si>
  <si>
    <t>熱・電気の種別及び非化石割合情報Array</t>
  </si>
  <si>
    <t>Shiyoryo_Gj</t>
    <phoneticPr fontId="170"/>
  </si>
  <si>
    <t>Shiyoryo_Gj_2023</t>
    <phoneticPr fontId="170"/>
  </si>
  <si>
    <t>Kyokyuryo</t>
    <phoneticPr fontId="19"/>
  </si>
  <si>
    <t>Kyokyuryo_Gj</t>
    <phoneticPr fontId="19"/>
  </si>
  <si>
    <t>Kyokyuryo_Gj_2023</t>
    <phoneticPr fontId="19"/>
  </si>
  <si>
    <t>Hanbairyo_Gj_2023</t>
    <phoneticPr fontId="19"/>
  </si>
  <si>
    <t>Shiyoryo_Gj_2023</t>
    <phoneticPr fontId="19"/>
  </si>
  <si>
    <t>Nafusa</t>
    <phoneticPr fontId="19"/>
  </si>
  <si>
    <t>Jet</t>
    <phoneticPr fontId="19"/>
  </si>
  <si>
    <t>Toyu</t>
    <phoneticPr fontId="19"/>
  </si>
  <si>
    <t>Keiyu</t>
    <phoneticPr fontId="19"/>
  </si>
  <si>
    <t>JyuyuA</t>
    <phoneticPr fontId="19"/>
  </si>
  <si>
    <t>JyuyuBC</t>
    <phoneticPr fontId="19"/>
  </si>
  <si>
    <t>SekiyuAsphalt</t>
    <phoneticPr fontId="19"/>
  </si>
  <si>
    <t>SekiyuCoke</t>
    <phoneticPr fontId="19"/>
  </si>
  <si>
    <t>SekiyuGas1</t>
    <phoneticPr fontId="19"/>
  </si>
  <si>
    <t>SekiyuGas2</t>
    <phoneticPr fontId="19"/>
  </si>
  <si>
    <t>TennenGas1</t>
    <phoneticPr fontId="19"/>
  </si>
  <si>
    <t>TennenGas2</t>
    <phoneticPr fontId="19"/>
  </si>
  <si>
    <t>Import_Genryotan</t>
    <phoneticPr fontId="19"/>
  </si>
  <si>
    <t>Coke_Genryotan</t>
    <phoneticPr fontId="19"/>
  </si>
  <si>
    <t>Hukikomi_Genryotan</t>
    <phoneticPr fontId="19"/>
  </si>
  <si>
    <t>Import_Ippantan</t>
    <phoneticPr fontId="19"/>
  </si>
  <si>
    <t>Kokusan_Ippantan</t>
    <phoneticPr fontId="19"/>
  </si>
  <si>
    <t>Import_Muentan</t>
    <phoneticPr fontId="19"/>
  </si>
  <si>
    <t>SekitanCoke</t>
    <phoneticPr fontId="19"/>
  </si>
  <si>
    <t>Coaltar</t>
    <phoneticPr fontId="19"/>
  </si>
  <si>
    <t>COG</t>
    <phoneticPr fontId="19"/>
  </si>
  <si>
    <t>BFG</t>
    <phoneticPr fontId="19"/>
  </si>
  <si>
    <t>Hatuden_BFG</t>
    <phoneticPr fontId="197"/>
  </si>
  <si>
    <t>LDG</t>
    <phoneticPr fontId="19"/>
  </si>
  <si>
    <t>ToshiGas</t>
    <phoneticPr fontId="19"/>
  </si>
  <si>
    <t>SonotaNenryo_Array</t>
    <phoneticPr fontId="170"/>
  </si>
  <si>
    <t>Shokei_Nenryo</t>
    <phoneticPr fontId="19"/>
  </si>
  <si>
    <t>Hikaseki_Netsuryo</t>
    <phoneticPr fontId="19"/>
  </si>
  <si>
    <t>Kokueki</t>
    <phoneticPr fontId="197"/>
  </si>
  <si>
    <t>Mokuzai</t>
    <phoneticPr fontId="197"/>
  </si>
  <si>
    <t>Mokushitsu_Haizai</t>
    <phoneticPr fontId="197"/>
  </si>
  <si>
    <t>Bioethanol</t>
    <phoneticPr fontId="197"/>
  </si>
  <si>
    <t>Biodiesel</t>
    <phoneticPr fontId="197"/>
  </si>
  <si>
    <t>Biogas</t>
    <phoneticPr fontId="197"/>
  </si>
  <si>
    <t>Sonota_Biomass</t>
    <phoneticPr fontId="197"/>
  </si>
  <si>
    <t>RDF</t>
    <phoneticPr fontId="197"/>
  </si>
  <si>
    <t>RPF</t>
    <phoneticPr fontId="197"/>
  </si>
  <si>
    <t>HaiTire</t>
    <phoneticPr fontId="197"/>
  </si>
  <si>
    <t>HaiPlastic</t>
    <phoneticPr fontId="197"/>
  </si>
  <si>
    <t>Haiyu</t>
    <phoneticPr fontId="197"/>
  </si>
  <si>
    <t>HaikibutsuGas</t>
    <phoneticPr fontId="197"/>
  </si>
  <si>
    <t>Mix_Haizai</t>
    <phoneticPr fontId="197"/>
  </si>
  <si>
    <t>Suiso</t>
    <phoneticPr fontId="197"/>
  </si>
  <si>
    <t>Ammonia</t>
    <phoneticPr fontId="197"/>
  </si>
  <si>
    <t>Shokei_Hikaseki_Nenryo</t>
    <phoneticPr fontId="19"/>
  </si>
  <si>
    <t>Netsu</t>
    <phoneticPr fontId="19"/>
  </si>
  <si>
    <t>BuyNetsu</t>
    <phoneticPr fontId="19"/>
  </si>
  <si>
    <t>Jyoki</t>
    <phoneticPr fontId="19"/>
  </si>
  <si>
    <t>Miriyoryo</t>
  </si>
  <si>
    <t>Miriyoryo_Gj_2023</t>
    <phoneticPr fontId="19"/>
  </si>
  <si>
    <t>UchiHikaseki</t>
    <phoneticPr fontId="19"/>
  </si>
  <si>
    <t>Miriyoryo</t>
    <phoneticPr fontId="197"/>
  </si>
  <si>
    <t>Jyoki2</t>
    <phoneticPr fontId="19"/>
  </si>
  <si>
    <t>Onsui</t>
    <phoneticPr fontId="19"/>
  </si>
  <si>
    <t>Reisui</t>
    <phoneticPr fontId="19"/>
  </si>
  <si>
    <t>SonotaNetsu_Array</t>
    <phoneticPr fontId="19"/>
  </si>
  <si>
    <t>SonotaShiyoNetsu</t>
    <phoneticPr fontId="19"/>
  </si>
  <si>
    <t>Chinetsu</t>
    <phoneticPr fontId="19"/>
  </si>
  <si>
    <t>Onsennetsu</t>
    <phoneticPr fontId="19"/>
  </si>
  <si>
    <t>Taiyonetsu</t>
    <phoneticPr fontId="19"/>
  </si>
  <si>
    <t>Seppyonetsu</t>
    <phoneticPr fontId="19"/>
  </si>
  <si>
    <t>SonotaNetsuArray</t>
    <phoneticPr fontId="19"/>
  </si>
  <si>
    <t>Shokei_Netsu</t>
    <phoneticPr fontId="19"/>
  </si>
  <si>
    <t>Denki</t>
    <phoneticPr fontId="19"/>
  </si>
  <si>
    <t>Baiden</t>
    <phoneticPr fontId="19"/>
  </si>
  <si>
    <t>DenkiJigyosya</t>
    <phoneticPr fontId="19"/>
  </si>
  <si>
    <t>Baiden_Sonota</t>
    <phoneticPr fontId="19"/>
  </si>
  <si>
    <t>PPA_NotWeight</t>
    <phoneticPr fontId="19"/>
  </si>
  <si>
    <t>PPA_Weight</t>
    <phoneticPr fontId="19"/>
  </si>
  <si>
    <t>Jikotakuso</t>
    <phoneticPr fontId="19"/>
  </si>
  <si>
    <t>HokaJikotakuso</t>
    <phoneticPr fontId="19"/>
  </si>
  <si>
    <t>WeightHikaseki</t>
    <phoneticPr fontId="19"/>
  </si>
  <si>
    <t>SonotaBaiden_Array</t>
    <phoneticPr fontId="170"/>
  </si>
  <si>
    <t>Tajigyojo</t>
    <phoneticPr fontId="19"/>
  </si>
  <si>
    <t>Jikahatsuden</t>
    <phoneticPr fontId="19"/>
  </si>
  <si>
    <t>Taiyoko_Kwh</t>
    <phoneticPr fontId="19"/>
  </si>
  <si>
    <t>Tani</t>
    <phoneticPr fontId="197"/>
  </si>
  <si>
    <t>Shiyoryo</t>
    <phoneticPr fontId="197"/>
  </si>
  <si>
    <t>Taiyoko_Kw</t>
    <phoneticPr fontId="19"/>
  </si>
  <si>
    <t>Huryoku_Kwh</t>
    <phoneticPr fontId="19"/>
  </si>
  <si>
    <t>Huryoku_Kw</t>
    <phoneticPr fontId="19"/>
  </si>
  <si>
    <t>Chinetsu_Kwh</t>
    <phoneticPr fontId="19"/>
  </si>
  <si>
    <t>Chinetsu_Kw</t>
    <phoneticPr fontId="19"/>
  </si>
  <si>
    <t>Suiryoku_Kwh</t>
    <phoneticPr fontId="19"/>
  </si>
  <si>
    <t>Suiryoku_Kw</t>
    <phoneticPr fontId="19"/>
  </si>
  <si>
    <t>SonotaDenryoku_Array</t>
    <phoneticPr fontId="170"/>
  </si>
  <si>
    <t>Jikahatsuden_SonotaNenryo</t>
    <phoneticPr fontId="19"/>
  </si>
  <si>
    <t>Kaseki</t>
    <phoneticPr fontId="19"/>
  </si>
  <si>
    <t>Hikaseki</t>
    <phoneticPr fontId="19"/>
  </si>
  <si>
    <t>Jikahatsuden_SonotaNetsu</t>
    <phoneticPr fontId="19"/>
  </si>
  <si>
    <t>Shokei_Denki</t>
    <phoneticPr fontId="19"/>
  </si>
  <si>
    <t>Shiyoryo_Gj_2023</t>
    <phoneticPr fontId="197"/>
  </si>
  <si>
    <t>Gokei</t>
    <phoneticPr fontId="19"/>
  </si>
  <si>
    <t>Kyokyuryo_Gj</t>
    <phoneticPr fontId="197"/>
  </si>
  <si>
    <t>GenyuKansan</t>
    <phoneticPr fontId="19"/>
  </si>
  <si>
    <t>Shiyoryo_2023</t>
    <phoneticPr fontId="197"/>
  </si>
  <si>
    <t>Kyokyuryo_2023</t>
    <phoneticPr fontId="19"/>
  </si>
  <si>
    <t>Hanbairyo_2023</t>
    <phoneticPr fontId="197"/>
  </si>
  <si>
    <t>Miriyoryo_2023</t>
    <phoneticPr fontId="19"/>
  </si>
  <si>
    <t>Kyokyuryo</t>
    <phoneticPr fontId="197"/>
  </si>
  <si>
    <t>Hanbairyo</t>
    <phoneticPr fontId="197"/>
  </si>
  <si>
    <t>GenyuKansan_Bf</t>
    <phoneticPr fontId="19"/>
  </si>
  <si>
    <t>ZennendoHi_Kyokyuryo</t>
    <phoneticPr fontId="170"/>
  </si>
  <si>
    <t>Saitekika_Denkiryo</t>
  </si>
  <si>
    <t>Nendo</t>
    <phoneticPr fontId="170"/>
  </si>
  <si>
    <t>Tsukibetsu_Array</t>
    <phoneticPr fontId="170"/>
  </si>
  <si>
    <t>Jikantaibetsu_Array</t>
    <phoneticPr fontId="170"/>
  </si>
  <si>
    <t>Saitekika_Gokei</t>
    <phoneticPr fontId="19"/>
  </si>
  <si>
    <t>Shiyoryo_Kl</t>
    <phoneticPr fontId="197"/>
  </si>
  <si>
    <t>Saitekika_Nissu</t>
  </si>
  <si>
    <t>HikasekiWariai_Joho</t>
  </si>
  <si>
    <t>HikasekiWariai_Array</t>
  </si>
  <si>
    <t>$_2_332</t>
  </si>
  <si>
    <t>$_3_13</t>
  </si>
  <si>
    <t>$_15_25</t>
    <phoneticPr fontId="170"/>
  </si>
  <si>
    <t>$_27_37</t>
    <phoneticPr fontId="170"/>
  </si>
  <si>
    <t>$_39_49</t>
    <phoneticPr fontId="170"/>
  </si>
  <si>
    <t>$_51_58</t>
    <phoneticPr fontId="170"/>
  </si>
  <si>
    <t>$_60_70</t>
    <phoneticPr fontId="170"/>
  </si>
  <si>
    <t>$_72_82</t>
    <phoneticPr fontId="170"/>
  </si>
  <si>
    <t>$_84_94</t>
    <phoneticPr fontId="170"/>
  </si>
  <si>
    <t>$_96_106</t>
    <phoneticPr fontId="170"/>
  </si>
  <si>
    <t>$_108_118</t>
    <phoneticPr fontId="170"/>
  </si>
  <si>
    <t>$_120_130</t>
    <phoneticPr fontId="170"/>
  </si>
  <si>
    <t>$_132_142</t>
    <phoneticPr fontId="170"/>
  </si>
  <si>
    <t>$_144_154</t>
    <phoneticPr fontId="170"/>
  </si>
  <si>
    <t>$_156_166</t>
  </si>
  <si>
    <t>$_168_178</t>
    <phoneticPr fontId="170"/>
  </si>
  <si>
    <t>$_180_190</t>
    <phoneticPr fontId="170"/>
  </si>
  <si>
    <t>$_192_199</t>
    <phoneticPr fontId="170"/>
  </si>
  <si>
    <t>$_201_208</t>
    <phoneticPr fontId="170"/>
  </si>
  <si>
    <t>$_210_220</t>
    <phoneticPr fontId="170"/>
  </si>
  <si>
    <t>$_222_229</t>
    <phoneticPr fontId="170"/>
  </si>
  <si>
    <t>$_231_241</t>
    <phoneticPr fontId="170"/>
  </si>
  <si>
    <t>$_243_253</t>
    <phoneticPr fontId="170"/>
  </si>
  <si>
    <t>$_255_265</t>
    <phoneticPr fontId="170"/>
  </si>
  <si>
    <t>$_267_277</t>
    <phoneticPr fontId="170"/>
  </si>
  <si>
    <t>$_279_289</t>
    <phoneticPr fontId="170"/>
  </si>
  <si>
    <t>$_291_298</t>
    <phoneticPr fontId="170"/>
  </si>
  <si>
    <t>$_300_310</t>
    <phoneticPr fontId="170"/>
  </si>
  <si>
    <t>$_312_322</t>
    <phoneticPr fontId="170"/>
  </si>
  <si>
    <t>@_322_6_332_8</t>
  </si>
  <si>
    <t>$_325_332</t>
    <phoneticPr fontId="170"/>
  </si>
  <si>
    <t>$_334_484</t>
  </si>
  <si>
    <t>$_335_342</t>
    <phoneticPr fontId="170"/>
  </si>
  <si>
    <t>$_344_351</t>
    <phoneticPr fontId="170"/>
  </si>
  <si>
    <t>$_353_360</t>
    <phoneticPr fontId="170"/>
  </si>
  <si>
    <t>$_362_369</t>
    <phoneticPr fontId="170"/>
  </si>
  <si>
    <t>$_371_378</t>
    <phoneticPr fontId="170"/>
  </si>
  <si>
    <t>$_380_387</t>
    <phoneticPr fontId="170"/>
  </si>
  <si>
    <t>$_389_396</t>
    <phoneticPr fontId="170"/>
  </si>
  <si>
    <t>$_398_405</t>
    <phoneticPr fontId="170"/>
  </si>
  <si>
    <t>$_407_414</t>
    <phoneticPr fontId="170"/>
  </si>
  <si>
    <t>$_416_423</t>
    <phoneticPr fontId="170"/>
  </si>
  <si>
    <t>$_425_432</t>
    <phoneticPr fontId="170"/>
  </si>
  <si>
    <t>$_434_441</t>
  </si>
  <si>
    <t>$_443_450</t>
    <phoneticPr fontId="170"/>
  </si>
  <si>
    <t>$_452_459</t>
    <phoneticPr fontId="170"/>
  </si>
  <si>
    <t>$_461_468</t>
    <phoneticPr fontId="170"/>
  </si>
  <si>
    <t>$_470_477</t>
    <phoneticPr fontId="170"/>
  </si>
  <si>
    <t>@_477_6_484_9</t>
  </si>
  <si>
    <t>$_480_484</t>
    <phoneticPr fontId="170"/>
  </si>
  <si>
    <t>$_486_624</t>
    <phoneticPr fontId="170"/>
  </si>
  <si>
    <t>$_487_571</t>
    <phoneticPr fontId="170"/>
  </si>
  <si>
    <t>$_488_507</t>
    <phoneticPr fontId="170"/>
  </si>
  <si>
    <t>$_500_507</t>
    <phoneticPr fontId="170"/>
  </si>
  <si>
    <t>$_509_528</t>
    <phoneticPr fontId="170"/>
  </si>
  <si>
    <t>$_521_528</t>
    <phoneticPr fontId="170"/>
  </si>
  <si>
    <t>$_530_549</t>
    <phoneticPr fontId="170"/>
  </si>
  <si>
    <t>$_542_549</t>
    <phoneticPr fontId="170"/>
  </si>
  <si>
    <t>$_551_570</t>
    <phoneticPr fontId="170"/>
  </si>
  <si>
    <t>$_563_570</t>
    <phoneticPr fontId="170"/>
  </si>
  <si>
    <t>@_570_6_586_8</t>
  </si>
  <si>
    <t>$_573_609</t>
    <phoneticPr fontId="170"/>
  </si>
  <si>
    <t>$_574_581</t>
    <phoneticPr fontId="170"/>
  </si>
  <si>
    <t>$_583_590</t>
    <phoneticPr fontId="170"/>
  </si>
  <si>
    <t>$_592_599</t>
    <phoneticPr fontId="170"/>
  </si>
  <si>
    <t>$_601_608</t>
    <phoneticPr fontId="170"/>
  </si>
  <si>
    <t>@_608_6_615_8</t>
  </si>
  <si>
    <t>$_611_624</t>
  </si>
  <si>
    <t>$_620_624</t>
    <phoneticPr fontId="170"/>
  </si>
  <si>
    <t>$_626_772</t>
    <phoneticPr fontId="170"/>
  </si>
  <si>
    <t>$_627_636</t>
    <phoneticPr fontId="170"/>
  </si>
  <si>
    <t>$_628_636</t>
    <phoneticPr fontId="170"/>
  </si>
  <si>
    <t>$_633_636</t>
    <phoneticPr fontId="170"/>
  </si>
  <si>
    <t>$_638_683</t>
    <phoneticPr fontId="170"/>
  </si>
  <si>
    <t>$_639_642</t>
    <phoneticPr fontId="170"/>
  </si>
  <si>
    <t>$_644_647</t>
    <phoneticPr fontId="170"/>
  </si>
  <si>
    <t>$_649_652</t>
    <phoneticPr fontId="170"/>
  </si>
  <si>
    <t>$_654_667</t>
    <phoneticPr fontId="170"/>
  </si>
  <si>
    <t>$_659_662</t>
    <phoneticPr fontId="170"/>
  </si>
  <si>
    <t>$_664_667</t>
    <phoneticPr fontId="170"/>
  </si>
  <si>
    <t>@_667_6_680_8</t>
  </si>
  <si>
    <t>$_670_683</t>
    <phoneticPr fontId="170"/>
  </si>
  <si>
    <t>$_675_678</t>
    <phoneticPr fontId="170"/>
  </si>
  <si>
    <t>$_680_683</t>
    <phoneticPr fontId="170"/>
  </si>
  <si>
    <t>$_685_755</t>
    <phoneticPr fontId="170"/>
  </si>
  <si>
    <t>$_686_691</t>
    <phoneticPr fontId="170"/>
  </si>
  <si>
    <t>$_693_694</t>
    <phoneticPr fontId="170"/>
  </si>
  <si>
    <t>$_696_701</t>
    <phoneticPr fontId="170"/>
  </si>
  <si>
    <t>$_703_704</t>
    <phoneticPr fontId="170"/>
  </si>
  <si>
    <t>$_706_711</t>
    <phoneticPr fontId="170"/>
  </si>
  <si>
    <t>$_713_714</t>
    <phoneticPr fontId="170"/>
  </si>
  <si>
    <t>$_716_721</t>
    <phoneticPr fontId="170"/>
  </si>
  <si>
    <t>$_723_724</t>
    <phoneticPr fontId="170"/>
  </si>
  <si>
    <t>@_724_6_733_9</t>
  </si>
  <si>
    <t>$_727_740</t>
    <phoneticPr fontId="170"/>
  </si>
  <si>
    <t>$_728_733</t>
    <phoneticPr fontId="170"/>
  </si>
  <si>
    <t>$_735_740</t>
    <phoneticPr fontId="170"/>
  </si>
  <si>
    <t>$_743_748</t>
    <phoneticPr fontId="170"/>
  </si>
  <si>
    <t>$_750_755</t>
    <phoneticPr fontId="170"/>
  </si>
  <si>
    <t>$_757_772</t>
    <phoneticPr fontId="170"/>
  </si>
  <si>
    <t>$_764_767</t>
    <phoneticPr fontId="170"/>
  </si>
  <si>
    <t>$_769_772</t>
    <phoneticPr fontId="170"/>
  </si>
  <si>
    <t>$_774_788</t>
    <phoneticPr fontId="170"/>
  </si>
  <si>
    <t>$_784_788</t>
    <phoneticPr fontId="170"/>
  </si>
  <si>
    <t>$_790_804</t>
    <phoneticPr fontId="170"/>
  </si>
  <si>
    <t>kl</t>
    <phoneticPr fontId="170"/>
  </si>
  <si>
    <t>$_800_804</t>
    <phoneticPr fontId="170"/>
  </si>
  <si>
    <t>$_806_808</t>
    <phoneticPr fontId="170"/>
  </si>
  <si>
    <t>$_812_817</t>
    <phoneticPr fontId="170"/>
  </si>
  <si>
    <t>@_812_6_814_19</t>
  </si>
  <si>
    <t>@_816_6_818_8</t>
  </si>
  <si>
    <t>$_816_817</t>
  </si>
  <si>
    <t>$_820_820</t>
    <phoneticPr fontId="170"/>
  </si>
  <si>
    <t>@_820_6_820_8</t>
  </si>
  <si>
    <t>SonotaNetsu</t>
  </si>
  <si>
    <t>SonotaBaiden</t>
    <phoneticPr fontId="170"/>
  </si>
  <si>
    <t>SonotaDenryoku</t>
    <phoneticPr fontId="170"/>
  </si>
  <si>
    <t>Tsukibetsu</t>
  </si>
  <si>
    <t>Jikantaibetsu</t>
  </si>
  <si>
    <t>HikasekiWariai</t>
  </si>
  <si>
    <t>UchiHikaseki</t>
    <phoneticPr fontId="170"/>
  </si>
  <si>
    <t>WeightHikaseki</t>
    <phoneticPr fontId="170"/>
  </si>
  <si>
    <t>SonotaDenryoku_Kwh</t>
    <phoneticPr fontId="170"/>
  </si>
  <si>
    <t>SonotaDenryoku_Kw</t>
  </si>
  <si>
    <t>Houkoku_Tuki</t>
    <phoneticPr fontId="197"/>
  </si>
  <si>
    <t>Jikantai_Kbn</t>
    <phoneticPr fontId="197"/>
  </si>
  <si>
    <t>Meisai_Array</t>
  </si>
  <si>
    <t>$_579_586</t>
    <phoneticPr fontId="170"/>
  </si>
  <si>
    <t>$_672_675</t>
    <phoneticPr fontId="170"/>
  </si>
  <si>
    <t>$_677_680</t>
    <phoneticPr fontId="170"/>
  </si>
  <si>
    <t>$_725_730</t>
    <phoneticPr fontId="170"/>
  </si>
  <si>
    <t>$_732_733</t>
    <phoneticPr fontId="170"/>
  </si>
  <si>
    <r>
      <t>@_823_8_828_1</t>
    </r>
    <r>
      <rPr>
        <sz val="11"/>
        <color theme="1"/>
        <rFont val="ＭＳ Ｐゴシック"/>
        <family val="3"/>
        <charset val="128"/>
      </rPr>
      <t>2</t>
    </r>
    <phoneticPr fontId="170"/>
  </si>
  <si>
    <t>Meisai</t>
  </si>
  <si>
    <t>Shubetsu</t>
    <phoneticPr fontId="19"/>
  </si>
  <si>
    <t>Menu</t>
    <phoneticPr fontId="19"/>
  </si>
  <si>
    <t>Shiyoryo_Gj_Kwh</t>
    <phoneticPr fontId="19"/>
  </si>
  <si>
    <t>Shiyoryo_Tani</t>
    <phoneticPr fontId="19"/>
  </si>
  <si>
    <t>Shiyoryo_Kl</t>
    <phoneticPr fontId="19"/>
  </si>
  <si>
    <t>Wariai</t>
    <phoneticPr fontId="19"/>
  </si>
  <si>
    <t>Shitei_Daijin</t>
    <phoneticPr fontId="170"/>
  </si>
  <si>
    <t>Naikaku_Keisatsu</t>
    <phoneticPr fontId="170"/>
  </si>
  <si>
    <t>提出先</t>
    <rPh sb="0" eb="2">
      <t>テイシュツ</t>
    </rPh>
    <rPh sb="2" eb="3">
      <t>サキ</t>
    </rPh>
    <phoneticPr fontId="197"/>
  </si>
  <si>
    <t>提出年月日</t>
    <rPh sb="0" eb="2">
      <t>テイシュツ</t>
    </rPh>
    <rPh sb="2" eb="4">
      <t>ネンゲツ</t>
    </rPh>
    <rPh sb="4" eb="5">
      <t>ヒ</t>
    </rPh>
    <phoneticPr fontId="197"/>
  </si>
  <si>
    <t>特定事業者番号</t>
    <phoneticPr fontId="197"/>
  </si>
  <si>
    <t>Teishutsusaki</t>
    <phoneticPr fontId="19"/>
  </si>
  <si>
    <t>Teishutsubi</t>
    <phoneticPr fontId="19"/>
  </si>
  <si>
    <t>Jigyosha_No</t>
    <phoneticPr fontId="19"/>
  </si>
  <si>
    <t>!</t>
    <phoneticPr fontId="170"/>
  </si>
  <si>
    <t>使用の合理化に関する設備Ａｒｒａｙ</t>
    <phoneticPr fontId="170"/>
  </si>
  <si>
    <t>Setsubi2_Array</t>
    <phoneticPr fontId="170"/>
  </si>
  <si>
    <t>@_1_5_4_56</t>
    <phoneticPr fontId="197"/>
  </si>
  <si>
    <t>$_1_5</t>
    <phoneticPr fontId="170"/>
  </si>
  <si>
    <t>@_7_6_7_8</t>
    <phoneticPr fontId="170"/>
  </si>
  <si>
    <t>@_8_6_8_8</t>
    <phoneticPr fontId="170"/>
  </si>
  <si>
    <t>ListName</t>
    <phoneticPr fontId="170"/>
  </si>
  <si>
    <t>Name</t>
    <phoneticPr fontId="170"/>
  </si>
  <si>
    <t>Tani</t>
    <phoneticPr fontId="170"/>
  </si>
  <si>
    <t>エネルギー消費原単位</t>
    <phoneticPr fontId="170"/>
  </si>
  <si>
    <t>原単位旧法</t>
    <phoneticPr fontId="170"/>
  </si>
  <si>
    <t>電気需要最適化評価原単位</t>
    <phoneticPr fontId="170"/>
  </si>
  <si>
    <t>非化石エネルギーの使用状況</t>
  </si>
  <si>
    <t>年度</t>
    <phoneticPr fontId="170"/>
  </si>
  <si>
    <t>割合</t>
    <phoneticPr fontId="170"/>
  </si>
  <si>
    <t>Atai_2023</t>
    <phoneticPr fontId="170"/>
  </si>
  <si>
    <t>HikasekiEne</t>
    <phoneticPr fontId="170"/>
  </si>
  <si>
    <t>Wariai</t>
    <phoneticPr fontId="170"/>
  </si>
  <si>
    <t>$_1_4</t>
    <phoneticPr fontId="170"/>
  </si>
  <si>
    <t>$_6_9</t>
    <phoneticPr fontId="170"/>
  </si>
  <si>
    <t>$_11_12</t>
    <phoneticPr fontId="170"/>
  </si>
  <si>
    <t>エネルギー消費原単位の変化状況</t>
    <phoneticPr fontId="170"/>
  </si>
  <si>
    <t>電気需要最適化評価原単位の変化状況</t>
    <phoneticPr fontId="197"/>
  </si>
  <si>
    <t>電気の使用量の集計区分</t>
    <phoneticPr fontId="197"/>
  </si>
  <si>
    <t>非化石エネルギーの使用状況</t>
    <phoneticPr fontId="170"/>
  </si>
  <si>
    <t>使用状況Array</t>
    <phoneticPr fontId="170"/>
  </si>
  <si>
    <t>該当年度-年度</t>
  </si>
  <si>
    <t>該当年度-値</t>
    <phoneticPr fontId="170"/>
  </si>
  <si>
    <t>目標年度-年度</t>
    <phoneticPr fontId="170"/>
  </si>
  <si>
    <t>目標年度-値</t>
    <phoneticPr fontId="170"/>
  </si>
  <si>
    <t>ShukeiKbn</t>
    <phoneticPr fontId="170"/>
  </si>
  <si>
    <t>HikasekiEne</t>
  </si>
  <si>
    <t>JokyoArray</t>
  </si>
  <si>
    <t>HokokuNendo</t>
    <phoneticPr fontId="170"/>
  </si>
  <si>
    <t>HokokuNendoAtai</t>
    <phoneticPr fontId="170"/>
  </si>
  <si>
    <t>MokuhyoNendo</t>
    <phoneticPr fontId="170"/>
  </si>
  <si>
    <t>MokuhyoNendoAtai</t>
    <phoneticPr fontId="170"/>
  </si>
  <si>
    <t>$_1_25</t>
    <phoneticPr fontId="170"/>
  </si>
  <si>
    <t>$_11_14</t>
    <phoneticPr fontId="170"/>
  </si>
  <si>
    <t>$_16_19</t>
    <phoneticPr fontId="170"/>
  </si>
  <si>
    <t>$_21_24</t>
    <phoneticPr fontId="170"/>
  </si>
  <si>
    <t>$_27_52</t>
    <phoneticPr fontId="170"/>
  </si>
  <si>
    <t>$_29_31</t>
    <phoneticPr fontId="170"/>
  </si>
  <si>
    <t>$_33_36</t>
    <phoneticPr fontId="170"/>
  </si>
  <si>
    <t>$_38_41</t>
    <phoneticPr fontId="170"/>
  </si>
  <si>
    <t>$_43_46</t>
    <phoneticPr fontId="170"/>
  </si>
  <si>
    <t>$_48_51</t>
    <phoneticPr fontId="170"/>
  </si>
  <si>
    <t>$_54_58</t>
    <phoneticPr fontId="170"/>
  </si>
  <si>
    <t>@_54_5_56_10</t>
    <phoneticPr fontId="170"/>
  </si>
  <si>
    <t>JokyoMeisai</t>
    <phoneticPr fontId="170"/>
  </si>
  <si>
    <t>NendoJun</t>
    <phoneticPr fontId="170"/>
  </si>
  <si>
    <t>Atai</t>
    <phoneticPr fontId="170"/>
  </si>
  <si>
    <t>非化エネルギー未向上の理由</t>
    <rPh sb="0" eb="1">
      <t>ヒ</t>
    </rPh>
    <rPh sb="1" eb="2">
      <t>カ</t>
    </rPh>
    <rPh sb="7" eb="8">
      <t>ミ</t>
    </rPh>
    <rPh sb="8" eb="10">
      <t>コウジョウ</t>
    </rPh>
    <rPh sb="11" eb="13">
      <t>リユウ</t>
    </rPh>
    <phoneticPr fontId="170"/>
  </si>
  <si>
    <t>Riyu_I</t>
    <phoneticPr fontId="170"/>
  </si>
  <si>
    <t>Riyu_Ro</t>
    <phoneticPr fontId="170"/>
  </si>
  <si>
    <t>Riyu_Ha</t>
    <phoneticPr fontId="170"/>
  </si>
  <si>
    <t>Riyu_Ni</t>
    <phoneticPr fontId="170"/>
  </si>
  <si>
    <t>Riyu_Hikaseki</t>
    <phoneticPr fontId="170"/>
  </si>
  <si>
    <t>太陽熱利用機器等</t>
    <phoneticPr fontId="170"/>
  </si>
  <si>
    <t>太陽光発電設備等</t>
    <phoneticPr fontId="170"/>
  </si>
  <si>
    <t>工場等における判断の基準の遵守状況</t>
    <phoneticPr fontId="170"/>
  </si>
  <si>
    <t>工場等に設置する発電専用設備又はコージェネレーション設備の発電効率等の状況に関し、参考となる情報Array</t>
    <phoneticPr fontId="170"/>
  </si>
  <si>
    <t>Shitei_08_Kbn</t>
    <phoneticPr fontId="170"/>
  </si>
  <si>
    <t>Taiyounetsu</t>
    <phoneticPr fontId="170"/>
  </si>
  <si>
    <t>Taiyoukou_Hatsuden</t>
    <phoneticPr fontId="170"/>
  </si>
  <si>
    <t>Hatsudenkoritsu_Sanko_Array</t>
    <phoneticPr fontId="170"/>
  </si>
  <si>
    <t>$_2_105</t>
    <phoneticPr fontId="170"/>
  </si>
  <si>
    <t>$_12_14</t>
    <phoneticPr fontId="170"/>
  </si>
  <si>
    <r>
      <t>$_31_</t>
    </r>
    <r>
      <rPr>
        <sz val="11"/>
        <color theme="1"/>
        <rFont val="ＭＳ Ｐゴシック"/>
        <family val="2"/>
        <charset val="128"/>
      </rPr>
      <t>34</t>
    </r>
    <phoneticPr fontId="170"/>
  </si>
  <si>
    <r>
      <t>$_</t>
    </r>
    <r>
      <rPr>
        <sz val="11"/>
        <color theme="1"/>
        <rFont val="Microsoft JhengHei"/>
        <family val="2"/>
        <charset val="136"/>
      </rPr>
      <t>32</t>
    </r>
    <r>
      <rPr>
        <sz val="11"/>
        <color theme="1"/>
        <rFont val="ＭＳ Ｐゴシック"/>
        <family val="2"/>
        <charset val="128"/>
        <scheme val="minor"/>
      </rPr>
      <t>_</t>
    </r>
    <r>
      <rPr>
        <sz val="11"/>
        <color theme="1"/>
        <rFont val="Microsoft JhengHei"/>
        <family val="2"/>
        <charset val="136"/>
      </rPr>
      <t>34</t>
    </r>
    <phoneticPr fontId="170"/>
  </si>
  <si>
    <t>$_36_48</t>
    <phoneticPr fontId="170"/>
  </si>
  <si>
    <t>$_37_39</t>
    <phoneticPr fontId="170"/>
  </si>
  <si>
    <t>$_41_43</t>
    <phoneticPr fontId="170"/>
  </si>
  <si>
    <t>$_45_47</t>
    <phoneticPr fontId="170"/>
  </si>
  <si>
    <t>$_50_53</t>
    <phoneticPr fontId="170"/>
  </si>
  <si>
    <t>$_51_53</t>
    <phoneticPr fontId="170"/>
  </si>
  <si>
    <t>$_55_57</t>
    <phoneticPr fontId="170"/>
  </si>
  <si>
    <t>$_59_61</t>
    <phoneticPr fontId="170"/>
  </si>
  <si>
    <t>$_64_64</t>
    <phoneticPr fontId="170"/>
  </si>
  <si>
    <t>$_66_78</t>
    <phoneticPr fontId="170"/>
  </si>
  <si>
    <t>$_67_69</t>
    <phoneticPr fontId="170"/>
  </si>
  <si>
    <t>$_71_73</t>
    <phoneticPr fontId="170"/>
  </si>
  <si>
    <t>$_75_77</t>
    <phoneticPr fontId="170"/>
  </si>
  <si>
    <t>$_80_83</t>
    <phoneticPr fontId="170"/>
  </si>
  <si>
    <t>$_81_83</t>
    <phoneticPr fontId="170"/>
  </si>
  <si>
    <t>$_85_89</t>
    <phoneticPr fontId="170"/>
  </si>
  <si>
    <t>$_91_103</t>
    <phoneticPr fontId="170"/>
  </si>
  <si>
    <t>$_92_94</t>
    <phoneticPr fontId="170"/>
  </si>
  <si>
    <t>$_96_98</t>
    <phoneticPr fontId="170"/>
  </si>
  <si>
    <t>$_100_102</t>
    <phoneticPr fontId="170"/>
  </si>
  <si>
    <t>$_105_105</t>
    <phoneticPr fontId="170"/>
  </si>
  <si>
    <t>$_107_272</t>
    <phoneticPr fontId="170"/>
  </si>
  <si>
    <t>$_108_120</t>
    <phoneticPr fontId="170"/>
  </si>
  <si>
    <t>$_109_111</t>
    <phoneticPr fontId="170"/>
  </si>
  <si>
    <t>$_122_134</t>
    <phoneticPr fontId="170"/>
  </si>
  <si>
    <t>$_123_125</t>
    <phoneticPr fontId="170"/>
  </si>
  <si>
    <t>$_136_148</t>
    <phoneticPr fontId="170"/>
  </si>
  <si>
    <t>$_137_139</t>
    <phoneticPr fontId="170"/>
  </si>
  <si>
    <r>
      <t>$_</t>
    </r>
    <r>
      <rPr>
        <sz val="11"/>
        <color theme="1"/>
        <rFont val="Microsoft JhengHei"/>
        <family val="2"/>
        <charset val="136"/>
      </rPr>
      <t>1</t>
    </r>
    <r>
      <rPr>
        <sz val="11"/>
        <color theme="1"/>
        <rFont val="ＭＳ Ｐゴシック"/>
        <family val="2"/>
        <charset val="128"/>
      </rPr>
      <t>50</t>
    </r>
    <r>
      <rPr>
        <sz val="11"/>
        <color theme="1"/>
        <rFont val="ＭＳ Ｐゴシック"/>
        <family val="2"/>
        <charset val="128"/>
        <scheme val="minor"/>
      </rPr>
      <t>_</t>
    </r>
    <r>
      <rPr>
        <sz val="11"/>
        <color theme="1"/>
        <rFont val="Microsoft JhengHei"/>
        <family val="2"/>
        <charset val="136"/>
      </rPr>
      <t>153</t>
    </r>
    <phoneticPr fontId="170"/>
  </si>
  <si>
    <r>
      <t>$_</t>
    </r>
    <r>
      <rPr>
        <sz val="11"/>
        <color theme="1"/>
        <rFont val="Microsoft JhengHei"/>
        <family val="2"/>
        <charset val="136"/>
      </rPr>
      <t>151</t>
    </r>
    <r>
      <rPr>
        <sz val="11"/>
        <color theme="1"/>
        <rFont val="ＭＳ Ｐゴシック"/>
        <family val="2"/>
        <charset val="128"/>
        <scheme val="minor"/>
      </rPr>
      <t>_</t>
    </r>
    <r>
      <rPr>
        <sz val="11"/>
        <color theme="1"/>
        <rFont val="Microsoft JhengHei"/>
        <family val="2"/>
        <charset val="136"/>
      </rPr>
      <t>153</t>
    </r>
    <phoneticPr fontId="170"/>
  </si>
  <si>
    <t>$_155_167</t>
    <phoneticPr fontId="170"/>
  </si>
  <si>
    <t>$_156_158</t>
    <phoneticPr fontId="170"/>
  </si>
  <si>
    <t>$_160_162</t>
    <phoneticPr fontId="170"/>
  </si>
  <si>
    <t>$_164_166</t>
    <phoneticPr fontId="170"/>
  </si>
  <si>
    <t>$_169_181</t>
    <phoneticPr fontId="170"/>
  </si>
  <si>
    <t>$_170_172</t>
    <phoneticPr fontId="170"/>
  </si>
  <si>
    <t>$_174_176</t>
    <phoneticPr fontId="170"/>
  </si>
  <si>
    <t>$_178_180</t>
    <phoneticPr fontId="170"/>
  </si>
  <si>
    <t>$_183_198</t>
    <phoneticPr fontId="170"/>
  </si>
  <si>
    <t>$_184_189</t>
    <phoneticPr fontId="170"/>
  </si>
  <si>
    <t>$_191_193</t>
    <phoneticPr fontId="170"/>
  </si>
  <si>
    <t>$_195_197</t>
    <phoneticPr fontId="170"/>
  </si>
  <si>
    <r>
      <t>$_</t>
    </r>
    <r>
      <rPr>
        <sz val="11"/>
        <color theme="1"/>
        <rFont val="Microsoft JhengHei"/>
        <family val="2"/>
        <charset val="136"/>
      </rPr>
      <t>200</t>
    </r>
    <r>
      <rPr>
        <sz val="11"/>
        <color theme="1"/>
        <rFont val="ＭＳ Ｐゴシック"/>
        <family val="2"/>
        <charset val="128"/>
        <scheme val="minor"/>
      </rPr>
      <t>_</t>
    </r>
    <r>
      <rPr>
        <sz val="11"/>
        <color theme="1"/>
        <rFont val="Microsoft JhengHei"/>
        <family val="2"/>
        <charset val="136"/>
      </rPr>
      <t>203</t>
    </r>
    <phoneticPr fontId="170"/>
  </si>
  <si>
    <r>
      <t>$_</t>
    </r>
    <r>
      <rPr>
        <sz val="11"/>
        <color theme="1"/>
        <rFont val="Microsoft JhengHei"/>
        <family val="2"/>
        <charset val="136"/>
      </rPr>
      <t>201</t>
    </r>
    <r>
      <rPr>
        <sz val="11"/>
        <color theme="1"/>
        <rFont val="ＭＳ Ｐゴシック"/>
        <family val="2"/>
        <charset val="128"/>
        <scheme val="minor"/>
      </rPr>
      <t>_</t>
    </r>
    <r>
      <rPr>
        <sz val="11"/>
        <color theme="1"/>
        <rFont val="Microsoft JhengHei"/>
        <family val="2"/>
        <charset val="136"/>
      </rPr>
      <t>203</t>
    </r>
    <phoneticPr fontId="170"/>
  </si>
  <si>
    <t>$_205_220</t>
    <phoneticPr fontId="170"/>
  </si>
  <si>
    <t>$_206_211</t>
    <phoneticPr fontId="170"/>
  </si>
  <si>
    <t>$_222_230</t>
    <phoneticPr fontId="170"/>
  </si>
  <si>
    <t>$_223_225</t>
    <phoneticPr fontId="170"/>
  </si>
  <si>
    <t>$_232_244</t>
    <phoneticPr fontId="170"/>
  </si>
  <si>
    <t>$_233_235</t>
    <phoneticPr fontId="170"/>
  </si>
  <si>
    <t>$_237_239</t>
    <phoneticPr fontId="170"/>
  </si>
  <si>
    <t>$_246_258</t>
    <phoneticPr fontId="170"/>
  </si>
  <si>
    <t>$_247_249</t>
    <phoneticPr fontId="170"/>
  </si>
  <si>
    <t>$_251_253</t>
    <phoneticPr fontId="170"/>
  </si>
  <si>
    <t>$_255_257</t>
    <phoneticPr fontId="170"/>
  </si>
  <si>
    <t>$_260_272</t>
    <phoneticPr fontId="170"/>
  </si>
  <si>
    <t>$_261_263</t>
    <phoneticPr fontId="170"/>
  </si>
  <si>
    <t>$_265_267</t>
    <phoneticPr fontId="170"/>
  </si>
  <si>
    <t>$_269_272</t>
    <phoneticPr fontId="170"/>
  </si>
  <si>
    <t>@_253_5_272_7</t>
    <phoneticPr fontId="170"/>
  </si>
  <si>
    <t>@_260_14_262_20</t>
    <phoneticPr fontId="170"/>
  </si>
  <si>
    <t>$_264_271</t>
    <phoneticPr fontId="170"/>
  </si>
  <si>
    <t>エネルギーの使用の合理化に関する事項
（措置の概要）</t>
    <phoneticPr fontId="170"/>
  </si>
  <si>
    <t>電気の需要の最適化に資する措置に関する事項
（措置の概要）</t>
    <phoneticPr fontId="170"/>
  </si>
  <si>
    <t>非化石エネルギーへの転換に関する事項
（措置の概要）</t>
    <phoneticPr fontId="170"/>
  </si>
  <si>
    <t>SochiGaiyo1</t>
    <phoneticPr fontId="170"/>
  </si>
  <si>
    <t>SochiGaiyo2</t>
    <phoneticPr fontId="170"/>
  </si>
  <si>
    <t>SochiGaiyo_Hikaseki</t>
    <phoneticPr fontId="170"/>
  </si>
  <si>
    <t>温室効果ガス算定排出量（廃棄物に伴って発生するものを除く）</t>
    <phoneticPr fontId="170"/>
  </si>
  <si>
    <t>温室効果ガス算定排出量（廃棄物に伴って発生する）</t>
  </si>
  <si>
    <t>実測等独自の算定方法を用いているか</t>
    <phoneticPr fontId="170"/>
  </si>
  <si>
    <t>指定－第10表－3の１</t>
    <phoneticPr fontId="197"/>
  </si>
  <si>
    <t>指定－第10表－3の2</t>
    <phoneticPr fontId="197"/>
  </si>
  <si>
    <t>温室効果ガス算定係数Array</t>
    <phoneticPr fontId="170"/>
  </si>
  <si>
    <t>指定－第10表－3の3</t>
    <phoneticPr fontId="197"/>
  </si>
  <si>
    <t>Co2_Haishutsuryo1_Haikibutsu</t>
    <phoneticPr fontId="170"/>
  </si>
  <si>
    <t>Unique_Calculation_is</t>
    <phoneticPr fontId="170"/>
  </si>
  <si>
    <t>Toshigas_Co2_SanteiKeisu</t>
    <phoneticPr fontId="170"/>
  </si>
  <si>
    <t>Co2_SanteiKeisu_Array</t>
    <phoneticPr fontId="170"/>
  </si>
  <si>
    <t>Shitei_10_3</t>
    <phoneticPr fontId="170"/>
  </si>
  <si>
    <t>Supply_Co2_SanteiKeisu</t>
    <phoneticPr fontId="170"/>
  </si>
  <si>
    <t>Naiyo</t>
    <phoneticPr fontId="170"/>
  </si>
  <si>
    <t>$_1_3</t>
    <phoneticPr fontId="170"/>
  </si>
  <si>
    <t>$_5_5</t>
    <phoneticPr fontId="170"/>
  </si>
  <si>
    <t>@_5_5_7_16</t>
    <phoneticPr fontId="170"/>
  </si>
  <si>
    <t>$_9_9</t>
    <phoneticPr fontId="170"/>
  </si>
  <si>
    <t>$_11_11</t>
    <phoneticPr fontId="170"/>
  </si>
  <si>
    <t>@_9_19_11_30</t>
    <phoneticPr fontId="170"/>
  </si>
  <si>
    <t>$_13_13</t>
    <phoneticPr fontId="170"/>
  </si>
  <si>
    <t>$_15_16</t>
    <phoneticPr fontId="170"/>
  </si>
  <si>
    <t>Co2_SanteiKeisu</t>
    <phoneticPr fontId="170"/>
  </si>
  <si>
    <t>Shiyoryo</t>
    <phoneticPr fontId="170"/>
  </si>
  <si>
    <t>その他の燃料</t>
    <phoneticPr fontId="170"/>
  </si>
  <si>
    <t>使用量（数値）</t>
    <phoneticPr fontId="170"/>
  </si>
  <si>
    <t>販売した副生エネルギーの量（数値）</t>
    <phoneticPr fontId="170"/>
  </si>
  <si>
    <t>販売した副生エネルギーの量(数値)</t>
    <phoneticPr fontId="170"/>
  </si>
  <si>
    <t>販売した副生エネルギーの量（熱量GJ）</t>
    <phoneticPr fontId="170"/>
  </si>
  <si>
    <t>t-CO2</t>
    <phoneticPr fontId="170"/>
  </si>
  <si>
    <t>エネルギーの使用に伴って発生する二酸化炭素</t>
    <phoneticPr fontId="170"/>
  </si>
  <si>
    <t>廃棄物の燃料としての使用及び廃棄物を原材料と
する燃料の使用に伴って発生するものを除く二酸
化炭素</t>
    <phoneticPr fontId="170"/>
  </si>
  <si>
    <t>廃棄物の燃料としての使用又は廃棄物を原材料と
する燃料の使用に伴って発生する二酸
化炭素</t>
    <rPh sb="12" eb="13">
      <t>マタ</t>
    </rPh>
    <phoneticPr fontId="170"/>
  </si>
  <si>
    <t>１　エネルギーの使用に伴って発生する二酸化炭素の温室効果ガス算定排出量の欄のうち、</t>
    <rPh sb="8" eb="10">
      <t>シヨウ</t>
    </rPh>
    <rPh sb="11" eb="12">
      <t>トモナ</t>
    </rPh>
    <rPh sb="14" eb="16">
      <t>ハッセイ</t>
    </rPh>
    <rPh sb="18" eb="21">
      <t>ニサンカ</t>
    </rPh>
    <rPh sb="21" eb="23">
      <t>タンソ</t>
    </rPh>
    <rPh sb="24" eb="26">
      <t>オンシツ</t>
    </rPh>
    <rPh sb="26" eb="28">
      <t>コウカ</t>
    </rPh>
    <rPh sb="30" eb="32">
      <t>サンテイ</t>
    </rPh>
    <rPh sb="32" eb="34">
      <t>ハイシュツ</t>
    </rPh>
    <rPh sb="34" eb="35">
      <t>リョウ</t>
    </rPh>
    <rPh sb="36" eb="37">
      <t>ラン</t>
    </rPh>
    <phoneticPr fontId="20"/>
  </si>
  <si>
    <t>次に掲げる量(他人への電気又は熱の供給に係るものを除く。)の合計量を記載す
ること。</t>
    <phoneticPr fontId="170"/>
  </si>
  <si>
    <t>廃棄物の燃料としての使用及び廃棄物を原材料とする燃料の使用に伴って発生するものを除く二酸化炭素の欄には、</t>
    <rPh sb="0" eb="3">
      <t>ハイキブツ</t>
    </rPh>
    <rPh sb="4" eb="6">
      <t>ネンリョウ</t>
    </rPh>
    <rPh sb="10" eb="12">
      <t>シヨウ</t>
    </rPh>
    <rPh sb="12" eb="13">
      <t>オヨ</t>
    </rPh>
    <rPh sb="14" eb="17">
      <t>ハイキブツ</t>
    </rPh>
    <rPh sb="18" eb="21">
      <t>ゲンザイリョウ</t>
    </rPh>
    <rPh sb="24" eb="26">
      <t>ネンリョウ</t>
    </rPh>
    <rPh sb="27" eb="29">
      <t>シヨウ</t>
    </rPh>
    <rPh sb="30" eb="31">
      <t>トモナ</t>
    </rPh>
    <rPh sb="33" eb="35">
      <t>ハッセイ</t>
    </rPh>
    <rPh sb="40" eb="41">
      <t>ノゾ</t>
    </rPh>
    <rPh sb="42" eb="45">
      <t>ニサンカ</t>
    </rPh>
    <rPh sb="45" eb="47">
      <t>タンソ</t>
    </rPh>
    <phoneticPr fontId="20"/>
  </si>
  <si>
    <t>（１）　燃料の使用に伴って発生する二酸化炭素の排出量(廃棄物の燃料としての使用及び廃棄物を原材料とする</t>
    <rPh sb="4" eb="6">
      <t>ネンリョウ</t>
    </rPh>
    <rPh sb="7" eb="9">
      <t>シヨウ</t>
    </rPh>
    <rPh sb="10" eb="11">
      <t>トモナ</t>
    </rPh>
    <rPh sb="13" eb="15">
      <t>ハッセイ</t>
    </rPh>
    <rPh sb="17" eb="20">
      <t>ニサンカ</t>
    </rPh>
    <rPh sb="20" eb="22">
      <t>タンソ</t>
    </rPh>
    <rPh sb="23" eb="25">
      <t>ハイシュツ</t>
    </rPh>
    <rPh sb="25" eb="26">
      <t>リョウ</t>
    </rPh>
    <phoneticPr fontId="20"/>
  </si>
  <si>
    <t>燃料の使用に伴って発生する二酸化炭素の排出量を除く。)</t>
    <phoneticPr fontId="170"/>
  </si>
  <si>
    <t>２　エネルギーの使用に伴って発生する二酸化炭素の温室効果ガス算定排出量の欄のうち、</t>
    <rPh sb="8" eb="10">
      <t>シヨウ</t>
    </rPh>
    <rPh sb="11" eb="12">
      <t>トモナ</t>
    </rPh>
    <rPh sb="14" eb="16">
      <t>ハッセイ</t>
    </rPh>
    <rPh sb="18" eb="21">
      <t>ニサンカ</t>
    </rPh>
    <rPh sb="21" eb="23">
      <t>タンソ</t>
    </rPh>
    <rPh sb="24" eb="26">
      <t>オンシツ</t>
    </rPh>
    <rPh sb="26" eb="28">
      <t>コウカ</t>
    </rPh>
    <rPh sb="30" eb="32">
      <t>サンテイ</t>
    </rPh>
    <rPh sb="32" eb="34">
      <t>ハイシュツ</t>
    </rPh>
    <rPh sb="34" eb="35">
      <t>リョウ</t>
    </rPh>
    <rPh sb="36" eb="37">
      <t>ラン</t>
    </rPh>
    <phoneticPr fontId="20"/>
  </si>
  <si>
    <t xml:space="preserve">  廃棄物の燃料としての使用又は廃棄物を原材料とする燃料の使用に伴って発生する二酸化炭素の欄には、</t>
    <phoneticPr fontId="20"/>
  </si>
  <si>
    <t xml:space="preserve">  廃棄物の燃料としての使用又は廃棄物を原材料とする燃料の使用に伴って発生する二酸化炭素の排出量(他人への熱の供給に係るものを除く。)</t>
    <phoneticPr fontId="170"/>
  </si>
  <si>
    <t xml:space="preserve">  を記載すること。</t>
    <phoneticPr fontId="170"/>
  </si>
  <si>
    <t>３  エネルギーの使用に伴って発生する二酸化炭素の温室効果ガス算定排出量に、都市ガスの使用</t>
    <phoneticPr fontId="170"/>
  </si>
  <si>
    <t xml:space="preserve">  に伴って発生する二酸化炭素の排出量が含まれる場合は、本表に加えて指定-第10表の3の1</t>
    <phoneticPr fontId="170"/>
  </si>
  <si>
    <t xml:space="preserve">  にも、備考1 (2) に掲げる量が含まれる場合は、本表に加えて指定一第10表の3の2にも、</t>
    <phoneticPr fontId="170"/>
  </si>
  <si>
    <t xml:space="preserve">  備考1 (3) に掲げる量が含まれる場合は、本表に加えて指定-第10表の3の3にも、必要事</t>
    <phoneticPr fontId="170"/>
  </si>
  <si>
    <t xml:space="preserve">  項を記載すること</t>
    <phoneticPr fontId="170"/>
  </si>
  <si>
    <t>備考　本報告に係る工場等が、主たる事業として行う電気事業の用に供する発電所又は主たる事業として</t>
    <rPh sb="0" eb="2">
      <t>ビコウ</t>
    </rPh>
    <rPh sb="3" eb="6">
      <t>ホンホウコク</t>
    </rPh>
    <rPh sb="7" eb="8">
      <t>カカワ</t>
    </rPh>
    <rPh sb="9" eb="12">
      <t>コウジョウナド</t>
    </rPh>
    <rPh sb="14" eb="15">
      <t>シュ</t>
    </rPh>
    <rPh sb="17" eb="19">
      <t>ジギョウ</t>
    </rPh>
    <rPh sb="22" eb="23">
      <t>オコナ</t>
    </rPh>
    <rPh sb="24" eb="26">
      <t>デンキ</t>
    </rPh>
    <rPh sb="26" eb="28">
      <t>ジギョウ</t>
    </rPh>
    <rPh sb="29" eb="30">
      <t>ヨウ</t>
    </rPh>
    <rPh sb="31" eb="32">
      <t>キョウ</t>
    </rPh>
    <rPh sb="34" eb="36">
      <t>ハツデン</t>
    </rPh>
    <rPh sb="36" eb="37">
      <t>ショ</t>
    </rPh>
    <rPh sb="37" eb="38">
      <t>マタ</t>
    </rPh>
    <rPh sb="39" eb="40">
      <t>シュ</t>
    </rPh>
    <rPh sb="42" eb="44">
      <t>ジギョウ</t>
    </rPh>
    <phoneticPr fontId="20"/>
  </si>
  <si>
    <t>　　行う熱供給事業の用に供する熱供給施設が設置されている工場等である場合は、エネルギーの使用</t>
    <rPh sb="2" eb="3">
      <t>オコナ</t>
    </rPh>
    <rPh sb="4" eb="5">
      <t>ネツ</t>
    </rPh>
    <rPh sb="5" eb="7">
      <t>キョウキュウ</t>
    </rPh>
    <rPh sb="7" eb="9">
      <t>ジギョウ</t>
    </rPh>
    <rPh sb="10" eb="11">
      <t>ヨウ</t>
    </rPh>
    <rPh sb="12" eb="13">
      <t>キョウ</t>
    </rPh>
    <rPh sb="15" eb="16">
      <t>ネツ</t>
    </rPh>
    <rPh sb="16" eb="18">
      <t>キョウキュウ</t>
    </rPh>
    <rPh sb="18" eb="20">
      <t>シセツ</t>
    </rPh>
    <rPh sb="21" eb="23">
      <t>セッチ</t>
    </rPh>
    <rPh sb="28" eb="31">
      <t>コウジョウナド</t>
    </rPh>
    <rPh sb="34" eb="36">
      <t>バアイ</t>
    </rPh>
    <rPh sb="44" eb="46">
      <t>シヨウ</t>
    </rPh>
    <phoneticPr fontId="20"/>
  </si>
  <si>
    <t>　　に伴って発生する二酸化炭素の温室効果ガス算定排出量の欄には、燃料の使用に伴って発生する二</t>
    <phoneticPr fontId="20"/>
  </si>
  <si>
    <t xml:space="preserve">    酸化炭素の排出量を記載すること (他人への電気又は熱の供給に係るものを含む。)。</t>
    <phoneticPr fontId="170"/>
  </si>
  <si>
    <t xml:space="preserve">        効果ガス算定排出量の算定に用いた係数    </t>
    <phoneticPr fontId="170"/>
  </si>
  <si>
    <t>３の１  エネルギーの使用に伴って発生する二酸化炭素のうち、都市ガスの使用に伴う二酸化炭素の温室</t>
    <phoneticPr fontId="170"/>
  </si>
  <si>
    <t>備考  本表の各欄には、エネルギーの使用に伴って発生する二酸化炭素の算定において、都市ガスの使用に伴う二酸化炭素の排出量の算定に用いた係数について、</t>
    <phoneticPr fontId="170"/>
  </si>
  <si>
    <t xml:space="preserve">      係数の値、当該係数の根拠及び適用範囲を記載すること。</t>
    <phoneticPr fontId="170"/>
  </si>
  <si>
    <t>３の２　エネルギーの使用に伴って発生する二酸化炭素のうち、他人から供給された電気の使用に伴う二酸化炭</t>
    <rPh sb="10" eb="12">
      <t>シヨウ</t>
    </rPh>
    <rPh sb="13" eb="14">
      <t>トモナ</t>
    </rPh>
    <rPh sb="16" eb="18">
      <t>ハッセイ</t>
    </rPh>
    <rPh sb="20" eb="23">
      <t>ニサンカ</t>
    </rPh>
    <rPh sb="23" eb="25">
      <t>タンソ</t>
    </rPh>
    <rPh sb="29" eb="31">
      <t>タニン</t>
    </rPh>
    <rPh sb="33" eb="35">
      <t>キョウキュウ</t>
    </rPh>
    <rPh sb="38" eb="40">
      <t>デンキ</t>
    </rPh>
    <rPh sb="41" eb="43">
      <t>シヨウ</t>
    </rPh>
    <rPh sb="44" eb="45">
      <t>トモナ</t>
    </rPh>
    <rPh sb="46" eb="49">
      <t>ニサンカ</t>
    </rPh>
    <rPh sb="49" eb="50">
      <t>スミ</t>
    </rPh>
    <phoneticPr fontId="20"/>
  </si>
  <si>
    <t>電気の使用に伴う二酸化炭素の排出量の算定に用いた係数について、係数の値、当該係数の根拠及び適用範囲を記載</t>
    <rPh sb="0" eb="2">
      <t>デンキ</t>
    </rPh>
    <rPh sb="3" eb="5">
      <t>シヨウ</t>
    </rPh>
    <rPh sb="6" eb="7">
      <t>トモナ</t>
    </rPh>
    <rPh sb="8" eb="11">
      <t>ニサンカ</t>
    </rPh>
    <rPh sb="11" eb="13">
      <t>タンソ</t>
    </rPh>
    <rPh sb="14" eb="16">
      <t>ハイシュツ</t>
    </rPh>
    <rPh sb="16" eb="17">
      <t>リョウ</t>
    </rPh>
    <rPh sb="18" eb="20">
      <t>サンテイ</t>
    </rPh>
    <rPh sb="21" eb="22">
      <t>モチ</t>
    </rPh>
    <rPh sb="24" eb="26">
      <t>ケイスウ</t>
    </rPh>
    <rPh sb="36" eb="38">
      <t>トウガイ</t>
    </rPh>
    <rPh sb="38" eb="40">
      <t>ケイスウ</t>
    </rPh>
    <rPh sb="41" eb="43">
      <t>コンキョ</t>
    </rPh>
    <rPh sb="43" eb="44">
      <t>オヨ</t>
    </rPh>
    <rPh sb="45" eb="47">
      <t>テキヨウ</t>
    </rPh>
    <rPh sb="47" eb="49">
      <t>ハンイ</t>
    </rPh>
    <rPh sb="50" eb="52">
      <t>キサイ</t>
    </rPh>
    <phoneticPr fontId="20"/>
  </si>
  <si>
    <t>３の３　エネルギーの使用に伴って発生する二酸化炭素のうち、他人から供給された熱の使用に伴う二</t>
    <rPh sb="10" eb="12">
      <t>シヨウ</t>
    </rPh>
    <rPh sb="13" eb="14">
      <t>トモナ</t>
    </rPh>
    <rPh sb="16" eb="18">
      <t>ハッセイ</t>
    </rPh>
    <rPh sb="20" eb="23">
      <t>ニサンカ</t>
    </rPh>
    <rPh sb="23" eb="25">
      <t>タンソ</t>
    </rPh>
    <rPh sb="29" eb="31">
      <t>タニン</t>
    </rPh>
    <rPh sb="33" eb="35">
      <t>キョウキュウ</t>
    </rPh>
    <rPh sb="38" eb="39">
      <t>ネツ</t>
    </rPh>
    <rPh sb="40" eb="42">
      <t>シヨウ</t>
    </rPh>
    <rPh sb="43" eb="44">
      <t>トモナ</t>
    </rPh>
    <rPh sb="45" eb="46">
      <t>フタ</t>
    </rPh>
    <phoneticPr fontId="20"/>
  </si>
  <si>
    <t>　　酸化炭素の温室効果ガス算定排出量の算定に用いた係数</t>
    <rPh sb="2" eb="4">
      <t>サンカ</t>
    </rPh>
    <rPh sb="4" eb="6">
      <t>タンソ</t>
    </rPh>
    <rPh sb="7" eb="9">
      <t>オンシツ</t>
    </rPh>
    <rPh sb="9" eb="11">
      <t>コウカ</t>
    </rPh>
    <rPh sb="13" eb="15">
      <t>サンテイ</t>
    </rPh>
    <rPh sb="15" eb="17">
      <t>ハイシュツ</t>
    </rPh>
    <rPh sb="17" eb="18">
      <t>リョウ</t>
    </rPh>
    <rPh sb="19" eb="21">
      <t>サンテイ</t>
    </rPh>
    <rPh sb="22" eb="23">
      <t>モチ</t>
    </rPh>
    <rPh sb="25" eb="27">
      <t>ケイスウ</t>
    </rPh>
    <phoneticPr fontId="20"/>
  </si>
  <si>
    <t>t-CO₂/GJ</t>
    <phoneticPr fontId="19"/>
  </si>
  <si>
    <r>
      <t>t-CO₂/千m</t>
    </r>
    <r>
      <rPr>
        <vertAlign val="superscript"/>
        <sz val="11"/>
        <rFont val="ＭＳ Ｐゴシック"/>
        <family val="3"/>
        <charset val="128"/>
        <scheme val="major"/>
      </rPr>
      <t>3</t>
    </r>
    <phoneticPr fontId="19"/>
  </si>
  <si>
    <t>本表の各欄には、エネルギーの使用に伴って発生する二酸化炭素の算定において、他人から供給</t>
    <rPh sb="0" eb="1">
      <t>ホン</t>
    </rPh>
    <rPh sb="1" eb="2">
      <t>オモテ</t>
    </rPh>
    <rPh sb="3" eb="4">
      <t>カク</t>
    </rPh>
    <rPh sb="4" eb="5">
      <t>ラン</t>
    </rPh>
    <rPh sb="14" eb="16">
      <t>シヨウ</t>
    </rPh>
    <rPh sb="17" eb="18">
      <t>トモナ</t>
    </rPh>
    <rPh sb="20" eb="22">
      <t>ハッセイ</t>
    </rPh>
    <rPh sb="24" eb="27">
      <t>ニサンカ</t>
    </rPh>
    <rPh sb="27" eb="29">
      <t>タンソ</t>
    </rPh>
    <rPh sb="30" eb="32">
      <t>サンテイ</t>
    </rPh>
    <rPh sb="37" eb="39">
      <t>タニン</t>
    </rPh>
    <rPh sb="41" eb="43">
      <t>キョウキュウ</t>
    </rPh>
    <phoneticPr fontId="20"/>
  </si>
  <si>
    <t>された熱の使用に伴う二酸化炭素の排出量の算定に用いた係数について、係数の値、当該係数の</t>
    <rPh sb="3" eb="4">
      <t>ネツ</t>
    </rPh>
    <rPh sb="5" eb="7">
      <t>シヨウ</t>
    </rPh>
    <rPh sb="8" eb="9">
      <t>トモナ</t>
    </rPh>
    <rPh sb="10" eb="13">
      <t>ニサンカ</t>
    </rPh>
    <rPh sb="13" eb="15">
      <t>タンソ</t>
    </rPh>
    <rPh sb="16" eb="18">
      <t>ハイシュツ</t>
    </rPh>
    <rPh sb="18" eb="19">
      <t>リョウ</t>
    </rPh>
    <rPh sb="20" eb="22">
      <t>サンテイ</t>
    </rPh>
    <rPh sb="23" eb="24">
      <t>モチ</t>
    </rPh>
    <rPh sb="26" eb="28">
      <t>ケイスウ</t>
    </rPh>
    <rPh sb="33" eb="35">
      <t>ケイスウ</t>
    </rPh>
    <rPh sb="36" eb="37">
      <t>アタイ</t>
    </rPh>
    <rPh sb="38" eb="40">
      <t>トウガイ</t>
    </rPh>
    <rPh sb="40" eb="42">
      <t>ケイスウ</t>
    </rPh>
    <phoneticPr fontId="20"/>
  </si>
  <si>
    <t>根拠及び適用範囲を記載すること。</t>
    <phoneticPr fontId="20"/>
  </si>
  <si>
    <t>備考１　本表の各欄には、地球温暖化対策の推進に関する法律に基づく命令に定める算定方法又は係</t>
    <rPh sb="0" eb="2">
      <t>ビコウ</t>
    </rPh>
    <rPh sb="4" eb="5">
      <t>ホン</t>
    </rPh>
    <rPh sb="5" eb="6">
      <t>オモテ</t>
    </rPh>
    <rPh sb="7" eb="8">
      <t>カク</t>
    </rPh>
    <rPh sb="8" eb="9">
      <t>ラン</t>
    </rPh>
    <rPh sb="12" eb="14">
      <t>チキュウ</t>
    </rPh>
    <rPh sb="14" eb="17">
      <t>オンダンカ</t>
    </rPh>
    <rPh sb="17" eb="19">
      <t>タイサク</t>
    </rPh>
    <rPh sb="20" eb="22">
      <t>スイシン</t>
    </rPh>
    <rPh sb="23" eb="24">
      <t>カン</t>
    </rPh>
    <rPh sb="26" eb="28">
      <t>ホウリツ</t>
    </rPh>
    <rPh sb="29" eb="30">
      <t>モト</t>
    </rPh>
    <rPh sb="32" eb="34">
      <t>メイレイ</t>
    </rPh>
    <rPh sb="35" eb="36">
      <t>サダ</t>
    </rPh>
    <rPh sb="38" eb="40">
      <t>サンテイ</t>
    </rPh>
    <rPh sb="40" eb="42">
      <t>ホウホウ</t>
    </rPh>
    <rPh sb="42" eb="43">
      <t>マタ</t>
    </rPh>
    <rPh sb="44" eb="45">
      <t>カカリ</t>
    </rPh>
    <phoneticPr fontId="20"/>
  </si>
  <si>
    <t>　　　数と異なる算定方法又は係数を用いた場合に、当該算定方法又は係数の内容について説明すること。</t>
    <rPh sb="3" eb="4">
      <t>カズ</t>
    </rPh>
    <rPh sb="5" eb="6">
      <t>コト</t>
    </rPh>
    <rPh sb="8" eb="10">
      <t>サンテイ</t>
    </rPh>
    <rPh sb="10" eb="12">
      <t>ホウホウ</t>
    </rPh>
    <rPh sb="12" eb="13">
      <t>マタ</t>
    </rPh>
    <rPh sb="14" eb="16">
      <t>ケイスウ</t>
    </rPh>
    <rPh sb="17" eb="18">
      <t>モチ</t>
    </rPh>
    <rPh sb="20" eb="22">
      <t>バアイ</t>
    </rPh>
    <rPh sb="24" eb="26">
      <t>トウガイ</t>
    </rPh>
    <rPh sb="26" eb="28">
      <t>サンテイ</t>
    </rPh>
    <rPh sb="28" eb="30">
      <t>ホウホウ</t>
    </rPh>
    <rPh sb="30" eb="31">
      <t>マタ</t>
    </rPh>
    <rPh sb="32" eb="34">
      <t>ケイスウ</t>
    </rPh>
    <rPh sb="35" eb="37">
      <t>ナイヨウ</t>
    </rPh>
    <rPh sb="41" eb="43">
      <t>セツメイ</t>
    </rPh>
    <phoneticPr fontId="20"/>
  </si>
  <si>
    <t>　　２　都市ガスの使用に伴う二酸化炭素の排出量の算定に用いた係数については、指定一第10表</t>
    <rPh sb="4" eb="6">
      <t>トシ</t>
    </rPh>
    <rPh sb="9" eb="11">
      <t>シヨウ</t>
    </rPh>
    <rPh sb="12" eb="13">
      <t>トモナ</t>
    </rPh>
    <rPh sb="14" eb="17">
      <t>ニサンカ</t>
    </rPh>
    <rPh sb="17" eb="19">
      <t>タンソ</t>
    </rPh>
    <rPh sb="20" eb="22">
      <t>ハイシュツ</t>
    </rPh>
    <rPh sb="22" eb="23">
      <t>リョウ</t>
    </rPh>
    <rPh sb="24" eb="26">
      <t>サンテイ</t>
    </rPh>
    <rPh sb="27" eb="28">
      <t>モチ</t>
    </rPh>
    <rPh sb="30" eb="32">
      <t>ケイスウ</t>
    </rPh>
    <rPh sb="38" eb="40">
      <t>シテイ</t>
    </rPh>
    <rPh sb="40" eb="41">
      <t>イチ</t>
    </rPh>
    <rPh sb="41" eb="42">
      <t>ダイ</t>
    </rPh>
    <rPh sb="44" eb="45">
      <t>ヒョウ</t>
    </rPh>
    <phoneticPr fontId="20"/>
  </si>
  <si>
    <t>　　　の3の1に記載すること。他人から供給された電気の使用に伴う二酸化炭素の排出量の算定</t>
    <phoneticPr fontId="20"/>
  </si>
  <si>
    <t>　　　に用いた係数については、指定-第10表の3の2に記載すること。他人から供給された熱</t>
    <phoneticPr fontId="20"/>
  </si>
  <si>
    <t>　　　の使用に伴う二酸化炭素の排出量の算定に用いた係数については、指定一第10表の3の3に記載すること。</t>
    <phoneticPr fontId="20"/>
  </si>
  <si>
    <t>都市ガスごとの排出係数</t>
    <rPh sb="7" eb="11">
      <t>ハイシュツケイスウ</t>
    </rPh>
    <phoneticPr fontId="19"/>
  </si>
  <si>
    <t>北海道地域暖房株式会社</t>
  </si>
  <si>
    <t>都市ガス事業者</t>
    <rPh sb="4" eb="7">
      <t>ジギョウシャ</t>
    </rPh>
    <phoneticPr fontId="19"/>
  </si>
  <si>
    <t>tCO２/kWhを入力して下さい。</t>
    <rPh sb="9" eb="11">
      <t>ニュウリョク</t>
    </rPh>
    <rPh sb="13" eb="14">
      <t>クダ</t>
    </rPh>
    <phoneticPr fontId="19"/>
  </si>
  <si>
    <t>設 備 の 名 称</t>
    <phoneticPr fontId="170"/>
  </si>
  <si>
    <t>設　備  の  概  要</t>
    <phoneticPr fontId="170"/>
  </si>
  <si>
    <t>稼　働　状　況</t>
    <phoneticPr fontId="170"/>
  </si>
  <si>
    <t>エネルギー連絡先テスト</t>
    <phoneticPr fontId="170"/>
  </si>
  <si>
    <t>テナント空調等推計値</t>
    <phoneticPr fontId="18"/>
  </si>
  <si>
    <t>GJ/GJ</t>
    <phoneticPr fontId="18"/>
  </si>
  <si>
    <t>tC/GJ</t>
    <phoneticPr fontId="18"/>
  </si>
  <si>
    <t>FCCコーク</t>
    <phoneticPr fontId="18"/>
  </si>
  <si>
    <t>GＪ/t</t>
    <phoneticPr fontId="18"/>
  </si>
  <si>
    <t>潤滑油</t>
    <phoneticPr fontId="18"/>
  </si>
  <si>
    <t>廃プラスチック類から製造された燃料炭化水素油</t>
    <phoneticPr fontId="18"/>
  </si>
  <si>
    <t>その他エネルギー換算係数</t>
    <rPh sb="2" eb="3">
      <t>タ</t>
    </rPh>
    <phoneticPr fontId="170"/>
  </si>
  <si>
    <t>@_10_5_13_16</t>
    <phoneticPr fontId="170"/>
  </si>
  <si>
    <t>InputKbn</t>
    <phoneticPr fontId="170"/>
  </si>
  <si>
    <t>EX</t>
    <phoneticPr fontId="170"/>
  </si>
  <si>
    <t>電気や熱を供給する事業者ではない</t>
  </si>
  <si>
    <t>熱量変換</t>
    <rPh sb="0" eb="2">
      <t>ネツリョウ</t>
    </rPh>
    <rPh sb="2" eb="4">
      <t>ヘンカン</t>
    </rPh>
    <phoneticPr fontId="170"/>
  </si>
  <si>
    <t>変電所以外按分比率</t>
    <rPh sb="3" eb="5">
      <t>イガイ</t>
    </rPh>
    <phoneticPr fontId="170"/>
  </si>
  <si>
    <t>按分比率(%)</t>
    <phoneticPr fontId="170"/>
  </si>
  <si>
    <t>電気エネルギーデータを読み込み計算後表示すること</t>
    <rPh sb="15" eb="17">
      <t>ケイサン</t>
    </rPh>
    <rPh sb="17" eb="18">
      <t>ゴ</t>
    </rPh>
    <rPh sb="18" eb="20">
      <t>ヒョウジ</t>
    </rPh>
    <phoneticPr fontId="170"/>
  </si>
  <si>
    <t>kWh</t>
    <phoneticPr fontId="170"/>
  </si>
  <si>
    <t>月別電気需要最適化係数_更新手順</t>
    <phoneticPr fontId="170"/>
  </si>
  <si>
    <t>今年度の月別電気需要最適化係数が国から公表されましたら、ご担当者様は下記手順を参照して係数を更新してください。</t>
    <rPh sb="0" eb="3">
      <t>コンネンド</t>
    </rPh>
    <rPh sb="4" eb="6">
      <t>ツキベツ</t>
    </rPh>
    <rPh sb="6" eb="8">
      <t>デンキ</t>
    </rPh>
    <rPh sb="8" eb="10">
      <t>ジュヨウ</t>
    </rPh>
    <rPh sb="10" eb="13">
      <t>サイテキカ</t>
    </rPh>
    <rPh sb="13" eb="15">
      <t>ケイスウ</t>
    </rPh>
    <rPh sb="16" eb="17">
      <t>クニ</t>
    </rPh>
    <rPh sb="19" eb="21">
      <t>コウヒョウ</t>
    </rPh>
    <rPh sb="29" eb="31">
      <t>タントウ</t>
    </rPh>
    <rPh sb="31" eb="32">
      <t>シャ</t>
    </rPh>
    <rPh sb="32" eb="33">
      <t>サマ</t>
    </rPh>
    <rPh sb="34" eb="36">
      <t>カキ</t>
    </rPh>
    <rPh sb="36" eb="38">
      <t>テジュン</t>
    </rPh>
    <rPh sb="39" eb="41">
      <t>サンショウ</t>
    </rPh>
    <rPh sb="43" eb="45">
      <t>ケイスウ</t>
    </rPh>
    <rPh sb="46" eb="48">
      <t>コウシン</t>
    </rPh>
    <phoneticPr fontId="170"/>
  </si>
  <si>
    <t>①</t>
    <phoneticPr fontId="170"/>
  </si>
  <si>
    <t>月別電気需要最適化係数が公表されているリンクをご確認ください。2022年度は下記リンクに公開されています。</t>
    <rPh sb="12" eb="14">
      <t>コウヒョウ</t>
    </rPh>
    <rPh sb="24" eb="26">
      <t>カクニン</t>
    </rPh>
    <rPh sb="38" eb="40">
      <t>カキ</t>
    </rPh>
    <rPh sb="44" eb="46">
      <t>コウカイ</t>
    </rPh>
    <phoneticPr fontId="170"/>
  </si>
  <si>
    <t>https://www.enecho.meti.go.jp/category/saving_and_new/saving/enterprise/factory/report/index.html</t>
    <phoneticPr fontId="170"/>
  </si>
  <si>
    <t>②</t>
    <phoneticPr fontId="170"/>
  </si>
  <si>
    <t>指定表入力ツールの「電気需要最適化」シートに移動してください。</t>
    <rPh sb="0" eb="3">
      <t>シテイヒョウ</t>
    </rPh>
    <rPh sb="3" eb="5">
      <t>ニュウリョク</t>
    </rPh>
    <rPh sb="22" eb="24">
      <t>イドウ</t>
    </rPh>
    <phoneticPr fontId="170"/>
  </si>
  <si>
    <t>③</t>
    <phoneticPr fontId="170"/>
  </si>
  <si>
    <t>国が公表した最新の月別電気需要最適化係数を手動で「電気需要最適化」シートに反映してください。</t>
    <rPh sb="2" eb="4">
      <t>コウヒョウ</t>
    </rPh>
    <rPh sb="6" eb="8">
      <t>サイシン</t>
    </rPh>
    <rPh sb="37" eb="39">
      <t>ハンエイ</t>
    </rPh>
    <phoneticPr fontId="170"/>
  </si>
  <si>
    <t>（全ての地域、月が反映対象となります）</t>
    <rPh sb="1" eb="2">
      <t>スベ</t>
    </rPh>
    <rPh sb="4" eb="6">
      <t>チイキ</t>
    </rPh>
    <rPh sb="7" eb="8">
      <t>ツキ</t>
    </rPh>
    <rPh sb="9" eb="11">
      <t>ハンエイ</t>
    </rPh>
    <rPh sb="11" eb="13">
      <t>タイショウ</t>
    </rPh>
    <phoneticPr fontId="170"/>
  </si>
  <si>
    <t>例えば：</t>
    <rPh sb="0" eb="1">
      <t>タト</t>
    </rPh>
    <phoneticPr fontId="170"/>
  </si>
  <si>
    <t>熱事業者名</t>
    <phoneticPr fontId="170"/>
  </si>
  <si>
    <t>値</t>
    <rPh sb="0" eb="1">
      <t>アタイ</t>
    </rPh>
    <phoneticPr fontId="19"/>
  </si>
  <si>
    <t>電気需要最適化を踏まえた電力使用量：</t>
    <phoneticPr fontId="170"/>
  </si>
  <si>
    <t>↑</t>
    <phoneticPr fontId="170"/>
  </si>
  <si>
    <t>会社名</t>
    <rPh sb="0" eb="2">
      <t>カイシャ</t>
    </rPh>
    <rPh sb="2" eb="3">
      <t>メイ</t>
    </rPh>
    <phoneticPr fontId="19"/>
  </si>
  <si>
    <t>メニュー名</t>
    <rPh sb="4" eb="5">
      <t>メイ</t>
    </rPh>
    <phoneticPr fontId="19"/>
  </si>
  <si>
    <t>①昼間買電(Ｂ) + ①夜間買電(Ｂ)</t>
    <phoneticPr fontId="170"/>
  </si>
  <si>
    <t>２　※1欄に記入する熱量換算値は、電気の量１千キロワット時を熱量8.64ギガジュールとして換算した値を用いること。また、この熱量換算値は小計欄には含めないこと。</t>
    <phoneticPr fontId="170"/>
  </si>
  <si>
    <t>備考　１　他者に供給する熱・電気を発生させるために使用した燃料の使用量については、自ら使用する熱・電気を発生させるために使用する化石燃料及び非化石燃料も含めた</t>
    <phoneticPr fontId="170"/>
  </si>
  <si>
    <t>全体のエネルギー使用量の内数とすること。</t>
  </si>
  <si>
    <t>メニュー名</t>
  </si>
  <si>
    <t>非化石割合</t>
  </si>
  <si>
    <t>東京</t>
  </si>
  <si>
    <t>エネルギーA</t>
  </si>
  <si>
    <t>千m3</t>
  </si>
  <si>
    <t>エネルギーB</t>
  </si>
  <si>
    <t>エネルギーC</t>
  </si>
  <si>
    <t>エネルギーE</t>
  </si>
  <si>
    <t>エネルギーF</t>
  </si>
  <si>
    <t>エネルギーG</t>
  </si>
  <si>
    <t>エネルギーH</t>
  </si>
  <si>
    <t>中部電力</t>
  </si>
  <si>
    <t>CO2フリーメニューである</t>
  </si>
  <si>
    <t>大日本印刷榎町ビル</t>
  </si>
  <si>
    <t>100-0011</t>
  </si>
  <si>
    <t>東京都新宿区榎町7番</t>
  </si>
  <si>
    <t>九州電力(株)</t>
  </si>
  <si>
    <t>中部電力ミライズ(株)</t>
  </si>
  <si>
    <t>株式会社ＩＮＰＥＸ</t>
  </si>
  <si>
    <t>北海道地域暖房株式会社熱供給の基礎排出係数</t>
  </si>
  <si>
    <t>北海道地域暖房株式会社地域の工場等</t>
  </si>
  <si>
    <t>千m3</t>
    <phoneticPr fontId="170"/>
  </si>
  <si>
    <t>テスト名称</t>
    <rPh sb="3" eb="5">
      <t>メイショウ</t>
    </rPh>
    <phoneticPr fontId="19"/>
  </si>
  <si>
    <t>テスト</t>
    <phoneticPr fontId="170"/>
  </si>
  <si>
    <t>テスト氏名</t>
    <rPh sb="3" eb="5">
      <t>シメイ</t>
    </rPh>
    <phoneticPr fontId="170"/>
  </si>
  <si>
    <t>テスト連絡先</t>
    <rPh sb="3" eb="6">
      <t>レンラクサキ</t>
    </rPh>
    <phoneticPr fontId="170"/>
  </si>
  <si>
    <t>010</t>
    <phoneticPr fontId="170"/>
  </si>
  <si>
    <t>1234</t>
    <phoneticPr fontId="170"/>
  </si>
  <si>
    <t>5678</t>
    <phoneticPr fontId="170"/>
  </si>
  <si>
    <t>123@.com</t>
    <phoneticPr fontId="170"/>
  </si>
  <si>
    <t>設備名称テスト</t>
    <rPh sb="0" eb="2">
      <t>セツビ</t>
    </rPh>
    <rPh sb="2" eb="4">
      <t>メイショウ</t>
    </rPh>
    <phoneticPr fontId="170"/>
  </si>
  <si>
    <t>設備概要テスト</t>
    <rPh sb="0" eb="2">
      <t>セツビ</t>
    </rPh>
    <rPh sb="2" eb="4">
      <t>ガイヨウ</t>
    </rPh>
    <phoneticPr fontId="170"/>
  </si>
  <si>
    <t>稼働状況テスト</t>
    <rPh sb="0" eb="2">
      <t>カドウ</t>
    </rPh>
    <rPh sb="2" eb="4">
      <t>ジョウキョウ</t>
    </rPh>
    <phoneticPr fontId="170"/>
  </si>
  <si>
    <t>新設テスト</t>
    <phoneticPr fontId="20"/>
  </si>
  <si>
    <t>理由テスト１</t>
    <rPh sb="0" eb="2">
      <t>リユウ</t>
    </rPh>
    <phoneticPr fontId="170"/>
  </si>
  <si>
    <t>理由テスト２</t>
    <phoneticPr fontId="170"/>
  </si>
  <si>
    <t>理由テスト３</t>
    <phoneticPr fontId="170"/>
  </si>
  <si>
    <t>理由テスト４</t>
    <phoneticPr fontId="170"/>
  </si>
  <si>
    <t>理由テスト５</t>
    <phoneticPr fontId="170"/>
  </si>
  <si>
    <t>発電所テスト</t>
    <rPh sb="0" eb="2">
      <t>ハツデン</t>
    </rPh>
    <rPh sb="2" eb="3">
      <t>ショ</t>
    </rPh>
    <phoneticPr fontId="170"/>
  </si>
  <si>
    <t>番号テスト</t>
    <rPh sb="0" eb="2">
      <t>バンゴウ</t>
    </rPh>
    <phoneticPr fontId="170"/>
  </si>
  <si>
    <t>第9表理由テスト</t>
    <rPh sb="0" eb="1">
      <t>ダイ</t>
    </rPh>
    <rPh sb="2" eb="3">
      <t>ヒョウ</t>
    </rPh>
    <rPh sb="3" eb="5">
      <t>リユウ</t>
    </rPh>
    <phoneticPr fontId="170"/>
  </si>
  <si>
    <t>第９表２理由テスト</t>
    <rPh sb="0" eb="1">
      <t>ダイ</t>
    </rPh>
    <rPh sb="2" eb="3">
      <t>ヒョウ</t>
    </rPh>
    <rPh sb="4" eb="6">
      <t>リユウ</t>
    </rPh>
    <phoneticPr fontId="170"/>
  </si>
  <si>
    <t>第９表２理由テスト</t>
    <phoneticPr fontId="170"/>
  </si>
  <si>
    <t>第１０表４理由テスト</t>
    <rPh sb="0" eb="1">
      <t>ダイ</t>
    </rPh>
    <rPh sb="3" eb="4">
      <t>ヒョウ</t>
    </rPh>
    <rPh sb="5" eb="7">
      <t>リユウ</t>
    </rPh>
    <phoneticPr fontId="170"/>
  </si>
  <si>
    <t>上記設備名称テスト</t>
    <rPh sb="0" eb="2">
      <t>ジョウキ</t>
    </rPh>
    <rPh sb="2" eb="4">
      <t>セツビ</t>
    </rPh>
    <rPh sb="4" eb="6">
      <t>メイショウ</t>
    </rPh>
    <phoneticPr fontId="170"/>
  </si>
  <si>
    <t>上記設備概要テスト</t>
    <rPh sb="0" eb="2">
      <t>ジョウキ</t>
    </rPh>
    <rPh sb="2" eb="4">
      <t>セツビ</t>
    </rPh>
    <rPh sb="4" eb="6">
      <t>ガイヨウ</t>
    </rPh>
    <phoneticPr fontId="170"/>
  </si>
  <si>
    <t>上記稼働状況テスト</t>
    <rPh sb="0" eb="2">
      <t>ジョウキ</t>
    </rPh>
    <rPh sb="2" eb="4">
      <t>カドウ</t>
    </rPh>
    <rPh sb="4" eb="6">
      <t>ジョウキョウ</t>
    </rPh>
    <phoneticPr fontId="170"/>
  </si>
  <si>
    <t>上記新設テスト</t>
    <rPh sb="0" eb="2">
      <t>ジョウキ</t>
    </rPh>
    <rPh sb="2" eb="4">
      <t>シンセツ</t>
    </rPh>
    <phoneticPr fontId="170"/>
  </si>
  <si>
    <t>工場等</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</si>
</sst>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4">
    <numFmt numFmtId="176" formatCode="[$-411]ggge&quot;年&quot;"/>
    <numFmt numFmtId="177" formatCode="0.0000_ "/>
    <numFmt numFmtId="178" formatCode="#,##0.00_ "/>
    <numFmt numFmtId="179" formatCode="#,##0.0_ ;[Red]\-#,##0.0\ "/>
    <numFmt numFmtId="180" formatCode="0.0_ "/>
    <numFmt numFmtId="181" formatCode="0.000_ "/>
    <numFmt numFmtId="182" formatCode="0_);[Red]\(0\)"/>
    <numFmt numFmtId="183" formatCode="0_ "/>
    <numFmt numFmtId="184" formatCode="#,##0.#############"/>
    <numFmt numFmtId="185" formatCode="#,##0.0000_);[Red]\(#,##0.0000\)"/>
    <numFmt numFmtId="186" formatCode="#,##0.0_);[Red]\(#,##0.0\)"/>
    <numFmt numFmtId="187" formatCode="0.####"/>
    <numFmt numFmtId="188" formatCode="#,##0_ ;[Red]\-#,##0\ "/>
    <numFmt numFmtId="189" formatCode="0.0%"/>
    <numFmt numFmtId="190" formatCode="0.0000_);[Red]\(0.0000\)"/>
    <numFmt numFmtId="191" formatCode="0.000_);[Red]\(0.000\)"/>
    <numFmt numFmtId="192" formatCode="#,##0.0000_ "/>
    <numFmt numFmtId="193" formatCode="#,##0.0000;[Red]\-#,##0.0000"/>
    <numFmt numFmtId="194" formatCode="0.0000000_ "/>
    <numFmt numFmtId="195" formatCode=";;;"/>
    <numFmt numFmtId="196" formatCode="000\-0000"/>
    <numFmt numFmtId="197" formatCode="0.000000_ "/>
    <numFmt numFmtId="198" formatCode="0.0_ ;[Red]\-0.0\ "/>
    <numFmt numFmtId="199" formatCode="#"/>
    <numFmt numFmtId="200" formatCode="0.0000000_);[Red]\(0.0000000\)"/>
    <numFmt numFmtId="201" formatCode="0.0000000_ ;[Red]\-0.0000000\ "/>
    <numFmt numFmtId="202" formatCode="##,##0"/>
    <numFmt numFmtId="203" formatCode="0.00_ "/>
    <numFmt numFmtId="204" formatCode="#,##0.00_);[Red]\(#,##0.00\)"/>
    <numFmt numFmtId="205" formatCode="#,##0.000000;[Red]\-#,##0.000000"/>
    <numFmt numFmtId="206" formatCode="[$-411]ggge&quot;年度&quot;"/>
    <numFmt numFmtId="207" formatCode="#,##0.0;[Red]\-#,##0.0"/>
    <numFmt numFmtId="208" formatCode="0.000000_);[Red]\(0.000000\)"/>
    <numFmt numFmtId="209" formatCode="0.0;[Red]0.0"/>
  </numFmts>
  <fonts count="298">
    <font>
      <sz val="11"/>
      <color theme="1"/>
      <name val="ＭＳ Ｐゴシック"/>
      <family val="3"/>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indexed="8"/>
      <name val="ＭＳ Ｐゴシック"/>
      <family val="3"/>
      <charset val="128"/>
    </font>
    <font>
      <b/>
      <sz val="15"/>
      <color indexed="56"/>
      <name val="ＭＳ Ｐゴシック"/>
      <family val="3"/>
      <charset val="128"/>
    </font>
    <font>
      <sz val="6"/>
      <name val="ＭＳ Ｐゴシック"/>
      <family val="3"/>
      <charset val="128"/>
    </font>
    <font>
      <sz val="6"/>
      <name val="ＭＳ Ｐゴシック"/>
      <family val="3"/>
      <charset val="128"/>
    </font>
    <font>
      <b/>
      <sz val="9"/>
      <color indexed="81"/>
      <name val="ＭＳ Ｐゴシック"/>
      <family val="3"/>
      <charset val="128"/>
    </font>
    <font>
      <sz val="9"/>
      <color indexed="81"/>
      <name val="ＭＳ Ｐゴシック"/>
      <family val="3"/>
      <charset val="128"/>
    </font>
    <font>
      <b/>
      <sz val="13"/>
      <color indexed="56"/>
      <name val="ＭＳ Ｐゴシック"/>
      <family val="3"/>
      <charset val="128"/>
    </font>
    <font>
      <sz val="10"/>
      <name val="ＭＳ Ｐゴシック"/>
      <family val="3"/>
      <charset val="128"/>
    </font>
    <font>
      <sz val="11"/>
      <name val="ＭＳ Ｐゴシック"/>
      <family val="3"/>
      <charset val="128"/>
    </font>
    <font>
      <b/>
      <sz val="11"/>
      <name val="ＭＳ Ｐゴシック"/>
      <family val="3"/>
      <charset val="128"/>
    </font>
    <font>
      <sz val="9"/>
      <name val="ＭＳ Ｐゴシック"/>
      <family val="3"/>
      <charset val="128"/>
    </font>
    <font>
      <sz val="10"/>
      <name val="ＭＳ 明朝"/>
      <family val="1"/>
      <charset val="128"/>
    </font>
    <font>
      <sz val="11"/>
      <name val="ＭＳ 明朝"/>
      <family val="1"/>
      <charset val="128"/>
    </font>
    <font>
      <sz val="11"/>
      <name val="ＭＳ ゴシック"/>
      <family val="3"/>
      <charset val="128"/>
    </font>
    <font>
      <sz val="11"/>
      <color indexed="12"/>
      <name val="ＭＳ Ｐゴシック"/>
      <family val="3"/>
      <charset val="128"/>
    </font>
    <font>
      <sz val="12"/>
      <name val="ＭＳ Ｐゴシック"/>
      <family val="3"/>
      <charset val="128"/>
    </font>
    <font>
      <sz val="11"/>
      <color indexed="10"/>
      <name val="ＭＳ Ｐゴシック"/>
      <family val="3"/>
      <charset val="128"/>
    </font>
    <font>
      <vertAlign val="subscript"/>
      <sz val="12"/>
      <name val="ＭＳ Ｐゴシック"/>
      <family val="3"/>
      <charset val="128"/>
    </font>
    <font>
      <sz val="12"/>
      <color indexed="10"/>
      <name val="ＭＳ Ｐゴシック"/>
      <family val="3"/>
      <charset val="128"/>
    </font>
    <font>
      <sz val="8"/>
      <color indexed="8"/>
      <name val="ＭＳ Ｐゴシック"/>
      <family val="3"/>
      <charset val="128"/>
    </font>
    <font>
      <b/>
      <sz val="12"/>
      <color indexed="10"/>
      <name val="HG丸ｺﾞｼｯｸM-PRO"/>
      <family val="3"/>
      <charset val="128"/>
    </font>
    <font>
      <b/>
      <sz val="10"/>
      <name val="ＭＳ Ｐゴシック"/>
      <family val="3"/>
      <charset val="128"/>
    </font>
    <font>
      <b/>
      <sz val="12"/>
      <color indexed="10"/>
      <name val="ＭＳ Ｐゴシック"/>
      <family val="3"/>
      <charset val="128"/>
    </font>
    <font>
      <b/>
      <sz val="9"/>
      <color indexed="10"/>
      <name val="ＭＳ Ｐゴシック"/>
      <family val="3"/>
      <charset val="128"/>
    </font>
    <font>
      <sz val="11"/>
      <color indexed="81"/>
      <name val="ＭＳ Ｐゴシック"/>
      <family val="3"/>
      <charset val="128"/>
    </font>
    <font>
      <sz val="11"/>
      <color indexed="8"/>
      <name val="HG丸ｺﾞｼｯｸM-PRO"/>
      <family val="3"/>
      <charset val="128"/>
    </font>
    <font>
      <b/>
      <sz val="11"/>
      <color indexed="8"/>
      <name val="HG丸ｺﾞｼｯｸM-PRO"/>
      <family val="3"/>
      <charset val="128"/>
    </font>
    <font>
      <b/>
      <sz val="11"/>
      <color indexed="10"/>
      <name val="ＭＳ Ｐゴシック"/>
      <family val="3"/>
      <charset val="128"/>
    </font>
    <font>
      <b/>
      <sz val="11"/>
      <color indexed="81"/>
      <name val="HG丸ｺﾞｼｯｸM-PRO"/>
      <family val="3"/>
      <charset val="128"/>
    </font>
    <font>
      <sz val="10"/>
      <color indexed="8"/>
      <name val="HG丸ｺﾞｼｯｸM-PRO"/>
      <family val="3"/>
      <charset val="128"/>
    </font>
    <font>
      <b/>
      <sz val="12"/>
      <color indexed="8"/>
      <name val="ＭＳ Ｐゴシック"/>
      <family val="3"/>
      <charset val="128"/>
    </font>
    <font>
      <sz val="6"/>
      <name val="ＭＳ Ｐゴシック"/>
      <family val="3"/>
      <charset val="128"/>
    </font>
    <font>
      <sz val="11"/>
      <color indexed="8"/>
      <name val="ＭＳ Ｐゴシック"/>
      <family val="3"/>
      <charset val="128"/>
    </font>
    <font>
      <sz val="11"/>
      <color indexed="9"/>
      <name val="ＭＳ Ｐゴシック"/>
      <family val="3"/>
      <charset val="128"/>
    </font>
    <font>
      <sz val="11"/>
      <color indexed="10"/>
      <name val="ＭＳ Ｐゴシック"/>
      <family val="3"/>
      <charset val="128"/>
    </font>
    <font>
      <b/>
      <sz val="11"/>
      <color indexed="9"/>
      <name val="ＭＳ Ｐゴシック"/>
      <family val="3"/>
      <charset val="128"/>
    </font>
    <font>
      <b/>
      <sz val="11"/>
      <color indexed="8"/>
      <name val="ＭＳ Ｐゴシック"/>
      <family val="3"/>
      <charset val="128"/>
    </font>
    <font>
      <sz val="9"/>
      <color indexed="8"/>
      <name val="ＭＳ Ｐゴシック"/>
      <family val="3"/>
      <charset val="128"/>
    </font>
    <font>
      <sz val="8"/>
      <color indexed="8"/>
      <name val="ＭＳ Ｐゴシック"/>
      <family val="3"/>
      <charset val="128"/>
    </font>
    <font>
      <sz val="11"/>
      <name val="ＭＳ Ｐゴシック"/>
      <family val="3"/>
      <charset val="128"/>
    </font>
    <font>
      <b/>
      <sz val="11"/>
      <color indexed="10"/>
      <name val="ＭＳ Ｐゴシック"/>
      <family val="3"/>
      <charset val="128"/>
    </font>
    <font>
      <sz val="12"/>
      <color indexed="8"/>
      <name val="ＭＳ Ｐゴシック"/>
      <family val="3"/>
      <charset val="128"/>
    </font>
    <font>
      <sz val="14"/>
      <color indexed="8"/>
      <name val="ＭＳ Ｐゴシック"/>
      <family val="3"/>
      <charset val="128"/>
    </font>
    <font>
      <sz val="10"/>
      <color indexed="8"/>
      <name val="ＭＳ Ｐゴシック"/>
      <family val="3"/>
      <charset val="128"/>
    </font>
    <font>
      <sz val="10"/>
      <color indexed="8"/>
      <name val="ＭＳ Ｐゴシック"/>
      <family val="3"/>
      <charset val="128"/>
    </font>
    <font>
      <sz val="12"/>
      <color indexed="10"/>
      <name val="ＭＳ Ｐゴシック"/>
      <family val="3"/>
      <charset val="128"/>
    </font>
    <font>
      <sz val="14"/>
      <color indexed="8"/>
      <name val="ＭＳ Ｐゴシック"/>
      <family val="3"/>
      <charset val="128"/>
    </font>
    <font>
      <sz val="12"/>
      <color indexed="8"/>
      <name val="ＭＳ Ｐゴシック"/>
      <family val="3"/>
      <charset val="128"/>
    </font>
    <font>
      <sz val="11"/>
      <color indexed="8"/>
      <name val="ＭＳ Ｐゴシック"/>
      <family val="3"/>
      <charset val="128"/>
    </font>
    <font>
      <sz val="9"/>
      <color indexed="8"/>
      <name val="ＭＳ Ｐゴシック"/>
      <family val="3"/>
      <charset val="128"/>
    </font>
    <font>
      <sz val="12"/>
      <color indexed="22"/>
      <name val="ＭＳ Ｐゴシック"/>
      <family val="3"/>
      <charset val="128"/>
    </font>
    <font>
      <sz val="11"/>
      <color indexed="10"/>
      <name val="ＭＳ Ｐゴシック"/>
      <family val="3"/>
      <charset val="128"/>
    </font>
    <font>
      <sz val="11"/>
      <color indexed="22"/>
      <name val="ＭＳ Ｐゴシック"/>
      <family val="3"/>
      <charset val="128"/>
    </font>
    <font>
      <sz val="11"/>
      <color indexed="8"/>
      <name val="HG丸ｺﾞｼｯｸM-PRO"/>
      <family val="3"/>
      <charset val="128"/>
    </font>
    <font>
      <sz val="9"/>
      <color indexed="8"/>
      <name val="HG丸ｺﾞｼｯｸM-PRO"/>
      <family val="3"/>
      <charset val="128"/>
    </font>
    <font>
      <sz val="11"/>
      <color indexed="55"/>
      <name val="ＭＳ Ｐゴシック"/>
      <family val="3"/>
      <charset val="128"/>
    </font>
    <font>
      <sz val="11"/>
      <color indexed="30"/>
      <name val="HG丸ｺﾞｼｯｸM-PRO"/>
      <family val="3"/>
      <charset val="128"/>
    </font>
    <font>
      <sz val="11"/>
      <color indexed="22"/>
      <name val="ＭＳ Ｐゴシック"/>
      <family val="3"/>
      <charset val="128"/>
    </font>
    <font>
      <sz val="10.5"/>
      <color indexed="8"/>
      <name val="ＭＳ Ｐゴシック"/>
      <family val="3"/>
      <charset val="128"/>
    </font>
    <font>
      <b/>
      <sz val="11"/>
      <color indexed="8"/>
      <name val="HG丸ｺﾞｼｯｸM-PRO"/>
      <family val="3"/>
      <charset val="128"/>
    </font>
    <font>
      <sz val="11"/>
      <color indexed="30"/>
      <name val="HG丸ｺﾞｼｯｸM-PRO"/>
      <family val="3"/>
      <charset val="128"/>
    </font>
    <font>
      <b/>
      <sz val="11"/>
      <color indexed="30"/>
      <name val="ＭＳ Ｐゴシック"/>
      <family val="3"/>
      <charset val="128"/>
    </font>
    <font>
      <b/>
      <sz val="16"/>
      <color indexed="30"/>
      <name val="ＭＳ Ｐゴシック"/>
      <family val="3"/>
      <charset val="128"/>
    </font>
    <font>
      <b/>
      <sz val="11"/>
      <color indexed="12"/>
      <name val="ＭＳ Ｐゴシック"/>
      <family val="3"/>
      <charset val="128"/>
    </font>
    <font>
      <b/>
      <sz val="11"/>
      <name val="ＭＳ Ｐゴシック"/>
      <family val="3"/>
      <charset val="128"/>
    </font>
    <font>
      <b/>
      <sz val="11"/>
      <color indexed="30"/>
      <name val="ＭＳ Ｐゴシック"/>
      <family val="3"/>
      <charset val="128"/>
    </font>
    <font>
      <sz val="11"/>
      <color indexed="30"/>
      <name val="ＭＳ Ｐゴシック"/>
      <family val="3"/>
      <charset val="128"/>
    </font>
    <font>
      <b/>
      <sz val="11"/>
      <color indexed="30"/>
      <name val="HG丸ｺﾞｼｯｸM-PRO"/>
      <family val="3"/>
      <charset val="128"/>
    </font>
    <font>
      <i/>
      <sz val="11"/>
      <color indexed="8"/>
      <name val="ＭＳ Ｐゴシック"/>
      <family val="3"/>
      <charset val="128"/>
    </font>
    <font>
      <b/>
      <sz val="11"/>
      <color indexed="12"/>
      <name val="HG丸ｺﾞｼｯｸM-PRO"/>
      <family val="3"/>
      <charset val="128"/>
    </font>
    <font>
      <sz val="11"/>
      <color indexed="8"/>
      <name val="ＭＳ Ｐゴシック"/>
      <family val="3"/>
      <charset val="128"/>
    </font>
    <font>
      <sz val="11"/>
      <color indexed="12"/>
      <name val="HG丸ｺﾞｼｯｸM-PRO"/>
      <family val="3"/>
      <charset val="128"/>
    </font>
    <font>
      <sz val="9"/>
      <name val="ＭＳ Ｐゴシック"/>
      <family val="3"/>
      <charset val="128"/>
    </font>
    <font>
      <b/>
      <sz val="10"/>
      <color indexed="8"/>
      <name val="ＭＳ Ｐゴシック"/>
      <family val="3"/>
      <charset val="128"/>
    </font>
    <font>
      <b/>
      <sz val="10"/>
      <color indexed="9"/>
      <name val="ＭＳ Ｐゴシック"/>
      <family val="3"/>
      <charset val="128"/>
    </font>
    <font>
      <b/>
      <sz val="11"/>
      <color indexed="62"/>
      <name val="HG丸ｺﾞｼｯｸM-PRO"/>
      <family val="3"/>
      <charset val="128"/>
    </font>
    <font>
      <sz val="12"/>
      <color indexed="8"/>
      <name val="HG丸ｺﾞｼｯｸM-PRO"/>
      <family val="3"/>
      <charset val="128"/>
    </font>
    <font>
      <sz val="10"/>
      <color indexed="8"/>
      <name val="HG丸ｺﾞｼｯｸM-PRO"/>
      <family val="3"/>
      <charset val="128"/>
    </font>
    <font>
      <sz val="8"/>
      <color indexed="8"/>
      <name val="HG丸ｺﾞｼｯｸM-PRO"/>
      <family val="3"/>
      <charset val="128"/>
    </font>
    <font>
      <b/>
      <sz val="12"/>
      <color indexed="8"/>
      <name val="ＭＳ Ｐゴシック"/>
      <family val="3"/>
      <charset val="128"/>
    </font>
    <font>
      <b/>
      <sz val="12"/>
      <name val="ＭＳ Ｐゴシック"/>
      <family val="3"/>
      <charset val="128"/>
    </font>
    <font>
      <b/>
      <sz val="14"/>
      <color indexed="8"/>
      <name val="HG丸ｺﾞｼｯｸM-PRO"/>
      <family val="3"/>
      <charset val="128"/>
    </font>
    <font>
      <sz val="8"/>
      <color indexed="8"/>
      <name val="ＭＳ Ｐゴシック"/>
      <family val="3"/>
      <charset val="128"/>
    </font>
    <font>
      <sz val="28"/>
      <color indexed="8"/>
      <name val="ＭＳ Ｐゴシック"/>
      <family val="3"/>
      <charset val="128"/>
    </font>
    <font>
      <sz val="11"/>
      <color indexed="9"/>
      <name val="ＭＳ Ｐゴシック"/>
      <family val="3"/>
      <charset val="128"/>
    </font>
    <font>
      <b/>
      <sz val="12"/>
      <color indexed="8"/>
      <name val="ＭＳ Ｐゴシック"/>
      <family val="3"/>
      <charset val="128"/>
    </font>
    <font>
      <b/>
      <sz val="10"/>
      <color indexed="81"/>
      <name val="ＭＳ Ｐゴシック"/>
      <family val="3"/>
      <charset val="128"/>
    </font>
    <font>
      <b/>
      <sz val="10"/>
      <color indexed="10"/>
      <name val="ＭＳ Ｐゴシック"/>
      <family val="3"/>
      <charset val="128"/>
    </font>
    <font>
      <b/>
      <u/>
      <sz val="11"/>
      <color indexed="12"/>
      <name val="ＭＳ Ｐゴシック"/>
      <family val="3"/>
      <charset val="128"/>
    </font>
    <font>
      <sz val="11"/>
      <color indexed="16"/>
      <name val="ＭＳ Ｐゴシック"/>
      <family val="3"/>
      <charset val="128"/>
    </font>
    <font>
      <sz val="11"/>
      <color indexed="81"/>
      <name val="HG丸ｺﾞｼｯｸM-PRO"/>
      <family val="3"/>
      <charset val="128"/>
    </font>
    <font>
      <b/>
      <sz val="11"/>
      <color indexed="10"/>
      <name val="HG丸ｺﾞｼｯｸM-PRO"/>
      <family val="3"/>
      <charset val="128"/>
    </font>
    <font>
      <b/>
      <sz val="9"/>
      <color indexed="81"/>
      <name val="HG丸ｺﾞｼｯｸM-PRO"/>
      <family val="3"/>
      <charset val="128"/>
    </font>
    <font>
      <b/>
      <sz val="10"/>
      <color indexed="81"/>
      <name val="HG丸ｺﾞｼｯｸM-PRO"/>
      <family val="3"/>
      <charset val="128"/>
    </font>
    <font>
      <b/>
      <sz val="11"/>
      <color indexed="10"/>
      <name val="ＭＳ ゴシック"/>
      <family val="3"/>
      <charset val="128"/>
    </font>
    <font>
      <b/>
      <sz val="11"/>
      <color indexed="10"/>
      <name val="ＭＳ Ｐゴシック"/>
      <family val="3"/>
      <charset val="128"/>
    </font>
    <font>
      <b/>
      <sz val="10"/>
      <color indexed="10"/>
      <name val="HG丸ｺﾞｼｯｸM-PRO"/>
      <family val="3"/>
      <charset val="128"/>
    </font>
    <font>
      <sz val="6"/>
      <name val="ＭＳ Ｐゴシック"/>
      <family val="3"/>
      <charset val="128"/>
    </font>
    <font>
      <b/>
      <sz val="9"/>
      <color indexed="30"/>
      <name val="ＭＳ Ｐゴシック"/>
      <family val="3"/>
      <charset val="128"/>
    </font>
    <font>
      <sz val="10"/>
      <name val="ＭＳ ゴシック"/>
      <family val="3"/>
      <charset val="128"/>
    </font>
    <font>
      <sz val="9.5"/>
      <color indexed="8"/>
      <name val="ＭＳ Ｐゴシック"/>
      <family val="3"/>
      <charset val="128"/>
    </font>
    <font>
      <sz val="12"/>
      <name val="ＭＳ ゴシック"/>
      <family val="3"/>
      <charset val="128"/>
    </font>
    <font>
      <sz val="12"/>
      <color indexed="8"/>
      <name val="ＭＳ ゴシック"/>
      <family val="3"/>
      <charset val="128"/>
    </font>
    <font>
      <sz val="11"/>
      <color indexed="12"/>
      <name val="ＭＳ ゴシック"/>
      <family val="3"/>
      <charset val="128"/>
    </font>
    <font>
      <sz val="9"/>
      <name val="ＭＳ ゴシック"/>
      <family val="3"/>
      <charset val="128"/>
    </font>
    <font>
      <b/>
      <sz val="11"/>
      <name val="ＭＳ ゴシック"/>
      <family val="3"/>
      <charset val="128"/>
    </font>
    <font>
      <sz val="11"/>
      <color indexed="9"/>
      <name val="ＭＳ ゴシック"/>
      <family val="3"/>
      <charset val="128"/>
    </font>
    <font>
      <sz val="11"/>
      <color indexed="8"/>
      <name val="ＭＳ ゴシック"/>
      <family val="3"/>
      <charset val="128"/>
    </font>
    <font>
      <sz val="11"/>
      <color theme="1"/>
      <name val="ＭＳ Ｐゴシック"/>
      <family val="3"/>
      <charset val="128"/>
      <scheme val="minor"/>
    </font>
    <font>
      <sz val="11"/>
      <color theme="0"/>
      <name val="ＭＳ Ｐゴシック"/>
      <family val="3"/>
      <charset val="128"/>
      <scheme val="minor"/>
    </font>
    <font>
      <sz val="11"/>
      <color rgb="FFFF0000"/>
      <name val="ＭＳ Ｐゴシック"/>
      <family val="3"/>
      <charset val="128"/>
      <scheme val="minor"/>
    </font>
    <font>
      <sz val="11"/>
      <color theme="0"/>
      <name val="ＭＳ Ｐゴシック"/>
      <family val="3"/>
      <charset val="128"/>
    </font>
    <font>
      <sz val="11"/>
      <color rgb="FFFF0000"/>
      <name val="ＭＳ Ｐゴシック"/>
      <family val="3"/>
      <charset val="128"/>
    </font>
    <font>
      <sz val="11"/>
      <name val="ＭＳ Ｐゴシック"/>
      <family val="3"/>
      <charset val="128"/>
      <scheme val="minor"/>
    </font>
    <font>
      <b/>
      <sz val="11"/>
      <color rgb="FFFF0000"/>
      <name val="ＭＳ Ｐゴシック"/>
      <family val="3"/>
      <charset val="128"/>
      <scheme val="minor"/>
    </font>
    <font>
      <sz val="11"/>
      <color theme="1"/>
      <name val="ＭＳ Ｐゴシック"/>
      <family val="3"/>
      <charset val="128"/>
    </font>
    <font>
      <sz val="12"/>
      <color theme="1"/>
      <name val="ＭＳ Ｐゴシック"/>
      <family val="3"/>
      <charset val="128"/>
      <scheme val="minor"/>
    </font>
    <font>
      <sz val="11"/>
      <color theme="1"/>
      <name val="ＭＳ ゴシック"/>
      <family val="3"/>
      <charset val="128"/>
    </font>
    <font>
      <sz val="10"/>
      <color theme="1"/>
      <name val="ＭＳ ゴシック"/>
      <family val="3"/>
      <charset val="128"/>
    </font>
    <font>
      <sz val="12"/>
      <color theme="1"/>
      <name val="ＭＳ Ｐゴシック"/>
      <family val="3"/>
      <charset val="128"/>
    </font>
    <font>
      <sz val="9"/>
      <color rgb="FF000000"/>
      <name val="MS UI Gothic"/>
      <family val="3"/>
      <charset val="128"/>
    </font>
    <font>
      <sz val="11"/>
      <color theme="0"/>
      <name val="ＭＳ ゴシック"/>
      <family val="3"/>
      <charset val="128"/>
    </font>
    <font>
      <sz val="10"/>
      <color theme="1"/>
      <name val="ＭＳ Ｐゴシック"/>
      <family val="3"/>
      <charset val="128"/>
      <scheme val="minor"/>
    </font>
    <font>
      <sz val="11"/>
      <color rgb="FF000000"/>
      <name val="ＭＳ Ｐゴシック"/>
      <family val="3"/>
      <charset val="128"/>
    </font>
    <font>
      <sz val="16"/>
      <color indexed="43"/>
      <name val="ＭＳ Ｐゴシック"/>
      <family val="3"/>
      <charset val="128"/>
      <scheme val="minor"/>
    </font>
    <font>
      <sz val="16"/>
      <color indexed="51"/>
      <name val="ＭＳ Ｐゴシック"/>
      <family val="3"/>
      <charset val="128"/>
      <scheme val="minor"/>
    </font>
    <font>
      <sz val="11"/>
      <color theme="1"/>
      <name val="ＭＳ Ｐゴシック"/>
      <family val="3"/>
      <charset val="128"/>
      <scheme val="minor"/>
    </font>
    <font>
      <b/>
      <sz val="14"/>
      <color indexed="8"/>
      <name val="ＭＳ Ｐゴシック"/>
      <family val="3"/>
      <charset val="128"/>
    </font>
    <font>
      <b/>
      <sz val="20"/>
      <color indexed="8"/>
      <name val="ＭＳ Ｐゴシック"/>
      <family val="3"/>
      <charset val="128"/>
    </font>
    <font>
      <sz val="24"/>
      <color indexed="8"/>
      <name val="ＭＳ Ｐゴシック"/>
      <family val="3"/>
      <charset val="128"/>
    </font>
    <font>
      <b/>
      <sz val="11"/>
      <color indexed="10"/>
      <name val="ＭＳ Ｐゴシック"/>
      <family val="3"/>
      <charset val="128"/>
    </font>
    <font>
      <sz val="24"/>
      <color indexed="8"/>
      <name val="ＤＨＰ特太ゴシック体"/>
      <family val="3"/>
      <charset val="128"/>
    </font>
    <font>
      <b/>
      <sz val="11"/>
      <color indexed="8"/>
      <name val="ＭＳ Ｐゴシック"/>
      <family val="3"/>
      <charset val="128"/>
    </font>
    <font>
      <b/>
      <sz val="12"/>
      <color indexed="8"/>
      <name val="ＭＳ Ｐゴシック"/>
      <family val="3"/>
      <charset val="128"/>
    </font>
    <font>
      <b/>
      <sz val="12"/>
      <color indexed="10"/>
      <name val="ＭＳ Ｐゴシック"/>
      <family val="3"/>
      <charset val="128"/>
    </font>
    <font>
      <sz val="11"/>
      <color indexed="10"/>
      <name val="ＭＳ Ｐゴシック"/>
      <family val="3"/>
      <charset val="128"/>
    </font>
    <font>
      <sz val="12"/>
      <color indexed="8"/>
      <name val="ＭＳ Ｐゴシック"/>
      <family val="3"/>
      <charset val="128"/>
    </font>
    <font>
      <b/>
      <sz val="16"/>
      <color indexed="10"/>
      <name val="ＭＳ Ｐゴシック"/>
      <family val="3"/>
      <charset val="128"/>
    </font>
    <font>
      <sz val="36"/>
      <color indexed="8"/>
      <name val="ＭＳ Ｐゴシック"/>
      <family val="3"/>
      <charset val="128"/>
    </font>
    <font>
      <b/>
      <sz val="11"/>
      <color rgb="FFFF0000"/>
      <name val="ＭＳ Ｐゴシック"/>
      <family val="3"/>
      <charset val="128"/>
    </font>
    <font>
      <sz val="11"/>
      <color rgb="FFFF0000"/>
      <name val="HG丸ｺﾞｼｯｸM-PRO"/>
      <family val="3"/>
      <charset val="128"/>
    </font>
    <font>
      <b/>
      <sz val="12"/>
      <color theme="1"/>
      <name val="ＭＳ Ｐゴシック"/>
      <family val="3"/>
      <charset val="128"/>
      <scheme val="minor"/>
    </font>
    <font>
      <sz val="9"/>
      <color indexed="30"/>
      <name val="HG丸ｺﾞｼｯｸM-PRO"/>
      <family val="3"/>
      <charset val="128"/>
    </font>
    <font>
      <sz val="9"/>
      <color theme="1"/>
      <name val="ＭＳ Ｐゴシック"/>
      <family val="3"/>
      <charset val="128"/>
      <scheme val="minor"/>
    </font>
    <font>
      <b/>
      <sz val="14"/>
      <color rgb="FFFF0000"/>
      <name val="ＭＳ Ｐゴシック"/>
      <family val="3"/>
      <charset val="128"/>
    </font>
    <font>
      <sz val="11"/>
      <color rgb="FF0070C0"/>
      <name val="HG丸ｺﾞｼｯｸM-PRO"/>
      <family val="3"/>
      <charset val="128"/>
    </font>
    <font>
      <u/>
      <sz val="11"/>
      <color theme="10"/>
      <name val="ＭＳ Ｐゴシック"/>
      <family val="3"/>
      <charset val="128"/>
      <scheme val="minor"/>
    </font>
    <font>
      <b/>
      <sz val="11"/>
      <color rgb="FF000000"/>
      <name val="ＭＳ Ｐゴシック"/>
      <family val="3"/>
      <charset val="128"/>
    </font>
    <font>
      <b/>
      <sz val="11"/>
      <color theme="1"/>
      <name val="ＭＳ Ｐゴシック"/>
      <family val="3"/>
      <charset val="128"/>
      <scheme val="minor"/>
    </font>
    <font>
      <sz val="12"/>
      <color rgb="FFFF0000"/>
      <name val="ＭＳ Ｐゴシック"/>
      <family val="3"/>
      <charset val="128"/>
      <scheme val="minor"/>
    </font>
    <font>
      <sz val="11"/>
      <color theme="1"/>
      <name val="HG丸ｺﾞｼｯｸM-PRO"/>
      <family val="3"/>
      <charset val="128"/>
    </font>
    <font>
      <vertAlign val="superscript"/>
      <sz val="11"/>
      <name val="ＭＳ Ｐゴシック"/>
      <family val="3"/>
      <charset val="128"/>
    </font>
    <font>
      <sz val="24"/>
      <name val="ＭＳ Ｐゴシック"/>
      <family val="3"/>
      <charset val="128"/>
    </font>
    <font>
      <sz val="6"/>
      <name val="ＭＳ Ｐゴシック"/>
      <family val="3"/>
      <charset val="128"/>
      <scheme val="minor"/>
    </font>
    <font>
      <u/>
      <sz val="11"/>
      <color theme="10"/>
      <name val="ＭＳ Ｐゴシック"/>
      <family val="3"/>
      <charset val="128"/>
    </font>
    <font>
      <u/>
      <sz val="24"/>
      <color theme="10"/>
      <name val="ＭＳ Ｐゴシック"/>
      <family val="3"/>
      <charset val="128"/>
    </font>
    <font>
      <b/>
      <sz val="11"/>
      <color theme="0"/>
      <name val="ＭＳ Ｐゴシック"/>
      <family val="3"/>
      <charset val="128"/>
    </font>
    <font>
      <b/>
      <sz val="11"/>
      <color theme="0"/>
      <name val="ＭＳ Ｐゴシック"/>
      <family val="3"/>
      <charset val="128"/>
      <scheme val="minor"/>
    </font>
    <font>
      <sz val="11"/>
      <color theme="4"/>
      <name val="ＭＳ Ｐゴシック"/>
      <family val="3"/>
      <charset val="128"/>
    </font>
    <font>
      <b/>
      <sz val="9"/>
      <color indexed="81"/>
      <name val="MS P ゴシック"/>
      <family val="3"/>
      <charset val="128"/>
    </font>
    <font>
      <b/>
      <u/>
      <sz val="11"/>
      <color rgb="FFFF0000"/>
      <name val="HG丸ｺﾞｼｯｸM-PRO"/>
      <family val="3"/>
      <charset val="128"/>
    </font>
    <font>
      <sz val="14"/>
      <name val="ＭＳ 明朝"/>
      <family val="1"/>
      <charset val="128"/>
    </font>
    <font>
      <sz val="9"/>
      <color theme="0"/>
      <name val="ＭＳ Ｐゴシック"/>
      <family val="3"/>
      <charset val="128"/>
    </font>
    <font>
      <sz val="9"/>
      <color rgb="FF000000"/>
      <name val="Meiryo UI"/>
      <family val="3"/>
      <charset val="128"/>
    </font>
    <font>
      <sz val="12"/>
      <name val="ＭＳ Ｐゴシック"/>
      <family val="3"/>
      <charset val="128"/>
      <scheme val="minor"/>
    </font>
    <font>
      <sz val="11"/>
      <color rgb="FFFF0000"/>
      <name val="ＭＳ ゴシック"/>
      <family val="3"/>
      <charset val="128"/>
    </font>
    <font>
      <sz val="10"/>
      <color rgb="FFFF0000"/>
      <name val="ＭＳ ゴシック"/>
      <family val="3"/>
      <charset val="128"/>
    </font>
    <font>
      <sz val="9"/>
      <name val="ＭＳ 明朝"/>
      <family val="1"/>
      <charset val="128"/>
    </font>
    <font>
      <sz val="9"/>
      <color theme="1"/>
      <name val="Arial"/>
      <family val="2"/>
      <charset val="128"/>
    </font>
    <font>
      <u/>
      <sz val="9"/>
      <color theme="10"/>
      <name val="Arial"/>
      <family val="2"/>
      <charset val="128"/>
    </font>
    <font>
      <sz val="8"/>
      <color rgb="FF0D0D0D"/>
      <name val="Segoe UI"/>
      <family val="2"/>
    </font>
    <font>
      <sz val="11"/>
      <color theme="1"/>
      <name val="Microsoft YaHei"/>
      <family val="3"/>
      <charset val="134"/>
    </font>
    <font>
      <sz val="11"/>
      <color theme="1"/>
      <name val="游ゴシック"/>
      <family val="3"/>
      <charset val="128"/>
    </font>
    <font>
      <sz val="9"/>
      <name val="メイリオ"/>
      <family val="3"/>
      <charset val="128"/>
    </font>
    <font>
      <sz val="8"/>
      <name val="メイリオ"/>
      <family val="3"/>
      <charset val="128"/>
    </font>
    <font>
      <sz val="9"/>
      <color rgb="FFFF0000"/>
      <name val="メイリオ"/>
      <family val="3"/>
      <charset val="128"/>
    </font>
    <font>
      <sz val="6"/>
      <name val="メイリオ"/>
      <family val="3"/>
      <charset val="128"/>
    </font>
    <font>
      <sz val="9"/>
      <color rgb="FF00B0F0"/>
      <name val="メイリオ"/>
      <family val="3"/>
      <charset val="128"/>
    </font>
    <font>
      <sz val="11"/>
      <color theme="1"/>
      <name val="ＭＳ Ｐゴシック"/>
      <family val="2"/>
      <charset val="128"/>
    </font>
    <font>
      <b/>
      <sz val="12"/>
      <color rgb="FF000000"/>
      <name val="HG丸ｺﾞｼｯｸM-PRO"/>
      <family val="3"/>
      <charset val="128"/>
    </font>
    <font>
      <sz val="6"/>
      <name val="ＭＳ Ｐゴシック"/>
      <family val="2"/>
      <charset val="128"/>
      <scheme val="minor"/>
    </font>
    <font>
      <sz val="12"/>
      <color theme="1"/>
      <name val="Arial"/>
      <family val="2"/>
    </font>
    <font>
      <b/>
      <sz val="12"/>
      <color rgb="FF000000"/>
      <name val="HG丸ｺﾞｼｯｸM-PRO"/>
      <family val="3"/>
    </font>
    <font>
      <sz val="11"/>
      <color theme="1"/>
      <name val="Arial"/>
      <family val="2"/>
    </font>
    <font>
      <sz val="9"/>
      <color theme="1"/>
      <name val="HG丸ｺﾞｼｯｸM-PRO"/>
      <family val="3"/>
      <charset val="128"/>
    </font>
    <font>
      <b/>
      <sz val="11"/>
      <color theme="1"/>
      <name val="HG丸ｺﾞｼｯｸM-PRO"/>
      <family val="3"/>
      <charset val="128"/>
    </font>
    <font>
      <sz val="9"/>
      <color theme="1"/>
      <name val="Arial"/>
      <family val="2"/>
    </font>
    <font>
      <b/>
      <sz val="10"/>
      <color theme="1"/>
      <name val="HG丸ｺﾞｼｯｸM-PRO"/>
      <family val="3"/>
      <charset val="128"/>
    </font>
    <font>
      <b/>
      <sz val="11"/>
      <name val="HG丸ｺﾞｼｯｸM-PRO"/>
      <family val="3"/>
      <charset val="128"/>
    </font>
    <font>
      <b/>
      <sz val="9"/>
      <color theme="1"/>
      <name val="HG丸ｺﾞｼｯｸM-PRO"/>
      <family val="3"/>
      <charset val="128"/>
    </font>
    <font>
      <b/>
      <vertAlign val="subscript"/>
      <sz val="9"/>
      <color theme="1"/>
      <name val="HG丸ｺﾞｼｯｸM-PRO"/>
      <family val="3"/>
      <charset val="128"/>
    </font>
    <font>
      <sz val="11"/>
      <color rgb="FF000000"/>
      <name val="Arial"/>
      <family val="2"/>
    </font>
    <font>
      <sz val="11"/>
      <color rgb="FF000000"/>
      <name val="ＭＳ ゴシック"/>
      <family val="3"/>
      <charset val="128"/>
    </font>
    <font>
      <sz val="10"/>
      <color theme="1"/>
      <name val="Arial"/>
      <family val="2"/>
    </font>
    <font>
      <sz val="10"/>
      <color theme="1"/>
      <name val="Arial"/>
      <family val="3"/>
      <charset val="128"/>
    </font>
    <font>
      <sz val="11"/>
      <color theme="1"/>
      <name val="Arial"/>
      <family val="3"/>
      <charset val="128"/>
    </font>
    <font>
      <sz val="10"/>
      <color rgb="FF000000"/>
      <name val="Arial"/>
      <family val="2"/>
    </font>
    <font>
      <sz val="10"/>
      <color rgb="FF000000"/>
      <name val="ＭＳ ゴシック"/>
      <family val="3"/>
      <charset val="128"/>
    </font>
    <font>
      <sz val="11"/>
      <color rgb="FF000000"/>
      <name val="Arial"/>
      <family val="3"/>
      <charset val="128"/>
    </font>
    <font>
      <sz val="11"/>
      <color rgb="FF000000"/>
      <name val="ＭＳ ゴシック"/>
      <family val="2"/>
      <charset val="128"/>
    </font>
    <font>
      <sz val="10.5"/>
      <color rgb="FF000000"/>
      <name val="ＭＳ ゴシック"/>
      <family val="3"/>
      <charset val="128"/>
    </font>
    <font>
      <sz val="10"/>
      <color theme="1"/>
      <name val="Arial"/>
      <family val="3"/>
    </font>
    <font>
      <sz val="10"/>
      <color rgb="FF000000"/>
      <name val="Arial"/>
      <family val="3"/>
      <charset val="128"/>
    </font>
    <font>
      <sz val="10"/>
      <color rgb="FF000000"/>
      <name val="Arial"/>
      <family val="3"/>
    </font>
    <font>
      <sz val="11"/>
      <color theme="1"/>
      <name val="ＭＳ ゴシック"/>
      <family val="3"/>
    </font>
    <font>
      <sz val="10"/>
      <name val="Arial"/>
      <family val="2"/>
    </font>
    <font>
      <u/>
      <sz val="11"/>
      <color theme="1"/>
      <name val="Arial"/>
      <family val="2"/>
    </font>
    <font>
      <sz val="9"/>
      <name val="HG丸ｺﾞｼｯｸM-PRO"/>
      <family val="3"/>
      <charset val="128"/>
    </font>
    <font>
      <sz val="11"/>
      <name val="Arial"/>
      <family val="2"/>
    </font>
    <font>
      <sz val="11"/>
      <color theme="1"/>
      <name val="游ゴシック"/>
      <family val="1"/>
      <charset val="128"/>
    </font>
    <font>
      <sz val="11"/>
      <color theme="1"/>
      <name val="Arial"/>
      <family val="2"/>
      <charset val="128"/>
    </font>
    <font>
      <sz val="9"/>
      <color rgb="FF92D050"/>
      <name val="ＭＳ Ｐゴシック"/>
      <family val="3"/>
      <charset val="128"/>
    </font>
    <font>
      <sz val="7.5"/>
      <color theme="1"/>
      <name val="ＭＳ Ｐゴシック"/>
      <family val="3"/>
      <charset val="128"/>
      <scheme val="minor"/>
    </font>
    <font>
      <sz val="8"/>
      <color theme="0"/>
      <name val="ＭＳ Ｐゴシック"/>
      <family val="3"/>
      <charset val="128"/>
      <scheme val="minor"/>
    </font>
    <font>
      <sz val="8.5"/>
      <color theme="1"/>
      <name val="ＭＳ Ｐゴシック"/>
      <family val="3"/>
      <charset val="128"/>
      <scheme val="minor"/>
    </font>
    <font>
      <b/>
      <sz val="11"/>
      <color rgb="FF333333"/>
      <name val="メイリオ"/>
      <family val="3"/>
      <charset val="128"/>
    </font>
    <font>
      <b/>
      <sz val="11"/>
      <color theme="1"/>
      <name val="メイリオ"/>
      <family val="3"/>
      <charset val="128"/>
    </font>
    <font>
      <vertAlign val="superscript"/>
      <sz val="11"/>
      <name val="ＭＳ Ｐゴシック"/>
      <family val="3"/>
      <charset val="128"/>
      <scheme val="minor"/>
    </font>
    <font>
      <sz val="11"/>
      <color theme="0" tint="-0.34998626667073579"/>
      <name val="ＭＳ ゴシック"/>
      <family val="3"/>
      <charset val="128"/>
    </font>
    <font>
      <b/>
      <sz val="11"/>
      <color indexed="12"/>
      <name val="ＭＳ ゴシック"/>
      <family val="3"/>
      <charset val="128"/>
    </font>
    <font>
      <vertAlign val="superscript"/>
      <sz val="11"/>
      <name val="ＭＳ ゴシック"/>
      <family val="3"/>
      <charset val="128"/>
    </font>
    <font>
      <sz val="10.5"/>
      <name val="ＭＳ ゴシック"/>
      <family val="3"/>
      <charset val="128"/>
    </font>
    <font>
      <sz val="10.5"/>
      <color rgb="FFFF0000"/>
      <name val="ＭＳ ゴシック"/>
      <family val="3"/>
      <charset val="128"/>
    </font>
    <font>
      <sz val="14"/>
      <name val="ＭＳ Ｐゴシック"/>
      <family val="3"/>
      <charset val="128"/>
      <scheme val="major"/>
    </font>
    <font>
      <sz val="12"/>
      <name val="ＭＳ Ｐゴシック"/>
      <family val="3"/>
      <charset val="128"/>
      <scheme val="major"/>
    </font>
    <font>
      <sz val="11"/>
      <color theme="1"/>
      <name val="ＭＳ Ｐゴシック"/>
      <family val="3"/>
      <charset val="128"/>
      <scheme val="major"/>
    </font>
    <font>
      <sz val="10"/>
      <name val="ＭＳ Ｐゴシック"/>
      <family val="3"/>
      <charset val="128"/>
      <scheme val="major"/>
    </font>
    <font>
      <sz val="11"/>
      <name val="ＭＳ Ｐゴシック"/>
      <family val="3"/>
      <charset val="128"/>
      <scheme val="major"/>
    </font>
    <font>
      <sz val="12"/>
      <color indexed="8"/>
      <name val="ＭＳ Ｐゴシック"/>
      <family val="3"/>
      <charset val="128"/>
      <scheme val="major"/>
    </font>
    <font>
      <sz val="9"/>
      <color rgb="FFFF0000"/>
      <name val="ＭＳ Ｐゴシック"/>
      <family val="3"/>
      <charset val="128"/>
      <scheme val="major"/>
    </font>
    <font>
      <sz val="12"/>
      <color theme="1"/>
      <name val="ＭＳ Ｐゴシック"/>
      <family val="3"/>
      <charset val="128"/>
      <scheme val="major"/>
    </font>
    <font>
      <u/>
      <sz val="11"/>
      <color theme="10"/>
      <name val="ＭＳ Ｐゴシック"/>
      <family val="3"/>
      <charset val="128"/>
      <scheme val="major"/>
    </font>
    <font>
      <u/>
      <sz val="11"/>
      <color theme="10"/>
      <name val="ＭＳ ゴシック"/>
      <family val="3"/>
      <charset val="128"/>
    </font>
    <font>
      <b/>
      <sz val="11"/>
      <color theme="1"/>
      <name val="ＭＳ ゴシック"/>
      <family val="3"/>
      <charset val="128"/>
    </font>
    <font>
      <b/>
      <sz val="14"/>
      <name val="ＭＳ ゴシック"/>
      <family val="3"/>
      <charset val="128"/>
    </font>
    <font>
      <sz val="11"/>
      <color indexed="10"/>
      <name val="ＭＳ ゴシック"/>
      <family val="3"/>
      <charset val="128"/>
    </font>
    <font>
      <sz val="10"/>
      <color theme="0"/>
      <name val="ＭＳ ゴシック"/>
      <family val="3"/>
      <charset val="128"/>
    </font>
    <font>
      <b/>
      <sz val="12"/>
      <color indexed="10"/>
      <name val="ＭＳ ゴシック"/>
      <family val="3"/>
      <charset val="128"/>
    </font>
    <font>
      <b/>
      <sz val="12"/>
      <name val="ＭＳ ゴシック"/>
      <family val="3"/>
      <charset val="128"/>
    </font>
    <font>
      <sz val="14"/>
      <name val="ＭＳ ゴシック"/>
      <family val="3"/>
      <charset val="128"/>
    </font>
    <font>
      <sz val="10.5"/>
      <color indexed="8"/>
      <name val="ＭＳ ゴシック"/>
      <family val="3"/>
      <charset val="128"/>
    </font>
    <font>
      <b/>
      <sz val="11"/>
      <color indexed="56"/>
      <name val="ＭＳ ゴシック"/>
      <family val="3"/>
      <charset val="128"/>
    </font>
    <font>
      <sz val="16"/>
      <color indexed="10"/>
      <name val="ＭＳ ゴシック"/>
      <family val="3"/>
      <charset val="128"/>
    </font>
    <font>
      <sz val="10"/>
      <color indexed="8"/>
      <name val="ＭＳ ゴシック"/>
      <family val="3"/>
      <charset val="128"/>
    </font>
    <font>
      <sz val="6"/>
      <name val="ＭＳ ゴシック"/>
      <family val="3"/>
      <charset val="128"/>
    </font>
    <font>
      <b/>
      <sz val="14"/>
      <color indexed="10"/>
      <name val="ＭＳ ゴシック"/>
      <family val="3"/>
      <charset val="128"/>
    </font>
    <font>
      <b/>
      <sz val="16"/>
      <color indexed="10"/>
      <name val="ＭＳ ゴシック"/>
      <family val="3"/>
      <charset val="128"/>
    </font>
    <font>
      <sz val="8"/>
      <color indexed="10"/>
      <name val="ＭＳ ゴシック"/>
      <family val="3"/>
      <charset val="128"/>
    </font>
    <font>
      <sz val="16"/>
      <color indexed="8"/>
      <name val="ＭＳ ゴシック"/>
      <family val="3"/>
      <charset val="128"/>
    </font>
    <font>
      <b/>
      <sz val="16"/>
      <name val="ＭＳ ゴシック"/>
      <family val="3"/>
      <charset val="128"/>
    </font>
    <font>
      <sz val="8"/>
      <name val="ＭＳ ゴシック"/>
      <family val="3"/>
      <charset val="128"/>
    </font>
    <font>
      <b/>
      <sz val="14"/>
      <color rgb="FFFF0000"/>
      <name val="ＭＳ ゴシック"/>
      <family val="3"/>
      <charset val="128"/>
    </font>
    <font>
      <b/>
      <sz val="15"/>
      <color indexed="10"/>
      <name val="ＭＳ ゴシック"/>
      <family val="3"/>
      <charset val="128"/>
    </font>
    <font>
      <sz val="15"/>
      <color indexed="8"/>
      <name val="ＭＳ ゴシック"/>
      <family val="3"/>
      <charset val="128"/>
    </font>
    <font>
      <sz val="10.5"/>
      <color theme="1"/>
      <name val="ＭＳ ゴシック"/>
      <family val="3"/>
      <charset val="128"/>
    </font>
    <font>
      <b/>
      <sz val="10"/>
      <color indexed="10"/>
      <name val="ＭＳ ゴシック"/>
      <family val="3"/>
      <charset val="128"/>
    </font>
    <font>
      <b/>
      <sz val="12"/>
      <color indexed="8"/>
      <name val="ＭＳ Ｐゴシック"/>
      <family val="3"/>
      <charset val="128"/>
      <scheme val="major"/>
    </font>
    <font>
      <b/>
      <sz val="11"/>
      <name val="ＭＳ Ｐゴシック"/>
      <family val="3"/>
      <charset val="128"/>
      <scheme val="major"/>
    </font>
    <font>
      <b/>
      <sz val="14"/>
      <name val="ＭＳ Ｐゴシック"/>
      <family val="3"/>
      <charset val="128"/>
      <scheme val="major"/>
    </font>
    <font>
      <sz val="11"/>
      <color theme="0"/>
      <name val="ＭＳ Ｐゴシック"/>
      <family val="3"/>
      <charset val="128"/>
      <scheme val="major"/>
    </font>
    <font>
      <b/>
      <sz val="9"/>
      <color indexed="10"/>
      <name val="MS P ゴシック"/>
      <family val="3"/>
      <charset val="128"/>
    </font>
    <font>
      <sz val="11"/>
      <color rgb="FF1E03BD"/>
      <name val="ＭＳ Ｐゴシック"/>
      <family val="3"/>
      <charset val="128"/>
      <scheme val="minor"/>
    </font>
    <font>
      <sz val="8"/>
      <color rgb="FFFF0000"/>
      <name val="ＭＳ ゴシック"/>
      <family val="3"/>
      <charset val="128"/>
    </font>
    <font>
      <sz val="11"/>
      <color theme="0" tint="-0.249977111117893"/>
      <name val="ＭＳ Ｐゴシック"/>
      <family val="3"/>
      <charset val="128"/>
      <scheme val="minor"/>
    </font>
    <font>
      <sz val="8"/>
      <color indexed="10"/>
      <name val="ＭＳ Ｐゴシック"/>
      <family val="3"/>
      <charset val="128"/>
      <scheme val="major"/>
    </font>
    <font>
      <sz val="11"/>
      <color theme="1"/>
      <name val="Microsoft YaHei"/>
      <family val="3"/>
    </font>
    <font>
      <sz val="11"/>
      <color indexed="8"/>
      <name val="ＭＳ Ｐゴシック"/>
      <family val="3"/>
      <charset val="128"/>
      <scheme val="major"/>
    </font>
    <font>
      <sz val="10"/>
      <color indexed="8"/>
      <name val="ＭＳ Ｐゴシック"/>
      <family val="3"/>
      <charset val="128"/>
      <scheme val="major"/>
    </font>
    <font>
      <sz val="10"/>
      <color theme="1"/>
      <name val="ＭＳ Ｐゴシック"/>
      <family val="3"/>
      <charset val="128"/>
      <scheme val="major"/>
    </font>
    <font>
      <b/>
      <sz val="10"/>
      <color indexed="10"/>
      <name val="ＭＳ Ｐゴシック"/>
      <family val="3"/>
      <charset val="128"/>
      <scheme val="major"/>
    </font>
    <font>
      <sz val="10"/>
      <color rgb="FF000000"/>
      <name val="ＭＳ Ｐゴシック"/>
      <family val="3"/>
      <charset val="128"/>
      <scheme val="major"/>
    </font>
    <font>
      <b/>
      <sz val="11"/>
      <color indexed="8"/>
      <name val="ＭＳ Ｐゴシック"/>
      <family val="3"/>
      <charset val="128"/>
      <scheme val="major"/>
    </font>
    <font>
      <sz val="9"/>
      <color rgb="FFFF0000"/>
      <name val="ＭＳ ゴシック"/>
      <family val="3"/>
      <charset val="128"/>
    </font>
    <font>
      <sz val="11"/>
      <color rgb="FF000000"/>
      <name val="ＭＳ Ｐゴシック"/>
      <family val="3"/>
      <charset val="128"/>
      <scheme val="minor"/>
    </font>
    <font>
      <sz val="11"/>
      <color theme="1"/>
      <name val="Microsoft JhengHei"/>
      <family val="2"/>
      <charset val="136"/>
    </font>
    <font>
      <sz val="11"/>
      <color theme="1"/>
      <name val="游ゴシック"/>
      <family val="2"/>
      <charset val="128"/>
    </font>
    <font>
      <sz val="12.5"/>
      <name val="ＭＳ Ｐゴシック"/>
      <family val="3"/>
      <charset val="128"/>
      <scheme val="major"/>
    </font>
    <font>
      <vertAlign val="superscript"/>
      <sz val="11"/>
      <name val="ＭＳ Ｐゴシック"/>
      <family val="3"/>
      <charset val="128"/>
      <scheme val="major"/>
    </font>
    <font>
      <strike/>
      <sz val="11"/>
      <color theme="1"/>
      <name val="ＭＳ Ｐゴシック"/>
      <family val="3"/>
      <charset val="128"/>
      <scheme val="minor"/>
    </font>
    <font>
      <b/>
      <sz val="16"/>
      <name val="ＭＳ Ｐゴシック"/>
      <family val="3"/>
      <charset val="128"/>
      <scheme val="minor"/>
    </font>
    <font>
      <sz val="11"/>
      <color rgb="FF0D0D0D"/>
      <name val="Segoe UI"/>
      <family val="2"/>
    </font>
  </fonts>
  <fills count="28">
    <fill>
      <patternFill patternType="none"/>
    </fill>
    <fill>
      <patternFill patternType="gray125"/>
    </fill>
    <fill>
      <patternFill patternType="solid">
        <fgColor indexed="18"/>
        <bgColor indexed="64"/>
      </patternFill>
    </fill>
    <fill>
      <patternFill patternType="solid">
        <fgColor indexed="31"/>
        <bgColor indexed="64"/>
      </patternFill>
    </fill>
    <fill>
      <patternFill patternType="solid">
        <fgColor indexed="22"/>
        <bgColor indexed="64"/>
      </patternFill>
    </fill>
    <fill>
      <patternFill patternType="solid">
        <fgColor indexed="43"/>
        <bgColor indexed="64"/>
      </patternFill>
    </fill>
    <fill>
      <patternFill patternType="solid">
        <fgColor indexed="27"/>
        <bgColor indexed="64"/>
      </patternFill>
    </fill>
    <fill>
      <patternFill patternType="solid">
        <fgColor indexed="44"/>
        <bgColor indexed="64"/>
      </patternFill>
    </fill>
    <fill>
      <patternFill patternType="solid">
        <fgColor indexed="26"/>
        <bgColor indexed="64"/>
      </patternFill>
    </fill>
    <fill>
      <patternFill patternType="solid">
        <fgColor indexed="9"/>
        <bgColor indexed="64"/>
      </patternFill>
    </fill>
    <fill>
      <patternFill patternType="solid">
        <fgColor rgb="FFFFFF99"/>
        <bgColor indexed="64"/>
      </patternFill>
    </fill>
    <fill>
      <patternFill patternType="solid">
        <fgColor theme="9" tint="0.79998168889431442"/>
        <bgColor indexed="64"/>
      </patternFill>
    </fill>
    <fill>
      <patternFill patternType="solid">
        <fgColor rgb="FFCCCCFF"/>
        <bgColor indexed="64"/>
      </patternFill>
    </fill>
    <fill>
      <patternFill patternType="solid">
        <fgColor rgb="FFFFFFCC"/>
        <bgColor indexed="64"/>
      </patternFill>
    </fill>
    <fill>
      <patternFill patternType="solid">
        <fgColor theme="0"/>
        <bgColor indexed="64"/>
      </patternFill>
    </fill>
    <fill>
      <patternFill patternType="solid">
        <fgColor rgb="FFFFFFFF"/>
        <bgColor indexed="64"/>
      </patternFill>
    </fill>
    <fill>
      <patternFill patternType="solid">
        <fgColor rgb="FFFFFF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0" tint="-0.499984740745262"/>
        <bgColor indexed="64"/>
      </patternFill>
    </fill>
    <fill>
      <patternFill patternType="solid">
        <fgColor indexed="50"/>
        <bgColor indexed="64"/>
      </patternFill>
    </fill>
    <fill>
      <patternFill patternType="solid">
        <fgColor rgb="FF000080"/>
        <bgColor indexed="64"/>
      </patternFill>
    </fill>
    <fill>
      <patternFill patternType="solid">
        <fgColor theme="0" tint="-0.249977111117893"/>
        <bgColor indexed="64"/>
      </patternFill>
    </fill>
    <fill>
      <patternFill patternType="solid">
        <fgColor theme="2"/>
        <bgColor indexed="64"/>
      </patternFill>
    </fill>
    <fill>
      <patternFill patternType="solid">
        <fgColor theme="2" tint="-0.249977111117893"/>
        <bgColor indexed="64"/>
      </patternFill>
    </fill>
    <fill>
      <patternFill patternType="solid">
        <fgColor rgb="FF99FF99"/>
        <bgColor indexed="64"/>
      </patternFill>
    </fill>
    <fill>
      <patternFill patternType="solid">
        <fgColor theme="0" tint="-0.34998626667073579"/>
        <bgColor indexed="64"/>
      </patternFill>
    </fill>
  </fills>
  <borders count="347">
    <border>
      <left/>
      <right/>
      <top/>
      <bottom/>
      <diagonal/>
    </border>
    <border diagonalUp="1">
      <left style="thin">
        <color indexed="64"/>
      </left>
      <right/>
      <top style="thin">
        <color indexed="64"/>
      </top>
      <bottom style="thin">
        <color indexed="64"/>
      </bottom>
      <diagonal style="thin">
        <color indexed="64"/>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9"/>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Up="1">
      <left style="thin">
        <color indexed="64"/>
      </left>
      <right style="thin">
        <color indexed="64"/>
      </right>
      <top style="thin">
        <color indexed="64"/>
      </top>
      <bottom style="medium">
        <color indexed="64"/>
      </bottom>
      <diagonal style="thin">
        <color indexed="64"/>
      </diagonal>
    </border>
    <border>
      <left/>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thin">
        <color indexed="64"/>
      </top>
      <bottom style="hair">
        <color indexed="64"/>
      </bottom>
      <diagonal/>
    </border>
    <border>
      <left/>
      <right/>
      <top style="thin">
        <color indexed="64"/>
      </top>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right/>
      <top/>
      <bottom style="thin">
        <color indexed="64"/>
      </bottom>
      <diagonal/>
    </border>
    <border>
      <left/>
      <right style="thin">
        <color indexed="9"/>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medium">
        <color indexed="64"/>
      </left>
      <right/>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top/>
      <bottom style="medium">
        <color indexed="64"/>
      </bottom>
      <diagonal/>
    </border>
    <border>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10"/>
      </left>
      <right/>
      <top style="medium">
        <color indexed="10"/>
      </top>
      <bottom style="medium">
        <color indexed="10"/>
      </bottom>
      <diagonal/>
    </border>
    <border>
      <left/>
      <right style="medium">
        <color indexed="10"/>
      </right>
      <top style="medium">
        <color indexed="10"/>
      </top>
      <bottom style="medium">
        <color indexed="10"/>
      </bottom>
      <diagonal/>
    </border>
    <border>
      <left style="medium">
        <color indexed="64"/>
      </left>
      <right/>
      <top/>
      <bottom style="medium">
        <color indexed="64"/>
      </bottom>
      <diagonal/>
    </border>
    <border>
      <left/>
      <right style="thin">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top/>
      <bottom style="medium">
        <color indexed="64"/>
      </bottom>
      <diagonal/>
    </border>
    <border>
      <left style="thin">
        <color indexed="64"/>
      </left>
      <right/>
      <top/>
      <bottom style="dotted">
        <color indexed="64"/>
      </bottom>
      <diagonal/>
    </border>
    <border>
      <left/>
      <right style="thin">
        <color indexed="64"/>
      </right>
      <top/>
      <bottom style="medium">
        <color indexed="64"/>
      </bottom>
      <diagonal/>
    </border>
    <border>
      <left/>
      <right/>
      <top style="thin">
        <color indexed="64"/>
      </top>
      <bottom style="dashed">
        <color indexed="64"/>
      </bottom>
      <diagonal/>
    </border>
    <border>
      <left/>
      <right style="medium">
        <color indexed="64"/>
      </right>
      <top style="thin">
        <color indexed="64"/>
      </top>
      <bottom style="dashed">
        <color indexed="64"/>
      </bottom>
      <diagonal/>
    </border>
    <border>
      <left style="medium">
        <color indexed="64"/>
      </left>
      <right/>
      <top style="thin">
        <color indexed="64"/>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style="medium">
        <color indexed="64"/>
      </right>
      <top style="double">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10"/>
      </left>
      <right style="medium">
        <color indexed="10"/>
      </right>
      <top style="medium">
        <color indexed="10"/>
      </top>
      <bottom style="medium">
        <color indexed="10"/>
      </bottom>
      <diagonal/>
    </border>
    <border>
      <left/>
      <right/>
      <top style="medium">
        <color indexed="10"/>
      </top>
      <bottom style="medium">
        <color indexed="10"/>
      </bottom>
      <diagonal/>
    </border>
    <border>
      <left style="slantDashDot">
        <color indexed="10"/>
      </left>
      <right style="slantDashDot">
        <color indexed="10"/>
      </right>
      <top style="slantDashDot">
        <color indexed="10"/>
      </top>
      <bottom style="slantDashDot">
        <color indexed="10"/>
      </bottom>
      <diagonal/>
    </border>
    <border>
      <left style="slantDashDot">
        <color indexed="10"/>
      </left>
      <right/>
      <top style="slantDashDot">
        <color indexed="10"/>
      </top>
      <bottom style="slantDashDot">
        <color indexed="10"/>
      </bottom>
      <diagonal/>
    </border>
    <border>
      <left/>
      <right/>
      <top style="slantDashDot">
        <color indexed="10"/>
      </top>
      <bottom style="slantDashDot">
        <color indexed="10"/>
      </bottom>
      <diagonal/>
    </border>
    <border>
      <left/>
      <right style="slantDashDot">
        <color indexed="10"/>
      </right>
      <top style="slantDashDot">
        <color indexed="10"/>
      </top>
      <bottom style="slantDashDot">
        <color indexed="10"/>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diagonalUp="1">
      <left style="thin">
        <color indexed="64"/>
      </left>
      <right style="medium">
        <color indexed="64"/>
      </right>
      <top style="thin">
        <color indexed="64"/>
      </top>
      <bottom style="thin">
        <color indexed="64"/>
      </bottom>
      <diagonal style="thin">
        <color indexed="64"/>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diagonal/>
    </border>
    <border>
      <left style="medium">
        <color indexed="64"/>
      </left>
      <right/>
      <top style="thin">
        <color indexed="64"/>
      </top>
      <bottom/>
      <diagonal/>
    </border>
    <border>
      <left style="medium">
        <color indexed="64"/>
      </left>
      <right/>
      <top style="thin">
        <color indexed="64"/>
      </top>
      <bottom style="dashed">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slantDashDot">
        <color indexed="10"/>
      </left>
      <right/>
      <top style="thin">
        <color indexed="64"/>
      </top>
      <bottom/>
      <diagonal/>
    </border>
    <border diagonalUp="1">
      <left/>
      <right style="thin">
        <color indexed="64"/>
      </right>
      <top style="thin">
        <color indexed="64"/>
      </top>
      <bottom style="thin">
        <color indexed="64"/>
      </bottom>
      <diagonal style="thin">
        <color indexed="64"/>
      </diagonal>
    </border>
    <border>
      <left style="slantDashDot">
        <color indexed="10"/>
      </left>
      <right/>
      <top style="slantDashDot">
        <color indexed="10"/>
      </top>
      <bottom style="thin">
        <color indexed="64"/>
      </bottom>
      <diagonal/>
    </border>
    <border>
      <left/>
      <right style="slantDashDot">
        <color indexed="10"/>
      </right>
      <top style="slantDashDot">
        <color indexed="10"/>
      </top>
      <bottom style="thin">
        <color indexed="64"/>
      </bottom>
      <diagonal/>
    </border>
    <border>
      <left style="medium">
        <color indexed="64"/>
      </left>
      <right/>
      <top style="medium">
        <color indexed="64"/>
      </top>
      <bottom style="medium">
        <color indexed="64"/>
      </bottom>
      <diagonal/>
    </border>
    <border>
      <left style="thin">
        <color indexed="9"/>
      </left>
      <right/>
      <top/>
      <bottom/>
      <diagonal/>
    </border>
    <border>
      <left/>
      <right style="thin">
        <color indexed="9"/>
      </right>
      <top/>
      <bottom/>
      <diagonal/>
    </border>
    <border>
      <left style="slantDashDot">
        <color indexed="10"/>
      </left>
      <right/>
      <top style="thin">
        <color indexed="64"/>
      </top>
      <bottom style="thin">
        <color indexed="64"/>
      </bottom>
      <diagonal/>
    </border>
    <border>
      <left/>
      <right style="slantDashDot">
        <color indexed="10"/>
      </right>
      <top style="thin">
        <color indexed="64"/>
      </top>
      <bottom style="thin">
        <color indexed="64"/>
      </bottom>
      <diagonal/>
    </border>
    <border diagonalUp="1">
      <left/>
      <right/>
      <top style="thin">
        <color indexed="64"/>
      </top>
      <bottom style="thin">
        <color indexed="64"/>
      </bottom>
      <diagonal style="thin">
        <color indexed="64"/>
      </diagonal>
    </border>
    <border>
      <left style="slantDashDot">
        <color indexed="10"/>
      </left>
      <right/>
      <top/>
      <bottom style="slantDashDot">
        <color indexed="10"/>
      </bottom>
      <diagonal/>
    </border>
    <border>
      <left/>
      <right/>
      <top/>
      <bottom style="slantDashDot">
        <color indexed="10"/>
      </bottom>
      <diagonal/>
    </border>
    <border>
      <left/>
      <right style="slantDashDot">
        <color indexed="10"/>
      </right>
      <top/>
      <bottom style="slantDashDot">
        <color indexed="10"/>
      </bottom>
      <diagonal/>
    </border>
    <border>
      <left style="slantDashDot">
        <color indexed="10"/>
      </left>
      <right/>
      <top style="thin">
        <color indexed="64"/>
      </top>
      <bottom style="slantDashDot">
        <color indexed="10"/>
      </bottom>
      <diagonal/>
    </border>
    <border>
      <left/>
      <right style="slantDashDot">
        <color indexed="10"/>
      </right>
      <top style="thin">
        <color indexed="64"/>
      </top>
      <bottom style="slantDashDot">
        <color indexed="10"/>
      </bottom>
      <diagonal/>
    </border>
    <border>
      <left/>
      <right style="thin">
        <color indexed="64"/>
      </right>
      <top style="medium">
        <color indexed="10"/>
      </top>
      <bottom style="medium">
        <color indexed="10"/>
      </bottom>
      <diagonal/>
    </border>
    <border>
      <left style="thin">
        <color indexed="64"/>
      </left>
      <right/>
      <top style="medium">
        <color indexed="10"/>
      </top>
      <bottom style="medium">
        <color indexed="10"/>
      </bottom>
      <diagonal/>
    </border>
    <border>
      <left/>
      <right style="medium">
        <color indexed="10"/>
      </right>
      <top/>
      <bottom/>
      <diagonal/>
    </border>
    <border>
      <left style="thin">
        <color indexed="64"/>
      </left>
      <right/>
      <top/>
      <bottom style="slantDashDot">
        <color indexed="10"/>
      </bottom>
      <diagonal/>
    </border>
    <border>
      <left/>
      <right style="thin">
        <color indexed="64"/>
      </right>
      <top/>
      <bottom style="slantDashDot">
        <color indexed="10"/>
      </bottom>
      <diagonal/>
    </border>
    <border>
      <left/>
      <right style="thin">
        <color indexed="64"/>
      </right>
      <top style="medium">
        <color indexed="64"/>
      </top>
      <bottom style="thin">
        <color indexed="64"/>
      </bottom>
      <diagonal/>
    </border>
    <border diagonalUp="1">
      <left style="medium">
        <color indexed="64"/>
      </left>
      <right/>
      <top style="medium">
        <color indexed="64"/>
      </top>
      <bottom style="medium">
        <color indexed="64"/>
      </bottom>
      <diagonal style="thin">
        <color indexed="64"/>
      </diagonal>
    </border>
    <border diagonalUp="1">
      <left/>
      <right/>
      <top style="medium">
        <color indexed="64"/>
      </top>
      <bottom style="medium">
        <color indexed="64"/>
      </bottom>
      <diagonal style="thin">
        <color indexed="64"/>
      </diagonal>
    </border>
    <border diagonalUp="1">
      <left/>
      <right style="thin">
        <color indexed="64"/>
      </right>
      <top style="medium">
        <color indexed="64"/>
      </top>
      <bottom style="medium">
        <color indexed="64"/>
      </bottom>
      <diagonal style="thin">
        <color indexed="64"/>
      </diagonal>
    </border>
    <border>
      <left style="medium">
        <color indexed="64"/>
      </left>
      <right/>
      <top style="medium">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medium">
        <color indexed="64"/>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dashed">
        <color indexed="64"/>
      </top>
      <bottom/>
      <diagonal/>
    </border>
    <border>
      <left/>
      <right/>
      <top style="dashed">
        <color indexed="64"/>
      </top>
      <bottom/>
      <diagonal/>
    </border>
    <border>
      <left/>
      <right style="thin">
        <color indexed="64"/>
      </right>
      <top style="dashed">
        <color indexed="64"/>
      </top>
      <bottom/>
      <diagonal/>
    </border>
    <border>
      <left style="thin">
        <color indexed="64"/>
      </left>
      <right/>
      <top style="dashed">
        <color indexed="64"/>
      </top>
      <bottom style="hair">
        <color indexed="64"/>
      </bottom>
      <diagonal/>
    </border>
    <border>
      <left/>
      <right/>
      <top style="dashed">
        <color indexed="64"/>
      </top>
      <bottom style="hair">
        <color indexed="64"/>
      </bottom>
      <diagonal/>
    </border>
    <border>
      <left/>
      <right style="medium">
        <color indexed="64"/>
      </right>
      <top style="dashed">
        <color indexed="64"/>
      </top>
      <bottom style="hair">
        <color indexed="64"/>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style="medium">
        <color indexed="64"/>
      </right>
      <top style="thin">
        <color indexed="64"/>
      </top>
      <bottom style="hair">
        <color indexed="64"/>
      </bottom>
      <diagonal/>
    </border>
    <border diagonalDown="1">
      <left style="medium">
        <color indexed="64"/>
      </left>
      <right/>
      <top style="medium">
        <color indexed="64"/>
      </top>
      <bottom style="medium">
        <color indexed="64"/>
      </bottom>
      <diagonal style="thin">
        <color indexed="64"/>
      </diagonal>
    </border>
    <border diagonalDown="1">
      <left/>
      <right/>
      <top style="medium">
        <color indexed="64"/>
      </top>
      <bottom style="medium">
        <color indexed="64"/>
      </bottom>
      <diagonal style="thin">
        <color indexed="64"/>
      </diagonal>
    </border>
    <border diagonalDown="1">
      <left/>
      <right style="thin">
        <color indexed="64"/>
      </right>
      <top style="medium">
        <color indexed="64"/>
      </top>
      <bottom style="medium">
        <color indexed="64"/>
      </bottom>
      <diagonal style="thin">
        <color indexed="64"/>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diagonalUp="1">
      <left/>
      <right style="medium">
        <color indexed="64"/>
      </right>
      <top style="thin">
        <color indexed="64"/>
      </top>
      <bottom style="thin">
        <color indexed="64"/>
      </bottom>
      <diagonal style="thin">
        <color indexed="64"/>
      </diagonal>
    </border>
    <border>
      <left style="medium">
        <color indexed="64"/>
      </left>
      <right style="thin">
        <color indexed="64"/>
      </right>
      <top style="medium">
        <color indexed="64"/>
      </top>
      <bottom style="medium">
        <color indexed="64"/>
      </bottom>
      <diagonal/>
    </border>
    <border>
      <left style="hair">
        <color indexed="64"/>
      </left>
      <right style="hair">
        <color indexed="64"/>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diagonalDown="1">
      <left style="thin">
        <color indexed="64"/>
      </left>
      <right/>
      <top style="thin">
        <color indexed="64"/>
      </top>
      <bottom style="thin">
        <color indexed="64"/>
      </bottom>
      <diagonal style="thin">
        <color indexed="64"/>
      </diagonal>
    </border>
    <border diagonalDown="1">
      <left/>
      <right/>
      <top style="thin">
        <color indexed="64"/>
      </top>
      <bottom style="thin">
        <color indexed="64"/>
      </bottom>
      <diagonal style="thin">
        <color indexed="64"/>
      </diagonal>
    </border>
    <border diagonalDown="1">
      <left/>
      <right style="thin">
        <color indexed="64"/>
      </right>
      <top style="thin">
        <color indexed="64"/>
      </top>
      <bottom style="thin">
        <color indexed="64"/>
      </bottom>
      <diagonal style="thin">
        <color indexed="64"/>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right style="medium">
        <color rgb="FFFF0000"/>
      </right>
      <top style="medium">
        <color rgb="FFFF0000"/>
      </top>
      <bottom style="medium">
        <color rgb="FFFF0000"/>
      </bottom>
      <diagonal/>
    </border>
    <border>
      <left/>
      <right style="medium">
        <color auto="1"/>
      </right>
      <top style="medium">
        <color auto="1"/>
      </top>
      <bottom style="thin">
        <color auto="1"/>
      </bottom>
      <diagonal/>
    </border>
    <border>
      <left/>
      <right/>
      <top style="medium">
        <color auto="1"/>
      </top>
      <bottom style="thin">
        <color auto="1"/>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diagonalUp="1">
      <left style="thin">
        <color indexed="64"/>
      </left>
      <right/>
      <top style="thin">
        <color indexed="64"/>
      </top>
      <bottom/>
      <diagonal style="thin">
        <color indexed="64"/>
      </diagonal>
    </border>
    <border diagonalUp="1">
      <left/>
      <right/>
      <top style="thin">
        <color indexed="64"/>
      </top>
      <bottom/>
      <diagonal style="thin">
        <color indexed="64"/>
      </diagonal>
    </border>
    <border>
      <left style="slantDashDot">
        <color rgb="FFFF0000"/>
      </left>
      <right/>
      <top style="slantDashDot">
        <color rgb="FFFF0000"/>
      </top>
      <bottom style="thin">
        <color indexed="64"/>
      </bottom>
      <diagonal/>
    </border>
    <border>
      <left/>
      <right style="slantDashDot">
        <color rgb="FFFF0000"/>
      </right>
      <top style="slantDashDot">
        <color rgb="FFFF0000"/>
      </top>
      <bottom style="thin">
        <color indexed="64"/>
      </bottom>
      <diagonal/>
    </border>
    <border>
      <left style="slantDashDot">
        <color rgb="FFFF0000"/>
      </left>
      <right/>
      <top style="thin">
        <color indexed="64"/>
      </top>
      <bottom style="thin">
        <color indexed="64"/>
      </bottom>
      <diagonal/>
    </border>
    <border>
      <left/>
      <right style="slantDashDot">
        <color rgb="FFFF0000"/>
      </right>
      <top style="thin">
        <color indexed="64"/>
      </top>
      <bottom style="thin">
        <color indexed="64"/>
      </bottom>
      <diagonal/>
    </border>
    <border>
      <left style="slantDashDot">
        <color rgb="FFFF0000"/>
      </left>
      <right/>
      <top style="thin">
        <color indexed="64"/>
      </top>
      <bottom/>
      <diagonal/>
    </border>
    <border>
      <left/>
      <right style="slantDashDot">
        <color rgb="FFFF0000"/>
      </right>
      <top style="thin">
        <color indexed="64"/>
      </top>
      <bottom/>
      <diagonal/>
    </border>
    <border>
      <left style="thin">
        <color indexed="64"/>
      </left>
      <right style="thin">
        <color indexed="64"/>
      </right>
      <top style="thin">
        <color auto="1"/>
      </top>
      <bottom style="thin">
        <color auto="1"/>
      </bottom>
      <diagonal/>
    </border>
    <border>
      <left style="thin">
        <color auto="1"/>
      </left>
      <right/>
      <top/>
      <bottom/>
      <diagonal/>
    </border>
    <border>
      <left style="thin">
        <color auto="1"/>
      </left>
      <right/>
      <top style="thin">
        <color auto="1"/>
      </top>
      <bottom style="thin">
        <color auto="1"/>
      </bottom>
      <diagonal/>
    </border>
    <border>
      <left/>
      <right style="thin">
        <color indexed="64"/>
      </right>
      <top style="thin">
        <color auto="1"/>
      </top>
      <bottom style="thin">
        <color auto="1"/>
      </bottom>
      <diagonal/>
    </border>
    <border>
      <left style="medium">
        <color indexed="10"/>
      </left>
      <right/>
      <top style="medium">
        <color indexed="10"/>
      </top>
      <bottom style="medium">
        <color indexed="10"/>
      </bottom>
      <diagonal/>
    </border>
    <border>
      <left/>
      <right/>
      <top style="medium">
        <color indexed="10"/>
      </top>
      <bottom style="medium">
        <color indexed="10"/>
      </bottom>
      <diagonal/>
    </border>
    <border>
      <left/>
      <right style="medium">
        <color rgb="FFFF0000"/>
      </right>
      <top style="medium">
        <color indexed="10"/>
      </top>
      <bottom style="medium">
        <color indexed="10"/>
      </bottom>
      <diagonal/>
    </border>
    <border>
      <left/>
      <right style="thin">
        <color auto="1"/>
      </right>
      <top/>
      <bottom/>
      <diagonal/>
    </border>
    <border diagonalDown="1">
      <left/>
      <right style="medium">
        <color indexed="64"/>
      </right>
      <top style="thin">
        <color auto="1"/>
      </top>
      <bottom style="thin">
        <color indexed="64"/>
      </bottom>
      <diagonal style="thin">
        <color auto="1"/>
      </diagonal>
    </border>
    <border>
      <left style="thin">
        <color auto="1"/>
      </left>
      <right style="thin">
        <color theme="0"/>
      </right>
      <top style="thin">
        <color auto="1"/>
      </top>
      <bottom style="thin">
        <color indexed="64"/>
      </bottom>
      <diagonal/>
    </border>
    <border>
      <left style="thin">
        <color theme="0"/>
      </left>
      <right style="thin">
        <color theme="0"/>
      </right>
      <top style="thin">
        <color auto="1"/>
      </top>
      <bottom style="thin">
        <color indexed="64"/>
      </bottom>
      <diagonal/>
    </border>
    <border>
      <left style="thin">
        <color theme="0"/>
      </left>
      <right style="medium">
        <color indexed="64"/>
      </right>
      <top style="thin">
        <color auto="1"/>
      </top>
      <bottom style="thin">
        <color indexed="64"/>
      </bottom>
      <diagonal/>
    </border>
    <border diagonalUp="1">
      <left style="thin">
        <color indexed="64"/>
      </left>
      <right/>
      <top style="medium">
        <color indexed="64"/>
      </top>
      <bottom/>
      <diagonal style="thin">
        <color indexed="64"/>
      </diagonal>
    </border>
    <border diagonalUp="1">
      <left/>
      <right/>
      <top style="medium">
        <color indexed="64"/>
      </top>
      <bottom/>
      <diagonal style="thin">
        <color indexed="64"/>
      </diagonal>
    </border>
    <border diagonalUp="1">
      <left/>
      <right style="thin">
        <color indexed="64"/>
      </right>
      <top style="medium">
        <color indexed="64"/>
      </top>
      <bottom/>
      <diagonal style="thin">
        <color indexed="64"/>
      </diagonal>
    </border>
    <border diagonalUp="1">
      <left style="thin">
        <color indexed="64"/>
      </left>
      <right/>
      <top/>
      <bottom style="thin">
        <color indexed="64"/>
      </bottom>
      <diagonal style="thin">
        <color indexed="64"/>
      </diagonal>
    </border>
    <border diagonalUp="1">
      <left/>
      <right/>
      <top/>
      <bottom style="thin">
        <color indexed="64"/>
      </bottom>
      <diagonal style="thin">
        <color indexed="64"/>
      </diagonal>
    </border>
    <border diagonalUp="1">
      <left/>
      <right style="thin">
        <color indexed="64"/>
      </right>
      <top/>
      <bottom style="thin">
        <color indexed="64"/>
      </bottom>
      <diagonal style="thin">
        <color indexed="64"/>
      </diagonal>
    </border>
    <border diagonalUp="1">
      <left/>
      <right style="thin">
        <color indexed="64"/>
      </right>
      <top style="thin">
        <color indexed="64"/>
      </top>
      <bottom/>
      <diagonal style="thin">
        <color indexed="64"/>
      </diagonal>
    </border>
    <border diagonalUp="1">
      <left style="thin">
        <color indexed="64"/>
      </left>
      <right style="thin">
        <color indexed="64"/>
      </right>
      <top style="thin">
        <color indexed="64"/>
      </top>
      <bottom style="thin">
        <color indexed="64"/>
      </bottom>
      <diagonal style="thin">
        <color rgb="FFFF0000"/>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auto="1"/>
      </left>
      <right style="thin">
        <color indexed="64"/>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diagonalUp="1">
      <left/>
      <right style="medium">
        <color indexed="64"/>
      </right>
      <top style="medium">
        <color indexed="64"/>
      </top>
      <bottom/>
      <diagonal style="thin">
        <color indexed="64"/>
      </diagonal>
    </border>
    <border diagonalUp="1">
      <left/>
      <right style="medium">
        <color indexed="64"/>
      </right>
      <top/>
      <bottom style="thin">
        <color indexed="64"/>
      </bottom>
      <diagonal style="thin">
        <color indexed="64"/>
      </diagonal>
    </border>
    <border diagonalUp="1">
      <left/>
      <right style="medium">
        <color indexed="64"/>
      </right>
      <top style="thin">
        <color indexed="64"/>
      </top>
      <bottom/>
      <diagonal style="thin">
        <color indexed="64"/>
      </diagonal>
    </border>
    <border>
      <left style="medium">
        <color indexed="64"/>
      </left>
      <right style="medium">
        <color indexed="64"/>
      </right>
      <top style="thin">
        <color indexed="64"/>
      </top>
      <bottom/>
      <diagonal/>
    </border>
    <border>
      <left style="slantDashDot">
        <color indexed="10"/>
      </left>
      <right/>
      <top style="medium">
        <color theme="1"/>
      </top>
      <bottom style="slantDashDot">
        <color indexed="10"/>
      </bottom>
      <diagonal/>
    </border>
    <border>
      <left/>
      <right/>
      <top style="medium">
        <color theme="1"/>
      </top>
      <bottom style="slantDashDot">
        <color indexed="10"/>
      </bottom>
      <diagonal/>
    </border>
    <border>
      <left/>
      <right style="slantDashDot">
        <color indexed="10"/>
      </right>
      <top style="medium">
        <color theme="1"/>
      </top>
      <bottom style="slantDashDot">
        <color indexed="10"/>
      </bottom>
      <diagonal/>
    </border>
    <border>
      <left/>
      <right style="medium">
        <color indexed="64"/>
      </right>
      <top style="hair">
        <color auto="1"/>
      </top>
      <bottom/>
      <diagonal/>
    </border>
    <border>
      <left style="thin">
        <color auto="1"/>
      </left>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diagonalUp="1">
      <left style="thin">
        <color indexed="64"/>
      </left>
      <right/>
      <top/>
      <bottom style="medium">
        <color indexed="64"/>
      </bottom>
      <diagonal style="thin">
        <color indexed="64"/>
      </diagonal>
    </border>
    <border diagonalUp="1">
      <left/>
      <right/>
      <top/>
      <bottom style="medium">
        <color indexed="64"/>
      </bottom>
      <diagonal style="thin">
        <color indexed="64"/>
      </diagonal>
    </border>
    <border diagonalUp="1">
      <left/>
      <right style="thin">
        <color indexed="64"/>
      </right>
      <top/>
      <bottom style="medium">
        <color indexed="64"/>
      </bottom>
      <diagonal style="thin">
        <color indexed="64"/>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diagonalDown="1">
      <left style="medium">
        <color indexed="64"/>
      </left>
      <right/>
      <top style="medium">
        <color indexed="64"/>
      </top>
      <bottom/>
      <diagonal style="thin">
        <color indexed="64"/>
      </diagonal>
    </border>
    <border diagonalDown="1">
      <left/>
      <right/>
      <top style="medium">
        <color indexed="64"/>
      </top>
      <bottom/>
      <diagonal style="thin">
        <color indexed="64"/>
      </diagonal>
    </border>
    <border diagonalDown="1">
      <left/>
      <right style="thin">
        <color auto="1"/>
      </right>
      <top style="medium">
        <color indexed="64"/>
      </top>
      <bottom/>
      <diagonal style="thin">
        <color indexed="64"/>
      </diagonal>
    </border>
    <border diagonalDown="1">
      <left style="medium">
        <color indexed="64"/>
      </left>
      <right/>
      <top/>
      <bottom/>
      <diagonal style="thin">
        <color indexed="64"/>
      </diagonal>
    </border>
    <border diagonalDown="1">
      <left/>
      <right/>
      <top/>
      <bottom/>
      <diagonal style="thin">
        <color indexed="64"/>
      </diagonal>
    </border>
    <border diagonalDown="1">
      <left/>
      <right style="thin">
        <color auto="1"/>
      </right>
      <top/>
      <bottom/>
      <diagonal style="thin">
        <color indexed="64"/>
      </diagonal>
    </border>
    <border>
      <left style="thin">
        <color auto="1"/>
      </left>
      <right style="thin">
        <color auto="1"/>
      </right>
      <top/>
      <bottom style="thin">
        <color auto="1"/>
      </bottom>
      <diagonal/>
    </border>
    <border diagonalUp="1">
      <left/>
      <right style="double">
        <color indexed="64"/>
      </right>
      <top style="thin">
        <color indexed="64"/>
      </top>
      <bottom style="thin">
        <color indexed="64"/>
      </bottom>
      <diagonal style="thin">
        <color indexed="64"/>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rgb="FF000000"/>
      </left>
      <right style="thin">
        <color rgb="FF000000"/>
      </right>
      <top style="thin">
        <color rgb="FF000000"/>
      </top>
      <bottom/>
      <diagonal/>
    </border>
    <border>
      <left/>
      <right style="thin">
        <color indexed="64"/>
      </right>
      <top style="thin">
        <color indexed="64"/>
      </top>
      <bottom style="dotted">
        <color indexed="64"/>
      </bottom>
      <diagonal/>
    </border>
    <border>
      <left/>
      <right style="thin">
        <color indexed="64"/>
      </right>
      <top style="dotted">
        <color indexed="64"/>
      </top>
      <bottom style="dotted">
        <color indexed="64"/>
      </bottom>
      <diagonal/>
    </border>
    <border>
      <left/>
      <right style="thin">
        <color indexed="64"/>
      </right>
      <top style="dotted">
        <color indexed="64"/>
      </top>
      <bottom style="thin">
        <color indexed="64"/>
      </bottom>
      <diagonal/>
    </border>
    <border>
      <left style="thin">
        <color indexed="64"/>
      </left>
      <right style="thin">
        <color indexed="64"/>
      </right>
      <top style="thin">
        <color rgb="FF000000"/>
      </top>
      <bottom/>
      <diagonal/>
    </border>
    <border>
      <left style="thin">
        <color indexed="64"/>
      </left>
      <right style="thin">
        <color indexed="64"/>
      </right>
      <top style="thin">
        <color indexed="64"/>
      </top>
      <bottom style="thin">
        <color rgb="FF000000"/>
      </bottom>
      <diagonal/>
    </border>
    <border>
      <left style="thin">
        <color indexed="64"/>
      </left>
      <right style="thin">
        <color indexed="64"/>
      </right>
      <top style="dotted">
        <color indexed="64"/>
      </top>
      <bottom style="thin">
        <color rgb="FF000000"/>
      </bottom>
      <diagonal/>
    </border>
    <border>
      <left style="thin">
        <color indexed="64"/>
      </left>
      <right style="thin">
        <color indexed="64"/>
      </right>
      <top/>
      <bottom style="dotted">
        <color indexed="64"/>
      </bottom>
      <diagonal/>
    </border>
    <border>
      <left style="thin">
        <color indexed="64"/>
      </left>
      <right style="thin">
        <color indexed="64"/>
      </right>
      <top/>
      <bottom style="dotted">
        <color rgb="FF000000"/>
      </bottom>
      <diagonal/>
    </border>
    <border>
      <left style="thin">
        <color rgb="FF000000"/>
      </left>
      <right style="thin">
        <color indexed="64"/>
      </right>
      <top style="thin">
        <color rgb="FF000000"/>
      </top>
      <bottom/>
      <diagonal/>
    </border>
    <border>
      <left style="thin">
        <color indexed="64"/>
      </left>
      <right style="thin">
        <color rgb="FF000000"/>
      </right>
      <top style="thin">
        <color rgb="FF000000"/>
      </top>
      <bottom/>
      <diagonal/>
    </border>
    <border>
      <left style="thin">
        <color indexed="64"/>
      </left>
      <right style="thin">
        <color indexed="64"/>
      </right>
      <top style="thin">
        <color rgb="FF000000"/>
      </top>
      <bottom style="dotted">
        <color indexed="64"/>
      </bottom>
      <diagonal/>
    </border>
    <border>
      <left style="thin">
        <color indexed="64"/>
      </left>
      <right style="thin">
        <color indexed="64"/>
      </right>
      <top style="dotted">
        <color indexed="64"/>
      </top>
      <bottom/>
      <diagonal/>
    </border>
    <border>
      <left style="thin">
        <color rgb="FF000000"/>
      </left>
      <right style="thin">
        <color rgb="FF000000"/>
      </right>
      <top style="thin">
        <color rgb="FF000000"/>
      </top>
      <bottom style="thin">
        <color indexed="64"/>
      </bottom>
      <diagonal/>
    </border>
    <border>
      <left style="thin">
        <color indexed="64"/>
      </left>
      <right/>
      <top style="thin">
        <color indexed="64"/>
      </top>
      <bottom style="dotted">
        <color indexed="64"/>
      </bottom>
      <diagonal/>
    </border>
    <border>
      <left style="thin">
        <color rgb="FF000000"/>
      </left>
      <right style="thin">
        <color rgb="FF000000"/>
      </right>
      <top style="thin">
        <color indexed="64"/>
      </top>
      <bottom style="thin">
        <color rgb="FF000000"/>
      </bottom>
      <diagonal/>
    </border>
    <border>
      <left style="thin">
        <color indexed="64"/>
      </left>
      <right/>
      <top style="hair">
        <color indexed="64"/>
      </top>
      <bottom style="dotted">
        <color rgb="FF000000"/>
      </bottom>
      <diagonal/>
    </border>
    <border>
      <left style="thin">
        <color rgb="FF000000"/>
      </left>
      <right style="thin">
        <color rgb="FF000000"/>
      </right>
      <top style="thin">
        <color rgb="FF000000"/>
      </top>
      <bottom style="thin">
        <color rgb="FF000000"/>
      </bottom>
      <diagonal/>
    </border>
    <border>
      <left/>
      <right style="thin">
        <color indexed="64"/>
      </right>
      <top style="thin">
        <color rgb="FF000000"/>
      </top>
      <bottom/>
      <diagonal/>
    </border>
    <border>
      <left style="thin">
        <color indexed="64"/>
      </left>
      <right style="thin">
        <color indexed="64"/>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rgb="FF000000"/>
      </right>
      <top style="thin">
        <color indexed="64"/>
      </top>
      <bottom/>
      <diagonal/>
    </border>
    <border>
      <left style="thin">
        <color rgb="FF000000"/>
      </left>
      <right style="thin">
        <color indexed="64"/>
      </right>
      <top style="thin">
        <color rgb="FF000000"/>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dotted">
        <color rgb="FF000000"/>
      </top>
      <bottom style="dotted">
        <color rgb="FF000000"/>
      </bottom>
      <diagonal/>
    </border>
    <border>
      <left style="thin">
        <color rgb="FF000000"/>
      </left>
      <right style="thin">
        <color rgb="FF000000"/>
      </right>
      <top/>
      <bottom/>
      <diagonal/>
    </border>
    <border>
      <left style="thin">
        <color rgb="FF000000"/>
      </left>
      <right/>
      <top/>
      <bottom style="thin">
        <color rgb="FF000000"/>
      </bottom>
      <diagonal/>
    </border>
    <border>
      <left/>
      <right style="thin">
        <color indexed="64"/>
      </right>
      <top/>
      <bottom style="dotted">
        <color indexed="64"/>
      </bottom>
      <diagonal/>
    </border>
    <border>
      <left style="thin">
        <color indexed="64"/>
      </left>
      <right/>
      <top style="thin">
        <color rgb="FF000000"/>
      </top>
      <bottom/>
      <diagonal/>
    </border>
    <border>
      <left style="thin">
        <color rgb="FF000000"/>
      </left>
      <right/>
      <top style="thin">
        <color rgb="FF000000"/>
      </top>
      <bottom/>
      <diagonal/>
    </border>
    <border>
      <left/>
      <right/>
      <top style="thin">
        <color indexed="64"/>
      </top>
      <bottom style="dotted">
        <color indexed="64"/>
      </bottom>
      <diagonal/>
    </border>
    <border>
      <left style="thin">
        <color rgb="FF000000"/>
      </left>
      <right/>
      <top style="thin">
        <color rgb="FF000000"/>
      </top>
      <bottom style="dotted">
        <color rgb="FF000000"/>
      </bottom>
      <diagonal/>
    </border>
    <border>
      <left/>
      <right/>
      <top style="dotted">
        <color indexed="64"/>
      </top>
      <bottom style="thin">
        <color indexed="64"/>
      </bottom>
      <diagonal/>
    </border>
    <border>
      <left style="thin">
        <color indexed="64"/>
      </left>
      <right style="thin">
        <color indexed="64"/>
      </right>
      <top style="thin">
        <color rgb="FF000000"/>
      </top>
      <bottom style="dotted">
        <color rgb="FF000000"/>
      </bottom>
      <diagonal/>
    </border>
    <border>
      <left style="thin">
        <color rgb="FF000000"/>
      </left>
      <right style="thin">
        <color indexed="64"/>
      </right>
      <top style="thin">
        <color indexed="64"/>
      </top>
      <bottom/>
      <diagonal/>
    </border>
    <border>
      <left/>
      <right/>
      <top/>
      <bottom style="dotted">
        <color rgb="FF000000"/>
      </bottom>
      <diagonal/>
    </border>
    <border>
      <left style="thin">
        <color rgb="FF000000"/>
      </left>
      <right/>
      <top/>
      <bottom style="dotted">
        <color rgb="FF000000"/>
      </bottom>
      <diagonal/>
    </border>
    <border>
      <left style="thin">
        <color indexed="64"/>
      </left>
      <right style="thin">
        <color indexed="64"/>
      </right>
      <top style="dotted">
        <color indexed="64"/>
      </top>
      <bottom style="dotted">
        <color rgb="FF000000"/>
      </bottom>
      <diagonal/>
    </border>
    <border>
      <left/>
      <right style="thin">
        <color rgb="FF000000"/>
      </right>
      <top/>
      <bottom style="dotted">
        <color rgb="FF000000"/>
      </bottom>
      <diagonal/>
    </border>
    <border>
      <left style="thin">
        <color indexed="64"/>
      </left>
      <right style="thin">
        <color indexed="64"/>
      </right>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style="thin">
        <color indexed="64"/>
      </right>
      <top style="hair">
        <color indexed="64"/>
      </top>
      <bottom/>
      <diagonal/>
    </border>
    <border>
      <left style="thin">
        <color rgb="FF000000"/>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rgb="FF000000"/>
      </right>
      <top style="thin">
        <color indexed="64"/>
      </top>
      <bottom style="dotted">
        <color rgb="FF000000"/>
      </bottom>
      <diagonal/>
    </border>
    <border>
      <left style="thin">
        <color rgb="FF000000"/>
      </left>
      <right/>
      <top style="thin">
        <color indexed="64"/>
      </top>
      <bottom style="thin">
        <color rgb="FF000000"/>
      </bottom>
      <diagonal/>
    </border>
    <border>
      <left style="thin">
        <color rgb="FF000000"/>
      </left>
      <right style="thin">
        <color indexed="64"/>
      </right>
      <top style="thin">
        <color indexed="64"/>
      </top>
      <bottom style="thin">
        <color rgb="FF000000"/>
      </bottom>
      <diagonal/>
    </border>
    <border>
      <left style="thin">
        <color rgb="FF000000"/>
      </left>
      <right style="thin">
        <color rgb="FF000000"/>
      </right>
      <top/>
      <bottom style="dotted">
        <color rgb="FF000000"/>
      </bottom>
      <diagonal/>
    </border>
    <border>
      <left style="thin">
        <color rgb="FF000000"/>
      </left>
      <right style="thin">
        <color rgb="FF000000"/>
      </right>
      <top/>
      <bottom style="thin">
        <color indexed="64"/>
      </bottom>
      <diagonal/>
    </border>
    <border>
      <left style="thin">
        <color rgb="FF000000"/>
      </left>
      <right/>
      <top style="thin">
        <color rgb="FF000000"/>
      </top>
      <bottom style="thin">
        <color indexed="64"/>
      </bottom>
      <diagonal/>
    </border>
    <border>
      <left/>
      <right style="thin">
        <color rgb="FF000000"/>
      </right>
      <top/>
      <bottom/>
      <diagonal/>
    </border>
    <border>
      <left/>
      <right style="thin">
        <color rgb="FF000000"/>
      </right>
      <top/>
      <bottom style="thin">
        <color rgb="FF000000"/>
      </bottom>
      <diagonal/>
    </border>
    <border>
      <left/>
      <right style="thin">
        <color rgb="FF000000"/>
      </right>
      <top style="dotted">
        <color rgb="FF000000"/>
      </top>
      <bottom style="dotted">
        <color rgb="FF000000"/>
      </bottom>
      <diagonal/>
    </border>
    <border>
      <left style="thin">
        <color indexed="64"/>
      </left>
      <right style="thin">
        <color rgb="FF000000"/>
      </right>
      <top style="thin">
        <color indexed="64"/>
      </top>
      <bottom style="dotted">
        <color indexed="64"/>
      </bottom>
      <diagonal/>
    </border>
    <border>
      <left/>
      <right style="thin">
        <color rgb="FF000000"/>
      </right>
      <top style="thin">
        <color indexed="64"/>
      </top>
      <bottom/>
      <diagonal/>
    </border>
    <border>
      <left style="thin">
        <color indexed="64"/>
      </left>
      <right style="thin">
        <color rgb="FF000000"/>
      </right>
      <top style="hair">
        <color indexed="64"/>
      </top>
      <bottom style="thin">
        <color indexed="64"/>
      </bottom>
      <diagonal/>
    </border>
    <border>
      <left style="thin">
        <color indexed="64"/>
      </left>
      <right style="thin">
        <color indexed="64"/>
      </right>
      <top style="hair">
        <color indexed="64"/>
      </top>
      <bottom style="thin">
        <color rgb="FF000000"/>
      </bottom>
      <diagonal/>
    </border>
    <border>
      <left/>
      <right style="thin">
        <color indexed="64"/>
      </right>
      <top style="thin">
        <color indexed="64"/>
      </top>
      <bottom style="thin">
        <color rgb="FF000000"/>
      </bottom>
      <diagonal/>
    </border>
    <border>
      <left style="thin">
        <color rgb="FF000000"/>
      </left>
      <right style="thin">
        <color rgb="FF000000"/>
      </right>
      <top/>
      <bottom style="dotted">
        <color indexed="64"/>
      </bottom>
      <diagonal/>
    </border>
    <border>
      <left style="thin">
        <color indexed="64"/>
      </left>
      <right/>
      <top style="dotted">
        <color indexed="64"/>
      </top>
      <bottom style="dotted">
        <color indexed="64"/>
      </bottom>
      <diagonal/>
    </border>
    <border>
      <left style="thin">
        <color rgb="FF000000"/>
      </left>
      <right style="thin">
        <color rgb="FF000000"/>
      </right>
      <top style="thin">
        <color indexed="64"/>
      </top>
      <bottom/>
      <diagonal/>
    </border>
    <border>
      <left style="thin">
        <color rgb="FF000000"/>
      </left>
      <right style="thin">
        <color rgb="FF000000"/>
      </right>
      <top style="dotted">
        <color indexed="64"/>
      </top>
      <bottom style="dotted">
        <color indexed="64"/>
      </bottom>
      <diagonal/>
    </border>
    <border>
      <left style="thin">
        <color indexed="64"/>
      </left>
      <right/>
      <top style="dotted">
        <color indexed="64"/>
      </top>
      <bottom style="thin">
        <color indexed="64"/>
      </bottom>
      <diagonal/>
    </border>
    <border>
      <left style="thin">
        <color rgb="FF000000"/>
      </left>
      <right style="thin">
        <color rgb="FF000000"/>
      </right>
      <top style="dotted">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thin">
        <color indexed="64"/>
      </right>
      <top/>
      <bottom/>
      <diagonal/>
    </border>
    <border>
      <left style="thin">
        <color indexed="64"/>
      </left>
      <right style="thin">
        <color rgb="FF000000"/>
      </right>
      <top/>
      <bottom/>
      <diagonal/>
    </border>
    <border>
      <left style="thin">
        <color rgb="FF000000"/>
      </left>
      <right style="thin">
        <color indexed="64"/>
      </right>
      <top/>
      <bottom style="thin">
        <color rgb="FF000000"/>
      </bottom>
      <diagonal/>
    </border>
    <border>
      <left style="thin">
        <color indexed="64"/>
      </left>
      <right style="thin">
        <color rgb="FF000000"/>
      </right>
      <top/>
      <bottom style="thin">
        <color rgb="FF000000"/>
      </bottom>
      <diagonal/>
    </border>
    <border>
      <left style="thin">
        <color indexed="64"/>
      </left>
      <right style="thin">
        <color indexed="64"/>
      </right>
      <top style="hair">
        <color indexed="64"/>
      </top>
      <bottom style="dotted">
        <color rgb="FF000000"/>
      </bottom>
      <diagonal/>
    </border>
    <border>
      <left style="thin">
        <color indexed="64"/>
      </left>
      <right style="thin">
        <color rgb="FF000000"/>
      </right>
      <top style="thin">
        <color indexed="64"/>
      </top>
      <bottom style="thin">
        <color indexed="64"/>
      </bottom>
      <diagonal/>
    </border>
    <border>
      <left style="thin">
        <color rgb="FF000000"/>
      </left>
      <right style="thin">
        <color indexed="64"/>
      </right>
      <top style="thin">
        <color indexed="64"/>
      </top>
      <bottom style="thin">
        <color indexed="64"/>
      </bottom>
      <diagonal/>
    </border>
    <border>
      <left style="thin">
        <color indexed="64"/>
      </left>
      <right/>
      <top style="thin">
        <color indexed="64"/>
      </top>
      <bottom style="thin">
        <color rgb="FF000000"/>
      </bottom>
      <diagonal/>
    </border>
    <border>
      <left style="thin">
        <color indexed="64"/>
      </left>
      <right/>
      <top style="dotted">
        <color indexed="64"/>
      </top>
      <bottom style="thin">
        <color rgb="FF000000"/>
      </bottom>
      <diagonal/>
    </border>
    <border>
      <left style="thin">
        <color rgb="FF000000"/>
      </left>
      <right style="thin">
        <color rgb="FF000000"/>
      </right>
      <top style="dotted">
        <color rgb="FF000000"/>
      </top>
      <bottom style="thin">
        <color rgb="FF000000"/>
      </bottom>
      <diagonal/>
    </border>
    <border>
      <left/>
      <right/>
      <top style="thin">
        <color indexed="64"/>
      </top>
      <bottom style="thin">
        <color rgb="FF000000"/>
      </bottom>
      <diagonal/>
    </border>
    <border>
      <left/>
      <right/>
      <top/>
      <bottom style="dashed">
        <color rgb="FF000000"/>
      </bottom>
      <diagonal/>
    </border>
    <border>
      <left style="thin">
        <color rgb="FF000000"/>
      </left>
      <right style="thin">
        <color rgb="FF000000"/>
      </right>
      <top style="thin">
        <color rgb="FF000000"/>
      </top>
      <bottom style="dotted">
        <color rgb="FF000000"/>
      </bottom>
      <diagonal/>
    </border>
    <border>
      <left/>
      <right/>
      <top style="thin">
        <color rgb="FF000000"/>
      </top>
      <bottom style="thin">
        <color rgb="FF000000"/>
      </bottom>
      <diagonal/>
    </border>
    <border>
      <left style="thin">
        <color rgb="FF000000"/>
      </left>
      <right/>
      <top style="dotted">
        <color indexed="64"/>
      </top>
      <bottom style="dotted">
        <color indexed="64"/>
      </bottom>
      <diagonal/>
    </border>
    <border>
      <left style="thin">
        <color rgb="FF000000"/>
      </left>
      <right style="thin">
        <color indexed="64"/>
      </right>
      <top/>
      <bottom style="thin">
        <color indexed="64"/>
      </bottom>
      <diagonal/>
    </border>
    <border>
      <left style="thin">
        <color rgb="FF000000"/>
      </left>
      <right/>
      <top/>
      <bottom style="thin">
        <color indexed="64"/>
      </bottom>
      <diagonal/>
    </border>
    <border>
      <left/>
      <right/>
      <top style="thin">
        <color rgb="FF000000"/>
      </top>
      <bottom style="thin">
        <color indexed="64"/>
      </bottom>
      <diagonal/>
    </border>
    <border>
      <left style="thin">
        <color rgb="FF000000"/>
      </left>
      <right/>
      <top/>
      <bottom/>
      <diagonal/>
    </border>
    <border>
      <left style="thin">
        <color rgb="FF000000"/>
      </left>
      <right/>
      <top style="thin">
        <color indexed="64"/>
      </top>
      <bottom/>
      <diagonal/>
    </border>
    <border>
      <left style="thin">
        <color rgb="FF000000"/>
      </left>
      <right style="thin">
        <color indexed="64"/>
      </right>
      <top style="dotted">
        <color rgb="FF000000"/>
      </top>
      <bottom/>
      <diagonal/>
    </border>
    <border>
      <left style="thin">
        <color indexed="64"/>
      </left>
      <right style="thin">
        <color rgb="FF000000"/>
      </right>
      <top style="dotted">
        <color rgb="FF000000"/>
      </top>
      <bottom/>
      <diagonal/>
    </border>
    <border>
      <left/>
      <right style="thin">
        <color rgb="FF000000"/>
      </right>
      <top style="thin">
        <color rgb="FF000000"/>
      </top>
      <bottom/>
      <diagonal/>
    </border>
    <border>
      <left style="thin">
        <color indexed="64"/>
      </left>
      <right/>
      <top/>
      <bottom style="thin">
        <color rgb="FF000000"/>
      </bottom>
      <diagonal/>
    </border>
    <border>
      <left style="thin">
        <color rgb="FF000000"/>
      </left>
      <right style="thin">
        <color indexed="64"/>
      </right>
      <top style="thin">
        <color rgb="FF000000"/>
      </top>
      <bottom style="dotted">
        <color indexed="64"/>
      </bottom>
      <diagonal/>
    </border>
    <border>
      <left style="thin">
        <color indexed="64"/>
      </left>
      <right style="thin">
        <color rgb="FF000000"/>
      </right>
      <top style="thin">
        <color rgb="FF000000"/>
      </top>
      <bottom style="dotted">
        <color rgb="FF000000"/>
      </bottom>
      <diagonal/>
    </border>
    <border>
      <left style="thin">
        <color rgb="FF000000"/>
      </left>
      <right style="thin">
        <color indexed="64"/>
      </right>
      <top style="dotted">
        <color indexed="64"/>
      </top>
      <bottom style="thin">
        <color rgb="FF000000"/>
      </bottom>
      <diagonal/>
    </border>
    <border>
      <left style="thin">
        <color indexed="64"/>
      </left>
      <right style="thin">
        <color indexed="64"/>
      </right>
      <top style="thin">
        <color indexed="64"/>
      </top>
      <bottom style="dotted">
        <color rgb="FF000000"/>
      </bottom>
      <diagonal/>
    </border>
    <border>
      <left style="thin">
        <color indexed="64"/>
      </left>
      <right/>
      <top style="hair">
        <color indexed="64"/>
      </top>
      <bottom style="thin">
        <color indexed="64"/>
      </bottom>
      <diagonal/>
    </border>
    <border>
      <left/>
      <right style="thin">
        <color rgb="FF000000"/>
      </right>
      <top style="dotted">
        <color rgb="FF000000"/>
      </top>
      <bottom/>
      <diagonal/>
    </border>
    <border>
      <left style="thin">
        <color indexed="64"/>
      </left>
      <right/>
      <top style="thin">
        <color rgb="FF000000"/>
      </top>
      <bottom style="thin">
        <color rgb="FF000000"/>
      </bottom>
      <diagonal/>
    </border>
    <border>
      <left/>
      <right style="thin">
        <color indexed="64"/>
      </right>
      <top style="thin">
        <color rgb="FF000000"/>
      </top>
      <bottom style="thin">
        <color rgb="FF000000"/>
      </bottom>
      <diagonal/>
    </border>
    <border>
      <left style="thin">
        <color rgb="FF000000"/>
      </left>
      <right style="thin">
        <color indexed="64"/>
      </right>
      <top/>
      <bottom style="dotted">
        <color rgb="FF000000"/>
      </bottom>
      <diagonal/>
    </border>
    <border>
      <left style="thin">
        <color indexed="64"/>
      </left>
      <right style="thin">
        <color rgb="FF000000"/>
      </right>
      <top/>
      <bottom style="dotted">
        <color rgb="FF000000"/>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right style="thin">
        <color indexed="64"/>
      </right>
      <top style="thin">
        <color indexed="64"/>
      </top>
      <bottom/>
      <diagonal style="thin">
        <color indexed="64"/>
      </diagonal>
    </border>
    <border diagonalDown="1">
      <left style="thin">
        <color indexed="64"/>
      </left>
      <right/>
      <top/>
      <bottom/>
      <diagonal style="thin">
        <color indexed="64"/>
      </diagonal>
    </border>
    <border diagonalDown="1">
      <left style="thin">
        <color indexed="64"/>
      </left>
      <right/>
      <top/>
      <bottom style="thin">
        <color indexed="64"/>
      </bottom>
      <diagonal style="thin">
        <color indexed="64"/>
      </diagonal>
    </border>
    <border diagonalDown="1">
      <left/>
      <right/>
      <top/>
      <bottom style="thin">
        <color indexed="64"/>
      </bottom>
      <diagonal style="thin">
        <color indexed="64"/>
      </diagonal>
    </border>
    <border diagonalDown="1">
      <left/>
      <right style="thin">
        <color indexed="64"/>
      </right>
      <top/>
      <bottom style="thin">
        <color indexed="64"/>
      </bottom>
      <diagonal style="thin">
        <color indexed="64"/>
      </diagonal>
    </border>
    <border>
      <left/>
      <right style="medium">
        <color indexed="64"/>
      </right>
      <top/>
      <bottom style="hair">
        <color indexed="64"/>
      </bottom>
      <diagonal/>
    </border>
    <border>
      <left style="medium">
        <color auto="1"/>
      </left>
      <right style="medium">
        <color auto="1"/>
      </right>
      <top/>
      <bottom style="medium">
        <color indexed="64"/>
      </bottom>
      <diagonal/>
    </border>
    <border diagonalUp="1">
      <left style="medium">
        <color indexed="64"/>
      </left>
      <right style="medium">
        <color indexed="64"/>
      </right>
      <top style="thin">
        <color indexed="64"/>
      </top>
      <bottom style="thin">
        <color indexed="64"/>
      </bottom>
      <diagonal style="thin">
        <color indexed="64"/>
      </diagonal>
    </border>
    <border>
      <left/>
      <right style="thin">
        <color auto="1"/>
      </right>
      <top/>
      <bottom style="thin">
        <color indexed="64"/>
      </bottom>
      <diagonal/>
    </border>
    <border diagonalUp="1">
      <left style="thin">
        <color auto="1"/>
      </left>
      <right style="thin">
        <color auto="1"/>
      </right>
      <top style="thin">
        <color indexed="64"/>
      </top>
      <bottom/>
      <diagonal style="thin">
        <color auto="1"/>
      </diagonal>
    </border>
    <border diagonalUp="1">
      <left style="thin">
        <color auto="1"/>
      </left>
      <right style="thin">
        <color auto="1"/>
      </right>
      <top/>
      <bottom/>
      <diagonal style="thin">
        <color auto="1"/>
      </diagonal>
    </border>
    <border diagonalUp="1">
      <left style="thin">
        <color indexed="64"/>
      </left>
      <right style="thin">
        <color indexed="64"/>
      </right>
      <top/>
      <bottom style="thin">
        <color indexed="64"/>
      </bottom>
      <diagonal style="thin">
        <color indexed="64"/>
      </diagonal>
    </border>
    <border>
      <left/>
      <right/>
      <top style="double">
        <color indexed="64"/>
      </top>
      <bottom/>
      <diagonal/>
    </border>
    <border>
      <left style="thin">
        <color auto="1"/>
      </left>
      <right style="thin">
        <color indexed="64"/>
      </right>
      <top style="medium">
        <color indexed="64"/>
      </top>
      <bottom style="medium">
        <color theme="1"/>
      </bottom>
      <diagonal/>
    </border>
    <border>
      <left/>
      <right/>
      <top style="double">
        <color indexed="64"/>
      </top>
      <bottom style="thin">
        <color auto="1"/>
      </bottom>
      <diagonal/>
    </border>
    <border diagonalUp="1">
      <left style="thin">
        <color indexed="64"/>
      </left>
      <right/>
      <top/>
      <bottom/>
      <diagonal style="thin">
        <color indexed="64"/>
      </diagonal>
    </border>
    <border diagonalUp="1">
      <left/>
      <right style="thin">
        <color indexed="64"/>
      </right>
      <top/>
      <bottom/>
      <diagonal style="thin">
        <color indexed="64"/>
      </diagonal>
    </border>
    <border diagonalUp="1">
      <left style="thin">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thin">
        <color indexed="64"/>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style="slantDashDot">
        <color indexed="10"/>
      </left>
      <right/>
      <top style="thin">
        <color indexed="64"/>
      </top>
      <bottom style="medium">
        <color indexed="64"/>
      </bottom>
      <diagonal/>
    </border>
    <border>
      <left/>
      <right style="slantDashDot">
        <color indexed="10"/>
      </right>
      <top style="thin">
        <color indexed="64"/>
      </top>
      <bottom style="medium">
        <color indexed="64"/>
      </bottom>
      <diagonal/>
    </border>
  </borders>
  <cellStyleXfs count="49">
    <xf numFmtId="0" fontId="0" fillId="0" borderId="0">
      <alignment vertical="center"/>
    </xf>
    <xf numFmtId="0" fontId="127" fillId="0" borderId="1">
      <alignment horizontal="center" vertical="center"/>
    </xf>
    <xf numFmtId="38" fontId="49" fillId="0" borderId="0" applyFont="0" applyFill="0" applyBorder="0" applyAlignment="0" applyProtection="0">
      <alignment vertical="center"/>
    </xf>
    <xf numFmtId="0" fontId="25" fillId="0" borderId="0"/>
    <xf numFmtId="0" fontId="125" fillId="0" borderId="0">
      <alignment vertical="center"/>
    </xf>
    <xf numFmtId="0" fontId="17" fillId="0" borderId="0">
      <alignment vertical="center"/>
    </xf>
    <xf numFmtId="0" fontId="17" fillId="0" borderId="0">
      <alignment vertical="center"/>
    </xf>
    <xf numFmtId="0" fontId="16" fillId="0" borderId="0">
      <alignment vertical="center"/>
    </xf>
    <xf numFmtId="0" fontId="25" fillId="0" borderId="0">
      <alignment vertical="center"/>
    </xf>
    <xf numFmtId="0" fontId="15" fillId="0" borderId="0">
      <alignment vertical="center"/>
    </xf>
    <xf numFmtId="0" fontId="15" fillId="0" borderId="0">
      <alignment vertical="center"/>
    </xf>
    <xf numFmtId="0" fontId="15" fillId="0" borderId="0">
      <alignment vertical="center"/>
    </xf>
    <xf numFmtId="38" fontId="17"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63" fillId="0" borderId="0" applyNumberFormat="0" applyFill="0" applyBorder="0" applyAlignment="0" applyProtection="0">
      <alignment vertical="center"/>
    </xf>
    <xf numFmtId="0" fontId="171" fillId="0" borderId="0" applyNumberFormat="0" applyFill="0" applyBorder="0" applyAlignment="0" applyProtection="0">
      <alignment vertical="center"/>
    </xf>
    <xf numFmtId="0" fontId="12" fillId="0" borderId="0">
      <alignment vertical="center"/>
    </xf>
    <xf numFmtId="38" fontId="25" fillId="0" borderId="0" applyFont="0" applyFill="0" applyBorder="0" applyAlignment="0" applyProtection="0">
      <alignment vertical="center"/>
    </xf>
    <xf numFmtId="0" fontId="25" fillId="0" borderId="0"/>
    <xf numFmtId="38" fontId="25" fillId="0" borderId="0" applyFont="0" applyFill="0" applyBorder="0" applyAlignment="0" applyProtection="0"/>
    <xf numFmtId="38" fontId="125" fillId="0" borderId="0" applyFont="0" applyFill="0" applyBorder="0" applyAlignment="0" applyProtection="0">
      <alignment vertical="center"/>
    </xf>
    <xf numFmtId="0" fontId="125" fillId="0" borderId="0">
      <alignment vertical="center"/>
    </xf>
    <xf numFmtId="0" fontId="12" fillId="0" borderId="0">
      <alignment vertical="center"/>
    </xf>
    <xf numFmtId="0" fontId="12" fillId="0" borderId="0">
      <alignment vertical="center"/>
    </xf>
    <xf numFmtId="0" fontId="125" fillId="0" borderId="0">
      <alignment vertical="center"/>
    </xf>
    <xf numFmtId="0" fontId="25" fillId="0" borderId="0">
      <alignment vertical="center"/>
    </xf>
    <xf numFmtId="0" fontId="12" fillId="0" borderId="0">
      <alignment vertical="center"/>
    </xf>
    <xf numFmtId="0" fontId="12" fillId="0" borderId="0">
      <alignment vertical="center"/>
    </xf>
    <xf numFmtId="9" fontId="125" fillId="0" borderId="0" applyFont="0" applyFill="0" applyBorder="0" applyAlignment="0" applyProtection="0">
      <alignment vertical="center"/>
    </xf>
    <xf numFmtId="38" fontId="17" fillId="0" borderId="0" applyFont="0" applyFill="0" applyBorder="0" applyAlignment="0" applyProtection="0">
      <alignment vertical="center"/>
    </xf>
    <xf numFmtId="38" fontId="17" fillId="0" borderId="0" applyFont="0" applyFill="0" applyBorder="0" applyAlignment="0" applyProtection="0">
      <alignment vertical="center"/>
    </xf>
    <xf numFmtId="38" fontId="17" fillId="0" borderId="0" applyFont="0" applyFill="0" applyBorder="0" applyAlignment="0" applyProtection="0">
      <alignment vertical="center"/>
    </xf>
    <xf numFmtId="0" fontId="32" fillId="0" borderId="0">
      <alignment vertical="center"/>
    </xf>
    <xf numFmtId="0" fontId="125" fillId="0" borderId="0">
      <alignment vertical="center"/>
    </xf>
    <xf numFmtId="1" fontId="32" fillId="0" borderId="0">
      <alignment vertical="center"/>
    </xf>
    <xf numFmtId="1" fontId="32" fillId="0" borderId="0">
      <alignment vertical="center"/>
    </xf>
    <xf numFmtId="1" fontId="178" fillId="0" borderId="0">
      <alignment vertical="center"/>
    </xf>
    <xf numFmtId="0" fontId="185" fillId="0" borderId="0">
      <alignment vertical="center"/>
    </xf>
    <xf numFmtId="0" fontId="186" fillId="0" borderId="0" applyNumberFormat="0" applyFill="0" applyBorder="0" applyAlignment="0" applyProtection="0">
      <alignment vertical="center"/>
    </xf>
    <xf numFmtId="0" fontId="11" fillId="0" borderId="0">
      <alignment vertical="center"/>
    </xf>
    <xf numFmtId="0" fontId="25" fillId="0" borderId="0">
      <alignment vertical="center"/>
    </xf>
    <xf numFmtId="0" fontId="9" fillId="0" borderId="0">
      <alignment vertical="center"/>
    </xf>
    <xf numFmtId="0" fontId="25" fillId="0" borderId="0"/>
    <xf numFmtId="0" fontId="8" fillId="0" borderId="0">
      <alignment vertical="center"/>
    </xf>
    <xf numFmtId="0" fontId="7" fillId="0" borderId="0">
      <alignment vertical="center"/>
    </xf>
    <xf numFmtId="0" fontId="6" fillId="0" borderId="0">
      <alignment vertical="center"/>
    </xf>
  </cellStyleXfs>
  <cellXfs count="2784">
    <xf numFmtId="0" fontId="0" fillId="0" borderId="0" xfId="0">
      <alignment vertical="center"/>
    </xf>
    <xf numFmtId="0" fontId="0" fillId="2" borderId="0" xfId="0" applyFill="1">
      <alignment vertical="center"/>
    </xf>
    <xf numFmtId="0" fontId="50" fillId="2" borderId="0" xfId="0" applyFont="1" applyFill="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50" fillId="2" borderId="7" xfId="0" applyFont="1" applyFill="1"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25" fillId="0" borderId="0" xfId="0" applyFont="1">
      <alignment vertical="center"/>
    </xf>
    <xf numFmtId="0" fontId="0" fillId="0" borderId="9" xfId="0" applyBorder="1" applyAlignment="1">
      <alignment horizontal="center" vertical="center"/>
    </xf>
    <xf numFmtId="0" fontId="0" fillId="0" borderId="28" xfId="0" applyBorder="1">
      <alignment vertical="center"/>
    </xf>
    <xf numFmtId="0" fontId="0" fillId="0" borderId="9" xfId="0" applyBorder="1" applyAlignment="1">
      <alignment vertical="center" wrapText="1"/>
    </xf>
    <xf numFmtId="0" fontId="50" fillId="2" borderId="29" xfId="0" applyFont="1" applyFill="1" applyBorder="1">
      <alignment vertical="center"/>
    </xf>
    <xf numFmtId="0" fontId="50" fillId="2" borderId="30" xfId="0" applyFont="1" applyFill="1" applyBorder="1">
      <alignment vertical="center"/>
    </xf>
    <xf numFmtId="0" fontId="53" fillId="0" borderId="0" xfId="0" applyFont="1">
      <alignment vertical="center"/>
    </xf>
    <xf numFmtId="0" fontId="27" fillId="0" borderId="0" xfId="0" applyFont="1" applyAlignment="1">
      <alignment horizontal="center" vertical="center"/>
    </xf>
    <xf numFmtId="0" fontId="0" fillId="0" borderId="36" xfId="0" applyBorder="1">
      <alignment vertical="center"/>
    </xf>
    <xf numFmtId="0" fontId="0" fillId="0" borderId="0" xfId="0" applyAlignment="1">
      <alignment vertical="center" wrapText="1"/>
    </xf>
    <xf numFmtId="0" fontId="50" fillId="0" borderId="0" xfId="0" applyFont="1">
      <alignment vertical="center"/>
    </xf>
    <xf numFmtId="0" fontId="70" fillId="0" borderId="0" xfId="0" applyFont="1">
      <alignment vertical="center"/>
    </xf>
    <xf numFmtId="0" fontId="96" fillId="0" borderId="0" xfId="0" applyFont="1">
      <alignment vertical="center"/>
    </xf>
    <xf numFmtId="176" fontId="0" fillId="0" borderId="0" xfId="0" applyNumberFormat="1">
      <alignment vertical="center"/>
    </xf>
    <xf numFmtId="176" fontId="0" fillId="0" borderId="0" xfId="0" applyNumberFormat="1" applyAlignment="1">
      <alignment horizontal="center" vertical="center"/>
    </xf>
    <xf numFmtId="0" fontId="76" fillId="0" borderId="0" xfId="0" applyFont="1">
      <alignment vertical="center"/>
    </xf>
    <xf numFmtId="0" fontId="59" fillId="0" borderId="0" xfId="0" applyFont="1">
      <alignment vertical="center"/>
    </xf>
    <xf numFmtId="0" fontId="81" fillId="0" borderId="0" xfId="0" applyFont="1">
      <alignment vertical="center"/>
    </xf>
    <xf numFmtId="0" fontId="97" fillId="0" borderId="0" xfId="0" applyFont="1">
      <alignment vertical="center"/>
    </xf>
    <xf numFmtId="0" fontId="98" fillId="6" borderId="0" xfId="0" applyFont="1" applyFill="1">
      <alignment vertical="center"/>
    </xf>
    <xf numFmtId="0" fontId="70" fillId="6" borderId="0" xfId="0" applyFont="1" applyFill="1">
      <alignment vertical="center"/>
    </xf>
    <xf numFmtId="0" fontId="94" fillId="0" borderId="0" xfId="0" applyFont="1">
      <alignment vertical="center"/>
    </xf>
    <xf numFmtId="0" fontId="0" fillId="0" borderId="3" xfId="0" applyBorder="1" applyAlignment="1">
      <alignment horizontal="center" vertical="center"/>
    </xf>
    <xf numFmtId="0" fontId="56" fillId="0" borderId="36" xfId="0" applyFont="1" applyBorder="1">
      <alignment vertical="center"/>
    </xf>
    <xf numFmtId="0" fontId="56" fillId="0" borderId="0" xfId="0" applyFont="1">
      <alignment vertical="center"/>
    </xf>
    <xf numFmtId="0" fontId="0" fillId="0" borderId="25" xfId="0" applyBorder="1">
      <alignment vertical="center"/>
    </xf>
    <xf numFmtId="0" fontId="56" fillId="0" borderId="5" xfId="0" applyFont="1" applyBorder="1">
      <alignment vertical="center"/>
    </xf>
    <xf numFmtId="0" fontId="56" fillId="0" borderId="29" xfId="0" applyFont="1" applyBorder="1">
      <alignment vertical="center"/>
    </xf>
    <xf numFmtId="0" fontId="0" fillId="0" borderId="29" xfId="0" applyBorder="1">
      <alignment vertical="center"/>
    </xf>
    <xf numFmtId="0" fontId="0" fillId="0" borderId="47" xfId="0" applyBorder="1">
      <alignment vertical="center"/>
    </xf>
    <xf numFmtId="0" fontId="0" fillId="0" borderId="48" xfId="0" applyBorder="1" applyAlignment="1">
      <alignment horizontal="left" vertical="center"/>
    </xf>
    <xf numFmtId="0" fontId="57" fillId="0" borderId="0" xfId="0" applyFont="1">
      <alignment vertical="center"/>
    </xf>
    <xf numFmtId="190" fontId="88" fillId="0" borderId="0" xfId="0" applyNumberFormat="1" applyFont="1">
      <alignment vertical="center"/>
    </xf>
    <xf numFmtId="0" fontId="70" fillId="0" borderId="0" xfId="0" applyFont="1" applyAlignment="1">
      <alignment horizontal="center" vertical="center"/>
    </xf>
    <xf numFmtId="0" fontId="100" fillId="0" borderId="0" xfId="0" applyFont="1">
      <alignment vertical="center"/>
    </xf>
    <xf numFmtId="195" fontId="0" fillId="0" borderId="0" xfId="0" applyNumberFormat="1">
      <alignment vertical="center"/>
    </xf>
    <xf numFmtId="0" fontId="26" fillId="0" borderId="0" xfId="0" applyFont="1">
      <alignment vertical="center"/>
    </xf>
    <xf numFmtId="0" fontId="44" fillId="0" borderId="0" xfId="0" applyFont="1">
      <alignment vertical="center"/>
    </xf>
    <xf numFmtId="195" fontId="25" fillId="0" borderId="0" xfId="0" applyNumberFormat="1" applyFont="1">
      <alignment vertical="center"/>
    </xf>
    <xf numFmtId="0" fontId="80" fillId="0" borderId="0" xfId="0" applyFont="1">
      <alignment vertical="center"/>
    </xf>
    <xf numFmtId="0" fontId="105" fillId="0" borderId="0" xfId="0" applyFont="1">
      <alignment vertical="center"/>
    </xf>
    <xf numFmtId="0" fontId="31" fillId="0" borderId="0" xfId="0" applyFont="1">
      <alignment vertical="center"/>
    </xf>
    <xf numFmtId="0" fontId="69" fillId="0" borderId="0" xfId="0" applyFont="1">
      <alignment vertical="center"/>
    </xf>
    <xf numFmtId="0" fontId="73" fillId="0" borderId="0" xfId="0" applyFont="1">
      <alignment vertical="center"/>
    </xf>
    <xf numFmtId="0" fontId="77" fillId="0" borderId="0" xfId="0" applyFont="1">
      <alignment vertical="center"/>
    </xf>
    <xf numFmtId="0" fontId="81" fillId="7" borderId="0" xfId="0" applyFont="1" applyFill="1" applyAlignment="1">
      <alignment horizontal="center" vertical="center"/>
    </xf>
    <xf numFmtId="0" fontId="0" fillId="7" borderId="0" xfId="0" applyFill="1" applyAlignment="1">
      <alignment horizontal="center" vertical="center"/>
    </xf>
    <xf numFmtId="0" fontId="0" fillId="0" borderId="0" xfId="0" applyAlignment="1">
      <alignment horizontal="left" vertical="center"/>
    </xf>
    <xf numFmtId="0" fontId="81" fillId="7" borderId="0" xfId="0" applyFont="1" applyFill="1">
      <alignment vertical="center"/>
    </xf>
    <xf numFmtId="0" fontId="81" fillId="7" borderId="0" xfId="0" applyFont="1" applyFill="1" applyAlignment="1">
      <alignment horizontal="left" vertical="center"/>
    </xf>
    <xf numFmtId="0" fontId="52" fillId="7" borderId="0" xfId="0" applyFont="1" applyFill="1">
      <alignment vertical="center"/>
    </xf>
    <xf numFmtId="0" fontId="50" fillId="7" borderId="0" xfId="0" applyFont="1" applyFill="1" applyAlignment="1">
      <alignment horizontal="left" vertical="center"/>
    </xf>
    <xf numFmtId="0" fontId="0" fillId="7" borderId="0" xfId="0" applyFill="1">
      <alignment vertical="center"/>
    </xf>
    <xf numFmtId="0" fontId="0" fillId="7" borderId="0" xfId="0" applyFill="1" applyAlignment="1">
      <alignment horizontal="left" vertical="center"/>
    </xf>
    <xf numFmtId="0" fontId="82" fillId="0" borderId="0" xfId="0" applyFont="1">
      <alignment vertical="center"/>
    </xf>
    <xf numFmtId="0" fontId="78" fillId="0" borderId="0" xfId="0" applyFont="1">
      <alignment vertical="center"/>
    </xf>
    <xf numFmtId="0" fontId="83" fillId="0" borderId="0" xfId="0" applyFont="1">
      <alignment vertical="center"/>
    </xf>
    <xf numFmtId="0" fontId="84" fillId="0" borderId="0" xfId="0" applyFont="1">
      <alignment vertical="center"/>
    </xf>
    <xf numFmtId="0" fontId="53" fillId="0" borderId="0" xfId="0" applyFont="1" applyAlignment="1">
      <alignment horizontal="left"/>
    </xf>
    <xf numFmtId="0" fontId="106" fillId="0" borderId="0" xfId="0" applyFont="1">
      <alignment vertical="center"/>
    </xf>
    <xf numFmtId="0" fontId="17" fillId="0" borderId="0" xfId="0" applyFont="1">
      <alignment vertical="center"/>
    </xf>
    <xf numFmtId="181" fontId="33" fillId="0" borderId="0" xfId="0" applyNumberFormat="1" applyFont="1" applyAlignment="1">
      <alignment vertical="center" shrinkToFit="1"/>
    </xf>
    <xf numFmtId="0" fontId="111" fillId="0" borderId="0" xfId="0" applyFont="1" applyAlignment="1">
      <alignment vertical="top"/>
    </xf>
    <xf numFmtId="0" fontId="128" fillId="0" borderId="4" xfId="0" applyFont="1" applyBorder="1">
      <alignment vertical="center"/>
    </xf>
    <xf numFmtId="0" fontId="47" fillId="0" borderId="0" xfId="0" applyFont="1">
      <alignment vertical="center"/>
    </xf>
    <xf numFmtId="1" fontId="0" fillId="0" borderId="0" xfId="0" quotePrefix="1" applyNumberFormat="1" applyAlignment="1">
      <alignment horizontal="center" vertical="center"/>
    </xf>
    <xf numFmtId="0" fontId="30" fillId="0" borderId="0" xfId="0" applyFont="1">
      <alignment vertical="center"/>
    </xf>
    <xf numFmtId="0" fontId="0" fillId="0" borderId="0" xfId="0" applyAlignment="1"/>
    <xf numFmtId="0" fontId="0" fillId="0" borderId="19" xfId="0" applyBorder="1">
      <alignment vertical="center"/>
    </xf>
    <xf numFmtId="0" fontId="0" fillId="0" borderId="43" xfId="0" applyBorder="1">
      <alignment vertical="center"/>
    </xf>
    <xf numFmtId="0" fontId="0" fillId="0" borderId="22" xfId="0" applyBorder="1">
      <alignment vertical="center"/>
    </xf>
    <xf numFmtId="0" fontId="54" fillId="5" borderId="12" xfId="5" applyFont="1" applyFill="1" applyBorder="1">
      <alignment vertical="center"/>
    </xf>
    <xf numFmtId="0" fontId="25" fillId="0" borderId="0" xfId="3"/>
    <xf numFmtId="0" fontId="27" fillId="10" borderId="12" xfId="3" applyFont="1" applyFill="1" applyBorder="1"/>
    <xf numFmtId="0" fontId="27" fillId="0" borderId="0" xfId="3" applyFont="1"/>
    <xf numFmtId="49" fontId="54" fillId="0" borderId="0" xfId="5" applyNumberFormat="1" applyFont="1">
      <alignment vertical="center"/>
    </xf>
    <xf numFmtId="0" fontId="128" fillId="0" borderId="0" xfId="0" applyFont="1">
      <alignment vertical="center"/>
    </xf>
    <xf numFmtId="0" fontId="0" fillId="0" borderId="0" xfId="0" applyAlignment="1">
      <alignment horizontal="center" vertical="center"/>
    </xf>
    <xf numFmtId="0" fontId="84" fillId="0" borderId="0" xfId="0" applyFont="1" applyAlignment="1">
      <alignment horizontal="right" vertical="center"/>
    </xf>
    <xf numFmtId="0" fontId="84" fillId="0" borderId="0" xfId="0" applyFont="1" applyAlignment="1">
      <alignment horizontal="center" vertical="center"/>
    </xf>
    <xf numFmtId="0" fontId="0" fillId="0" borderId="66" xfId="0" applyBorder="1">
      <alignment vertical="center"/>
    </xf>
    <xf numFmtId="0" fontId="53" fillId="0" borderId="0" xfId="0" applyFont="1" applyAlignment="1">
      <alignment horizontal="left" vertical="center"/>
    </xf>
    <xf numFmtId="176" fontId="74" fillId="0" borderId="0" xfId="0" applyNumberFormat="1" applyFont="1" applyAlignment="1">
      <alignment horizontal="center" vertical="center"/>
    </xf>
    <xf numFmtId="0" fontId="74" fillId="0" borderId="0" xfId="0" applyFont="1" applyAlignment="1">
      <alignment horizontal="center" vertical="center"/>
    </xf>
    <xf numFmtId="0" fontId="74" fillId="0" borderId="0" xfId="0" applyFont="1">
      <alignment vertical="center"/>
    </xf>
    <xf numFmtId="0" fontId="75" fillId="0" borderId="0" xfId="0" applyFont="1" applyAlignment="1">
      <alignment horizontal="left" vertical="center" readingOrder="1"/>
    </xf>
    <xf numFmtId="0" fontId="56" fillId="0" borderId="0" xfId="0" applyFont="1" applyAlignment="1">
      <alignment horizontal="left" vertical="center"/>
    </xf>
    <xf numFmtId="0" fontId="0" fillId="0" borderId="0" xfId="0" applyAlignment="1">
      <alignment horizontal="right" vertical="center"/>
    </xf>
    <xf numFmtId="0" fontId="79" fillId="0" borderId="0" xfId="0" applyFont="1">
      <alignment vertical="center"/>
    </xf>
    <xf numFmtId="0" fontId="80" fillId="7" borderId="0" xfId="0" applyFont="1" applyFill="1">
      <alignment vertical="center"/>
    </xf>
    <xf numFmtId="0" fontId="0" fillId="9" borderId="0" xfId="0" applyFill="1">
      <alignment vertical="center"/>
    </xf>
    <xf numFmtId="0" fontId="82" fillId="0" borderId="0" xfId="0" applyFont="1" applyAlignment="1">
      <alignment horizontal="left" vertical="center"/>
    </xf>
    <xf numFmtId="0" fontId="85" fillId="0" borderId="0" xfId="0" applyFont="1">
      <alignment vertical="center"/>
    </xf>
    <xf numFmtId="0" fontId="86" fillId="0" borderId="0" xfId="0" applyFont="1">
      <alignment vertical="center"/>
    </xf>
    <xf numFmtId="0" fontId="84" fillId="0" borderId="67" xfId="0" applyFont="1" applyBorder="1">
      <alignment vertical="center"/>
    </xf>
    <xf numFmtId="0" fontId="51" fillId="0" borderId="0" xfId="0" applyFont="1" applyAlignment="1">
      <alignment horizontal="left" vertical="center"/>
    </xf>
    <xf numFmtId="0" fontId="61" fillId="0" borderId="0" xfId="0" applyFont="1">
      <alignment vertical="center"/>
    </xf>
    <xf numFmtId="0" fontId="87" fillId="0" borderId="0" xfId="0" applyFont="1">
      <alignment vertical="center"/>
    </xf>
    <xf numFmtId="0" fontId="28" fillId="0" borderId="0" xfId="0" applyFont="1">
      <alignment vertical="center"/>
    </xf>
    <xf numFmtId="182" fontId="69" fillId="0" borderId="0" xfId="0" applyNumberFormat="1" applyFont="1">
      <alignment vertical="center"/>
    </xf>
    <xf numFmtId="0" fontId="51" fillId="0" borderId="0" xfId="0" applyFont="1">
      <alignment vertical="center"/>
    </xf>
    <xf numFmtId="182" fontId="25" fillId="0" borderId="0" xfId="0" applyNumberFormat="1" applyFont="1">
      <alignment vertical="center"/>
    </xf>
    <xf numFmtId="190" fontId="25" fillId="0" borderId="0" xfId="2" applyNumberFormat="1" applyFont="1" applyFill="1" applyBorder="1" applyAlignment="1" applyProtection="1">
      <alignment vertical="center"/>
    </xf>
    <xf numFmtId="190" fontId="25" fillId="0" borderId="0" xfId="0" applyNumberFormat="1" applyFont="1">
      <alignment vertical="center"/>
    </xf>
    <xf numFmtId="0" fontId="89" fillId="0" borderId="0" xfId="0" applyFont="1" applyAlignment="1">
      <alignment horizontal="left" vertical="center"/>
    </xf>
    <xf numFmtId="0" fontId="0" fillId="0" borderId="28" xfId="0" applyBorder="1" applyAlignment="1">
      <alignment horizontal="center" vertical="center"/>
    </xf>
    <xf numFmtId="191" fontId="49" fillId="0" borderId="4" xfId="2" applyNumberFormat="1" applyFont="1" applyFill="1" applyBorder="1" applyAlignment="1" applyProtection="1">
      <alignment horizontal="center" vertical="center"/>
    </xf>
    <xf numFmtId="191" fontId="49" fillId="0" borderId="0" xfId="2" applyNumberFormat="1" applyFont="1" applyFill="1" applyBorder="1" applyAlignment="1" applyProtection="1">
      <alignment horizontal="center" vertical="center"/>
    </xf>
    <xf numFmtId="0" fontId="0" fillId="0" borderId="4" xfId="0" applyBorder="1" applyAlignment="1">
      <alignment horizontal="center" vertical="center"/>
    </xf>
    <xf numFmtId="190" fontId="0" fillId="0" borderId="4" xfId="0" applyNumberFormat="1" applyBorder="1" applyAlignment="1">
      <alignment horizontal="center" vertical="center"/>
    </xf>
    <xf numFmtId="190" fontId="0" fillId="0" borderId="0" xfId="0" applyNumberFormat="1" applyAlignment="1">
      <alignment horizontal="center" vertical="center"/>
    </xf>
    <xf numFmtId="0" fontId="0" fillId="0" borderId="68" xfId="0" applyBorder="1" applyAlignment="1">
      <alignment horizontal="center" vertical="center"/>
    </xf>
    <xf numFmtId="0" fontId="0" fillId="0" borderId="69" xfId="0" applyBorder="1" applyAlignment="1">
      <alignment horizontal="center" vertical="center"/>
    </xf>
    <xf numFmtId="0" fontId="0" fillId="0" borderId="70" xfId="0" applyBorder="1" applyAlignment="1">
      <alignment horizontal="center" vertical="center"/>
    </xf>
    <xf numFmtId="0" fontId="90" fillId="0" borderId="0" xfId="0" applyFont="1" applyAlignment="1">
      <alignment horizontal="center" vertical="center" wrapText="1"/>
    </xf>
    <xf numFmtId="38" fontId="53" fillId="0" borderId="0" xfId="2" applyFont="1" applyFill="1" applyBorder="1" applyAlignment="1" applyProtection="1">
      <alignment vertical="center" shrinkToFit="1"/>
    </xf>
    <xf numFmtId="0" fontId="50" fillId="9" borderId="68" xfId="0" applyFont="1" applyFill="1" applyBorder="1" applyAlignment="1">
      <alignment horizontal="center" vertical="center"/>
    </xf>
    <xf numFmtId="0" fontId="50" fillId="9" borderId="69" xfId="0" applyFont="1" applyFill="1" applyBorder="1" applyAlignment="1">
      <alignment horizontal="center" vertical="center"/>
    </xf>
    <xf numFmtId="0" fontId="50" fillId="9" borderId="70" xfId="0" applyFont="1" applyFill="1" applyBorder="1" applyAlignment="1">
      <alignment horizontal="center" vertical="center"/>
    </xf>
    <xf numFmtId="182" fontId="56" fillId="0" borderId="0" xfId="0" applyNumberFormat="1" applyFont="1">
      <alignment vertical="center"/>
    </xf>
    <xf numFmtId="0" fontId="89" fillId="0" borderId="0" xfId="0" applyFont="1" applyAlignment="1">
      <alignment horizontal="center" vertical="center"/>
    </xf>
    <xf numFmtId="0" fontId="50" fillId="9" borderId="0" xfId="0" applyFont="1" applyFill="1">
      <alignment vertical="center"/>
    </xf>
    <xf numFmtId="0" fontId="91" fillId="0" borderId="0" xfId="0" applyFont="1" applyAlignment="1">
      <alignment horizontal="center" vertical="center" wrapText="1"/>
    </xf>
    <xf numFmtId="38" fontId="52" fillId="0" borderId="0" xfId="2" applyFont="1" applyFill="1" applyBorder="1" applyAlignment="1" applyProtection="1">
      <alignment vertical="center" shrinkToFit="1"/>
    </xf>
    <xf numFmtId="193" fontId="52" fillId="0" borderId="0" xfId="2" applyNumberFormat="1" applyFont="1" applyFill="1" applyBorder="1" applyAlignment="1" applyProtection="1">
      <alignment vertical="center"/>
    </xf>
    <xf numFmtId="0" fontId="54" fillId="0" borderId="0" xfId="0" applyFont="1">
      <alignment vertical="center"/>
    </xf>
    <xf numFmtId="0" fontId="55" fillId="0" borderId="0" xfId="0" applyFont="1">
      <alignment vertical="center"/>
    </xf>
    <xf numFmtId="0" fontId="92" fillId="0" borderId="0" xfId="0" applyFont="1">
      <alignment vertical="center"/>
    </xf>
    <xf numFmtId="0" fontId="70" fillId="0" borderId="0" xfId="0" applyFont="1" applyAlignment="1">
      <alignment horizontal="left" vertical="center"/>
    </xf>
    <xf numFmtId="0" fontId="70" fillId="0" borderId="0" xfId="0" applyFont="1" applyAlignment="1">
      <alignment horizontal="right" vertical="center"/>
    </xf>
    <xf numFmtId="0" fontId="70" fillId="0" borderId="29" xfId="0" applyFont="1" applyBorder="1">
      <alignment vertical="center"/>
    </xf>
    <xf numFmtId="177" fontId="70" fillId="0" borderId="0" xfId="0" applyNumberFormat="1" applyFont="1" applyAlignment="1">
      <alignment horizontal="center" vertical="center"/>
    </xf>
    <xf numFmtId="0" fontId="95" fillId="0" borderId="0" xfId="0" applyFont="1">
      <alignment vertical="center"/>
    </xf>
    <xf numFmtId="0" fontId="70" fillId="0" borderId="0" xfId="0" applyFont="1" applyAlignment="1">
      <alignment horizontal="center" vertical="center" wrapText="1"/>
    </xf>
    <xf numFmtId="0" fontId="130" fillId="0" borderId="0" xfId="0" applyFont="1">
      <alignment vertical="center"/>
    </xf>
    <xf numFmtId="0" fontId="130" fillId="0" borderId="0" xfId="0" applyFont="1" applyAlignment="1">
      <alignment horizontal="left" vertical="center"/>
    </xf>
    <xf numFmtId="1" fontId="133" fillId="10" borderId="149" xfId="0" quotePrefix="1" applyNumberFormat="1" applyFont="1" applyFill="1" applyBorder="1" applyAlignment="1" applyProtection="1">
      <alignment horizontal="center" vertical="center"/>
      <protection locked="0"/>
    </xf>
    <xf numFmtId="0" fontId="118" fillId="0" borderId="0" xfId="0" applyFont="1">
      <alignment vertical="center"/>
    </xf>
    <xf numFmtId="0" fontId="25" fillId="0" borderId="0" xfId="0" applyFont="1" applyAlignment="1">
      <alignment horizontal="center" vertical="center"/>
    </xf>
    <xf numFmtId="0" fontId="118" fillId="0" borderId="0" xfId="0" applyFont="1" applyAlignment="1"/>
    <xf numFmtId="0" fontId="118" fillId="0" borderId="0" xfId="0" applyFont="1" applyAlignment="1">
      <alignment vertical="top"/>
    </xf>
    <xf numFmtId="0" fontId="30" fillId="0" borderId="0" xfId="0" applyFont="1" applyAlignment="1">
      <alignment vertical="top"/>
    </xf>
    <xf numFmtId="0" fontId="30" fillId="0" borderId="0" xfId="0" applyFont="1" applyAlignment="1"/>
    <xf numFmtId="0" fontId="134" fillId="0" borderId="0" xfId="0" applyFont="1">
      <alignment vertical="center"/>
    </xf>
    <xf numFmtId="0" fontId="118" fillId="0" borderId="0" xfId="0" applyFont="1" applyAlignment="1">
      <alignment horizontal="left" vertical="top"/>
    </xf>
    <xf numFmtId="0" fontId="30" fillId="0" borderId="16" xfId="0" applyFont="1" applyBorder="1">
      <alignment vertical="center"/>
    </xf>
    <xf numFmtId="0" fontId="118" fillId="0" borderId="0" xfId="0" applyFont="1" applyAlignment="1">
      <alignment horizontal="left" vertical="center"/>
    </xf>
    <xf numFmtId="0" fontId="30" fillId="0" borderId="0" xfId="0" applyFont="1" applyAlignment="1">
      <alignment horizontal="left" vertical="center"/>
    </xf>
    <xf numFmtId="0" fontId="118" fillId="0" borderId="16" xfId="0" applyFont="1" applyBorder="1">
      <alignment vertical="center"/>
    </xf>
    <xf numFmtId="0" fontId="30" fillId="0" borderId="0" xfId="0" applyFont="1" applyAlignment="1">
      <alignment vertical="top" wrapText="1"/>
    </xf>
    <xf numFmtId="0" fontId="116" fillId="0" borderId="0" xfId="0" applyFont="1" applyAlignment="1">
      <alignment vertical="top" wrapText="1"/>
    </xf>
    <xf numFmtId="0" fontId="30" fillId="0" borderId="0" xfId="0" quotePrefix="1" applyFont="1" applyAlignment="1">
      <alignment vertical="top"/>
    </xf>
    <xf numFmtId="0" fontId="30" fillId="0" borderId="0" xfId="0" applyFont="1" applyAlignment="1">
      <alignment horizontal="left" vertical="top" wrapText="1"/>
    </xf>
    <xf numFmtId="0" fontId="116" fillId="0" borderId="0" xfId="0" quotePrefix="1" applyFont="1" applyAlignment="1">
      <alignment vertical="top"/>
    </xf>
    <xf numFmtId="0" fontId="116" fillId="0" borderId="0" xfId="0" applyFont="1" applyAlignment="1">
      <alignment horizontal="left" vertical="top" wrapText="1"/>
    </xf>
    <xf numFmtId="0" fontId="30" fillId="0" borderId="0" xfId="0" quotePrefix="1" applyFont="1" applyAlignment="1">
      <alignment horizontal="left" vertical="top"/>
    </xf>
    <xf numFmtId="0" fontId="30" fillId="0" borderId="0" xfId="0" applyFont="1" applyAlignment="1">
      <alignment horizontal="left" vertical="top"/>
    </xf>
    <xf numFmtId="56" fontId="116" fillId="0" borderId="0" xfId="0" quotePrefix="1" applyNumberFormat="1" applyFont="1" applyAlignment="1">
      <alignment horizontal="left"/>
    </xf>
    <xf numFmtId="0" fontId="30" fillId="0" borderId="0" xfId="0" applyFont="1" applyAlignment="1">
      <alignment horizontal="left"/>
    </xf>
    <xf numFmtId="0" fontId="116" fillId="0" borderId="0" xfId="0" applyFont="1" applyAlignment="1">
      <alignment horizontal="left"/>
    </xf>
    <xf numFmtId="0" fontId="116" fillId="0" borderId="0" xfId="0" quotePrefix="1" applyFont="1" applyAlignment="1">
      <alignment horizontal="left"/>
    </xf>
    <xf numFmtId="0" fontId="118" fillId="0" borderId="0" xfId="0" applyFont="1" applyAlignment="1">
      <alignment horizontal="left"/>
    </xf>
    <xf numFmtId="0" fontId="126" fillId="0" borderId="0" xfId="0" applyFont="1">
      <alignment vertical="center"/>
    </xf>
    <xf numFmtId="0" fontId="143" fillId="0" borderId="0" xfId="0" applyFont="1">
      <alignment vertical="center"/>
    </xf>
    <xf numFmtId="0" fontId="144" fillId="0" borderId="0" xfId="0" applyFont="1">
      <alignment vertical="center"/>
    </xf>
    <xf numFmtId="0" fontId="145" fillId="0" borderId="0" xfId="0" applyFont="1">
      <alignment vertical="center"/>
    </xf>
    <xf numFmtId="0" fontId="147" fillId="0" borderId="0" xfId="0" applyFont="1">
      <alignment vertical="center"/>
    </xf>
    <xf numFmtId="0" fontId="148" fillId="0" borderId="0" xfId="0" applyFont="1">
      <alignment vertical="center"/>
    </xf>
    <xf numFmtId="0" fontId="149" fillId="0" borderId="0" xfId="0" applyFont="1">
      <alignment vertical="center"/>
    </xf>
    <xf numFmtId="0" fontId="150" fillId="0" borderId="0" xfId="0" applyFont="1">
      <alignment vertical="center"/>
    </xf>
    <xf numFmtId="195" fontId="143" fillId="0" borderId="0" xfId="0" applyNumberFormat="1" applyFont="1">
      <alignment vertical="center"/>
    </xf>
    <xf numFmtId="0" fontId="143" fillId="0" borderId="0" xfId="0" applyFont="1" applyProtection="1">
      <alignment vertical="center"/>
      <protection locked="0"/>
    </xf>
    <xf numFmtId="0" fontId="151" fillId="0" borderId="0" xfId="0" applyFont="1">
      <alignment vertical="center"/>
    </xf>
    <xf numFmtId="0" fontId="152" fillId="0" borderId="0" xfId="0" applyFont="1">
      <alignment vertical="center"/>
    </xf>
    <xf numFmtId="0" fontId="153" fillId="0" borderId="0" xfId="0" applyFont="1">
      <alignment vertical="center"/>
    </xf>
    <xf numFmtId="0" fontId="150" fillId="0" borderId="0" xfId="6" applyFont="1">
      <alignment vertical="center"/>
    </xf>
    <xf numFmtId="0" fontId="154" fillId="0" borderId="0" xfId="0" applyFont="1">
      <alignment vertical="center"/>
    </xf>
    <xf numFmtId="0" fontId="155" fillId="0" borderId="0" xfId="0" applyFont="1">
      <alignment vertical="center"/>
    </xf>
    <xf numFmtId="0" fontId="156" fillId="0" borderId="0" xfId="0" applyFont="1">
      <alignment vertical="center"/>
    </xf>
    <xf numFmtId="0" fontId="42" fillId="0" borderId="0" xfId="0" applyFont="1">
      <alignment vertical="center"/>
    </xf>
    <xf numFmtId="0" fontId="0" fillId="0" borderId="166" xfId="0" applyBorder="1">
      <alignment vertical="center"/>
    </xf>
    <xf numFmtId="0" fontId="0" fillId="0" borderId="165" xfId="0" applyBorder="1">
      <alignment vertical="center"/>
    </xf>
    <xf numFmtId="0" fontId="0" fillId="0" borderId="165" xfId="0" applyBorder="1" applyAlignment="1">
      <alignment horizontal="center" vertical="center"/>
    </xf>
    <xf numFmtId="0" fontId="158" fillId="0" borderId="0" xfId="0" applyFont="1">
      <alignment vertical="center"/>
    </xf>
    <xf numFmtId="0" fontId="133" fillId="5" borderId="149" xfId="0" applyFont="1" applyFill="1" applyBorder="1" applyProtection="1">
      <alignment vertical="center"/>
      <protection locked="0"/>
    </xf>
    <xf numFmtId="176" fontId="0" fillId="0" borderId="2" xfId="0" applyNumberFormat="1" applyBorder="1" applyAlignment="1">
      <alignment horizontal="center" vertical="center"/>
    </xf>
    <xf numFmtId="0" fontId="0" fillId="0" borderId="25" xfId="0" applyBorder="1" applyAlignment="1">
      <alignment horizontal="center" vertical="center"/>
    </xf>
    <xf numFmtId="0" fontId="134" fillId="0" borderId="43" xfId="0" applyFont="1" applyBorder="1" applyAlignment="1">
      <alignment vertical="top"/>
    </xf>
    <xf numFmtId="0" fontId="118" fillId="0" borderId="0" xfId="0" applyFont="1" applyAlignment="1">
      <alignment horizontal="left" vertical="center" wrapText="1"/>
    </xf>
    <xf numFmtId="0" fontId="71" fillId="0" borderId="0" xfId="0" applyFont="1" applyAlignment="1">
      <alignment horizontal="left" vertical="center"/>
    </xf>
    <xf numFmtId="0" fontId="161" fillId="0" borderId="0" xfId="0" applyFont="1">
      <alignment vertical="center"/>
    </xf>
    <xf numFmtId="0" fontId="162" fillId="0" borderId="0" xfId="0" applyFont="1">
      <alignment vertical="center"/>
    </xf>
    <xf numFmtId="49" fontId="133" fillId="0" borderId="0" xfId="0" applyNumberFormat="1" applyFont="1">
      <alignment vertical="center"/>
    </xf>
    <xf numFmtId="0" fontId="165" fillId="0" borderId="0" xfId="0" applyFont="1">
      <alignment vertical="center"/>
    </xf>
    <xf numFmtId="0" fontId="0" fillId="0" borderId="168" xfId="0" applyBorder="1">
      <alignment vertical="center"/>
    </xf>
    <xf numFmtId="0" fontId="169" fillId="0" borderId="0" xfId="8" applyFont="1">
      <alignment vertical="center"/>
    </xf>
    <xf numFmtId="0" fontId="25" fillId="0" borderId="0" xfId="8">
      <alignment vertical="center"/>
    </xf>
    <xf numFmtId="0" fontId="126" fillId="0" borderId="0" xfId="0" applyFont="1" applyAlignment="1">
      <alignment horizontal="left" vertical="center"/>
    </xf>
    <xf numFmtId="0" fontId="173" fillId="0" borderId="0" xfId="0" applyFont="1">
      <alignment vertical="center"/>
    </xf>
    <xf numFmtId="0" fontId="174" fillId="0" borderId="0" xfId="0" applyFont="1">
      <alignment vertical="center"/>
    </xf>
    <xf numFmtId="0" fontId="173" fillId="0" borderId="0" xfId="4" applyFont="1">
      <alignment vertical="center"/>
    </xf>
    <xf numFmtId="0" fontId="128" fillId="0" borderId="0" xfId="4" applyFont="1">
      <alignment vertical="center"/>
    </xf>
    <xf numFmtId="0" fontId="132" fillId="0" borderId="0" xfId="4" applyFont="1">
      <alignment vertical="center"/>
    </xf>
    <xf numFmtId="0" fontId="175" fillId="0" borderId="0" xfId="4" applyFont="1">
      <alignment vertical="center"/>
    </xf>
    <xf numFmtId="0" fontId="83" fillId="0" borderId="0" xfId="4" applyFont="1">
      <alignment vertical="center"/>
    </xf>
    <xf numFmtId="0" fontId="25" fillId="0" borderId="5" xfId="0" applyFont="1" applyBorder="1">
      <alignment vertical="center"/>
    </xf>
    <xf numFmtId="0" fontId="25" fillId="0" borderId="29" xfId="0" applyFont="1" applyBorder="1">
      <alignment vertical="center"/>
    </xf>
    <xf numFmtId="0" fontId="24" fillId="0" borderId="5" xfId="0" applyFont="1" applyBorder="1">
      <alignment vertical="center"/>
    </xf>
    <xf numFmtId="0" fontId="24" fillId="0" borderId="29" xfId="0" applyFont="1" applyBorder="1">
      <alignment vertical="center"/>
    </xf>
    <xf numFmtId="0" fontId="78" fillId="0" borderId="0" xfId="4" applyFont="1">
      <alignment vertical="center"/>
    </xf>
    <xf numFmtId="195" fontId="132" fillId="0" borderId="0" xfId="4" applyNumberFormat="1" applyFont="1">
      <alignment vertical="center"/>
    </xf>
    <xf numFmtId="0" fontId="177" fillId="0" borderId="0" xfId="0" applyFont="1">
      <alignment vertical="center"/>
    </xf>
    <xf numFmtId="0" fontId="70" fillId="0" borderId="78" xfId="0" applyFont="1" applyBorder="1">
      <alignment vertical="center"/>
    </xf>
    <xf numFmtId="0" fontId="70" fillId="0" borderId="16" xfId="0" applyFont="1" applyBorder="1">
      <alignment vertical="center"/>
    </xf>
    <xf numFmtId="0" fontId="70" fillId="0" borderId="16" xfId="0" applyFont="1" applyBorder="1" applyAlignment="1">
      <alignment horizontal="left" vertical="center"/>
    </xf>
    <xf numFmtId="0" fontId="70" fillId="0" borderId="18" xfId="0" applyFont="1" applyBorder="1">
      <alignment vertical="center"/>
    </xf>
    <xf numFmtId="0" fontId="93" fillId="0" borderId="40" xfId="0" applyFont="1" applyBorder="1">
      <alignment vertical="center"/>
    </xf>
    <xf numFmtId="0" fontId="70" fillId="0" borderId="19" xfId="0" applyFont="1" applyBorder="1">
      <alignment vertical="center"/>
    </xf>
    <xf numFmtId="0" fontId="94" fillId="0" borderId="40" xfId="0" applyFont="1" applyBorder="1">
      <alignment vertical="center"/>
    </xf>
    <xf numFmtId="0" fontId="70" fillId="0" borderId="40" xfId="0" applyFont="1" applyBorder="1">
      <alignment vertical="center"/>
    </xf>
    <xf numFmtId="0" fontId="70" fillId="0" borderId="40" xfId="0" applyFont="1" applyBorder="1" applyAlignment="1">
      <alignment horizontal="right" vertical="center"/>
    </xf>
    <xf numFmtId="0" fontId="42" fillId="5" borderId="165" xfId="0" applyFont="1" applyFill="1" applyBorder="1" applyProtection="1">
      <alignment vertical="center"/>
      <protection locked="0"/>
    </xf>
    <xf numFmtId="0" fontId="70" fillId="5" borderId="165" xfId="0" applyFont="1" applyFill="1" applyBorder="1" applyProtection="1">
      <alignment vertical="center"/>
      <protection locked="0"/>
    </xf>
    <xf numFmtId="0" fontId="70" fillId="0" borderId="49" xfId="0" applyFont="1" applyBorder="1">
      <alignment vertical="center"/>
    </xf>
    <xf numFmtId="0" fontId="46" fillId="0" borderId="43" xfId="0" applyFont="1" applyBorder="1">
      <alignment vertical="center"/>
    </xf>
    <xf numFmtId="0" fontId="70" fillId="0" borderId="43" xfId="0" applyFont="1" applyBorder="1" applyAlignment="1">
      <alignment horizontal="left" vertical="center"/>
    </xf>
    <xf numFmtId="0" fontId="70" fillId="0" borderId="43" xfId="0" applyFont="1" applyBorder="1">
      <alignment vertical="center"/>
    </xf>
    <xf numFmtId="0" fontId="70" fillId="0" borderId="22" xfId="0" applyFont="1" applyBorder="1">
      <alignment vertical="center"/>
    </xf>
    <xf numFmtId="0" fontId="0" fillId="0" borderId="40" xfId="0" applyBorder="1">
      <alignment vertical="center"/>
    </xf>
    <xf numFmtId="0" fontId="0" fillId="0" borderId="49" xfId="0" applyBorder="1">
      <alignment vertical="center"/>
    </xf>
    <xf numFmtId="0" fontId="17" fillId="0" borderId="0" xfId="6">
      <alignment vertical="center"/>
    </xf>
    <xf numFmtId="0" fontId="44" fillId="0" borderId="0" xfId="6" applyFont="1">
      <alignment vertical="center"/>
    </xf>
    <xf numFmtId="0" fontId="148" fillId="0" borderId="0" xfId="6" applyFont="1">
      <alignment vertical="center"/>
    </xf>
    <xf numFmtId="0" fontId="164" fillId="0" borderId="0" xfId="6" applyFont="1">
      <alignment vertical="center"/>
    </xf>
    <xf numFmtId="0" fontId="171" fillId="0" borderId="0" xfId="18" applyBorder="1" applyAlignment="1" applyProtection="1">
      <alignment vertical="center"/>
    </xf>
    <xf numFmtId="0" fontId="128" fillId="0" borderId="0" xfId="6" applyFont="1">
      <alignment vertical="center"/>
    </xf>
    <xf numFmtId="0" fontId="171" fillId="0" borderId="0" xfId="18" applyBorder="1" applyProtection="1">
      <alignment vertical="center"/>
    </xf>
    <xf numFmtId="0" fontId="53" fillId="0" borderId="0" xfId="6" applyFont="1">
      <alignment vertical="center"/>
    </xf>
    <xf numFmtId="0" fontId="171" fillId="0" borderId="0" xfId="18" applyProtection="1">
      <alignment vertical="center"/>
    </xf>
    <xf numFmtId="0" fontId="171" fillId="0" borderId="0" xfId="18" applyFill="1" applyBorder="1" applyProtection="1">
      <alignment vertical="center"/>
    </xf>
    <xf numFmtId="0" fontId="156" fillId="0" borderId="0" xfId="6" applyFont="1">
      <alignment vertical="center"/>
    </xf>
    <xf numFmtId="0" fontId="146" fillId="0" borderId="0" xfId="6" applyFont="1">
      <alignment vertical="center"/>
    </xf>
    <xf numFmtId="0" fontId="112" fillId="0" borderId="0" xfId="0" applyFont="1">
      <alignment vertical="center"/>
    </xf>
    <xf numFmtId="0" fontId="0" fillId="0" borderId="172" xfId="0" applyBorder="1">
      <alignment vertical="center"/>
    </xf>
    <xf numFmtId="0" fontId="115" fillId="0" borderId="0" xfId="4" applyFont="1">
      <alignment vertical="center"/>
    </xf>
    <xf numFmtId="0" fontId="179" fillId="0" borderId="0" xfId="0" applyFont="1" applyAlignment="1">
      <alignment horizontal="left" vertical="center"/>
    </xf>
    <xf numFmtId="0" fontId="179" fillId="0" borderId="0" xfId="0" applyFont="1">
      <alignment vertical="center"/>
    </xf>
    <xf numFmtId="0" fontId="30" fillId="0" borderId="0" xfId="8" applyFont="1">
      <alignment vertical="center"/>
    </xf>
    <xf numFmtId="0" fontId="124" fillId="0" borderId="0" xfId="0" applyFont="1" applyAlignment="1">
      <alignment vertical="top"/>
    </xf>
    <xf numFmtId="0" fontId="30" fillId="0" borderId="0" xfId="0" quotePrefix="1" applyFont="1" applyAlignment="1">
      <alignment vertical="top" wrapText="1"/>
    </xf>
    <xf numFmtId="203" fontId="0" fillId="0" borderId="0" xfId="0" applyNumberFormat="1">
      <alignment vertical="center"/>
    </xf>
    <xf numFmtId="183" fontId="0" fillId="0" borderId="0" xfId="0" applyNumberFormat="1">
      <alignment vertical="center"/>
    </xf>
    <xf numFmtId="0" fontId="26" fillId="7" borderId="0" xfId="0" applyFont="1" applyFill="1">
      <alignment vertical="center"/>
    </xf>
    <xf numFmtId="0" fontId="0" fillId="0" borderId="5" xfId="0" applyBorder="1" applyAlignment="1">
      <alignment horizontal="center" vertical="center"/>
    </xf>
    <xf numFmtId="0" fontId="43" fillId="0" borderId="0" xfId="0" applyFont="1">
      <alignment vertical="center"/>
    </xf>
    <xf numFmtId="0" fontId="125" fillId="0" borderId="0" xfId="4" applyAlignment="1">
      <alignment horizontal="center" vertical="center"/>
    </xf>
    <xf numFmtId="0" fontId="0" fillId="0" borderId="187" xfId="0" applyBorder="1" applyAlignment="1">
      <alignment vertical="center" wrapText="1"/>
    </xf>
    <xf numFmtId="0" fontId="0" fillId="0" borderId="10" xfId="0" applyBorder="1" applyAlignment="1">
      <alignment horizontal="center" vertical="center"/>
    </xf>
    <xf numFmtId="0" fontId="25" fillId="0" borderId="167" xfId="0" applyFont="1" applyBorder="1">
      <alignment vertical="center"/>
    </xf>
    <xf numFmtId="0" fontId="25" fillId="0" borderId="168" xfId="0" applyFont="1" applyBorder="1">
      <alignment vertical="center"/>
    </xf>
    <xf numFmtId="0" fontId="25" fillId="0" borderId="36" xfId="0" applyFont="1" applyBorder="1">
      <alignment vertical="center"/>
    </xf>
    <xf numFmtId="0" fontId="130" fillId="0" borderId="10" xfId="0" applyFont="1" applyBorder="1" applyAlignment="1">
      <alignment horizontal="center" vertical="center"/>
    </xf>
    <xf numFmtId="0" fontId="0" fillId="0" borderId="187" xfId="0" applyBorder="1">
      <alignment vertical="center"/>
    </xf>
    <xf numFmtId="0" fontId="25" fillId="0" borderId="167" xfId="0" applyFont="1" applyBorder="1" applyAlignment="1">
      <alignment horizontal="right" vertical="center"/>
    </xf>
    <xf numFmtId="190" fontId="0" fillId="0" borderId="100" xfId="0" applyNumberFormat="1" applyBorder="1" applyAlignment="1">
      <alignment horizontal="center" vertical="center"/>
    </xf>
    <xf numFmtId="0" fontId="25" fillId="0" borderId="0" xfId="0" applyFont="1" applyAlignment="1">
      <alignment horizontal="left" vertical="center"/>
    </xf>
    <xf numFmtId="193" fontId="52" fillId="0" borderId="0" xfId="12" applyNumberFormat="1" applyFont="1" applyFill="1" applyBorder="1" applyAlignment="1" applyProtection="1">
      <alignment vertical="center"/>
    </xf>
    <xf numFmtId="0" fontId="30" fillId="0" borderId="0" xfId="8" applyFont="1" applyAlignment="1">
      <alignment vertical="center" wrapText="1"/>
    </xf>
    <xf numFmtId="0" fontId="0" fillId="0" borderId="165" xfId="0" applyBorder="1" applyAlignment="1">
      <alignment vertical="center" wrapText="1"/>
    </xf>
    <xf numFmtId="0" fontId="0" fillId="11" borderId="165" xfId="0" applyFill="1" applyBorder="1">
      <alignment vertical="center"/>
    </xf>
    <xf numFmtId="0" fontId="0" fillId="17" borderId="165" xfId="0" applyFill="1" applyBorder="1" applyAlignment="1">
      <alignment vertical="center" wrapText="1"/>
    </xf>
    <xf numFmtId="0" fontId="0" fillId="18" borderId="165" xfId="0" applyFill="1" applyBorder="1" applyAlignment="1">
      <alignment vertical="center" wrapText="1"/>
    </xf>
    <xf numFmtId="0" fontId="0" fillId="19" borderId="165" xfId="0" applyFill="1" applyBorder="1" applyAlignment="1">
      <alignment vertical="center" wrapText="1"/>
    </xf>
    <xf numFmtId="0" fontId="0" fillId="0" borderId="0" xfId="0" applyAlignment="1">
      <alignment horizontal="center" vertical="center" textRotation="255"/>
    </xf>
    <xf numFmtId="0" fontId="25" fillId="0" borderId="213" xfId="0" applyFont="1" applyBorder="1" applyAlignment="1">
      <alignment horizontal="right" vertical="center"/>
    </xf>
    <xf numFmtId="0" fontId="25" fillId="0" borderId="0" xfId="0" applyFont="1" applyAlignment="1">
      <alignment horizontal="right" vertical="center"/>
    </xf>
    <xf numFmtId="0" fontId="115" fillId="0" borderId="0" xfId="0" applyFont="1">
      <alignment vertical="center"/>
    </xf>
    <xf numFmtId="49" fontId="0" fillId="0" borderId="0" xfId="0" applyNumberFormat="1">
      <alignment vertical="center"/>
    </xf>
    <xf numFmtId="49" fontId="188" fillId="0" borderId="0" xfId="0" applyNumberFormat="1" applyFont="1">
      <alignment vertical="center"/>
    </xf>
    <xf numFmtId="0" fontId="190" fillId="0" borderId="167" xfId="3" applyFont="1" applyBorder="1" applyAlignment="1">
      <alignment horizontal="center" vertical="center" wrapText="1"/>
    </xf>
    <xf numFmtId="0" fontId="190" fillId="0" borderId="168" xfId="3" applyFont="1" applyBorder="1" applyAlignment="1">
      <alignment horizontal="center" vertical="center" wrapText="1"/>
    </xf>
    <xf numFmtId="0" fontId="190" fillId="0" borderId="165" xfId="3" applyFont="1" applyBorder="1" applyAlignment="1">
      <alignment horizontal="center" vertical="center" wrapText="1"/>
    </xf>
    <xf numFmtId="0" fontId="190" fillId="20" borderId="165" xfId="3" applyFont="1" applyFill="1" applyBorder="1" applyAlignment="1">
      <alignment vertical="center" wrapText="1"/>
    </xf>
    <xf numFmtId="0" fontId="194" fillId="0" borderId="168" xfId="3" applyFont="1" applyBorder="1" applyAlignment="1">
      <alignment horizontal="center" vertical="center" wrapText="1"/>
    </xf>
    <xf numFmtId="0" fontId="194" fillId="0" borderId="165" xfId="3" applyFont="1" applyBorder="1" applyAlignment="1">
      <alignment horizontal="center" vertical="center" wrapText="1"/>
    </xf>
    <xf numFmtId="0" fontId="198" fillId="0" borderId="0" xfId="42" applyFont="1">
      <alignment vertical="center"/>
    </xf>
    <xf numFmtId="0" fontId="200" fillId="0" borderId="0" xfId="42" applyFont="1">
      <alignment vertical="center"/>
    </xf>
    <xf numFmtId="0" fontId="200" fillId="0" borderId="0" xfId="42" applyFont="1" applyAlignment="1">
      <alignment horizontal="left" vertical="center" wrapText="1" shrinkToFit="1"/>
    </xf>
    <xf numFmtId="0" fontId="200" fillId="0" borderId="0" xfId="42" applyFont="1" applyAlignment="1">
      <alignment horizontal="left" vertical="center" shrinkToFit="1"/>
    </xf>
    <xf numFmtId="0" fontId="203" fillId="0" borderId="0" xfId="42" applyFont="1" applyAlignment="1">
      <alignment vertical="center" shrinkToFit="1"/>
    </xf>
    <xf numFmtId="205" fontId="204" fillId="0" borderId="2" xfId="23" applyNumberFormat="1" applyFont="1" applyFill="1" applyBorder="1" applyAlignment="1">
      <alignment horizontal="center" vertical="center" shrinkToFit="1"/>
    </xf>
    <xf numFmtId="205" fontId="206" fillId="0" borderId="198" xfId="23" applyNumberFormat="1" applyFont="1" applyFill="1" applyBorder="1" applyAlignment="1">
      <alignment horizontal="center" vertical="center" shrinkToFit="1"/>
    </xf>
    <xf numFmtId="0" fontId="200" fillId="0" borderId="8" xfId="42" applyFont="1" applyBorder="1" applyAlignment="1">
      <alignment horizontal="left" vertical="center"/>
    </xf>
    <xf numFmtId="0" fontId="208" fillId="0" borderId="8" xfId="42" applyFont="1" applyBorder="1" applyAlignment="1">
      <alignment horizontal="left" vertical="center" shrinkToFit="1"/>
    </xf>
    <xf numFmtId="197" fontId="200" fillId="0" borderId="8" xfId="42" applyNumberFormat="1" applyFont="1" applyBorder="1" applyAlignment="1">
      <alignment horizontal="center" vertical="center"/>
    </xf>
    <xf numFmtId="197" fontId="210" fillId="0" borderId="187" xfId="42" applyNumberFormat="1" applyFont="1" applyBorder="1" applyAlignment="1">
      <alignment vertical="center" shrinkToFit="1"/>
    </xf>
    <xf numFmtId="197" fontId="200" fillId="0" borderId="213" xfId="42" applyNumberFormat="1" applyFont="1" applyBorder="1" applyAlignment="1">
      <alignment horizontal="center" vertical="center"/>
    </xf>
    <xf numFmtId="203" fontId="200" fillId="0" borderId="8" xfId="42" applyNumberFormat="1" applyFont="1" applyBorder="1" applyAlignment="1">
      <alignment horizontal="center" vertical="center" wrapText="1"/>
    </xf>
    <xf numFmtId="182" fontId="134" fillId="0" borderId="8" xfId="42" applyNumberFormat="1" applyFont="1" applyBorder="1" applyAlignment="1">
      <alignment horizontal="left" vertical="center" wrapText="1"/>
    </xf>
    <xf numFmtId="0" fontId="200" fillId="0" borderId="165" xfId="42" applyFont="1" applyBorder="1" applyAlignment="1">
      <alignment horizontal="left" vertical="center"/>
    </xf>
    <xf numFmtId="0" fontId="208" fillId="0" borderId="165" xfId="42" applyFont="1" applyBorder="1" applyAlignment="1">
      <alignment horizontal="left" vertical="center" shrinkToFit="1"/>
    </xf>
    <xf numFmtId="197" fontId="200" fillId="0" borderId="165" xfId="42" applyNumberFormat="1" applyFont="1" applyBorder="1" applyAlignment="1">
      <alignment horizontal="center" vertical="center"/>
    </xf>
    <xf numFmtId="197" fontId="210" fillId="0" borderId="165" xfId="42" applyNumberFormat="1" applyFont="1" applyBorder="1" applyAlignment="1">
      <alignment vertical="center" shrinkToFit="1"/>
    </xf>
    <xf numFmtId="197" fontId="200" fillId="0" borderId="215" xfId="42" applyNumberFormat="1" applyFont="1" applyBorder="1" applyAlignment="1">
      <alignment horizontal="center" vertical="center"/>
    </xf>
    <xf numFmtId="203" fontId="200" fillId="0" borderId="165" xfId="42" applyNumberFormat="1" applyFont="1" applyBorder="1" applyAlignment="1">
      <alignment horizontal="center" vertical="center" wrapText="1"/>
    </xf>
    <xf numFmtId="182" fontId="134" fillId="0" borderId="165" xfId="42" applyNumberFormat="1" applyFont="1" applyBorder="1" applyAlignment="1">
      <alignment horizontal="left" vertical="center" wrapText="1"/>
    </xf>
    <xf numFmtId="0" fontId="200" fillId="0" borderId="8" xfId="42" applyFont="1" applyBorder="1" applyAlignment="1">
      <alignment horizontal="left" vertical="center" shrinkToFit="1"/>
    </xf>
    <xf numFmtId="197" fontId="211" fillId="0" borderId="216" xfId="42" applyNumberFormat="1" applyFont="1" applyBorder="1" applyAlignment="1">
      <alignment vertical="center" shrinkToFit="1"/>
    </xf>
    <xf numFmtId="197" fontId="200" fillId="0" borderId="216" xfId="42" applyNumberFormat="1" applyFont="1" applyBorder="1" applyAlignment="1">
      <alignment horizontal="center" vertical="center"/>
    </xf>
    <xf numFmtId="197" fontId="210" fillId="0" borderId="217" xfId="42" applyNumberFormat="1" applyFont="1" applyBorder="1" applyAlignment="1">
      <alignment vertical="center" shrinkToFit="1"/>
    </xf>
    <xf numFmtId="197" fontId="200" fillId="0" borderId="217" xfId="42" applyNumberFormat="1" applyFont="1" applyBorder="1" applyAlignment="1">
      <alignment horizontal="center" vertical="center"/>
    </xf>
    <xf numFmtId="0" fontId="200" fillId="0" borderId="213" xfId="42" applyFont="1" applyBorder="1" applyAlignment="1">
      <alignment horizontal="left" vertical="center" shrinkToFit="1"/>
    </xf>
    <xf numFmtId="197" fontId="210" fillId="0" borderId="218" xfId="42" applyNumberFormat="1" applyFont="1" applyBorder="1" applyAlignment="1">
      <alignment vertical="center" shrinkToFit="1"/>
    </xf>
    <xf numFmtId="197" fontId="200" fillId="0" borderId="218" xfId="42" applyNumberFormat="1" applyFont="1" applyBorder="1" applyAlignment="1">
      <alignment horizontal="center" vertical="center"/>
    </xf>
    <xf numFmtId="197" fontId="210" fillId="0" borderId="216" xfId="42" applyNumberFormat="1" applyFont="1" applyBorder="1" applyAlignment="1">
      <alignment vertical="center" shrinkToFit="1"/>
    </xf>
    <xf numFmtId="197" fontId="213" fillId="0" borderId="217" xfId="42" applyNumberFormat="1" applyFont="1" applyBorder="1" applyAlignment="1">
      <alignment vertical="center" shrinkToFit="1"/>
    </xf>
    <xf numFmtId="0" fontId="200" fillId="0" borderId="165" xfId="42" applyFont="1" applyBorder="1" applyAlignment="1">
      <alignment horizontal="left" vertical="center" shrinkToFit="1"/>
    </xf>
    <xf numFmtId="197" fontId="200" fillId="0" borderId="219" xfId="42" applyNumberFormat="1" applyFont="1" applyBorder="1" applyAlignment="1">
      <alignment horizontal="center" vertical="center"/>
    </xf>
    <xf numFmtId="197" fontId="210" fillId="0" borderId="220" xfId="42" applyNumberFormat="1" applyFont="1" applyBorder="1" applyAlignment="1">
      <alignment vertical="center" shrinkToFit="1"/>
    </xf>
    <xf numFmtId="197" fontId="210" fillId="0" borderId="221" xfId="42" applyNumberFormat="1" applyFont="1" applyBorder="1" applyAlignment="1">
      <alignment vertical="center" shrinkToFit="1"/>
    </xf>
    <xf numFmtId="197" fontId="213" fillId="0" borderId="221" xfId="42" applyNumberFormat="1" applyFont="1" applyBorder="1" applyAlignment="1">
      <alignment vertical="center" shrinkToFit="1"/>
    </xf>
    <xf numFmtId="197" fontId="210" fillId="0" borderId="222" xfId="42" applyNumberFormat="1" applyFont="1" applyBorder="1" applyAlignment="1">
      <alignment vertical="center" shrinkToFit="1"/>
    </xf>
    <xf numFmtId="0" fontId="200" fillId="0" borderId="224" xfId="42" applyFont="1" applyBorder="1" applyAlignment="1">
      <alignment horizontal="left" vertical="center" shrinkToFit="1"/>
    </xf>
    <xf numFmtId="197" fontId="210" fillId="0" borderId="225" xfId="42" applyNumberFormat="1" applyFont="1" applyBorder="1" applyAlignment="1">
      <alignment vertical="center" shrinkToFit="1"/>
    </xf>
    <xf numFmtId="197" fontId="200" fillId="0" borderId="225" xfId="42" applyNumberFormat="1" applyFont="1" applyBorder="1" applyAlignment="1">
      <alignment horizontal="center" vertical="center"/>
    </xf>
    <xf numFmtId="197" fontId="210" fillId="0" borderId="226" xfId="42" applyNumberFormat="1" applyFont="1" applyBorder="1" applyAlignment="1">
      <alignment vertical="center" shrinkToFit="1"/>
    </xf>
    <xf numFmtId="197" fontId="200" fillId="0" borderId="226" xfId="42" applyNumberFormat="1" applyFont="1" applyBorder="1" applyAlignment="1">
      <alignment horizontal="center" vertical="center"/>
    </xf>
    <xf numFmtId="197" fontId="200" fillId="0" borderId="227" xfId="42" applyNumberFormat="1" applyFont="1" applyBorder="1" applyAlignment="1">
      <alignment horizontal="center" vertical="center"/>
    </xf>
    <xf numFmtId="0" fontId="200" fillId="0" borderId="213" xfId="42" applyFont="1" applyBorder="1" applyAlignment="1">
      <alignment horizontal="left" vertical="center"/>
    </xf>
    <xf numFmtId="203" fontId="200" fillId="0" borderId="213" xfId="42" applyNumberFormat="1" applyFont="1" applyBorder="1" applyAlignment="1">
      <alignment horizontal="center" vertical="center" wrapText="1"/>
    </xf>
    <xf numFmtId="182" fontId="134" fillId="0" borderId="213" xfId="42" applyNumberFormat="1" applyFont="1" applyBorder="1" applyAlignment="1">
      <alignment horizontal="left" vertical="center" wrapText="1"/>
    </xf>
    <xf numFmtId="0" fontId="200" fillId="0" borderId="228" xfId="42" applyFont="1" applyBorder="1" applyAlignment="1">
      <alignment horizontal="left" vertical="center"/>
    </xf>
    <xf numFmtId="0" fontId="208" fillId="0" borderId="223" xfId="42" applyFont="1" applyBorder="1" applyAlignment="1">
      <alignment horizontal="left" vertical="center" shrinkToFit="1"/>
    </xf>
    <xf numFmtId="197" fontId="200" fillId="0" borderId="229" xfId="42" applyNumberFormat="1" applyFont="1" applyBorder="1" applyAlignment="1">
      <alignment horizontal="center" vertical="center"/>
    </xf>
    <xf numFmtId="197" fontId="210" fillId="0" borderId="168" xfId="42" applyNumberFormat="1" applyFont="1" applyBorder="1" applyAlignment="1">
      <alignment vertical="center" shrinkToFit="1"/>
    </xf>
    <xf numFmtId="197" fontId="213" fillId="0" borderId="216" xfId="42" applyNumberFormat="1" applyFont="1" applyBorder="1" applyAlignment="1">
      <alignment vertical="center" shrinkToFit="1"/>
    </xf>
    <xf numFmtId="197" fontId="208" fillId="0" borderId="216" xfId="42" applyNumberFormat="1" applyFont="1" applyBorder="1" applyAlignment="1">
      <alignment horizontal="center" vertical="center"/>
    </xf>
    <xf numFmtId="197" fontId="213" fillId="0" borderId="187" xfId="42" applyNumberFormat="1" applyFont="1" applyBorder="1" applyAlignment="1">
      <alignment vertical="center" shrinkToFit="1"/>
    </xf>
    <xf numFmtId="197" fontId="208" fillId="0" borderId="217" xfId="42" applyNumberFormat="1" applyFont="1" applyBorder="1" applyAlignment="1">
      <alignment horizontal="center" vertical="center"/>
    </xf>
    <xf numFmtId="197" fontId="213" fillId="0" borderId="218" xfId="42" applyNumberFormat="1" applyFont="1" applyBorder="1" applyAlignment="1">
      <alignment vertical="center" shrinkToFit="1"/>
    </xf>
    <xf numFmtId="197" fontId="208" fillId="0" borderId="218" xfId="42" applyNumberFormat="1" applyFont="1" applyBorder="1" applyAlignment="1">
      <alignment horizontal="center" vertical="center"/>
    </xf>
    <xf numFmtId="197" fontId="210" fillId="0" borderId="230" xfId="42" applyNumberFormat="1" applyFont="1" applyBorder="1" applyAlignment="1">
      <alignment vertical="center" shrinkToFit="1"/>
    </xf>
    <xf numFmtId="197" fontId="200" fillId="0" borderId="230" xfId="42" applyNumberFormat="1" applyFont="1" applyBorder="1" applyAlignment="1">
      <alignment horizontal="center" vertical="center"/>
    </xf>
    <xf numFmtId="197" fontId="213" fillId="0" borderId="226" xfId="42" applyNumberFormat="1" applyFont="1" applyBorder="1" applyAlignment="1">
      <alignment vertical="center" shrinkToFit="1"/>
    </xf>
    <xf numFmtId="197" fontId="213" fillId="0" borderId="231" xfId="42" applyNumberFormat="1" applyFont="1" applyBorder="1" applyAlignment="1">
      <alignment vertical="center" shrinkToFit="1"/>
    </xf>
    <xf numFmtId="197" fontId="210" fillId="0" borderId="231" xfId="42" applyNumberFormat="1" applyFont="1" applyBorder="1" applyAlignment="1">
      <alignment vertical="center" shrinkToFit="1"/>
    </xf>
    <xf numFmtId="197" fontId="200" fillId="0" borderId="231" xfId="42" applyNumberFormat="1" applyFont="1" applyBorder="1" applyAlignment="1">
      <alignment horizontal="center" vertical="center"/>
    </xf>
    <xf numFmtId="0" fontId="200" fillId="0" borderId="232" xfId="42" applyFont="1" applyBorder="1" applyAlignment="1">
      <alignment horizontal="left" vertical="center"/>
    </xf>
    <xf numFmtId="0" fontId="200" fillId="0" borderId="232" xfId="42" applyFont="1" applyBorder="1" applyAlignment="1">
      <alignment horizontal="left" vertical="center" shrinkToFit="1"/>
    </xf>
    <xf numFmtId="197" fontId="200" fillId="0" borderId="232" xfId="42" applyNumberFormat="1" applyFont="1" applyBorder="1" applyAlignment="1">
      <alignment horizontal="center" vertical="center"/>
    </xf>
    <xf numFmtId="197" fontId="210" fillId="0" borderId="232" xfId="42" applyNumberFormat="1" applyFont="1" applyBorder="1" applyAlignment="1">
      <alignment vertical="center" shrinkToFit="1"/>
    </xf>
    <xf numFmtId="203" fontId="200" fillId="0" borderId="232" xfId="42" applyNumberFormat="1" applyFont="1" applyBorder="1" applyAlignment="1">
      <alignment horizontal="center" vertical="center" wrapText="1"/>
    </xf>
    <xf numFmtId="182" fontId="134" fillId="0" borderId="232" xfId="42" applyNumberFormat="1" applyFont="1" applyBorder="1" applyAlignment="1">
      <alignment horizontal="left" vertical="center" wrapText="1"/>
    </xf>
    <xf numFmtId="197" fontId="200" fillId="0" borderId="233" xfId="42" applyNumberFormat="1" applyFont="1" applyBorder="1" applyAlignment="1">
      <alignment horizontal="center" vertical="center"/>
    </xf>
    <xf numFmtId="197" fontId="200" fillId="0" borderId="235" xfId="42" applyNumberFormat="1" applyFont="1" applyBorder="1" applyAlignment="1">
      <alignment horizontal="center" vertical="center"/>
    </xf>
    <xf numFmtId="203" fontId="200" fillId="0" borderId="236" xfId="42" applyNumberFormat="1" applyFont="1" applyBorder="1" applyAlignment="1">
      <alignment horizontal="center" vertical="center" wrapText="1"/>
    </xf>
    <xf numFmtId="197" fontId="200" fillId="0" borderId="198" xfId="42" applyNumberFormat="1" applyFont="1" applyBorder="1" applyAlignment="1">
      <alignment horizontal="center" vertical="center"/>
    </xf>
    <xf numFmtId="0" fontId="200" fillId="0" borderId="236" xfId="42" applyFont="1" applyBorder="1" applyAlignment="1">
      <alignment horizontal="left" vertical="center"/>
    </xf>
    <xf numFmtId="203" fontId="200" fillId="0" borderId="242" xfId="42" applyNumberFormat="1" applyFont="1" applyBorder="1" applyAlignment="1">
      <alignment horizontal="center" vertical="center" wrapText="1"/>
    </xf>
    <xf numFmtId="182" fontId="134" fillId="0" borderId="243" xfId="42" applyNumberFormat="1" applyFont="1" applyBorder="1" applyAlignment="1">
      <alignment horizontal="left" vertical="center" wrapText="1"/>
    </xf>
    <xf numFmtId="0" fontId="200" fillId="0" borderId="244" xfId="42" applyFont="1" applyBorder="1" applyAlignment="1">
      <alignment horizontal="left" vertical="center"/>
    </xf>
    <xf numFmtId="0" fontId="200" fillId="0" borderId="244" xfId="42" applyFont="1" applyBorder="1" applyAlignment="1">
      <alignment horizontal="left" vertical="center" shrinkToFit="1"/>
    </xf>
    <xf numFmtId="197" fontId="200" fillId="0" borderId="244" xfId="42" applyNumberFormat="1" applyFont="1" applyBorder="1" applyAlignment="1">
      <alignment horizontal="center" vertical="center"/>
    </xf>
    <xf numFmtId="197" fontId="210" fillId="0" borderId="244" xfId="42" applyNumberFormat="1" applyFont="1" applyBorder="1" applyAlignment="1">
      <alignment vertical="center" shrinkToFit="1"/>
    </xf>
    <xf numFmtId="203" fontId="200" fillId="0" borderId="244" xfId="42" applyNumberFormat="1" applyFont="1" applyBorder="1" applyAlignment="1">
      <alignment horizontal="center" vertical="center" wrapText="1"/>
    </xf>
    <xf numFmtId="182" fontId="134" fillId="0" borderId="244" xfId="42" applyNumberFormat="1" applyFont="1" applyBorder="1" applyAlignment="1">
      <alignment horizontal="left" vertical="center" wrapText="1"/>
    </xf>
    <xf numFmtId="197" fontId="210" fillId="0" borderId="219" xfId="42" applyNumberFormat="1" applyFont="1" applyBorder="1" applyAlignment="1">
      <alignment vertical="center" shrinkToFit="1"/>
    </xf>
    <xf numFmtId="197" fontId="210" fillId="0" borderId="247" xfId="42" applyNumberFormat="1" applyFont="1" applyBorder="1" applyAlignment="1">
      <alignment vertical="center" shrinkToFit="1"/>
    </xf>
    <xf numFmtId="197" fontId="200" fillId="0" borderId="247" xfId="42" applyNumberFormat="1" applyFont="1" applyBorder="1" applyAlignment="1">
      <alignment horizontal="center" vertical="center"/>
    </xf>
    <xf numFmtId="197" fontId="210" fillId="0" borderId="248" xfId="42" applyNumberFormat="1" applyFont="1" applyBorder="1" applyAlignment="1">
      <alignment vertical="center" shrinkToFit="1"/>
    </xf>
    <xf numFmtId="197" fontId="200" fillId="0" borderId="248" xfId="42" applyNumberFormat="1" applyFont="1" applyBorder="1" applyAlignment="1">
      <alignment horizontal="center" vertical="center"/>
    </xf>
    <xf numFmtId="0" fontId="200" fillId="0" borderId="9" xfId="42" applyFont="1" applyBorder="1" applyAlignment="1">
      <alignment horizontal="left" vertical="center"/>
    </xf>
    <xf numFmtId="0" fontId="200" fillId="0" borderId="9" xfId="42" applyFont="1" applyBorder="1" applyAlignment="1">
      <alignment horizontal="left" vertical="center" shrinkToFit="1"/>
    </xf>
    <xf numFmtId="197" fontId="200" fillId="0" borderId="9" xfId="42" applyNumberFormat="1" applyFont="1" applyBorder="1" applyAlignment="1">
      <alignment horizontal="center" vertical="center"/>
    </xf>
    <xf numFmtId="203" fontId="200" fillId="0" borderId="9" xfId="42" applyNumberFormat="1" applyFont="1" applyBorder="1" applyAlignment="1">
      <alignment horizontal="center" vertical="center" wrapText="1"/>
    </xf>
    <xf numFmtId="182" fontId="134" fillId="0" borderId="9" xfId="42" applyNumberFormat="1" applyFont="1" applyBorder="1" applyAlignment="1">
      <alignment horizontal="left" vertical="center" wrapText="1"/>
    </xf>
    <xf numFmtId="197" fontId="210" fillId="0" borderId="9" xfId="42" applyNumberFormat="1" applyFont="1" applyBorder="1" applyAlignment="1">
      <alignment vertical="center" shrinkToFit="1"/>
    </xf>
    <xf numFmtId="197" fontId="210" fillId="0" borderId="250" xfId="42" applyNumberFormat="1" applyFont="1" applyBorder="1" applyAlignment="1">
      <alignment vertical="center" shrinkToFit="1"/>
    </xf>
    <xf numFmtId="197" fontId="200" fillId="0" borderId="236" xfId="42" applyNumberFormat="1" applyFont="1" applyBorder="1" applyAlignment="1">
      <alignment horizontal="center" vertical="center"/>
    </xf>
    <xf numFmtId="197" fontId="210" fillId="0" borderId="253" xfId="42" applyNumberFormat="1" applyFont="1" applyBorder="1" applyAlignment="1">
      <alignment vertical="center" shrinkToFit="1"/>
    </xf>
    <xf numFmtId="197" fontId="200" fillId="0" borderId="254" xfId="42" applyNumberFormat="1" applyFont="1" applyBorder="1" applyAlignment="1">
      <alignment horizontal="center" vertical="center"/>
    </xf>
    <xf numFmtId="197" fontId="210" fillId="0" borderId="255" xfId="42" applyNumberFormat="1" applyFont="1" applyBorder="1" applyAlignment="1">
      <alignment vertical="center" shrinkToFit="1"/>
    </xf>
    <xf numFmtId="197" fontId="200" fillId="0" borderId="249" xfId="42" applyNumberFormat="1" applyFont="1" applyBorder="1" applyAlignment="1">
      <alignment horizontal="center" vertical="center"/>
    </xf>
    <xf numFmtId="197" fontId="210" fillId="0" borderId="8" xfId="42" applyNumberFormat="1" applyFont="1" applyBorder="1" applyAlignment="1">
      <alignment vertical="center" shrinkToFit="1"/>
    </xf>
    <xf numFmtId="197" fontId="210" fillId="0" borderId="256" xfId="42" applyNumberFormat="1" applyFont="1" applyBorder="1" applyAlignment="1">
      <alignment vertical="center" shrinkToFit="1"/>
    </xf>
    <xf numFmtId="197" fontId="200" fillId="0" borderId="256" xfId="42" applyNumberFormat="1" applyFont="1" applyBorder="1" applyAlignment="1">
      <alignment horizontal="center" vertical="center"/>
    </xf>
    <xf numFmtId="197" fontId="210" fillId="0" borderId="258" xfId="42" applyNumberFormat="1" applyFont="1" applyBorder="1" applyAlignment="1">
      <alignment vertical="center" shrinkToFit="1"/>
    </xf>
    <xf numFmtId="197" fontId="200" fillId="0" borderId="259" xfId="42" applyNumberFormat="1" applyFont="1" applyBorder="1" applyAlignment="1">
      <alignment horizontal="center" vertical="center"/>
    </xf>
    <xf numFmtId="197" fontId="213" fillId="0" borderId="260" xfId="42" applyNumberFormat="1" applyFont="1" applyBorder="1" applyAlignment="1">
      <alignment vertical="center" shrinkToFit="1"/>
    </xf>
    <xf numFmtId="197" fontId="200" fillId="0" borderId="260" xfId="42" applyNumberFormat="1" applyFont="1" applyBorder="1" applyAlignment="1">
      <alignment horizontal="center" vertical="center"/>
    </xf>
    <xf numFmtId="197" fontId="213" fillId="0" borderId="261" xfId="42" applyNumberFormat="1" applyFont="1" applyBorder="1" applyAlignment="1">
      <alignment vertical="center" shrinkToFit="1"/>
    </xf>
    <xf numFmtId="197" fontId="200" fillId="0" borderId="258" xfId="42" applyNumberFormat="1" applyFont="1" applyBorder="1" applyAlignment="1">
      <alignment horizontal="center" vertical="center"/>
    </xf>
    <xf numFmtId="197" fontId="210" fillId="0" borderId="262" xfId="42" applyNumberFormat="1" applyFont="1" applyBorder="1" applyAlignment="1">
      <alignment vertical="center" shrinkToFit="1"/>
    </xf>
    <xf numFmtId="197" fontId="200" fillId="0" borderId="262" xfId="42" applyNumberFormat="1" applyFont="1" applyBorder="1" applyAlignment="1">
      <alignment horizontal="center" vertical="center"/>
    </xf>
    <xf numFmtId="197" fontId="210" fillId="0" borderId="213" xfId="42" applyNumberFormat="1" applyFont="1" applyBorder="1" applyAlignment="1">
      <alignment vertical="center" shrinkToFit="1"/>
    </xf>
    <xf numFmtId="197" fontId="200" fillId="0" borderId="264" xfId="42" applyNumberFormat="1" applyFont="1" applyBorder="1" applyAlignment="1">
      <alignment horizontal="center" vertical="center"/>
    </xf>
    <xf numFmtId="197" fontId="210" fillId="0" borderId="267" xfId="42" applyNumberFormat="1" applyFont="1" applyBorder="1" applyAlignment="1">
      <alignment vertical="center" shrinkToFit="1"/>
    </xf>
    <xf numFmtId="197" fontId="200" fillId="0" borderId="267" xfId="42" applyNumberFormat="1" applyFont="1" applyBorder="1" applyAlignment="1">
      <alignment horizontal="center" vertical="center"/>
    </xf>
    <xf numFmtId="197" fontId="210" fillId="0" borderId="270" xfId="42" applyNumberFormat="1" applyFont="1" applyBorder="1" applyAlignment="1">
      <alignment vertical="center" shrinkToFit="1"/>
    </xf>
    <xf numFmtId="197" fontId="200" fillId="0" borderId="270" xfId="42" applyNumberFormat="1" applyFont="1" applyBorder="1" applyAlignment="1">
      <alignment horizontal="center" vertical="center"/>
    </xf>
    <xf numFmtId="197" fontId="213" fillId="0" borderId="270" xfId="42" applyNumberFormat="1" applyFont="1" applyBorder="1" applyAlignment="1">
      <alignment vertical="center" shrinkToFit="1"/>
    </xf>
    <xf numFmtId="197" fontId="210" fillId="0" borderId="271" xfId="42" applyNumberFormat="1" applyFont="1" applyBorder="1" applyAlignment="1">
      <alignment vertical="center" shrinkToFit="1"/>
    </xf>
    <xf numFmtId="197" fontId="200" fillId="0" borderId="271" xfId="42" applyNumberFormat="1" applyFont="1" applyBorder="1" applyAlignment="1">
      <alignment horizontal="center" vertical="center"/>
    </xf>
    <xf numFmtId="197" fontId="200" fillId="0" borderId="273" xfId="42" applyNumberFormat="1" applyFont="1" applyBorder="1" applyAlignment="1">
      <alignment horizontal="center" vertical="center"/>
    </xf>
    <xf numFmtId="197" fontId="200" fillId="0" borderId="275" xfId="42" applyNumberFormat="1" applyFont="1" applyBorder="1" applyAlignment="1">
      <alignment horizontal="center" vertical="center"/>
    </xf>
    <xf numFmtId="197" fontId="200" fillId="0" borderId="274" xfId="42" applyNumberFormat="1" applyFont="1" applyBorder="1" applyAlignment="1">
      <alignment horizontal="center" vertical="center"/>
    </xf>
    <xf numFmtId="197" fontId="200" fillId="0" borderId="276" xfId="42" applyNumberFormat="1" applyFont="1" applyBorder="1" applyAlignment="1">
      <alignment horizontal="center" vertical="center"/>
    </xf>
    <xf numFmtId="197" fontId="200" fillId="0" borderId="278" xfId="42" applyNumberFormat="1" applyFont="1" applyBorder="1" applyAlignment="1">
      <alignment horizontal="center" vertical="center"/>
    </xf>
    <xf numFmtId="203" fontId="200" fillId="0" borderId="3" xfId="42" applyNumberFormat="1" applyFont="1" applyBorder="1" applyAlignment="1">
      <alignment horizontal="center" vertical="center" wrapText="1"/>
    </xf>
    <xf numFmtId="182" fontId="134" fillId="0" borderId="219" xfId="42" applyNumberFormat="1" applyFont="1" applyBorder="1" applyAlignment="1">
      <alignment horizontal="left" vertical="center" wrapText="1"/>
    </xf>
    <xf numFmtId="197" fontId="200" fillId="0" borderId="279" xfId="42" applyNumberFormat="1" applyFont="1" applyBorder="1" applyAlignment="1">
      <alignment horizontal="center" vertical="center"/>
    </xf>
    <xf numFmtId="0" fontId="200" fillId="0" borderId="10" xfId="42" applyFont="1" applyBorder="1" applyAlignment="1">
      <alignment horizontal="left" vertical="center"/>
    </xf>
    <xf numFmtId="0" fontId="200" fillId="0" borderId="10" xfId="42" applyFont="1" applyBorder="1" applyAlignment="1">
      <alignment horizontal="left" vertical="center" shrinkToFit="1"/>
    </xf>
    <xf numFmtId="197" fontId="200" fillId="0" borderId="10" xfId="42" applyNumberFormat="1" applyFont="1" applyBorder="1" applyAlignment="1">
      <alignment horizontal="center" vertical="center"/>
    </xf>
    <xf numFmtId="197" fontId="210" fillId="0" borderId="10" xfId="42" applyNumberFormat="1" applyFont="1" applyBorder="1" applyAlignment="1">
      <alignment vertical="center" shrinkToFit="1"/>
    </xf>
    <xf numFmtId="203" fontId="200" fillId="0" borderId="10" xfId="42" applyNumberFormat="1" applyFont="1" applyBorder="1" applyAlignment="1">
      <alignment horizontal="center" vertical="center" wrapText="1"/>
    </xf>
    <xf numFmtId="203" fontId="200" fillId="0" borderId="167" xfId="42" applyNumberFormat="1" applyFont="1" applyBorder="1" applyAlignment="1">
      <alignment horizontal="center" vertical="center" wrapText="1"/>
    </xf>
    <xf numFmtId="197" fontId="210" fillId="0" borderId="54" xfId="42" applyNumberFormat="1" applyFont="1" applyBorder="1" applyAlignment="1">
      <alignment vertical="center" shrinkToFit="1"/>
    </xf>
    <xf numFmtId="197" fontId="200" fillId="0" borderId="281" xfId="42" applyNumberFormat="1" applyFont="1" applyBorder="1" applyAlignment="1">
      <alignment horizontal="center" vertical="center"/>
    </xf>
    <xf numFmtId="197" fontId="210" fillId="0" borderId="282" xfId="42" applyNumberFormat="1" applyFont="1" applyBorder="1" applyAlignment="1">
      <alignment vertical="center" shrinkToFit="1"/>
    </xf>
    <xf numFmtId="197" fontId="213" fillId="0" borderId="282" xfId="42" applyNumberFormat="1" applyFont="1" applyBorder="1" applyAlignment="1">
      <alignment vertical="center" shrinkToFit="1"/>
    </xf>
    <xf numFmtId="197" fontId="200" fillId="0" borderId="284" xfId="42" applyNumberFormat="1" applyFont="1" applyBorder="1" applyAlignment="1">
      <alignment horizontal="center" vertical="center"/>
    </xf>
    <xf numFmtId="197" fontId="210" fillId="0" borderId="285" xfId="42" applyNumberFormat="1" applyFont="1" applyBorder="1" applyAlignment="1">
      <alignment vertical="center" shrinkToFit="1"/>
    </xf>
    <xf numFmtId="197" fontId="200" fillId="0" borderId="286" xfId="42" applyNumberFormat="1" applyFont="1" applyBorder="1" applyAlignment="1">
      <alignment horizontal="center" vertical="center"/>
    </xf>
    <xf numFmtId="197" fontId="200" fillId="0" borderId="291" xfId="42" applyNumberFormat="1" applyFont="1" applyBorder="1" applyAlignment="1">
      <alignment horizontal="center" vertical="center"/>
    </xf>
    <xf numFmtId="182" fontId="134" fillId="0" borderId="10" xfId="42" applyNumberFormat="1" applyFont="1" applyBorder="1" applyAlignment="1">
      <alignment horizontal="left" vertical="center" wrapText="1"/>
    </xf>
    <xf numFmtId="197" fontId="213" fillId="0" borderId="9" xfId="42" applyNumberFormat="1" applyFont="1" applyBorder="1" applyAlignment="1">
      <alignment vertical="center" shrinkToFit="1"/>
    </xf>
    <xf numFmtId="197" fontId="200" fillId="0" borderId="292" xfId="42" applyNumberFormat="1" applyFont="1" applyBorder="1" applyAlignment="1">
      <alignment horizontal="center" vertical="center"/>
    </xf>
    <xf numFmtId="0" fontId="200" fillId="0" borderId="242" xfId="42" applyFont="1" applyBorder="1" applyAlignment="1">
      <alignment horizontal="left" vertical="center" shrinkToFit="1"/>
    </xf>
    <xf numFmtId="197" fontId="213" fillId="0" borderId="225" xfId="42" applyNumberFormat="1" applyFont="1" applyBorder="1" applyAlignment="1">
      <alignment vertical="center" shrinkToFit="1"/>
    </xf>
    <xf numFmtId="197" fontId="208" fillId="0" borderId="225" xfId="42" applyNumberFormat="1" applyFont="1" applyBorder="1" applyAlignment="1">
      <alignment horizontal="center" vertical="center"/>
    </xf>
    <xf numFmtId="197" fontId="213" fillId="0" borderId="165" xfId="42" applyNumberFormat="1" applyFont="1" applyBorder="1" applyAlignment="1">
      <alignment vertical="center" shrinkToFit="1"/>
    </xf>
    <xf numFmtId="197" fontId="200" fillId="0" borderId="282" xfId="42" applyNumberFormat="1" applyFont="1" applyBorder="1" applyAlignment="1">
      <alignment horizontal="center" vertical="center"/>
    </xf>
    <xf numFmtId="197" fontId="213" fillId="0" borderId="116" xfId="42" applyNumberFormat="1" applyFont="1" applyBorder="1" applyAlignment="1">
      <alignment vertical="center" shrinkToFit="1"/>
    </xf>
    <xf numFmtId="197" fontId="200" fillId="0" borderId="285" xfId="42" applyNumberFormat="1" applyFont="1" applyBorder="1" applyAlignment="1">
      <alignment horizontal="center" vertical="center"/>
    </xf>
    <xf numFmtId="0" fontId="209" fillId="0" borderId="165" xfId="42" applyFont="1" applyBorder="1" applyAlignment="1">
      <alignment horizontal="left" vertical="center" shrinkToFit="1"/>
    </xf>
    <xf numFmtId="197" fontId="211" fillId="0" borderId="217" xfId="42" applyNumberFormat="1" applyFont="1" applyBorder="1" applyAlignment="1">
      <alignment vertical="center" shrinkToFit="1"/>
    </xf>
    <xf numFmtId="197" fontId="210" fillId="0" borderId="296" xfId="42" applyNumberFormat="1" applyFont="1" applyBorder="1" applyAlignment="1">
      <alignment vertical="center" shrinkToFit="1"/>
    </xf>
    <xf numFmtId="197" fontId="200" fillId="0" borderId="297" xfId="42" applyNumberFormat="1" applyFont="1" applyBorder="1" applyAlignment="1">
      <alignment horizontal="center" vertical="center"/>
    </xf>
    <xf numFmtId="197" fontId="213" fillId="0" borderId="227" xfId="42" applyNumberFormat="1" applyFont="1" applyBorder="1" applyAlignment="1">
      <alignment vertical="center" shrinkToFit="1"/>
    </xf>
    <xf numFmtId="197" fontId="210" fillId="0" borderId="2" xfId="42" applyNumberFormat="1" applyFont="1" applyBorder="1" applyAlignment="1">
      <alignment vertical="center" shrinkToFit="1"/>
    </xf>
    <xf numFmtId="0" fontId="200" fillId="0" borderId="299" xfId="42" applyFont="1" applyBorder="1">
      <alignment vertical="center"/>
    </xf>
    <xf numFmtId="197" fontId="213" fillId="0" borderId="254" xfId="42" applyNumberFormat="1" applyFont="1" applyBorder="1" applyAlignment="1">
      <alignment vertical="center" shrinkToFit="1"/>
    </xf>
    <xf numFmtId="197" fontId="200" fillId="0" borderId="300" xfId="42" applyNumberFormat="1" applyFont="1" applyBorder="1" applyAlignment="1">
      <alignment horizontal="center" vertical="center"/>
    </xf>
    <xf numFmtId="197" fontId="213" fillId="0" borderId="302" xfId="42" applyNumberFormat="1" applyFont="1" applyBorder="1" applyAlignment="1">
      <alignment vertical="center" shrinkToFit="1"/>
    </xf>
    <xf numFmtId="197" fontId="210" fillId="0" borderId="304" xfId="42" applyNumberFormat="1" applyFont="1" applyBorder="1" applyAlignment="1">
      <alignment vertical="center" shrinkToFit="1"/>
    </xf>
    <xf numFmtId="197" fontId="210" fillId="0" borderId="6" xfId="42" applyNumberFormat="1" applyFont="1" applyBorder="1" applyAlignment="1">
      <alignment vertical="center" shrinkToFit="1"/>
    </xf>
    <xf numFmtId="197" fontId="210" fillId="0" borderId="233" xfId="42" applyNumberFormat="1" applyFont="1" applyBorder="1" applyAlignment="1">
      <alignment vertical="center" shrinkToFit="1"/>
    </xf>
    <xf numFmtId="197" fontId="200" fillId="0" borderId="3" xfId="42" applyNumberFormat="1" applyFont="1" applyBorder="1" applyAlignment="1">
      <alignment horizontal="center" vertical="center"/>
    </xf>
    <xf numFmtId="197" fontId="208" fillId="0" borderId="165" xfId="42" applyNumberFormat="1" applyFont="1" applyBorder="1" applyAlignment="1">
      <alignment horizontal="center" vertical="center"/>
    </xf>
    <xf numFmtId="197" fontId="208" fillId="0" borderId="9" xfId="42" applyNumberFormat="1" applyFont="1" applyBorder="1" applyAlignment="1">
      <alignment horizontal="center" vertical="center"/>
    </xf>
    <xf numFmtId="197" fontId="200" fillId="0" borderId="0" xfId="42" applyNumberFormat="1" applyFont="1" applyAlignment="1">
      <alignment horizontal="center" vertical="center" shrinkToFit="1"/>
    </xf>
    <xf numFmtId="203" fontId="134" fillId="0" borderId="165" xfId="42" applyNumberFormat="1" applyFont="1" applyBorder="1" applyAlignment="1">
      <alignment horizontal="left" vertical="center" wrapText="1"/>
    </xf>
    <xf numFmtId="0" fontId="209" fillId="0" borderId="8" xfId="42" applyFont="1" applyBorder="1" applyAlignment="1">
      <alignment horizontal="left" vertical="center" shrinkToFit="1"/>
    </xf>
    <xf numFmtId="197" fontId="200" fillId="0" borderId="6" xfId="42" applyNumberFormat="1" applyFont="1" applyBorder="1" applyAlignment="1">
      <alignment horizontal="center" vertical="center"/>
    </xf>
    <xf numFmtId="197" fontId="213" fillId="0" borderId="219" xfId="42" applyNumberFormat="1" applyFont="1" applyBorder="1" applyAlignment="1">
      <alignment vertical="center" shrinkToFit="1"/>
    </xf>
    <xf numFmtId="197" fontId="210" fillId="0" borderId="260" xfId="42" applyNumberFormat="1" applyFont="1" applyBorder="1" applyAlignment="1">
      <alignment vertical="center" shrinkToFit="1"/>
    </xf>
    <xf numFmtId="197" fontId="210" fillId="0" borderId="308" xfId="42" applyNumberFormat="1" applyFont="1" applyBorder="1" applyAlignment="1">
      <alignment vertical="center" shrinkToFit="1"/>
    </xf>
    <xf numFmtId="197" fontId="200" fillId="0" borderId="309" xfId="42" applyNumberFormat="1" applyFont="1" applyBorder="1" applyAlignment="1">
      <alignment horizontal="center" vertical="center"/>
    </xf>
    <xf numFmtId="197" fontId="200" fillId="0" borderId="310" xfId="42" applyNumberFormat="1" applyFont="1" applyBorder="1" applyAlignment="1">
      <alignment horizontal="center" vertical="center"/>
    </xf>
    <xf numFmtId="197" fontId="213" fillId="0" borderId="247" xfId="42" applyNumberFormat="1" applyFont="1" applyBorder="1" applyAlignment="1">
      <alignment vertical="center" shrinkToFit="1"/>
    </xf>
    <xf numFmtId="197" fontId="210" fillId="0" borderId="297" xfId="42" applyNumberFormat="1" applyFont="1" applyBorder="1" applyAlignment="1">
      <alignment vertical="center" shrinkToFit="1"/>
    </xf>
    <xf numFmtId="197" fontId="210" fillId="0" borderId="224" xfId="42" applyNumberFormat="1" applyFont="1" applyBorder="1" applyAlignment="1">
      <alignment vertical="center" shrinkToFit="1"/>
    </xf>
    <xf numFmtId="197" fontId="200" fillId="0" borderId="220" xfId="42" applyNumberFormat="1" applyFont="1" applyBorder="1" applyAlignment="1">
      <alignment horizontal="center" vertical="center"/>
    </xf>
    <xf numFmtId="197" fontId="213" fillId="0" borderId="250" xfId="42" applyNumberFormat="1" applyFont="1" applyBorder="1" applyAlignment="1">
      <alignment vertical="center" shrinkToFit="1"/>
    </xf>
    <xf numFmtId="197" fontId="200" fillId="0" borderId="2" xfId="42" applyNumberFormat="1" applyFont="1" applyBorder="1" applyAlignment="1">
      <alignment horizontal="center" vertical="center"/>
    </xf>
    <xf numFmtId="197" fontId="210" fillId="0" borderId="312" xfId="42" applyNumberFormat="1" applyFont="1" applyBorder="1" applyAlignment="1">
      <alignment vertical="center" shrinkToFit="1"/>
    </xf>
    <xf numFmtId="197" fontId="200" fillId="0" borderId="313" xfId="42" applyNumberFormat="1" applyFont="1" applyBorder="1" applyAlignment="1">
      <alignment horizontal="center" vertical="center"/>
    </xf>
    <xf numFmtId="197" fontId="210" fillId="0" borderId="314" xfId="42" applyNumberFormat="1" applyFont="1" applyBorder="1" applyAlignment="1">
      <alignment vertical="center" shrinkToFit="1"/>
    </xf>
    <xf numFmtId="197" fontId="210" fillId="0" borderId="315" xfId="42" applyNumberFormat="1" applyFont="1" applyBorder="1" applyAlignment="1">
      <alignment vertical="center" shrinkToFit="1"/>
    </xf>
    <xf numFmtId="197" fontId="210" fillId="0" borderId="227" xfId="42" applyNumberFormat="1" applyFont="1" applyBorder="1" applyAlignment="1">
      <alignment vertical="center" shrinkToFit="1"/>
    </xf>
    <xf numFmtId="197" fontId="200" fillId="0" borderId="316" xfId="42" applyNumberFormat="1" applyFont="1" applyBorder="1" applyAlignment="1">
      <alignment horizontal="center" vertical="center"/>
    </xf>
    <xf numFmtId="182" fontId="134" fillId="0" borderId="168" xfId="42" applyNumberFormat="1" applyFont="1" applyBorder="1" applyAlignment="1">
      <alignment horizontal="left" vertical="center" wrapText="1"/>
    </xf>
    <xf numFmtId="197" fontId="213" fillId="0" borderId="256" xfId="42" applyNumberFormat="1" applyFont="1" applyBorder="1" applyAlignment="1">
      <alignment vertical="center" shrinkToFit="1"/>
    </xf>
    <xf numFmtId="197" fontId="208" fillId="0" borderId="215" xfId="42" applyNumberFormat="1" applyFont="1" applyBorder="1" applyAlignment="1">
      <alignment horizontal="center" vertical="center"/>
    </xf>
    <xf numFmtId="197" fontId="200" fillId="0" borderId="296" xfId="42" applyNumberFormat="1" applyFont="1" applyBorder="1" applyAlignment="1">
      <alignment horizontal="center" vertical="center"/>
    </xf>
    <xf numFmtId="197" fontId="213" fillId="0" borderId="315" xfId="42" applyNumberFormat="1" applyFont="1" applyBorder="1" applyAlignment="1">
      <alignment vertical="center" shrinkToFit="1"/>
    </xf>
    <xf numFmtId="197" fontId="200" fillId="0" borderId="315" xfId="42" applyNumberFormat="1" applyFont="1" applyBorder="1" applyAlignment="1">
      <alignment horizontal="center" vertical="center"/>
    </xf>
    <xf numFmtId="0" fontId="209" fillId="0" borderId="36" xfId="42" applyFont="1" applyBorder="1" applyAlignment="1">
      <alignment horizontal="left" vertical="center" shrinkToFit="1"/>
    </xf>
    <xf numFmtId="203" fontId="134" fillId="0" borderId="8" xfId="42" applyNumberFormat="1" applyFont="1" applyBorder="1" applyAlignment="1">
      <alignment horizontal="left" vertical="center" wrapText="1"/>
    </xf>
    <xf numFmtId="0" fontId="200" fillId="0" borderId="0" xfId="42" applyFont="1" applyAlignment="1">
      <alignment horizontal="center" vertical="center"/>
    </xf>
    <xf numFmtId="197" fontId="210" fillId="0" borderId="300" xfId="42" applyNumberFormat="1" applyFont="1" applyBorder="1" applyAlignment="1">
      <alignment vertical="center" shrinkToFit="1"/>
    </xf>
    <xf numFmtId="197" fontId="200" fillId="0" borderId="317" xfId="42" applyNumberFormat="1" applyFont="1" applyBorder="1" applyAlignment="1">
      <alignment horizontal="center" vertical="center"/>
    </xf>
    <xf numFmtId="197" fontId="213" fillId="0" borderId="248" xfId="42" applyNumberFormat="1" applyFont="1" applyBorder="1" applyAlignment="1">
      <alignment vertical="center" shrinkToFit="1"/>
    </xf>
    <xf numFmtId="197" fontId="208" fillId="0" borderId="310" xfId="42" applyNumberFormat="1" applyFont="1" applyBorder="1" applyAlignment="1">
      <alignment horizontal="center" vertical="center"/>
    </xf>
    <xf numFmtId="197" fontId="208" fillId="0" borderId="275" xfId="42" applyNumberFormat="1" applyFont="1" applyBorder="1" applyAlignment="1">
      <alignment horizontal="center" vertical="center"/>
    </xf>
    <xf numFmtId="0" fontId="200" fillId="0" borderId="241" xfId="42" applyFont="1" applyBorder="1" applyAlignment="1">
      <alignment horizontal="left" vertical="center"/>
    </xf>
    <xf numFmtId="0" fontId="200" fillId="0" borderId="318" xfId="42" applyFont="1" applyBorder="1" applyAlignment="1">
      <alignment horizontal="left" vertical="center" shrinkToFit="1"/>
    </xf>
    <xf numFmtId="197" fontId="210" fillId="0" borderId="319" xfId="42" applyNumberFormat="1" applyFont="1" applyBorder="1" applyAlignment="1">
      <alignment vertical="center" shrinkToFit="1"/>
    </xf>
    <xf numFmtId="197" fontId="200" fillId="0" borderId="242" xfId="42" applyNumberFormat="1" applyFont="1" applyBorder="1" applyAlignment="1">
      <alignment horizontal="center" vertical="center"/>
    </xf>
    <xf numFmtId="197" fontId="210" fillId="0" borderId="218" xfId="42" applyNumberFormat="1" applyFont="1" applyBorder="1" applyAlignment="1">
      <alignment horizontal="center" vertical="center" shrinkToFit="1"/>
    </xf>
    <xf numFmtId="197" fontId="200" fillId="0" borderId="250" xfId="42" applyNumberFormat="1" applyFont="1" applyBorder="1" applyAlignment="1">
      <alignment horizontal="center" vertical="center"/>
    </xf>
    <xf numFmtId="203" fontId="134" fillId="0" borderId="9" xfId="42" applyNumberFormat="1" applyFont="1" applyBorder="1" applyAlignment="1">
      <alignment horizontal="left" vertical="center" wrapText="1"/>
    </xf>
    <xf numFmtId="197" fontId="219" fillId="0" borderId="217" xfId="42" applyNumberFormat="1" applyFont="1" applyBorder="1" applyAlignment="1">
      <alignment vertical="center" shrinkToFit="1"/>
    </xf>
    <xf numFmtId="203" fontId="134" fillId="0" borderId="10" xfId="42" applyNumberFormat="1" applyFont="1" applyBorder="1" applyAlignment="1">
      <alignment horizontal="left" vertical="center" wrapText="1"/>
    </xf>
    <xf numFmtId="197" fontId="213" fillId="0" borderId="320" xfId="42" applyNumberFormat="1" applyFont="1" applyBorder="1" applyAlignment="1">
      <alignment vertical="center" shrinkToFit="1"/>
    </xf>
    <xf numFmtId="197" fontId="200" fillId="0" borderId="321" xfId="42" applyNumberFormat="1" applyFont="1" applyBorder="1" applyAlignment="1">
      <alignment horizontal="center" vertical="center"/>
    </xf>
    <xf numFmtId="203" fontId="221" fillId="0" borderId="165" xfId="42" applyNumberFormat="1" applyFont="1" applyBorder="1" applyAlignment="1">
      <alignment horizontal="left" vertical="center" wrapText="1"/>
    </xf>
    <xf numFmtId="197" fontId="219" fillId="0" borderId="231" xfId="42" applyNumberFormat="1" applyFont="1" applyBorder="1" applyAlignment="1">
      <alignment vertical="center" shrinkToFit="1"/>
    </xf>
    <xf numFmtId="0" fontId="212" fillId="0" borderId="165" xfId="42" applyFont="1" applyBorder="1" applyAlignment="1">
      <alignment horizontal="left" vertical="center" shrinkToFit="1"/>
    </xf>
    <xf numFmtId="197" fontId="210" fillId="0" borderId="242" xfId="42" applyNumberFormat="1" applyFont="1" applyBorder="1" applyAlignment="1">
      <alignment vertical="center" shrinkToFit="1"/>
    </xf>
    <xf numFmtId="203" fontId="134" fillId="0" borderId="243" xfId="42" applyNumberFormat="1" applyFont="1" applyBorder="1" applyAlignment="1">
      <alignment horizontal="left" vertical="center" wrapText="1"/>
    </xf>
    <xf numFmtId="203" fontId="134" fillId="0" borderId="289" xfId="42" applyNumberFormat="1" applyFont="1" applyBorder="1" applyAlignment="1">
      <alignment horizontal="left" vertical="center" wrapText="1"/>
    </xf>
    <xf numFmtId="203" fontId="134" fillId="0" borderId="273" xfId="42" applyNumberFormat="1" applyFont="1" applyBorder="1" applyAlignment="1">
      <alignment horizontal="left" vertical="center" wrapText="1"/>
    </xf>
    <xf numFmtId="197" fontId="135" fillId="0" borderId="274" xfId="42" applyNumberFormat="1" applyFont="1" applyBorder="1" applyAlignment="1">
      <alignment horizontal="left" vertical="center" shrinkToFit="1"/>
    </xf>
    <xf numFmtId="197" fontId="210" fillId="0" borderId="0" xfId="42" applyNumberFormat="1" applyFont="1" applyAlignment="1">
      <alignment vertical="center" shrinkToFit="1"/>
    </xf>
    <xf numFmtId="0" fontId="200" fillId="0" borderId="246" xfId="42" applyFont="1" applyBorder="1" applyAlignment="1">
      <alignment horizontal="left" vertical="center" shrinkToFit="1"/>
    </xf>
    <xf numFmtId="0" fontId="200" fillId="0" borderId="0" xfId="42" applyFont="1" applyAlignment="1">
      <alignment vertical="center" shrinkToFit="1"/>
    </xf>
    <xf numFmtId="197" fontId="200" fillId="0" borderId="25" xfId="42" applyNumberFormat="1" applyFont="1" applyBorder="1" applyAlignment="1">
      <alignment horizontal="center" vertical="center"/>
    </xf>
    <xf numFmtId="197" fontId="210" fillId="0" borderId="25" xfId="42" applyNumberFormat="1" applyFont="1" applyBorder="1" applyAlignment="1">
      <alignment horizontal="left" vertical="center" shrinkToFit="1"/>
    </xf>
    <xf numFmtId="203" fontId="200" fillId="0" borderId="25" xfId="42" applyNumberFormat="1" applyFont="1" applyBorder="1" applyAlignment="1">
      <alignment horizontal="center" vertical="center"/>
    </xf>
    <xf numFmtId="182" fontId="200" fillId="0" borderId="25" xfId="42" applyNumberFormat="1" applyFont="1" applyBorder="1" applyAlignment="1">
      <alignment horizontal="left" vertical="center"/>
    </xf>
    <xf numFmtId="0" fontId="132" fillId="0" borderId="0" xfId="42" applyFont="1">
      <alignment vertical="center"/>
    </xf>
    <xf numFmtId="0" fontId="210" fillId="0" borderId="0" xfId="42" applyFont="1" applyAlignment="1">
      <alignment vertical="center" wrapText="1"/>
    </xf>
    <xf numFmtId="205" fontId="204" fillId="0" borderId="3" xfId="23" applyNumberFormat="1" applyFont="1" applyFill="1" applyBorder="1" applyAlignment="1">
      <alignment horizontal="center" vertical="center" shrinkToFit="1"/>
    </xf>
    <xf numFmtId="205" fontId="206" fillId="0" borderId="6" xfId="23" applyNumberFormat="1" applyFont="1" applyFill="1" applyBorder="1" applyAlignment="1">
      <alignment horizontal="center" vertical="center" shrinkToFit="1"/>
    </xf>
    <xf numFmtId="0" fontId="200" fillId="0" borderId="165" xfId="42" applyFont="1" applyBorder="1">
      <alignment vertical="center"/>
    </xf>
    <xf numFmtId="0" fontId="200" fillId="0" borderId="165" xfId="42" applyFont="1" applyBorder="1" applyAlignment="1">
      <alignment vertical="center" shrinkToFit="1"/>
    </xf>
    <xf numFmtId="197" fontId="213" fillId="0" borderId="165" xfId="42" applyNumberFormat="1" applyFont="1" applyBorder="1" applyAlignment="1">
      <alignment horizontal="center" vertical="center" shrinkToFit="1"/>
    </xf>
    <xf numFmtId="203" fontId="200" fillId="0" borderId="165" xfId="42" applyNumberFormat="1" applyFont="1" applyBorder="1" applyAlignment="1">
      <alignment horizontal="center" vertical="center"/>
    </xf>
    <xf numFmtId="197" fontId="213" fillId="0" borderId="165" xfId="42" applyNumberFormat="1" applyFont="1" applyBorder="1" applyAlignment="1">
      <alignment horizontal="left" vertical="center" shrinkToFit="1"/>
    </xf>
    <xf numFmtId="0" fontId="212" fillId="0" borderId="165" xfId="42" applyFont="1" applyBorder="1">
      <alignment vertical="center"/>
    </xf>
    <xf numFmtId="197" fontId="223" fillId="0" borderId="165" xfId="42" applyNumberFormat="1" applyFont="1" applyBorder="1" applyAlignment="1">
      <alignment horizontal="center" vertical="center"/>
    </xf>
    <xf numFmtId="197" fontId="200" fillId="0" borderId="0" xfId="42" applyNumberFormat="1" applyFont="1" applyAlignment="1">
      <alignment horizontal="center" vertical="center"/>
    </xf>
    <xf numFmtId="197" fontId="222" fillId="0" borderId="0" xfId="42" applyNumberFormat="1" applyFont="1" applyAlignment="1">
      <alignment vertical="center" wrapText="1"/>
    </xf>
    <xf numFmtId="197" fontId="225" fillId="0" borderId="0" xfId="42" applyNumberFormat="1" applyFont="1">
      <alignment vertical="center"/>
    </xf>
    <xf numFmtId="197" fontId="200" fillId="0" borderId="165" xfId="42" applyNumberFormat="1" applyFont="1" applyBorder="1">
      <alignment vertical="center"/>
    </xf>
    <xf numFmtId="197" fontId="200" fillId="0" borderId="0" xfId="42" applyNumberFormat="1" applyFont="1" applyAlignment="1">
      <alignment vertical="center" shrinkToFit="1"/>
    </xf>
    <xf numFmtId="197" fontId="200" fillId="0" borderId="0" xfId="42" applyNumberFormat="1" applyFont="1">
      <alignment vertical="center"/>
    </xf>
    <xf numFmtId="0" fontId="200" fillId="0" borderId="0" xfId="42" applyFont="1" applyAlignment="1">
      <alignment vertical="center" wrapText="1" shrinkToFit="1"/>
    </xf>
    <xf numFmtId="197" fontId="167" fillId="0" borderId="0" xfId="42" applyNumberFormat="1" applyFont="1">
      <alignment vertical="center"/>
    </xf>
    <xf numFmtId="203" fontId="134" fillId="0" borderId="165" xfId="42" applyNumberFormat="1" applyFont="1" applyBorder="1" applyAlignment="1">
      <alignment horizontal="center" vertical="center"/>
    </xf>
    <xf numFmtId="0" fontId="227" fillId="0" borderId="165" xfId="42" applyFont="1" applyBorder="1" applyAlignment="1">
      <alignment vertical="center" shrinkToFit="1"/>
    </xf>
    <xf numFmtId="0" fontId="140" fillId="0" borderId="0" xfId="42" applyFont="1">
      <alignment vertical="center"/>
    </xf>
    <xf numFmtId="0" fontId="190" fillId="0" borderId="9" xfId="3" applyFont="1" applyBorder="1" applyAlignment="1">
      <alignment horizontal="center" vertical="center" wrapText="1"/>
    </xf>
    <xf numFmtId="204" fontId="0" fillId="0" borderId="165" xfId="0" applyNumberFormat="1" applyBorder="1" applyAlignment="1">
      <alignment horizontal="center" vertical="center"/>
    </xf>
    <xf numFmtId="0" fontId="0" fillId="0" borderId="213" xfId="0" applyBorder="1" applyAlignment="1">
      <alignment horizontal="center" vertical="center"/>
    </xf>
    <xf numFmtId="0" fontId="27" fillId="21" borderId="0" xfId="43" applyFont="1" applyFill="1">
      <alignment vertical="center"/>
    </xf>
    <xf numFmtId="0" fontId="228" fillId="21" borderId="0" xfId="43" applyFont="1" applyFill="1">
      <alignment vertical="center"/>
    </xf>
    <xf numFmtId="0" fontId="27" fillId="0" borderId="0" xfId="43" applyFont="1">
      <alignment vertical="center"/>
    </xf>
    <xf numFmtId="0" fontId="27" fillId="11" borderId="165" xfId="43" applyFont="1" applyFill="1" applyBorder="1">
      <alignment vertical="center"/>
    </xf>
    <xf numFmtId="206" fontId="27" fillId="0" borderId="168" xfId="43" applyNumberFormat="1" applyFont="1" applyBorder="1">
      <alignment vertical="center"/>
    </xf>
    <xf numFmtId="0" fontId="187" fillId="0" borderId="0" xfId="0" applyFont="1">
      <alignment vertical="center"/>
    </xf>
    <xf numFmtId="0" fontId="132" fillId="0" borderId="0" xfId="4" applyFont="1" applyAlignment="1">
      <alignment horizontal="center" vertical="center" wrapText="1"/>
    </xf>
    <xf numFmtId="0" fontId="132" fillId="0" borderId="0" xfId="4" applyFont="1" applyAlignment="1">
      <alignment horizontal="center" vertical="center"/>
    </xf>
    <xf numFmtId="0" fontId="25" fillId="0" borderId="0" xfId="4" applyFont="1">
      <alignment vertical="center"/>
    </xf>
    <xf numFmtId="0" fontId="32" fillId="0" borderId="0" xfId="4" applyFont="1" applyAlignment="1">
      <alignment vertical="center" shrinkToFit="1"/>
    </xf>
    <xf numFmtId="0" fontId="33" fillId="0" borderId="0" xfId="0" applyFont="1" applyAlignment="1">
      <alignment horizontal="left" vertical="center"/>
    </xf>
    <xf numFmtId="0" fontId="133" fillId="0" borderId="0" xfId="0" applyFont="1" applyAlignment="1">
      <alignment vertical="center" shrinkToFit="1"/>
    </xf>
    <xf numFmtId="0" fontId="132" fillId="0" borderId="0" xfId="4" applyFont="1" applyAlignment="1">
      <alignment vertical="center" wrapText="1"/>
    </xf>
    <xf numFmtId="0" fontId="25" fillId="0" borderId="35" xfId="0" applyFont="1" applyBorder="1">
      <alignment vertical="center"/>
    </xf>
    <xf numFmtId="0" fontId="229" fillId="0" borderId="167" xfId="0" applyFont="1" applyBorder="1">
      <alignment vertical="center"/>
    </xf>
    <xf numFmtId="0" fontId="24" fillId="0" borderId="35" xfId="0" applyFont="1" applyBorder="1">
      <alignment vertical="center"/>
    </xf>
    <xf numFmtId="0" fontId="230" fillId="22" borderId="167" xfId="0" applyFont="1" applyFill="1" applyBorder="1">
      <alignment vertical="center"/>
    </xf>
    <xf numFmtId="0" fontId="126" fillId="22" borderId="36" xfId="0" applyFont="1" applyFill="1" applyBorder="1">
      <alignment vertical="center"/>
    </xf>
    <xf numFmtId="0" fontId="126" fillId="22" borderId="168" xfId="0" applyFont="1" applyFill="1" applyBorder="1">
      <alignment vertical="center"/>
    </xf>
    <xf numFmtId="0" fontId="231" fillId="0" borderId="36" xfId="0" applyFont="1" applyBorder="1">
      <alignment vertical="center"/>
    </xf>
    <xf numFmtId="0" fontId="25" fillId="0" borderId="2" xfId="0" applyFont="1" applyBorder="1" applyAlignment="1">
      <alignment horizontal="right" vertical="center"/>
    </xf>
    <xf numFmtId="0" fontId="42" fillId="0" borderId="29" xfId="0" applyFont="1" applyBorder="1">
      <alignment vertical="center"/>
    </xf>
    <xf numFmtId="0" fontId="0" fillId="0" borderId="198" xfId="0" applyBorder="1">
      <alignment vertical="center"/>
    </xf>
    <xf numFmtId="0" fontId="42" fillId="0" borderId="47" xfId="0" applyFont="1" applyBorder="1">
      <alignment vertical="center"/>
    </xf>
    <xf numFmtId="0" fontId="0" fillId="11" borderId="0" xfId="0" applyFill="1">
      <alignment vertical="center"/>
    </xf>
    <xf numFmtId="0" fontId="190" fillId="0" borderId="0" xfId="3" applyFont="1" applyAlignment="1">
      <alignment horizontal="center" vertical="center" textRotation="255" wrapText="1"/>
    </xf>
    <xf numFmtId="0" fontId="190" fillId="0" borderId="0" xfId="3" applyFont="1" applyAlignment="1">
      <alignment horizontal="center" vertical="center" wrapText="1"/>
    </xf>
    <xf numFmtId="204" fontId="190" fillId="0" borderId="0" xfId="3" applyNumberFormat="1" applyFont="1" applyAlignment="1" applyProtection="1">
      <alignment horizontal="right" vertical="center" shrinkToFit="1"/>
      <protection locked="0"/>
    </xf>
    <xf numFmtId="0" fontId="232" fillId="11" borderId="0" xfId="0" applyFont="1" applyFill="1">
      <alignment vertical="center"/>
    </xf>
    <xf numFmtId="0" fontId="233" fillId="11" borderId="0" xfId="0" applyFont="1" applyFill="1">
      <alignment vertical="center"/>
    </xf>
    <xf numFmtId="0" fontId="0" fillId="0" borderId="0" xfId="0" applyAlignment="1">
      <alignment vertical="center" textRotation="255"/>
    </xf>
    <xf numFmtId="0" fontId="0" fillId="0" borderId="213" xfId="0" applyBorder="1">
      <alignment vertical="center"/>
    </xf>
    <xf numFmtId="0" fontId="30" fillId="0" borderId="0" xfId="0" applyFont="1" applyAlignment="1">
      <alignment horizontal="center" vertical="center"/>
    </xf>
    <xf numFmtId="0" fontId="134" fillId="14" borderId="0" xfId="0" applyFont="1" applyFill="1">
      <alignment vertical="center"/>
    </xf>
    <xf numFmtId="0" fontId="134" fillId="0" borderId="43" xfId="0" applyFont="1" applyBorder="1">
      <alignment vertical="center"/>
    </xf>
    <xf numFmtId="0" fontId="119" fillId="0" borderId="0" xfId="0" applyFont="1">
      <alignment vertical="center"/>
    </xf>
    <xf numFmtId="0" fontId="182" fillId="0" borderId="0" xfId="0" applyFont="1">
      <alignment vertical="center"/>
    </xf>
    <xf numFmtId="49" fontId="138" fillId="0" borderId="0" xfId="0" applyNumberFormat="1" applyFont="1" applyAlignment="1">
      <alignment vertical="center" shrinkToFit="1"/>
    </xf>
    <xf numFmtId="0" fontId="235" fillId="0" borderId="0" xfId="0" applyFont="1">
      <alignment vertical="center"/>
    </xf>
    <xf numFmtId="0" fontId="236" fillId="0" borderId="0" xfId="0" applyFont="1">
      <alignment vertical="center"/>
    </xf>
    <xf numFmtId="0" fontId="30" fillId="15" borderId="0" xfId="8" applyFont="1" applyFill="1">
      <alignment vertical="center"/>
    </xf>
    <xf numFmtId="0" fontId="243" fillId="0" borderId="25" xfId="0" applyFont="1" applyBorder="1" applyAlignment="1">
      <alignment horizontal="left" vertical="center" wrapText="1"/>
    </xf>
    <xf numFmtId="0" fontId="241" fillId="0" borderId="29" xfId="0" applyFont="1" applyBorder="1" applyAlignment="1">
      <alignment horizontal="left" vertical="center"/>
    </xf>
    <xf numFmtId="0" fontId="244" fillId="0" borderId="41" xfId="0" applyFont="1" applyBorder="1" applyAlignment="1">
      <alignment vertical="top"/>
    </xf>
    <xf numFmtId="0" fontId="241" fillId="0" borderId="36" xfId="0" applyFont="1" applyBorder="1" applyAlignment="1">
      <alignment horizontal="left" vertical="center"/>
    </xf>
    <xf numFmtId="0" fontId="241" fillId="0" borderId="20" xfId="0" applyFont="1" applyBorder="1">
      <alignment vertical="center"/>
    </xf>
    <xf numFmtId="49" fontId="244" fillId="0" borderId="2" xfId="0" applyNumberFormat="1" applyFont="1" applyBorder="1" applyAlignment="1">
      <alignment horizontal="left" vertical="center"/>
    </xf>
    <xf numFmtId="49" fontId="241" fillId="0" borderId="25" xfId="0" applyNumberFormat="1" applyFont="1" applyBorder="1" applyAlignment="1">
      <alignment horizontal="left" vertical="center" shrinkToFit="1"/>
    </xf>
    <xf numFmtId="183" fontId="241" fillId="0" borderId="44" xfId="0" applyNumberFormat="1" applyFont="1" applyBorder="1" applyAlignment="1">
      <alignment horizontal="center" vertical="center"/>
    </xf>
    <xf numFmtId="49" fontId="244" fillId="0" borderId="4" xfId="0" applyNumberFormat="1" applyFont="1" applyBorder="1" applyAlignment="1">
      <alignment horizontal="left" vertical="center"/>
    </xf>
    <xf numFmtId="49" fontId="241" fillId="0" borderId="0" xfId="0" applyNumberFormat="1" applyFont="1" applyAlignment="1">
      <alignment horizontal="left" vertical="center"/>
    </xf>
    <xf numFmtId="0" fontId="245" fillId="0" borderId="19" xfId="0" applyFont="1" applyBorder="1">
      <alignment vertical="center"/>
    </xf>
    <xf numFmtId="0" fontId="242" fillId="0" borderId="0" xfId="0" applyFont="1">
      <alignment vertical="center"/>
    </xf>
    <xf numFmtId="49" fontId="241" fillId="0" borderId="19" xfId="0" applyNumberFormat="1" applyFont="1" applyBorder="1" applyAlignment="1">
      <alignment horizontal="center" vertical="center"/>
    </xf>
    <xf numFmtId="49" fontId="241" fillId="0" borderId="4" xfId="0" applyNumberFormat="1" applyFont="1" applyBorder="1" applyAlignment="1">
      <alignment horizontal="center" vertical="center"/>
    </xf>
    <xf numFmtId="0" fontId="244" fillId="0" borderId="4" xfId="0" applyFont="1" applyBorder="1" applyAlignment="1">
      <alignment horizontal="left" vertical="center"/>
    </xf>
    <xf numFmtId="49" fontId="244" fillId="0" borderId="0" xfId="0" applyNumberFormat="1" applyFont="1" applyAlignment="1">
      <alignment horizontal="center" vertical="center"/>
    </xf>
    <xf numFmtId="0" fontId="244" fillId="0" borderId="0" xfId="0" applyFont="1">
      <alignment vertical="center"/>
    </xf>
    <xf numFmtId="0" fontId="244" fillId="0" borderId="0" xfId="0" applyFont="1" applyAlignment="1">
      <alignment horizontal="center" vertical="center"/>
    </xf>
    <xf numFmtId="0" fontId="242" fillId="0" borderId="19" xfId="0" applyFont="1" applyBorder="1">
      <alignment vertical="center"/>
    </xf>
    <xf numFmtId="0" fontId="134" fillId="0" borderId="0" xfId="0" applyFont="1" applyAlignment="1"/>
    <xf numFmtId="0" fontId="134" fillId="0" borderId="0" xfId="0" applyFont="1" applyAlignment="1">
      <alignment horizontal="left" vertical="center"/>
    </xf>
    <xf numFmtId="0" fontId="249" fillId="0" borderId="0" xfId="17" applyFont="1" applyProtection="1">
      <alignment vertical="center"/>
    </xf>
    <xf numFmtId="0" fontId="250" fillId="0" borderId="0" xfId="0" applyFont="1">
      <alignment vertical="center"/>
    </xf>
    <xf numFmtId="184" fontId="30" fillId="0" borderId="0" xfId="0" applyNumberFormat="1" applyFont="1" applyAlignment="1">
      <alignment horizontal="center" vertical="center" shrinkToFit="1"/>
    </xf>
    <xf numFmtId="0" fontId="30" fillId="14" borderId="0" xfId="0" applyFont="1" applyFill="1">
      <alignment vertical="center"/>
    </xf>
    <xf numFmtId="195" fontId="134" fillId="0" borderId="0" xfId="0" applyNumberFormat="1" applyFont="1">
      <alignment vertical="center"/>
    </xf>
    <xf numFmtId="0" fontId="30" fillId="14" borderId="0" xfId="0" applyFont="1" applyFill="1" applyAlignment="1">
      <alignment vertical="top" wrapText="1"/>
    </xf>
    <xf numFmtId="0" fontId="134" fillId="0" borderId="19" xfId="0" applyFont="1" applyBorder="1">
      <alignment vertical="center"/>
    </xf>
    <xf numFmtId="49" fontId="118" fillId="0" borderId="0" xfId="0" applyNumberFormat="1" applyFont="1" applyAlignment="1">
      <alignment vertical="top"/>
    </xf>
    <xf numFmtId="49" fontId="118" fillId="0" borderId="19" xfId="0" applyNumberFormat="1" applyFont="1" applyBorder="1" applyAlignment="1">
      <alignment vertical="top"/>
    </xf>
    <xf numFmtId="49" fontId="118" fillId="0" borderId="40" xfId="0" applyNumberFormat="1" applyFont="1" applyBorder="1" applyAlignment="1">
      <alignment vertical="top"/>
    </xf>
    <xf numFmtId="49" fontId="118" fillId="0" borderId="43" xfId="0" applyNumberFormat="1" applyFont="1" applyBorder="1" applyAlignment="1">
      <alignment vertical="top"/>
    </xf>
    <xf numFmtId="49" fontId="118" fillId="0" borderId="22" xfId="0" applyNumberFormat="1" applyFont="1" applyBorder="1" applyAlignment="1">
      <alignment vertical="top"/>
    </xf>
    <xf numFmtId="0" fontId="118" fillId="0" borderId="43" xfId="0" applyFont="1" applyBorder="1" applyAlignment="1">
      <alignment vertical="top"/>
    </xf>
    <xf numFmtId="0" fontId="134" fillId="0" borderId="16" xfId="0" applyFont="1" applyBorder="1">
      <alignment vertical="center"/>
    </xf>
    <xf numFmtId="0" fontId="258" fillId="0" borderId="0" xfId="0" applyFont="1">
      <alignment vertical="center"/>
    </xf>
    <xf numFmtId="49" fontId="118" fillId="0" borderId="25" xfId="0" applyNumberFormat="1" applyFont="1" applyBorder="1" applyAlignment="1">
      <alignment vertical="top"/>
    </xf>
    <xf numFmtId="49" fontId="118" fillId="0" borderId="44" xfId="0" applyNumberFormat="1" applyFont="1" applyBorder="1" applyAlignment="1">
      <alignment vertical="top"/>
    </xf>
    <xf numFmtId="0" fontId="182" fillId="0" borderId="154" xfId="0" applyFont="1" applyBorder="1">
      <alignment vertical="center"/>
    </xf>
    <xf numFmtId="0" fontId="259" fillId="0" borderId="0" xfId="0" applyFont="1">
      <alignment vertical="center"/>
    </xf>
    <xf numFmtId="0" fontId="134" fillId="0" borderId="0" xfId="0" quotePrefix="1" applyFont="1">
      <alignment vertical="center"/>
    </xf>
    <xf numFmtId="0" fontId="261" fillId="0" borderId="0" xfId="0" applyFont="1" applyAlignment="1"/>
    <xf numFmtId="195" fontId="134" fillId="14" borderId="0" xfId="0" applyNumberFormat="1" applyFont="1" applyFill="1">
      <alignment vertical="center"/>
    </xf>
    <xf numFmtId="0" fontId="262" fillId="0" borderId="0" xfId="0" applyFont="1" applyAlignment="1">
      <alignment vertical="center" wrapText="1"/>
    </xf>
    <xf numFmtId="0" fontId="260" fillId="0" borderId="4" xfId="0" applyFont="1" applyBorder="1" applyAlignment="1">
      <alignment vertical="top"/>
    </xf>
    <xf numFmtId="0" fontId="260" fillId="0" borderId="0" xfId="0" applyFont="1" applyAlignment="1">
      <alignment vertical="top" wrapText="1"/>
    </xf>
    <xf numFmtId="0" fontId="138" fillId="0" borderId="4" xfId="0" applyFont="1" applyBorder="1" applyAlignment="1" applyProtection="1">
      <alignment vertical="center" wrapText="1"/>
      <protection locked="0"/>
    </xf>
    <xf numFmtId="0" fontId="260" fillId="0" borderId="0" xfId="0" applyFont="1">
      <alignment vertical="center"/>
    </xf>
    <xf numFmtId="0" fontId="260" fillId="0" borderId="19" xfId="0" applyFont="1" applyBorder="1">
      <alignment vertical="center"/>
    </xf>
    <xf numFmtId="0" fontId="261" fillId="0" borderId="0" xfId="0" applyFont="1">
      <alignment vertical="center"/>
    </xf>
    <xf numFmtId="195" fontId="134" fillId="0" borderId="4" xfId="0" applyNumberFormat="1" applyFont="1" applyBorder="1">
      <alignment vertical="center"/>
    </xf>
    <xf numFmtId="0" fontId="138" fillId="0" borderId="0" xfId="0" applyFont="1" applyProtection="1">
      <alignment vertical="center"/>
      <protection locked="0"/>
    </xf>
    <xf numFmtId="0" fontId="264" fillId="0" borderId="0" xfId="0" applyFont="1">
      <alignment vertical="center"/>
    </xf>
    <xf numFmtId="0" fontId="124" fillId="0" borderId="0" xfId="0" applyFont="1">
      <alignment vertical="center"/>
    </xf>
    <xf numFmtId="0" fontId="260" fillId="0" borderId="4" xfId="0" applyFont="1" applyBorder="1">
      <alignment vertical="center"/>
    </xf>
    <xf numFmtId="0" fontId="134" fillId="0" borderId="28" xfId="0" applyFont="1" applyBorder="1">
      <alignment vertical="center"/>
    </xf>
    <xf numFmtId="0" fontId="134" fillId="0" borderId="4" xfId="0" applyFont="1" applyBorder="1">
      <alignment vertical="center"/>
    </xf>
    <xf numFmtId="0" fontId="116" fillId="0" borderId="25" xfId="0" applyFont="1" applyBorder="1" applyAlignment="1">
      <alignment vertical="top" wrapText="1"/>
    </xf>
    <xf numFmtId="0" fontId="116" fillId="0" borderId="3" xfId="0" applyFont="1" applyBorder="1" applyAlignment="1">
      <alignment vertical="top" wrapText="1"/>
    </xf>
    <xf numFmtId="195" fontId="134" fillId="0" borderId="166" xfId="0" applyNumberFormat="1" applyFont="1" applyBorder="1">
      <alignment vertical="center"/>
    </xf>
    <xf numFmtId="0" fontId="134" fillId="0" borderId="166" xfId="0" applyFont="1" applyBorder="1">
      <alignment vertical="center"/>
    </xf>
    <xf numFmtId="0" fontId="134" fillId="0" borderId="0" xfId="0" applyFont="1" applyAlignment="1">
      <alignment horizontal="center" vertical="center"/>
    </xf>
    <xf numFmtId="0" fontId="116" fillId="0" borderId="2" xfId="0" applyFont="1" applyBorder="1" applyAlignment="1">
      <alignment vertical="top" wrapText="1"/>
    </xf>
    <xf numFmtId="0" fontId="116" fillId="0" borderId="44" xfId="0" applyFont="1" applyBorder="1" applyAlignment="1">
      <alignment vertical="top" wrapText="1"/>
    </xf>
    <xf numFmtId="38" fontId="261" fillId="0" borderId="0" xfId="2" applyFont="1" applyAlignment="1"/>
    <xf numFmtId="38" fontId="134" fillId="0" borderId="0" xfId="2" applyFont="1" applyAlignment="1"/>
    <xf numFmtId="38" fontId="134" fillId="0" borderId="0" xfId="2" applyFont="1">
      <alignment vertical="center"/>
    </xf>
    <xf numFmtId="195" fontId="30" fillId="0" borderId="166" xfId="0" applyNumberFormat="1" applyFont="1" applyBorder="1">
      <alignment vertical="center"/>
    </xf>
    <xf numFmtId="0" fontId="267" fillId="0" borderId="0" xfId="0" applyFont="1">
      <alignment vertical="center"/>
    </xf>
    <xf numFmtId="0" fontId="30" fillId="0" borderId="172" xfId="0" applyFont="1" applyBorder="1">
      <alignment vertical="center"/>
    </xf>
    <xf numFmtId="195" fontId="30" fillId="0" borderId="4" xfId="0" applyNumberFormat="1" applyFont="1" applyBorder="1">
      <alignment vertical="center"/>
    </xf>
    <xf numFmtId="0" fontId="30" fillId="0" borderId="19" xfId="0" applyFont="1" applyBorder="1">
      <alignment vertical="center"/>
    </xf>
    <xf numFmtId="0" fontId="116" fillId="0" borderId="117" xfId="0" applyFont="1" applyBorder="1" applyAlignment="1">
      <alignment vertical="top" wrapText="1"/>
    </xf>
    <xf numFmtId="0" fontId="116" fillId="0" borderId="118" xfId="0" applyFont="1" applyBorder="1" applyAlignment="1">
      <alignment vertical="top" wrapText="1"/>
    </xf>
    <xf numFmtId="0" fontId="116" fillId="0" borderId="119" xfId="0" applyFont="1" applyBorder="1" applyAlignment="1">
      <alignment vertical="top" wrapText="1"/>
    </xf>
    <xf numFmtId="0" fontId="116" fillId="0" borderId="117" xfId="0" applyFont="1" applyBorder="1">
      <alignment vertical="center"/>
    </xf>
    <xf numFmtId="0" fontId="267" fillId="0" borderId="118" xfId="0" applyFont="1" applyBorder="1">
      <alignment vertical="center"/>
    </xf>
    <xf numFmtId="0" fontId="116" fillId="0" borderId="118" xfId="0" applyFont="1" applyBorder="1">
      <alignment vertical="center"/>
    </xf>
    <xf numFmtId="0" fontId="116" fillId="0" borderId="197" xfId="0" applyFont="1" applyBorder="1">
      <alignment vertical="center"/>
    </xf>
    <xf numFmtId="0" fontId="30" fillId="0" borderId="166" xfId="0" applyFont="1" applyBorder="1">
      <alignment vertical="center"/>
    </xf>
    <xf numFmtId="195" fontId="30" fillId="0" borderId="198" xfId="0" applyNumberFormat="1" applyFont="1" applyBorder="1">
      <alignment vertical="center"/>
    </xf>
    <xf numFmtId="0" fontId="30" fillId="0" borderId="29" xfId="0" applyFont="1" applyBorder="1">
      <alignment vertical="center"/>
    </xf>
    <xf numFmtId="0" fontId="30" fillId="0" borderId="198" xfId="0" applyFont="1" applyBorder="1">
      <alignment vertical="center"/>
    </xf>
    <xf numFmtId="0" fontId="30" fillId="0" borderId="41" xfId="0" applyFont="1" applyBorder="1">
      <alignment vertical="center"/>
    </xf>
    <xf numFmtId="0" fontId="260" fillId="0" borderId="0" xfId="0" applyFont="1" applyAlignment="1">
      <alignment vertical="top"/>
    </xf>
    <xf numFmtId="0" fontId="134" fillId="0" borderId="29" xfId="0" applyFont="1" applyBorder="1">
      <alignment vertical="center"/>
    </xf>
    <xf numFmtId="0" fontId="261" fillId="0" borderId="0" xfId="0" applyFont="1" applyAlignment="1">
      <alignment vertical="top"/>
    </xf>
    <xf numFmtId="0" fontId="134" fillId="0" borderId="0" xfId="0" applyFont="1" applyAlignment="1">
      <alignment vertical="top"/>
    </xf>
    <xf numFmtId="0" fontId="116" fillId="0" borderId="40" xfId="0" applyFont="1" applyBorder="1" applyAlignment="1">
      <alignment horizontal="centerContinuous" vertical="top"/>
    </xf>
    <xf numFmtId="0" fontId="121" fillId="0" borderId="0" xfId="0" applyFont="1" applyAlignment="1">
      <alignment horizontal="centerContinuous" vertical="center"/>
    </xf>
    <xf numFmtId="0" fontId="121" fillId="0" borderId="28" xfId="0" applyFont="1" applyBorder="1" applyAlignment="1">
      <alignment horizontal="centerContinuous" vertical="center"/>
    </xf>
    <xf numFmtId="0" fontId="134" fillId="0" borderId="2" xfId="0" applyFont="1" applyBorder="1">
      <alignment vertical="center"/>
    </xf>
    <xf numFmtId="0" fontId="268" fillId="0" borderId="0" xfId="0" applyFont="1">
      <alignment vertical="center"/>
    </xf>
    <xf numFmtId="0" fontId="134" fillId="0" borderId="40" xfId="0" applyFont="1" applyBorder="1">
      <alignment vertical="center"/>
    </xf>
    <xf numFmtId="0" fontId="263" fillId="0" borderId="0" xfId="0" applyFont="1" applyAlignment="1">
      <alignment horizontal="right" vertical="center"/>
    </xf>
    <xf numFmtId="195" fontId="138" fillId="0" borderId="4" xfId="0" applyNumberFormat="1" applyFont="1" applyBorder="1">
      <alignment vertical="center"/>
    </xf>
    <xf numFmtId="0" fontId="116" fillId="0" borderId="49" xfId="0" applyFont="1" applyBorder="1" applyAlignment="1">
      <alignment vertical="top"/>
    </xf>
    <xf numFmtId="0" fontId="116" fillId="0" borderId="43" xfId="0" applyFont="1" applyBorder="1" applyAlignment="1">
      <alignment vertical="top"/>
    </xf>
    <xf numFmtId="0" fontId="116" fillId="0" borderId="55" xfId="0" applyFont="1" applyBorder="1" applyAlignment="1">
      <alignment vertical="top"/>
    </xf>
    <xf numFmtId="0" fontId="134" fillId="0" borderId="53" xfId="0" applyFont="1" applyBorder="1">
      <alignment vertical="center"/>
    </xf>
    <xf numFmtId="0" fontId="134" fillId="0" borderId="22" xfId="0" applyFont="1" applyBorder="1">
      <alignment vertical="center"/>
    </xf>
    <xf numFmtId="0" fontId="116" fillId="0" borderId="166" xfId="0" applyFont="1" applyBorder="1" applyAlignment="1">
      <alignment vertical="top" wrapText="1"/>
    </xf>
    <xf numFmtId="0" fontId="116" fillId="0" borderId="172" xfId="0" applyFont="1" applyBorder="1" applyAlignment="1">
      <alignment vertical="top" wrapText="1"/>
    </xf>
    <xf numFmtId="0" fontId="116" fillId="0" borderId="4" xfId="0" applyFont="1" applyBorder="1">
      <alignment vertical="center"/>
    </xf>
    <xf numFmtId="0" fontId="116" fillId="0" borderId="0" xfId="0" applyFont="1">
      <alignment vertical="center"/>
    </xf>
    <xf numFmtId="0" fontId="30" fillId="0" borderId="4" xfId="0" applyFont="1" applyBorder="1">
      <alignment vertical="center"/>
    </xf>
    <xf numFmtId="0" fontId="138" fillId="0" borderId="4" xfId="0" applyFont="1" applyBorder="1">
      <alignment vertical="center"/>
    </xf>
    <xf numFmtId="0" fontId="134" fillId="0" borderId="54" xfId="0" applyFont="1" applyBorder="1">
      <alignment vertical="center"/>
    </xf>
    <xf numFmtId="0" fontId="138" fillId="0" borderId="16" xfId="0" applyFont="1" applyBorder="1" applyProtection="1">
      <alignment vertical="center"/>
      <protection locked="0"/>
    </xf>
    <xf numFmtId="0" fontId="272" fillId="0" borderId="18" xfId="0" applyFont="1" applyBorder="1" applyAlignment="1">
      <alignment horizontal="right" vertical="center"/>
    </xf>
    <xf numFmtId="0" fontId="271" fillId="0" borderId="0" xfId="0" applyFont="1">
      <alignment vertical="center"/>
    </xf>
    <xf numFmtId="0" fontId="134" fillId="0" borderId="49" xfId="0" applyFont="1" applyBorder="1">
      <alignment vertical="center"/>
    </xf>
    <xf numFmtId="0" fontId="134" fillId="0" borderId="55" xfId="0" applyFont="1" applyBorder="1">
      <alignment vertical="center"/>
    </xf>
    <xf numFmtId="0" fontId="134" fillId="0" borderId="5" xfId="0" applyFont="1" applyBorder="1">
      <alignment vertical="center"/>
    </xf>
    <xf numFmtId="0" fontId="134" fillId="0" borderId="41" xfId="0" applyFont="1" applyBorder="1">
      <alignment vertical="center"/>
    </xf>
    <xf numFmtId="0" fontId="116" fillId="0" borderId="80" xfId="0" applyFont="1" applyBorder="1">
      <alignment vertical="center"/>
    </xf>
    <xf numFmtId="0" fontId="261" fillId="0" borderId="56" xfId="0" applyFont="1" applyBorder="1">
      <alignment vertical="center"/>
    </xf>
    <xf numFmtId="0" fontId="134" fillId="0" borderId="56" xfId="0" applyFont="1" applyBorder="1">
      <alignment vertical="center"/>
    </xf>
    <xf numFmtId="0" fontId="134" fillId="0" borderId="57" xfId="0" applyFont="1" applyBorder="1">
      <alignment vertical="center"/>
    </xf>
    <xf numFmtId="195" fontId="30" fillId="0" borderId="5" xfId="0" applyNumberFormat="1" applyFont="1" applyBorder="1">
      <alignment vertical="center"/>
    </xf>
    <xf numFmtId="0" fontId="30" fillId="0" borderId="5" xfId="0" applyFont="1" applyBorder="1">
      <alignment vertical="center"/>
    </xf>
    <xf numFmtId="0" fontId="138" fillId="0" borderId="0" xfId="0" applyFont="1">
      <alignment vertical="center"/>
    </xf>
    <xf numFmtId="195" fontId="134" fillId="0" borderId="53" xfId="0" applyNumberFormat="1" applyFont="1" applyBorder="1">
      <alignment vertical="center"/>
    </xf>
    <xf numFmtId="49" fontId="118" fillId="0" borderId="154" xfId="0" applyNumberFormat="1" applyFont="1" applyBorder="1" applyAlignment="1">
      <alignment vertical="top"/>
    </xf>
    <xf numFmtId="49" fontId="118" fillId="0" borderId="49" xfId="0" applyNumberFormat="1" applyFont="1" applyBorder="1" applyAlignment="1">
      <alignment vertical="top"/>
    </xf>
    <xf numFmtId="0" fontId="255" fillId="0" borderId="0" xfId="0" applyFont="1" applyAlignment="1">
      <alignment horizontal="center"/>
    </xf>
    <xf numFmtId="187" fontId="30" fillId="0" borderId="0" xfId="0" applyNumberFormat="1" applyFont="1" applyAlignment="1">
      <alignment vertical="center" shrinkToFit="1"/>
    </xf>
    <xf numFmtId="184" fontId="118" fillId="0" borderId="0" xfId="0" applyNumberFormat="1" applyFont="1" applyAlignment="1">
      <alignment horizontal="center" vertical="center" shrinkToFit="1"/>
    </xf>
    <xf numFmtId="187" fontId="30" fillId="0" borderId="0" xfId="0" applyNumberFormat="1" applyFont="1" applyAlignment="1">
      <alignment horizontal="left" vertical="center" shrinkToFit="1"/>
    </xf>
    <xf numFmtId="49" fontId="118" fillId="0" borderId="0" xfId="0" applyNumberFormat="1" applyFont="1" applyAlignment="1">
      <alignment horizontal="center" vertical="center" shrinkToFit="1"/>
    </xf>
    <xf numFmtId="0" fontId="30" fillId="0" borderId="0" xfId="0" applyFont="1" applyAlignment="1">
      <alignment horizontal="left" vertical="center" wrapText="1"/>
    </xf>
    <xf numFmtId="49" fontId="241" fillId="0" borderId="204" xfId="0" applyNumberFormat="1" applyFont="1" applyBorder="1" applyAlignment="1">
      <alignment vertical="top"/>
    </xf>
    <xf numFmtId="49" fontId="241" fillId="0" borderId="205" xfId="0" applyNumberFormat="1" applyFont="1" applyBorder="1" applyAlignment="1">
      <alignment vertical="top"/>
    </xf>
    <xf numFmtId="0" fontId="244" fillId="14" borderId="0" xfId="0" applyFont="1" applyFill="1">
      <alignment vertical="center"/>
    </xf>
    <xf numFmtId="49" fontId="241" fillId="0" borderId="40" xfId="0" applyNumberFormat="1" applyFont="1" applyBorder="1" applyAlignment="1">
      <alignment vertical="top"/>
    </xf>
    <xf numFmtId="49" fontId="241" fillId="0" borderId="19" xfId="0" applyNumberFormat="1" applyFont="1" applyBorder="1" applyAlignment="1">
      <alignment vertical="top"/>
    </xf>
    <xf numFmtId="0" fontId="242" fillId="14" borderId="0" xfId="0" applyFont="1" applyFill="1">
      <alignment vertical="center"/>
    </xf>
    <xf numFmtId="0" fontId="242" fillId="0" borderId="0" xfId="0" applyFont="1" applyAlignment="1"/>
    <xf numFmtId="0" fontId="241" fillId="0" borderId="154" xfId="0" applyFont="1" applyBorder="1" applyAlignment="1"/>
    <xf numFmtId="0" fontId="244" fillId="0" borderId="154" xfId="0" applyFont="1" applyBorder="1" applyAlignment="1"/>
    <xf numFmtId="0" fontId="244" fillId="0" borderId="0" xfId="0" applyFont="1" applyAlignment="1"/>
    <xf numFmtId="49" fontId="241" fillId="0" borderId="49" xfId="0" applyNumberFormat="1" applyFont="1" applyBorder="1" applyAlignment="1">
      <alignment vertical="top"/>
    </xf>
    <xf numFmtId="49" fontId="241" fillId="0" borderId="22" xfId="0" applyNumberFormat="1" applyFont="1" applyBorder="1" applyAlignment="1">
      <alignment vertical="top"/>
    </xf>
    <xf numFmtId="0" fontId="244" fillId="0" borderId="156" xfId="0" applyFont="1" applyBorder="1" applyAlignment="1">
      <alignment horizontal="left"/>
    </xf>
    <xf numFmtId="0" fontId="244" fillId="0" borderId="155" xfId="0" applyFont="1" applyBorder="1" applyAlignment="1">
      <alignment horizontal="left"/>
    </xf>
    <xf numFmtId="0" fontId="244" fillId="0" borderId="0" xfId="0" applyFont="1" applyAlignment="1">
      <alignment horizontal="left"/>
    </xf>
    <xf numFmtId="0" fontId="244" fillId="0" borderId="19" xfId="0" applyFont="1" applyBorder="1" applyAlignment="1">
      <alignment horizontal="left"/>
    </xf>
    <xf numFmtId="0" fontId="244" fillId="0" borderId="40" xfId="0" applyFont="1" applyBorder="1" applyAlignment="1">
      <alignment horizontal="left"/>
    </xf>
    <xf numFmtId="0" fontId="244" fillId="0" borderId="49" xfId="0" applyFont="1" applyBorder="1" applyAlignment="1">
      <alignment horizontal="left"/>
    </xf>
    <xf numFmtId="0" fontId="244" fillId="0" borderId="22" xfId="0" applyFont="1" applyBorder="1" applyAlignment="1">
      <alignment horizontal="left"/>
    </xf>
    <xf numFmtId="0" fontId="244" fillId="0" borderId="16" xfId="0" applyFont="1" applyBorder="1">
      <alignment vertical="center"/>
    </xf>
    <xf numFmtId="177" fontId="0" fillId="0" borderId="8" xfId="0" applyNumberFormat="1" applyBorder="1">
      <alignment vertical="center"/>
    </xf>
    <xf numFmtId="177" fontId="0" fillId="0" borderId="9" xfId="0" applyNumberFormat="1" applyBorder="1">
      <alignment vertical="center"/>
    </xf>
    <xf numFmtId="0" fontId="0" fillId="0" borderId="334" xfId="0" applyBorder="1">
      <alignment vertical="center"/>
    </xf>
    <xf numFmtId="0" fontId="0" fillId="0" borderId="335" xfId="0" applyBorder="1">
      <alignment vertical="center"/>
    </xf>
    <xf numFmtId="0" fontId="0" fillId="0" borderId="334" xfId="0" applyBorder="1" applyAlignment="1">
      <alignment horizontal="center" vertical="center"/>
    </xf>
    <xf numFmtId="180" fontId="0" fillId="0" borderId="187" xfId="0" applyNumberFormat="1" applyBorder="1">
      <alignment vertical="center"/>
    </xf>
    <xf numFmtId="180" fontId="0" fillId="0" borderId="213" xfId="0" applyNumberFormat="1" applyBorder="1">
      <alignment vertical="center"/>
    </xf>
    <xf numFmtId="0" fontId="130" fillId="0" borderId="187" xfId="0" applyFont="1" applyBorder="1">
      <alignment vertical="center"/>
    </xf>
    <xf numFmtId="0" fontId="132" fillId="0" borderId="165" xfId="42" applyFont="1" applyBorder="1" applyAlignment="1">
      <alignment horizontal="left" vertical="center" shrinkToFit="1"/>
    </xf>
    <xf numFmtId="0" fontId="195" fillId="0" borderId="0" xfId="42" applyFont="1">
      <alignment vertical="center"/>
    </xf>
    <xf numFmtId="0" fontId="0" fillId="0" borderId="332" xfId="0" applyBorder="1">
      <alignment vertical="center"/>
    </xf>
    <xf numFmtId="0" fontId="278" fillId="0" borderId="0" xfId="0" applyFont="1">
      <alignment vertical="center"/>
    </xf>
    <xf numFmtId="0" fontId="279" fillId="0" borderId="0" xfId="0" applyFont="1">
      <alignment vertical="center"/>
    </xf>
    <xf numFmtId="195" fontId="30" fillId="0" borderId="0" xfId="0" applyNumberFormat="1" applyFont="1" applyProtection="1">
      <alignment vertical="center"/>
      <protection locked="0"/>
    </xf>
    <xf numFmtId="0" fontId="280" fillId="23" borderId="165" xfId="0" applyFont="1" applyFill="1" applyBorder="1">
      <alignment vertical="center"/>
    </xf>
    <xf numFmtId="0" fontId="0" fillId="23" borderId="165" xfId="0" applyFill="1" applyBorder="1">
      <alignment vertical="center"/>
    </xf>
    <xf numFmtId="0" fontId="134" fillId="0" borderId="154" xfId="0" applyFont="1" applyBorder="1">
      <alignment vertical="center"/>
    </xf>
    <xf numFmtId="195" fontId="138" fillId="0" borderId="0" xfId="0" applyNumberFormat="1" applyFont="1" applyProtection="1">
      <alignment vertical="center"/>
      <protection locked="0"/>
    </xf>
    <xf numFmtId="195" fontId="138" fillId="0" borderId="4" xfId="0" applyNumberFormat="1" applyFont="1" applyBorder="1" applyAlignment="1" applyProtection="1">
      <alignment vertical="center" wrapText="1"/>
      <protection locked="0"/>
    </xf>
    <xf numFmtId="0" fontId="281" fillId="0" borderId="0" xfId="0" applyFont="1">
      <alignment vertical="center"/>
    </xf>
    <xf numFmtId="0" fontId="38" fillId="0" borderId="0" xfId="0" applyFont="1" applyAlignment="1">
      <alignment vertical="center" wrapText="1"/>
    </xf>
    <xf numFmtId="0" fontId="72" fillId="0" borderId="0" xfId="0" applyFont="1">
      <alignment vertical="center"/>
    </xf>
    <xf numFmtId="0" fontId="120" fillId="0" borderId="0" xfId="0" applyFont="1">
      <alignment vertical="center"/>
    </xf>
    <xf numFmtId="0" fontId="244" fillId="0" borderId="0" xfId="8" applyFont="1" applyAlignment="1">
      <alignment horizontal="center" vertical="center"/>
    </xf>
    <xf numFmtId="0" fontId="244" fillId="0" borderId="25" xfId="8" applyFont="1" applyBorder="1" applyAlignment="1">
      <alignment horizontal="center" vertical="center"/>
    </xf>
    <xf numFmtId="0" fontId="138" fillId="0" borderId="0" xfId="8" applyFont="1">
      <alignment vertical="center"/>
    </xf>
    <xf numFmtId="0" fontId="244" fillId="0" borderId="165" xfId="8" applyFont="1" applyBorder="1" applyAlignment="1">
      <alignment horizontal="center" vertical="center"/>
    </xf>
    <xf numFmtId="0" fontId="244" fillId="0" borderId="184" xfId="8" applyFont="1" applyBorder="1" applyAlignment="1">
      <alignment horizontal="center" vertical="center"/>
    </xf>
    <xf numFmtId="0" fontId="30" fillId="0" borderId="172" xfId="8" applyFont="1" applyBorder="1" applyAlignment="1">
      <alignment vertical="center" wrapText="1"/>
    </xf>
    <xf numFmtId="0" fontId="30" fillId="0" borderId="5" xfId="8" applyFont="1" applyBorder="1" applyAlignment="1">
      <alignment vertical="center" wrapText="1"/>
    </xf>
    <xf numFmtId="0" fontId="30" fillId="0" borderId="6" xfId="8" applyFont="1" applyBorder="1" applyAlignment="1">
      <alignment vertical="center" wrapText="1"/>
    </xf>
    <xf numFmtId="195" fontId="30" fillId="0" borderId="0" xfId="8" applyNumberFormat="1" applyFont="1">
      <alignment vertical="center"/>
    </xf>
    <xf numFmtId="0" fontId="244" fillId="0" borderId="29" xfId="8" applyFont="1" applyBorder="1" applyAlignment="1">
      <alignment horizontal="center" vertical="center"/>
    </xf>
    <xf numFmtId="0" fontId="30" fillId="0" borderId="19" xfId="8" applyFont="1" applyBorder="1">
      <alignment vertical="center"/>
    </xf>
    <xf numFmtId="0" fontId="238" fillId="0" borderId="0" xfId="8" applyFont="1" applyAlignment="1">
      <alignment horizontal="left" vertical="center"/>
    </xf>
    <xf numFmtId="0" fontId="30" fillId="0" borderId="154" xfId="8" applyFont="1" applyBorder="1">
      <alignment vertical="center"/>
    </xf>
    <xf numFmtId="0" fontId="182" fillId="0" borderId="0" xfId="8" applyFont="1">
      <alignment vertical="center"/>
    </xf>
    <xf numFmtId="0" fontId="30" fillId="0" borderId="166" xfId="8" applyFont="1" applyBorder="1">
      <alignment vertical="center"/>
    </xf>
    <xf numFmtId="0" fontId="30" fillId="0" borderId="43" xfId="8" applyFont="1" applyBorder="1">
      <alignment vertical="center"/>
    </xf>
    <xf numFmtId="0" fontId="239" fillId="0" borderId="0" xfId="8" applyFont="1" applyAlignment="1">
      <alignment horizontal="left" vertical="center"/>
    </xf>
    <xf numFmtId="0" fontId="30" fillId="0" borderId="109" xfId="8" applyFont="1" applyBorder="1">
      <alignment vertical="center"/>
    </xf>
    <xf numFmtId="0" fontId="30" fillId="0" borderId="71" xfId="8" applyFont="1" applyBorder="1">
      <alignment vertical="center"/>
    </xf>
    <xf numFmtId="0" fontId="30" fillId="0" borderId="86" xfId="8" applyFont="1" applyBorder="1">
      <alignment vertical="center"/>
    </xf>
    <xf numFmtId="0" fontId="30" fillId="0" borderId="40" xfId="8" applyFont="1" applyBorder="1">
      <alignment vertical="center"/>
    </xf>
    <xf numFmtId="0" fontId="30" fillId="0" borderId="168" xfId="8" applyFont="1" applyBorder="1">
      <alignment vertical="center"/>
    </xf>
    <xf numFmtId="0" fontId="30" fillId="0" borderId="165" xfId="8" applyFont="1" applyBorder="1">
      <alignment vertical="center"/>
    </xf>
    <xf numFmtId="0" fontId="30" fillId="0" borderId="167" xfId="8" applyFont="1" applyBorder="1">
      <alignment vertical="center"/>
    </xf>
    <xf numFmtId="0" fontId="30" fillId="0" borderId="63" xfId="8" applyFont="1" applyBorder="1">
      <alignment vertical="center"/>
    </xf>
    <xf numFmtId="0" fontId="30" fillId="0" borderId="33" xfId="8" applyFont="1" applyBorder="1">
      <alignment vertical="center"/>
    </xf>
    <xf numFmtId="0" fontId="30" fillId="0" borderId="62" xfId="8" applyFont="1" applyBorder="1">
      <alignment vertical="center"/>
    </xf>
    <xf numFmtId="0" fontId="30" fillId="15" borderId="154" xfId="8" applyFont="1" applyFill="1" applyBorder="1">
      <alignment vertical="center"/>
    </xf>
    <xf numFmtId="0" fontId="30" fillId="15" borderId="18" xfId="8" applyFont="1" applyFill="1" applyBorder="1">
      <alignment vertical="center"/>
    </xf>
    <xf numFmtId="0" fontId="30" fillId="15" borderId="6" xfId="8" applyFont="1" applyFill="1" applyBorder="1">
      <alignment vertical="center"/>
    </xf>
    <xf numFmtId="0" fontId="30" fillId="15" borderId="10" xfId="8" applyFont="1" applyFill="1" applyBorder="1">
      <alignment vertical="center"/>
    </xf>
    <xf numFmtId="0" fontId="30" fillId="15" borderId="5" xfId="8" applyFont="1" applyFill="1" applyBorder="1">
      <alignment vertical="center"/>
    </xf>
    <xf numFmtId="195" fontId="30" fillId="15" borderId="0" xfId="8" applyNumberFormat="1" applyFont="1" applyFill="1">
      <alignment vertical="center"/>
    </xf>
    <xf numFmtId="0" fontId="30" fillId="15" borderId="19" xfId="8" applyFont="1" applyFill="1" applyBorder="1">
      <alignment vertical="center"/>
    </xf>
    <xf numFmtId="0" fontId="30" fillId="15" borderId="168" xfId="8" applyFont="1" applyFill="1" applyBorder="1">
      <alignment vertical="center"/>
    </xf>
    <xf numFmtId="0" fontId="30" fillId="15" borderId="165" xfId="8" applyFont="1" applyFill="1" applyBorder="1">
      <alignment vertical="center"/>
    </xf>
    <xf numFmtId="0" fontId="30" fillId="15" borderId="167" xfId="8" applyFont="1" applyFill="1" applyBorder="1">
      <alignment vertical="center"/>
    </xf>
    <xf numFmtId="0" fontId="30" fillId="15" borderId="29" xfId="8" applyFont="1" applyFill="1" applyBorder="1">
      <alignment vertical="center"/>
    </xf>
    <xf numFmtId="0" fontId="30" fillId="15" borderId="41" xfId="8" applyFont="1" applyFill="1" applyBorder="1">
      <alignment vertical="center"/>
    </xf>
    <xf numFmtId="0" fontId="30" fillId="0" borderId="43" xfId="0" applyFont="1" applyBorder="1" applyAlignment="1">
      <alignment horizontal="center" vertical="center"/>
    </xf>
    <xf numFmtId="49" fontId="122" fillId="0" borderId="76" xfId="0" applyNumberFormat="1" applyFont="1" applyBorder="1">
      <alignment vertical="center"/>
    </xf>
    <xf numFmtId="0" fontId="30" fillId="0" borderId="50" xfId="0" applyFont="1" applyBorder="1">
      <alignment vertical="center"/>
    </xf>
    <xf numFmtId="184" fontId="30" fillId="0" borderId="16" xfId="0" applyNumberFormat="1" applyFont="1" applyBorder="1" applyAlignment="1">
      <alignment horizontal="center" vertical="center" shrinkToFit="1"/>
    </xf>
    <xf numFmtId="0" fontId="30" fillId="0" borderId="49" xfId="0" applyFont="1" applyBorder="1" applyAlignment="1">
      <alignment horizontal="left" vertical="center"/>
    </xf>
    <xf numFmtId="0" fontId="30" fillId="0" borderId="43" xfId="0" applyFont="1" applyBorder="1" applyAlignment="1">
      <alignment horizontal="left" vertical="center"/>
    </xf>
    <xf numFmtId="0" fontId="116" fillId="0" borderId="43" xfId="0" applyFont="1" applyBorder="1" applyAlignment="1">
      <alignment horizontal="left" vertical="center"/>
    </xf>
    <xf numFmtId="0" fontId="116" fillId="0" borderId="43" xfId="0" applyFont="1" applyBorder="1" applyAlignment="1">
      <alignment horizontal="right" vertical="center"/>
    </xf>
    <xf numFmtId="0" fontId="135" fillId="0" borderId="0" xfId="0" applyFont="1" applyAlignment="1">
      <alignment horizontal="left" vertical="center"/>
    </xf>
    <xf numFmtId="0" fontId="135" fillId="0" borderId="0" xfId="0" applyFont="1" applyAlignment="1">
      <alignment horizontal="right" vertical="center"/>
    </xf>
    <xf numFmtId="0" fontId="30" fillId="0" borderId="55" xfId="0" applyFont="1" applyBorder="1" applyAlignment="1">
      <alignment horizontal="left" vertical="center"/>
    </xf>
    <xf numFmtId="0" fontId="30" fillId="0" borderId="16" xfId="0" applyFont="1" applyBorder="1" applyAlignment="1">
      <alignment horizontal="left" vertical="center"/>
    </xf>
    <xf numFmtId="0" fontId="30" fillId="0" borderId="16" xfId="0" applyFont="1" applyBorder="1" applyAlignment="1">
      <alignment horizontal="center" vertical="center"/>
    </xf>
    <xf numFmtId="184" fontId="252" fillId="0" borderId="0" xfId="0" applyNumberFormat="1" applyFont="1" applyAlignment="1">
      <alignment horizontal="left" vertical="center" shrinkToFit="1"/>
    </xf>
    <xf numFmtId="0" fontId="30" fillId="0" borderId="0" xfId="0" applyFont="1" applyAlignment="1">
      <alignment horizontal="center" vertical="center" shrinkToFit="1"/>
    </xf>
    <xf numFmtId="0" fontId="251" fillId="0" borderId="0" xfId="0" applyFont="1" applyAlignment="1">
      <alignment horizontal="center" vertical="center" shrinkToFit="1"/>
    </xf>
    <xf numFmtId="185" fontId="118" fillId="0" borderId="0" xfId="0" applyNumberFormat="1" applyFont="1" applyAlignment="1">
      <alignment horizontal="center" vertical="center" shrinkToFit="1"/>
    </xf>
    <xf numFmtId="188" fontId="30" fillId="0" borderId="0" xfId="0" applyNumberFormat="1" applyFont="1">
      <alignment vertical="center"/>
    </xf>
    <xf numFmtId="49" fontId="122" fillId="0" borderId="26" xfId="0" applyNumberFormat="1" applyFont="1" applyBorder="1">
      <alignment vertical="center"/>
    </xf>
    <xf numFmtId="0" fontId="274" fillId="0" borderId="26" xfId="0" applyFont="1" applyBorder="1" applyAlignment="1">
      <alignment horizontal="right" vertical="center"/>
    </xf>
    <xf numFmtId="0" fontId="30" fillId="0" borderId="77" xfId="0" applyFont="1" applyBorder="1" applyAlignment="1"/>
    <xf numFmtId="0" fontId="30" fillId="0" borderId="77" xfId="0" applyFont="1" applyBorder="1">
      <alignment vertical="center"/>
    </xf>
    <xf numFmtId="0" fontId="30" fillId="0" borderId="77" xfId="0" applyFont="1" applyBorder="1" applyAlignment="1">
      <alignment horizontal="center" vertical="center"/>
    </xf>
    <xf numFmtId="195" fontId="30" fillId="0" borderId="16" xfId="0" applyNumberFormat="1" applyFont="1" applyBorder="1" applyAlignment="1">
      <alignment horizontal="center" vertical="center"/>
    </xf>
    <xf numFmtId="195" fontId="253" fillId="0" borderId="0" xfId="0" applyNumberFormat="1" applyFont="1">
      <alignment vertical="center"/>
    </xf>
    <xf numFmtId="195" fontId="138" fillId="0" borderId="0" xfId="0" applyNumberFormat="1" applyFont="1">
      <alignment vertical="center"/>
    </xf>
    <xf numFmtId="0" fontId="30" fillId="0" borderId="0" xfId="0" applyFont="1" applyAlignment="1">
      <alignment horizontal="center"/>
    </xf>
    <xf numFmtId="195" fontId="30" fillId="0" borderId="0" xfId="0" applyNumberFormat="1" applyFont="1" applyAlignment="1">
      <alignment horizontal="center"/>
    </xf>
    <xf numFmtId="0" fontId="30" fillId="0" borderId="28" xfId="0" applyFont="1" applyBorder="1" applyAlignment="1">
      <alignment horizontal="center"/>
    </xf>
    <xf numFmtId="189" fontId="251" fillId="0" borderId="0" xfId="0" applyNumberFormat="1" applyFont="1" applyAlignment="1">
      <alignment horizontal="center" vertical="center" shrinkToFit="1"/>
    </xf>
    <xf numFmtId="0" fontId="30" fillId="0" borderId="43" xfId="0" applyFont="1" applyBorder="1">
      <alignment vertical="center"/>
    </xf>
    <xf numFmtId="0" fontId="30" fillId="0" borderId="43" xfId="0" applyFont="1" applyBorder="1" applyAlignment="1">
      <alignment horizontal="left" vertical="top"/>
    </xf>
    <xf numFmtId="195" fontId="30" fillId="0" borderId="43" xfId="0" applyNumberFormat="1" applyFont="1" applyBorder="1" applyAlignment="1">
      <alignment horizontal="left" vertical="top"/>
    </xf>
    <xf numFmtId="0" fontId="30" fillId="0" borderId="55" xfId="0" applyFont="1" applyBorder="1">
      <alignment vertical="center"/>
    </xf>
    <xf numFmtId="189" fontId="251" fillId="0" borderId="154" xfId="0" applyNumberFormat="1" applyFont="1" applyBorder="1" applyAlignment="1">
      <alignment horizontal="center" vertical="center" shrinkToFit="1"/>
    </xf>
    <xf numFmtId="0" fontId="254" fillId="0" borderId="0" xfId="0" applyFont="1" applyAlignment="1">
      <alignment horizontal="center" vertical="center"/>
    </xf>
    <xf numFmtId="195" fontId="116" fillId="0" borderId="153" xfId="0" applyNumberFormat="1" applyFont="1" applyBorder="1" applyAlignment="1">
      <alignment wrapText="1" shrinkToFit="1"/>
    </xf>
    <xf numFmtId="195" fontId="116" fillId="0" borderId="109" xfId="0" applyNumberFormat="1" applyFont="1" applyBorder="1" applyAlignment="1">
      <alignment wrapText="1" shrinkToFit="1"/>
    </xf>
    <xf numFmtId="0" fontId="123" fillId="0" borderId="0" xfId="0" applyFont="1" applyAlignment="1">
      <alignment horizontal="left" vertical="top"/>
    </xf>
    <xf numFmtId="0" fontId="123" fillId="0" borderId="0" xfId="0" applyFont="1">
      <alignment vertical="center"/>
    </xf>
    <xf numFmtId="0" fontId="30" fillId="0" borderId="40" xfId="0" applyFont="1" applyBorder="1">
      <alignment vertical="center"/>
    </xf>
    <xf numFmtId="195" fontId="30" fillId="0" borderId="154" xfId="0" applyNumberFormat="1" applyFont="1" applyBorder="1" applyAlignment="1">
      <alignment horizontal="center" vertical="center"/>
    </xf>
    <xf numFmtId="189" fontId="251" fillId="0" borderId="40" xfId="0" applyNumberFormat="1" applyFont="1" applyBorder="1" applyAlignment="1">
      <alignment vertical="center" shrinkToFit="1"/>
    </xf>
    <xf numFmtId="189" fontId="251" fillId="0" borderId="0" xfId="0" applyNumberFormat="1" applyFont="1" applyAlignment="1">
      <alignment vertical="center" shrinkToFit="1"/>
    </xf>
    <xf numFmtId="195" fontId="30" fillId="0" borderId="43" xfId="0" applyNumberFormat="1" applyFont="1" applyBorder="1" applyAlignment="1">
      <alignment horizontal="center"/>
    </xf>
    <xf numFmtId="0" fontId="30" fillId="0" borderId="55" xfId="0" applyFont="1" applyBorder="1" applyAlignment="1">
      <alignment horizontal="center"/>
    </xf>
    <xf numFmtId="0" fontId="121" fillId="0" borderId="0" xfId="0" applyFont="1">
      <alignment vertical="center"/>
    </xf>
    <xf numFmtId="0" fontId="255" fillId="0" borderId="0" xfId="0" applyFont="1" applyAlignment="1">
      <alignment horizontal="center" vertical="center"/>
    </xf>
    <xf numFmtId="0" fontId="30" fillId="0" borderId="0" xfId="0" quotePrefix="1" applyFont="1">
      <alignment vertical="center"/>
    </xf>
    <xf numFmtId="195" fontId="30" fillId="0" borderId="0" xfId="0" applyNumberFormat="1" applyFont="1">
      <alignment vertical="center"/>
    </xf>
    <xf numFmtId="0" fontId="30" fillId="0" borderId="154" xfId="0" applyFont="1" applyBorder="1" applyAlignment="1">
      <alignment horizontal="center" vertical="center" wrapText="1"/>
    </xf>
    <xf numFmtId="0" fontId="30" fillId="0" borderId="40" xfId="0" applyFont="1" applyBorder="1" applyAlignment="1">
      <alignment horizontal="center" vertical="center" wrapText="1"/>
    </xf>
    <xf numFmtId="0" fontId="30" fillId="0" borderId="49" xfId="0" applyFont="1" applyBorder="1" applyAlignment="1"/>
    <xf numFmtId="186" fontId="251" fillId="0" borderId="43" xfId="0" applyNumberFormat="1" applyFont="1" applyBorder="1" applyAlignment="1">
      <alignment vertical="center" shrinkToFit="1"/>
    </xf>
    <xf numFmtId="186" fontId="251" fillId="0" borderId="55" xfId="0" applyNumberFormat="1" applyFont="1" applyBorder="1" applyAlignment="1">
      <alignment vertical="center" shrinkToFit="1"/>
    </xf>
    <xf numFmtId="187" fontId="30" fillId="0" borderId="43" xfId="0" applyNumberFormat="1" applyFont="1" applyBorder="1" applyAlignment="1">
      <alignment vertical="center" shrinkToFit="1"/>
    </xf>
    <xf numFmtId="0" fontId="238" fillId="0" borderId="0" xfId="0" applyFont="1">
      <alignment vertical="center"/>
    </xf>
    <xf numFmtId="186" fontId="251" fillId="0" borderId="51" xfId="0" applyNumberFormat="1" applyFont="1" applyBorder="1" applyAlignment="1">
      <alignment vertical="center" shrinkToFit="1"/>
    </xf>
    <xf numFmtId="186" fontId="251" fillId="0" borderId="63" xfId="0" applyNumberFormat="1" applyFont="1" applyBorder="1" applyAlignment="1">
      <alignment vertical="center" shrinkToFit="1"/>
    </xf>
    <xf numFmtId="187" fontId="30" fillId="0" borderId="51" xfId="0" applyNumberFormat="1" applyFont="1" applyBorder="1" applyAlignment="1">
      <alignment vertical="center" shrinkToFit="1"/>
    </xf>
    <xf numFmtId="0" fontId="256" fillId="0" borderId="0" xfId="0" applyFont="1" applyAlignment="1">
      <alignment horizontal="center" vertical="center" shrinkToFit="1"/>
    </xf>
    <xf numFmtId="186" fontId="251" fillId="0" borderId="0" xfId="0" applyNumberFormat="1" applyFont="1" applyAlignment="1">
      <alignment horizontal="center" vertical="center" shrinkToFit="1"/>
    </xf>
    <xf numFmtId="0" fontId="257" fillId="0" borderId="0" xfId="0" applyFont="1">
      <alignment vertical="center"/>
    </xf>
    <xf numFmtId="0" fontId="30" fillId="0" borderId="154" xfId="0" applyFont="1" applyBorder="1">
      <alignment vertical="center"/>
    </xf>
    <xf numFmtId="0" fontId="182" fillId="0" borderId="43" xfId="0" applyFont="1" applyBorder="1">
      <alignment vertical="center"/>
    </xf>
    <xf numFmtId="38" fontId="30" fillId="0" borderId="4" xfId="2" applyFont="1" applyBorder="1" applyAlignment="1" applyProtection="1">
      <alignment vertical="center" wrapText="1"/>
    </xf>
    <xf numFmtId="38" fontId="116" fillId="0" borderId="0" xfId="2" applyFont="1" applyProtection="1">
      <alignment vertical="center"/>
    </xf>
    <xf numFmtId="38" fontId="116" fillId="0" borderId="19" xfId="2" applyFont="1" applyBorder="1" applyProtection="1">
      <alignment vertical="center"/>
    </xf>
    <xf numFmtId="38" fontId="116" fillId="0" borderId="166" xfId="2" applyFont="1" applyBorder="1" applyAlignment="1" applyProtection="1">
      <alignment vertical="top"/>
    </xf>
    <xf numFmtId="38" fontId="116" fillId="0" borderId="0" xfId="2" applyFont="1" applyBorder="1" applyProtection="1">
      <alignment vertical="center"/>
    </xf>
    <xf numFmtId="38" fontId="116" fillId="0" borderId="166" xfId="2" applyFont="1" applyBorder="1" applyAlignment="1" applyProtection="1">
      <alignment vertical="center" wrapText="1"/>
    </xf>
    <xf numFmtId="38" fontId="30" fillId="0" borderId="0" xfId="2" applyFont="1" applyBorder="1" applyAlignment="1" applyProtection="1">
      <alignment vertical="center" wrapText="1"/>
    </xf>
    <xf numFmtId="38" fontId="30" fillId="0" borderId="172" xfId="2" applyFont="1" applyBorder="1" applyAlignment="1" applyProtection="1">
      <alignment vertical="center" wrapText="1"/>
    </xf>
    <xf numFmtId="0" fontId="183" fillId="0" borderId="25" xfId="0" applyFont="1" applyBorder="1" applyAlignment="1">
      <alignment vertical="top" wrapText="1"/>
    </xf>
    <xf numFmtId="0" fontId="183" fillId="0" borderId="44" xfId="0" applyFont="1" applyBorder="1" applyAlignment="1">
      <alignment vertical="top" wrapText="1"/>
    </xf>
    <xf numFmtId="38" fontId="183" fillId="0" borderId="0" xfId="2" applyFont="1" applyProtection="1">
      <alignment vertical="center"/>
    </xf>
    <xf numFmtId="38" fontId="183" fillId="0" borderId="19" xfId="2" applyFont="1" applyBorder="1" applyProtection="1">
      <alignment vertical="center"/>
    </xf>
    <xf numFmtId="0" fontId="182" fillId="0" borderId="19" xfId="0" applyFont="1" applyBorder="1">
      <alignment vertical="center"/>
    </xf>
    <xf numFmtId="195" fontId="30" fillId="0" borderId="130" xfId="0" applyNumberFormat="1" applyFont="1" applyBorder="1">
      <alignment vertical="center"/>
    </xf>
    <xf numFmtId="0" fontId="30" fillId="0" borderId="131" xfId="0" applyFont="1" applyBorder="1">
      <alignment vertical="center"/>
    </xf>
    <xf numFmtId="0" fontId="182" fillId="0" borderId="131" xfId="0" applyFont="1" applyBorder="1">
      <alignment vertical="center"/>
    </xf>
    <xf numFmtId="0" fontId="182" fillId="0" borderId="329" xfId="0" applyFont="1" applyBorder="1">
      <alignment vertical="center"/>
    </xf>
    <xf numFmtId="0" fontId="183" fillId="0" borderId="0" xfId="0" applyFont="1">
      <alignment vertical="center"/>
    </xf>
    <xf numFmtId="0" fontId="183" fillId="0" borderId="19" xfId="0" applyFont="1" applyBorder="1">
      <alignment vertical="center"/>
    </xf>
    <xf numFmtId="0" fontId="276" fillId="13" borderId="174" xfId="0" applyFont="1" applyFill="1" applyBorder="1">
      <alignment vertical="center"/>
    </xf>
    <xf numFmtId="0" fontId="276" fillId="13" borderId="175" xfId="0" applyFont="1" applyFill="1" applyBorder="1" applyProtection="1">
      <alignment vertical="center"/>
      <protection locked="0"/>
    </xf>
    <xf numFmtId="0" fontId="276" fillId="13" borderId="175" xfId="0" applyFont="1" applyFill="1" applyBorder="1">
      <alignment vertical="center"/>
    </xf>
    <xf numFmtId="0" fontId="276" fillId="13" borderId="176" xfId="0" applyFont="1" applyFill="1" applyBorder="1">
      <alignment vertical="center"/>
    </xf>
    <xf numFmtId="0" fontId="30" fillId="0" borderId="81" xfId="0" applyFont="1" applyBorder="1" applyAlignment="1">
      <alignment horizontal="centerContinuous" vertical="center"/>
    </xf>
    <xf numFmtId="0" fontId="30" fillId="0" borderId="206" xfId="0" applyFont="1" applyBorder="1" applyAlignment="1">
      <alignment horizontal="centerContinuous" vertical="center"/>
    </xf>
    <xf numFmtId="0" fontId="30" fillId="0" borderId="82" xfId="0" applyFont="1" applyBorder="1" applyAlignment="1">
      <alignment horizontal="centerContinuous" vertical="center"/>
    </xf>
    <xf numFmtId="0" fontId="30" fillId="0" borderId="83" xfId="0" applyFont="1" applyBorder="1" applyAlignment="1">
      <alignment horizontal="centerContinuous" vertical="center"/>
    </xf>
    <xf numFmtId="49" fontId="118" fillId="0" borderId="82" xfId="0" applyNumberFormat="1" applyFont="1" applyBorder="1" applyAlignment="1">
      <alignment horizontal="centerContinuous" vertical="center" shrinkToFit="1"/>
    </xf>
    <xf numFmtId="187" fontId="30" fillId="0" borderId="82" xfId="0" applyNumberFormat="1" applyFont="1" applyBorder="1" applyAlignment="1">
      <alignment horizontal="centerContinuous" vertical="center" shrinkToFit="1"/>
    </xf>
    <xf numFmtId="187" fontId="30" fillId="0" borderId="84" xfId="0" applyNumberFormat="1" applyFont="1" applyBorder="1" applyAlignment="1">
      <alignment horizontal="centerContinuous" vertical="center" shrinkToFit="1"/>
    </xf>
    <xf numFmtId="0" fontId="30" fillId="0" borderId="39" xfId="0" applyFont="1" applyBorder="1" applyAlignment="1">
      <alignment horizontal="left" vertical="center" wrapText="1"/>
    </xf>
    <xf numFmtId="0" fontId="244" fillId="0" borderId="29" xfId="0" applyFont="1" applyBorder="1" applyAlignment="1">
      <alignment horizontal="left" vertical="center"/>
    </xf>
    <xf numFmtId="0" fontId="244" fillId="0" borderId="59" xfId="0" applyFont="1" applyBorder="1" applyAlignment="1">
      <alignment horizontal="center" vertical="center" wrapText="1"/>
    </xf>
    <xf numFmtId="0" fontId="282" fillId="0" borderId="60" xfId="0" applyFont="1" applyBorder="1" applyAlignment="1">
      <alignment horizontal="center" vertical="center" wrapText="1"/>
    </xf>
    <xf numFmtId="0" fontId="244" fillId="0" borderId="59" xfId="0" applyFont="1" applyBorder="1" applyAlignment="1">
      <alignment horizontal="left" vertical="center" wrapText="1"/>
    </xf>
    <xf numFmtId="0" fontId="134" fillId="0" borderId="61" xfId="0" applyFont="1" applyBorder="1" applyAlignment="1">
      <alignment vertical="center" wrapText="1"/>
    </xf>
    <xf numFmtId="0" fontId="30" fillId="0" borderId="42" xfId="0" applyFont="1" applyBorder="1" applyAlignment="1">
      <alignment horizontal="left" vertical="center" wrapText="1"/>
    </xf>
    <xf numFmtId="0" fontId="244" fillId="0" borderId="36" xfId="0" applyFont="1" applyBorder="1" applyAlignment="1">
      <alignment horizontal="left" vertical="top"/>
    </xf>
    <xf numFmtId="0" fontId="244" fillId="0" borderId="36" xfId="0" applyFont="1" applyBorder="1" applyAlignment="1">
      <alignment horizontal="left" vertical="center"/>
    </xf>
    <xf numFmtId="0" fontId="244" fillId="0" borderId="35" xfId="0" applyFont="1" applyBorder="1" applyAlignment="1">
      <alignment horizontal="center" vertical="center" wrapText="1"/>
    </xf>
    <xf numFmtId="0" fontId="242" fillId="0" borderId="37" xfId="0" applyFont="1" applyBorder="1" applyAlignment="1">
      <alignment horizontal="center" vertical="center" wrapText="1"/>
    </xf>
    <xf numFmtId="0" fontId="244" fillId="0" borderId="35" xfId="0" applyFont="1" applyBorder="1" applyAlignment="1">
      <alignment horizontal="left" vertical="center" wrapText="1"/>
    </xf>
    <xf numFmtId="0" fontId="134" fillId="0" borderId="20" xfId="0" applyFont="1" applyBorder="1" applyAlignment="1">
      <alignment vertical="center" wrapText="1"/>
    </xf>
    <xf numFmtId="0" fontId="30" fillId="0" borderId="79" xfId="0" applyFont="1" applyBorder="1" applyAlignment="1">
      <alignment horizontal="left" vertical="center" wrapText="1"/>
    </xf>
    <xf numFmtId="0" fontId="244" fillId="0" borderId="25" xfId="0" applyFont="1" applyBorder="1" applyAlignment="1">
      <alignment horizontal="left" vertical="top"/>
    </xf>
    <xf numFmtId="0" fontId="244" fillId="0" borderId="25" xfId="0" applyFont="1" applyBorder="1" applyAlignment="1">
      <alignment horizontal="left" vertical="center"/>
    </xf>
    <xf numFmtId="0" fontId="244" fillId="0" borderId="2" xfId="0" applyFont="1" applyBorder="1" applyAlignment="1">
      <alignment horizontal="center" vertical="center" wrapText="1"/>
    </xf>
    <xf numFmtId="0" fontId="242" fillId="0" borderId="3" xfId="0" applyFont="1" applyBorder="1" applyAlignment="1">
      <alignment horizontal="center" vertical="center" wrapText="1"/>
    </xf>
    <xf numFmtId="0" fontId="244" fillId="0" borderId="2" xfId="0" applyFont="1" applyBorder="1" applyAlignment="1">
      <alignment horizontal="left" vertical="center" wrapText="1"/>
    </xf>
    <xf numFmtId="0" fontId="134" fillId="0" borderId="44" xfId="0" applyFont="1" applyBorder="1" applyAlignment="1">
      <alignment vertical="center" wrapText="1"/>
    </xf>
    <xf numFmtId="0" fontId="30" fillId="0" borderId="154" xfId="0" applyFont="1" applyBorder="1" applyAlignment="1">
      <alignment horizontal="left" vertical="center" wrapText="1"/>
    </xf>
    <xf numFmtId="197" fontId="30" fillId="0" borderId="154" xfId="0" applyNumberFormat="1" applyFont="1" applyBorder="1">
      <alignment vertical="center"/>
    </xf>
    <xf numFmtId="0" fontId="30" fillId="0" borderId="154" xfId="0" applyFont="1" applyBorder="1" applyAlignment="1">
      <alignment horizontal="left" vertical="top"/>
    </xf>
    <xf numFmtId="0" fontId="30" fillId="0" borderId="154" xfId="0" applyFont="1" applyBorder="1" applyAlignment="1">
      <alignment horizontal="left" vertical="center"/>
    </xf>
    <xf numFmtId="0" fontId="134" fillId="0" borderId="154" xfId="0" applyFont="1" applyBorder="1" applyAlignment="1">
      <alignment vertical="center" wrapText="1"/>
    </xf>
    <xf numFmtId="0" fontId="134" fillId="0" borderId="154" xfId="0" applyFont="1" applyBorder="1" applyAlignment="1">
      <alignment horizontal="center" vertical="center" wrapText="1"/>
    </xf>
    <xf numFmtId="0" fontId="244" fillId="0" borderId="43" xfId="8" applyFont="1" applyBorder="1" applyAlignment="1">
      <alignment horizontal="center" vertical="center"/>
    </xf>
    <xf numFmtId="0" fontId="0" fillId="14" borderId="0" xfId="0" applyFill="1">
      <alignment vertical="center"/>
    </xf>
    <xf numFmtId="0" fontId="283" fillId="0" borderId="0" xfId="0" applyFont="1">
      <alignment vertical="center"/>
    </xf>
    <xf numFmtId="0" fontId="284" fillId="0" borderId="165" xfId="0" applyFont="1" applyBorder="1">
      <alignment vertical="center"/>
    </xf>
    <xf numFmtId="0" fontId="284" fillId="0" borderId="167" xfId="0" applyFont="1" applyBorder="1">
      <alignment vertical="center"/>
    </xf>
    <xf numFmtId="0" fontId="284" fillId="0" borderId="36" xfId="0" applyFont="1" applyBorder="1">
      <alignment vertical="center"/>
    </xf>
    <xf numFmtId="0" fontId="284" fillId="0" borderId="168" xfId="0" applyFont="1" applyBorder="1">
      <alignment vertical="center"/>
    </xf>
    <xf numFmtId="0" fontId="285" fillId="0" borderId="167" xfId="0" applyFont="1" applyBorder="1">
      <alignment vertical="center"/>
    </xf>
    <xf numFmtId="0" fontId="285" fillId="0" borderId="36" xfId="0" applyFont="1" applyBorder="1">
      <alignment vertical="center"/>
    </xf>
    <xf numFmtId="0" fontId="285" fillId="0" borderId="165" xfId="0" applyFont="1" applyBorder="1">
      <alignment vertical="center"/>
    </xf>
    <xf numFmtId="0" fontId="284" fillId="0" borderId="14" xfId="0" applyFont="1" applyBorder="1">
      <alignment vertical="center"/>
    </xf>
    <xf numFmtId="0" fontId="284" fillId="0" borderId="2" xfId="0" applyFont="1" applyBorder="1">
      <alignment vertical="center"/>
    </xf>
    <xf numFmtId="0" fontId="284" fillId="0" borderId="25" xfId="0" applyFont="1" applyBorder="1">
      <alignment vertical="center"/>
    </xf>
    <xf numFmtId="0" fontId="284" fillId="0" borderId="3" xfId="0" applyFont="1" applyBorder="1">
      <alignment vertical="center"/>
    </xf>
    <xf numFmtId="197" fontId="285" fillId="0" borderId="8" xfId="42" applyNumberFormat="1" applyFont="1" applyBorder="1" applyAlignment="1">
      <alignment horizontal="center" vertical="center"/>
    </xf>
    <xf numFmtId="0" fontId="284" fillId="0" borderId="166" xfId="0" applyFont="1" applyBorder="1">
      <alignment vertical="center"/>
    </xf>
    <xf numFmtId="0" fontId="284" fillId="0" borderId="0" xfId="0" applyFont="1">
      <alignment vertical="center"/>
    </xf>
    <xf numFmtId="0" fontId="284" fillId="0" borderId="172" xfId="0" applyFont="1" applyBorder="1">
      <alignment vertical="center"/>
    </xf>
    <xf numFmtId="197" fontId="285" fillId="0" borderId="165" xfId="42" applyNumberFormat="1" applyFont="1" applyBorder="1" applyAlignment="1">
      <alignment horizontal="center" vertical="center"/>
    </xf>
    <xf numFmtId="0" fontId="285" fillId="0" borderId="166" xfId="0" applyFont="1" applyBorder="1">
      <alignment vertical="center"/>
    </xf>
    <xf numFmtId="0" fontId="285" fillId="0" borderId="0" xfId="0" applyFont="1">
      <alignment vertical="center"/>
    </xf>
    <xf numFmtId="0" fontId="285" fillId="0" borderId="172" xfId="0" applyFont="1" applyBorder="1">
      <alignment vertical="center"/>
    </xf>
    <xf numFmtId="197" fontId="285" fillId="0" borderId="9" xfId="42" applyNumberFormat="1" applyFont="1" applyBorder="1" applyAlignment="1">
      <alignment horizontal="center" vertical="center"/>
    </xf>
    <xf numFmtId="197" fontId="285" fillId="0" borderId="10" xfId="42" applyNumberFormat="1" applyFont="1" applyBorder="1" applyAlignment="1">
      <alignment horizontal="center" vertical="center"/>
    </xf>
    <xf numFmtId="197" fontId="285" fillId="0" borderId="229" xfId="42" applyNumberFormat="1" applyFont="1" applyBorder="1" applyAlignment="1">
      <alignment horizontal="center" vertical="center"/>
    </xf>
    <xf numFmtId="197" fontId="285" fillId="0" borderId="232" xfId="42" applyNumberFormat="1" applyFont="1" applyBorder="1" applyAlignment="1">
      <alignment horizontal="center" vertical="center"/>
    </xf>
    <xf numFmtId="197" fontId="285" fillId="0" borderId="244" xfId="42" applyNumberFormat="1" applyFont="1" applyBorder="1" applyAlignment="1">
      <alignment horizontal="center" vertical="center"/>
    </xf>
    <xf numFmtId="197" fontId="285" fillId="0" borderId="236" xfId="42" applyNumberFormat="1" applyFont="1" applyBorder="1" applyAlignment="1">
      <alignment horizontal="center" vertical="center"/>
    </xf>
    <xf numFmtId="197" fontId="287" fillId="0" borderId="165" xfId="42" applyNumberFormat="1" applyFont="1" applyBorder="1" applyAlignment="1">
      <alignment horizontal="center" vertical="center"/>
    </xf>
    <xf numFmtId="197" fontId="285" fillId="0" borderId="198" xfId="42" applyNumberFormat="1" applyFont="1" applyBorder="1" applyAlignment="1">
      <alignment horizontal="center" vertical="center"/>
    </xf>
    <xf numFmtId="197" fontId="285" fillId="0" borderId="2" xfId="42" applyNumberFormat="1" applyFont="1" applyBorder="1" applyAlignment="1">
      <alignment horizontal="center" vertical="center"/>
    </xf>
    <xf numFmtId="0" fontId="285" fillId="0" borderId="0" xfId="42" applyFont="1" applyAlignment="1">
      <alignment horizontal="center" vertical="center"/>
    </xf>
    <xf numFmtId="197" fontId="285" fillId="0" borderId="167" xfId="42" applyNumberFormat="1" applyFont="1" applyBorder="1" applyAlignment="1">
      <alignment horizontal="center" vertical="center"/>
    </xf>
    <xf numFmtId="197" fontId="287" fillId="0" borderId="167" xfId="42" applyNumberFormat="1" applyFont="1" applyBorder="1" applyAlignment="1">
      <alignment horizontal="center" vertical="center"/>
    </xf>
    <xf numFmtId="197" fontId="285" fillId="0" borderId="318" xfId="42" applyNumberFormat="1" applyFont="1" applyBorder="1" applyAlignment="1">
      <alignment horizontal="center" vertical="center"/>
    </xf>
    <xf numFmtId="197" fontId="285" fillId="0" borderId="36" xfId="42" applyNumberFormat="1" applyFont="1" applyBorder="1" applyAlignment="1">
      <alignment horizontal="center" vertical="center"/>
    </xf>
    <xf numFmtId="0" fontId="285" fillId="0" borderId="198" xfId="0" applyFont="1" applyBorder="1">
      <alignment vertical="center"/>
    </xf>
    <xf numFmtId="0" fontId="285" fillId="0" borderId="29" xfId="0" applyFont="1" applyBorder="1">
      <alignment vertical="center"/>
    </xf>
    <xf numFmtId="0" fontId="285" fillId="0" borderId="6" xfId="0" applyFont="1" applyBorder="1">
      <alignment vertical="center"/>
    </xf>
    <xf numFmtId="0" fontId="283" fillId="5" borderId="12" xfId="0" applyFont="1" applyFill="1" applyBorder="1">
      <alignment vertical="center"/>
    </xf>
    <xf numFmtId="0" fontId="242" fillId="5" borderId="65" xfId="0" applyFont="1" applyFill="1" applyBorder="1">
      <alignment vertical="center"/>
    </xf>
    <xf numFmtId="0" fontId="273" fillId="0" borderId="0" xfId="0" applyFont="1">
      <alignment vertical="center"/>
    </xf>
    <xf numFmtId="0" fontId="245" fillId="0" borderId="0" xfId="0" applyFont="1">
      <alignment vertical="center"/>
    </xf>
    <xf numFmtId="0" fontId="30" fillId="0" borderId="213" xfId="0" applyFont="1" applyBorder="1" applyAlignment="1">
      <alignment horizontal="left" vertical="center"/>
    </xf>
    <xf numFmtId="0" fontId="244" fillId="0" borderId="167" xfId="8" applyFont="1" applyBorder="1" applyAlignment="1">
      <alignment horizontal="center" vertical="center"/>
    </xf>
    <xf numFmtId="195" fontId="30" fillId="0" borderId="0" xfId="8" applyNumberFormat="1" applyFont="1" applyProtection="1">
      <alignment vertical="center"/>
      <protection locked="0"/>
    </xf>
    <xf numFmtId="0" fontId="191" fillId="19" borderId="8" xfId="3" applyFont="1" applyFill="1" applyBorder="1" applyAlignment="1" applyProtection="1">
      <alignment horizontal="center" vertical="center" shrinkToFit="1"/>
      <protection locked="0"/>
    </xf>
    <xf numFmtId="0" fontId="190" fillId="19" borderId="0" xfId="3" applyFont="1" applyFill="1" applyAlignment="1">
      <alignment vertical="center"/>
    </xf>
    <xf numFmtId="0" fontId="190" fillId="19" borderId="0" xfId="3" applyFont="1" applyFill="1" applyAlignment="1" applyProtection="1">
      <alignment horizontal="center" vertical="center" shrinkToFit="1"/>
      <protection locked="0"/>
    </xf>
    <xf numFmtId="10" fontId="190" fillId="19" borderId="165" xfId="3" applyNumberFormat="1" applyFont="1" applyFill="1" applyBorder="1" applyAlignment="1" applyProtection="1">
      <alignment horizontal="center" vertical="center" shrinkToFit="1"/>
      <protection locked="0"/>
    </xf>
    <xf numFmtId="204" fontId="190" fillId="19" borderId="165" xfId="3" applyNumberFormat="1" applyFont="1" applyFill="1" applyBorder="1" applyAlignment="1" applyProtection="1">
      <alignment horizontal="right" vertical="center" shrinkToFit="1"/>
      <protection locked="0"/>
    </xf>
    <xf numFmtId="0" fontId="190" fillId="19" borderId="14" xfId="3" applyFont="1" applyFill="1" applyBorder="1" applyAlignment="1">
      <alignment horizontal="center" vertical="center" shrinkToFit="1"/>
    </xf>
    <xf numFmtId="204" fontId="190" fillId="19" borderId="165" xfId="3" applyNumberFormat="1" applyFont="1" applyFill="1" applyBorder="1" applyAlignment="1">
      <alignment horizontal="right" vertical="center" shrinkToFit="1"/>
    </xf>
    <xf numFmtId="0" fontId="190" fillId="19" borderId="0" xfId="3" applyFont="1" applyFill="1" applyAlignment="1" applyProtection="1">
      <alignment vertical="center"/>
      <protection locked="0"/>
    </xf>
    <xf numFmtId="0" fontId="289" fillId="0" borderId="40" xfId="8" applyFont="1" applyBorder="1">
      <alignment vertical="center"/>
    </xf>
    <xf numFmtId="0" fontId="244" fillId="0" borderId="167" xfId="8" applyFont="1" applyBorder="1" applyAlignment="1">
      <alignment horizontal="left" vertical="center"/>
    </xf>
    <xf numFmtId="0" fontId="0" fillId="0" borderId="0" xfId="0" applyAlignment="1">
      <alignment vertical="center" wrapText="1" shrinkToFit="1"/>
    </xf>
    <xf numFmtId="197" fontId="133" fillId="0" borderId="0" xfId="0" applyNumberFormat="1" applyFont="1" applyAlignment="1">
      <alignment vertical="center" shrinkToFit="1"/>
    </xf>
    <xf numFmtId="0" fontId="101" fillId="0" borderId="0" xfId="0" applyFont="1">
      <alignment vertical="center"/>
    </xf>
    <xf numFmtId="0" fontId="125" fillId="0" borderId="0" xfId="4">
      <alignment vertical="center"/>
    </xf>
    <xf numFmtId="0" fontId="0" fillId="0" borderId="0" xfId="4" applyFont="1">
      <alignment vertical="center"/>
    </xf>
    <xf numFmtId="0" fontId="0" fillId="10" borderId="0" xfId="0" applyFill="1" applyProtection="1">
      <alignment vertical="center"/>
      <protection locked="0"/>
    </xf>
    <xf numFmtId="0" fontId="116" fillId="0" borderId="19" xfId="0" applyFont="1" applyBorder="1">
      <alignment vertical="center"/>
    </xf>
    <xf numFmtId="0" fontId="284" fillId="0" borderId="4" xfId="0" applyFont="1" applyBorder="1" applyAlignment="1">
      <alignment vertical="top"/>
    </xf>
    <xf numFmtId="0" fontId="0" fillId="24" borderId="0" xfId="0" applyFill="1" applyAlignment="1">
      <alignment horizontal="center" vertical="center"/>
    </xf>
    <xf numFmtId="0" fontId="0" fillId="24" borderId="29" xfId="0" applyFill="1" applyBorder="1" applyAlignment="1">
      <alignment horizontal="center" vertical="center"/>
    </xf>
    <xf numFmtId="0" fontId="0" fillId="24" borderId="172" xfId="0" applyFill="1" applyBorder="1" applyAlignment="1">
      <alignment horizontal="center" vertical="center"/>
    </xf>
    <xf numFmtId="0" fontId="0" fillId="25" borderId="0" xfId="0" applyFill="1" applyAlignment="1">
      <alignment horizontal="center" vertical="center"/>
    </xf>
    <xf numFmtId="0" fontId="0" fillId="25" borderId="0" xfId="0" applyFill="1">
      <alignment vertical="center"/>
    </xf>
    <xf numFmtId="49" fontId="0" fillId="25" borderId="0" xfId="0" applyNumberFormat="1" applyFill="1" applyAlignment="1">
      <alignment horizontal="center" vertical="center"/>
    </xf>
    <xf numFmtId="0" fontId="0" fillId="25" borderId="0" xfId="0" applyFill="1" applyAlignment="1">
      <alignment horizontal="center"/>
    </xf>
    <xf numFmtId="0" fontId="293" fillId="0" borderId="166" xfId="8" applyFont="1" applyBorder="1" applyAlignment="1">
      <alignment horizontal="center" vertical="center" shrinkToFit="1"/>
    </xf>
    <xf numFmtId="0" fontId="24" fillId="0" borderId="0" xfId="0" applyFont="1">
      <alignment vertical="center"/>
    </xf>
    <xf numFmtId="49" fontId="24" fillId="0" borderId="0" xfId="45" applyNumberFormat="1" applyFont="1" applyAlignment="1">
      <alignment vertical="center"/>
    </xf>
    <xf numFmtId="0" fontId="24" fillId="0" borderId="0" xfId="0" applyFont="1" applyAlignment="1">
      <alignment vertical="center" wrapText="1"/>
    </xf>
    <xf numFmtId="49" fontId="24" fillId="0" borderId="25" xfId="45" applyNumberFormat="1" applyFont="1" applyBorder="1" applyAlignment="1">
      <alignment vertical="top"/>
    </xf>
    <xf numFmtId="0" fontId="0" fillId="0" borderId="2" xfId="0" applyBorder="1" applyAlignment="1">
      <alignment horizontal="center" vertical="center"/>
    </xf>
    <xf numFmtId="0" fontId="0" fillId="0" borderId="198" xfId="0" applyBorder="1" applyAlignment="1">
      <alignment horizontal="center" vertical="center"/>
    </xf>
    <xf numFmtId="0" fontId="0" fillId="0" borderId="29" xfId="0" applyBorder="1" applyAlignment="1">
      <alignment horizontal="center" vertical="center"/>
    </xf>
    <xf numFmtId="0" fontId="0" fillId="0" borderId="172" xfId="0" applyBorder="1" applyAlignment="1">
      <alignment horizontal="center" vertical="center"/>
    </xf>
    <xf numFmtId="0" fontId="0" fillId="0" borderId="0" xfId="0" applyAlignment="1">
      <alignment horizontal="center" vertical="center" wrapText="1"/>
    </xf>
    <xf numFmtId="0" fontId="290" fillId="0" borderId="0" xfId="0" applyFont="1" applyAlignment="1">
      <alignment horizontal="center" vertical="center"/>
    </xf>
    <xf numFmtId="0" fontId="24" fillId="0" borderId="0" xfId="0" applyFont="1" applyAlignment="1">
      <alignment horizontal="center" vertical="center" wrapText="1"/>
    </xf>
    <xf numFmtId="49" fontId="0" fillId="0" borderId="0" xfId="0" applyNumberFormat="1" applyAlignment="1">
      <alignment horizontal="center" vertical="center"/>
    </xf>
    <xf numFmtId="0" fontId="291" fillId="0" borderId="0" xfId="0" applyFont="1" applyAlignment="1">
      <alignment horizontal="center" vertical="center"/>
    </xf>
    <xf numFmtId="0" fontId="0" fillId="25" borderId="172" xfId="0" applyFill="1" applyBorder="1" applyAlignment="1">
      <alignment horizontal="center" vertical="center"/>
    </xf>
    <xf numFmtId="0" fontId="0" fillId="25" borderId="29" xfId="0" applyFill="1" applyBorder="1" applyAlignment="1">
      <alignment horizontal="center" vertical="center"/>
    </xf>
    <xf numFmtId="0" fontId="0" fillId="0" borderId="8" xfId="0" applyBorder="1" applyAlignment="1">
      <alignment horizontal="center" vertical="center"/>
    </xf>
    <xf numFmtId="209" fontId="0" fillId="0" borderId="0" xfId="0" applyNumberFormat="1">
      <alignment vertical="center"/>
    </xf>
    <xf numFmtId="0" fontId="0" fillId="26" borderId="0" xfId="0" applyFill="1" applyAlignment="1">
      <alignment horizontal="center" vertical="center"/>
    </xf>
    <xf numFmtId="49" fontId="24" fillId="0" borderId="0" xfId="45" applyNumberFormat="1" applyFont="1" applyAlignment="1">
      <alignment horizontal="center" vertical="top"/>
    </xf>
    <xf numFmtId="49" fontId="24" fillId="26" borderId="0" xfId="45" applyNumberFormat="1" applyFont="1" applyFill="1" applyAlignment="1">
      <alignment horizontal="center" vertical="top"/>
    </xf>
    <xf numFmtId="49" fontId="24" fillId="0" borderId="0" xfId="45" applyNumberFormat="1" applyFont="1" applyAlignment="1">
      <alignment horizontal="center" vertical="top" wrapText="1"/>
    </xf>
    <xf numFmtId="49" fontId="24" fillId="26" borderId="0" xfId="45" applyNumberFormat="1" applyFont="1" applyFill="1" applyAlignment="1">
      <alignment horizontal="center" vertical="top" wrapText="1"/>
    </xf>
    <xf numFmtId="0" fontId="130" fillId="0" borderId="0" xfId="0" applyFont="1" applyAlignment="1">
      <alignment horizontal="center" vertical="center"/>
    </xf>
    <xf numFmtId="0" fontId="0" fillId="14" borderId="0" xfId="0" applyFill="1" applyAlignment="1">
      <alignment horizontal="center" vertical="center"/>
    </xf>
    <xf numFmtId="0" fontId="24" fillId="0" borderId="0" xfId="0" applyFont="1" applyAlignment="1">
      <alignment horizontal="center" vertical="center"/>
    </xf>
    <xf numFmtId="0" fontId="24" fillId="26" borderId="0" xfId="0" applyFont="1" applyFill="1" applyAlignment="1">
      <alignment horizontal="center" vertical="center"/>
    </xf>
    <xf numFmtId="49" fontId="24" fillId="0" borderId="0" xfId="45" applyNumberFormat="1" applyFont="1" applyAlignment="1">
      <alignment horizontal="center" vertical="center"/>
    </xf>
    <xf numFmtId="0" fontId="24" fillId="0" borderId="0" xfId="0" applyFont="1" applyAlignment="1">
      <alignment horizontal="center" vertical="top"/>
    </xf>
    <xf numFmtId="0" fontId="24" fillId="26" borderId="0" xfId="0" applyFont="1" applyFill="1" applyAlignment="1">
      <alignment horizontal="center" vertical="center" wrapText="1"/>
    </xf>
    <xf numFmtId="49" fontId="24" fillId="26" borderId="0" xfId="45" applyNumberFormat="1" applyFont="1" applyFill="1" applyAlignment="1">
      <alignment horizontal="center" vertical="center"/>
    </xf>
    <xf numFmtId="49" fontId="24" fillId="0" borderId="2" xfId="45" applyNumberFormat="1" applyFont="1" applyBorder="1" applyAlignment="1">
      <alignment horizontal="center" vertical="top"/>
    </xf>
    <xf numFmtId="49" fontId="24" fillId="0" borderId="25" xfId="45" applyNumberFormat="1" applyFont="1" applyBorder="1" applyAlignment="1">
      <alignment horizontal="center" vertical="top"/>
    </xf>
    <xf numFmtId="0" fontId="0" fillId="26" borderId="25" xfId="0" applyFill="1" applyBorder="1" applyAlignment="1">
      <alignment horizontal="center" vertical="center"/>
    </xf>
    <xf numFmtId="0" fontId="0" fillId="26" borderId="3" xfId="0" applyFill="1" applyBorder="1" applyAlignment="1">
      <alignment horizontal="center" vertical="center"/>
    </xf>
    <xf numFmtId="0" fontId="24" fillId="0" borderId="4" xfId="0" applyFont="1" applyBorder="1" applyAlignment="1">
      <alignment horizontal="center" vertical="center"/>
    </xf>
    <xf numFmtId="0" fontId="24" fillId="0" borderId="172" xfId="0" applyFont="1" applyBorder="1" applyAlignment="1">
      <alignment horizontal="center" vertical="center"/>
    </xf>
    <xf numFmtId="0" fontId="24" fillId="26" borderId="172" xfId="0" applyFont="1" applyFill="1" applyBorder="1" applyAlignment="1">
      <alignment horizontal="center" vertical="center" wrapText="1"/>
    </xf>
    <xf numFmtId="49" fontId="24" fillId="0" borderId="172" xfId="45" applyNumberFormat="1" applyFont="1" applyBorder="1" applyAlignment="1">
      <alignment horizontal="center" vertical="center"/>
    </xf>
    <xf numFmtId="49" fontId="0" fillId="0" borderId="213" xfId="0" applyNumberFormat="1" applyBorder="1" applyAlignment="1">
      <alignment horizontal="center" vertical="center"/>
    </xf>
    <xf numFmtId="0" fontId="0" fillId="0" borderId="168" xfId="0" applyBorder="1" applyAlignment="1">
      <alignment horizontal="center" vertical="center"/>
    </xf>
    <xf numFmtId="49" fontId="0" fillId="0" borderId="29" xfId="0" applyNumberFormat="1" applyBorder="1" applyAlignment="1">
      <alignment horizontal="center" vertical="center"/>
    </xf>
    <xf numFmtId="0" fontId="0" fillId="0" borderId="332" xfId="0" applyBorder="1" applyAlignment="1">
      <alignment horizontal="center" vertical="center"/>
    </xf>
    <xf numFmtId="0" fontId="24" fillId="0" borderId="29" xfId="0" applyFont="1" applyBorder="1" applyAlignment="1">
      <alignment horizontal="center" vertical="center"/>
    </xf>
    <xf numFmtId="0" fontId="24" fillId="0" borderId="29" xfId="0" applyFont="1" applyBorder="1" applyAlignment="1">
      <alignment horizontal="center" vertical="center" wrapText="1"/>
    </xf>
    <xf numFmtId="0" fontId="24" fillId="0" borderId="0" xfId="45" applyFont="1" applyAlignment="1">
      <alignment horizontal="center" vertical="center"/>
    </xf>
    <xf numFmtId="0" fontId="24" fillId="0" borderId="172" xfId="45" applyFont="1" applyBorder="1" applyAlignment="1">
      <alignment horizontal="center" vertical="center"/>
    </xf>
    <xf numFmtId="0" fontId="6" fillId="0" borderId="0" xfId="48" applyAlignment="1">
      <alignment horizontal="center" vertical="center"/>
    </xf>
    <xf numFmtId="0" fontId="6" fillId="26" borderId="0" xfId="48" applyFill="1" applyAlignment="1">
      <alignment horizontal="center" vertical="center"/>
    </xf>
    <xf numFmtId="0" fontId="6" fillId="0" borderId="0" xfId="48" applyAlignment="1">
      <alignment horizontal="left" vertical="center"/>
    </xf>
    <xf numFmtId="49" fontId="6" fillId="0" borderId="0" xfId="48" applyNumberFormat="1" applyAlignment="1">
      <alignment horizontal="center" vertical="center"/>
    </xf>
    <xf numFmtId="0" fontId="6" fillId="0" borderId="0" xfId="48">
      <alignment vertical="center"/>
    </xf>
    <xf numFmtId="0" fontId="6" fillId="0" borderId="8" xfId="48" applyBorder="1">
      <alignment vertical="center"/>
    </xf>
    <xf numFmtId="0" fontId="6" fillId="0" borderId="9" xfId="48" applyBorder="1">
      <alignment vertical="center"/>
    </xf>
    <xf numFmtId="0" fontId="125" fillId="0" borderId="0" xfId="48" applyFont="1" applyAlignment="1">
      <alignment horizontal="center" vertical="center"/>
    </xf>
    <xf numFmtId="0" fontId="125" fillId="26" borderId="0" xfId="48" applyFont="1" applyFill="1" applyAlignment="1">
      <alignment horizontal="center" vertical="center"/>
    </xf>
    <xf numFmtId="0" fontId="125" fillId="0" borderId="0" xfId="48" applyFont="1">
      <alignment vertical="center"/>
    </xf>
    <xf numFmtId="49" fontId="6" fillId="0" borderId="0" xfId="48" applyNumberFormat="1">
      <alignment vertical="center"/>
    </xf>
    <xf numFmtId="0" fontId="6" fillId="0" borderId="165" xfId="48" applyBorder="1" applyAlignment="1">
      <alignment horizontal="center" vertical="center"/>
    </xf>
    <xf numFmtId="0" fontId="6" fillId="0" borderId="0" xfId="48" applyAlignment="1">
      <alignment horizontal="right" vertical="center"/>
    </xf>
    <xf numFmtId="0" fontId="6" fillId="0" borderId="0" xfId="48" applyAlignment="1">
      <alignment horizontal="center" vertical="center" wrapText="1"/>
    </xf>
    <xf numFmtId="49" fontId="6" fillId="0" borderId="165" xfId="48" applyNumberFormat="1" applyBorder="1" applyAlignment="1">
      <alignment horizontal="center" vertical="center"/>
    </xf>
    <xf numFmtId="0" fontId="292" fillId="0" borderId="165" xfId="48" applyFont="1" applyBorder="1" applyAlignment="1">
      <alignment horizontal="center" vertical="center"/>
    </xf>
    <xf numFmtId="0" fontId="6" fillId="0" borderId="0" xfId="48" quotePrefix="1">
      <alignment vertical="center"/>
    </xf>
    <xf numFmtId="0" fontId="6" fillId="0" borderId="0" xfId="48" applyAlignment="1">
      <alignment vertical="center" wrapText="1"/>
    </xf>
    <xf numFmtId="0" fontId="6" fillId="0" borderId="167" xfId="48" applyBorder="1" applyAlignment="1">
      <alignment horizontal="center" vertical="center"/>
    </xf>
    <xf numFmtId="0" fontId="6" fillId="0" borderId="168" xfId="48" applyBorder="1" applyAlignment="1">
      <alignment horizontal="center" vertical="center"/>
    </xf>
    <xf numFmtId="0" fontId="6" fillId="0" borderId="0" xfId="48" applyAlignment="1">
      <alignment horizontal="center" vertical="top"/>
    </xf>
    <xf numFmtId="0" fontId="6" fillId="0" borderId="213" xfId="48" applyBorder="1">
      <alignment vertical="center"/>
    </xf>
    <xf numFmtId="0" fontId="30" fillId="0" borderId="58" xfId="0" applyFont="1" applyBorder="1" applyAlignment="1">
      <alignment horizontal="left" vertical="center" wrapText="1"/>
    </xf>
    <xf numFmtId="0" fontId="244" fillId="0" borderId="51" xfId="0" applyFont="1" applyBorder="1" applyAlignment="1">
      <alignment horizontal="left" vertical="center"/>
    </xf>
    <xf numFmtId="0" fontId="244" fillId="0" borderId="51" xfId="0" applyFont="1" applyBorder="1" applyAlignment="1">
      <alignment horizontal="left" vertical="top"/>
    </xf>
    <xf numFmtId="0" fontId="244" fillId="0" borderId="62" xfId="0" applyFont="1" applyBorder="1" applyAlignment="1">
      <alignment horizontal="center" vertical="center" wrapText="1"/>
    </xf>
    <xf numFmtId="0" fontId="242" fillId="0" borderId="63" xfId="0" applyFont="1" applyBorder="1" applyAlignment="1">
      <alignment horizontal="center" vertical="center" wrapText="1"/>
    </xf>
    <xf numFmtId="0" fontId="244" fillId="0" borderId="62" xfId="0" applyFont="1" applyBorder="1" applyAlignment="1">
      <alignment horizontal="left" vertical="center" wrapText="1"/>
    </xf>
    <xf numFmtId="0" fontId="134" fillId="0" borderId="64" xfId="0" applyFont="1" applyBorder="1" applyAlignment="1">
      <alignment vertical="center" wrapText="1"/>
    </xf>
    <xf numFmtId="0" fontId="6" fillId="16" borderId="0" xfId="48" applyFill="1" applyAlignment="1">
      <alignment horizontal="center" vertical="center"/>
    </xf>
    <xf numFmtId="0" fontId="6" fillId="0" borderId="198" xfId="48" applyBorder="1" applyAlignment="1">
      <alignment horizontal="center" vertical="center"/>
    </xf>
    <xf numFmtId="0" fontId="6" fillId="0" borderId="29" xfId="48" applyBorder="1" applyAlignment="1">
      <alignment horizontal="center" vertical="center"/>
    </xf>
    <xf numFmtId="0" fontId="54" fillId="0" borderId="165" xfId="0" applyFont="1" applyBorder="1">
      <alignment vertical="center"/>
    </xf>
    <xf numFmtId="0" fontId="17" fillId="0" borderId="8" xfId="0" applyFont="1" applyBorder="1">
      <alignment vertical="center"/>
    </xf>
    <xf numFmtId="0" fontId="87" fillId="0" borderId="8" xfId="0" applyFont="1" applyBorder="1">
      <alignment vertical="center"/>
    </xf>
    <xf numFmtId="0" fontId="139" fillId="0" borderId="0" xfId="0" applyFont="1" applyAlignment="1">
      <alignment vertical="center" wrapText="1"/>
    </xf>
    <xf numFmtId="0" fontId="132" fillId="0" borderId="0" xfId="4" applyFont="1" applyAlignment="1" applyProtection="1">
      <alignment vertical="center" wrapText="1"/>
      <protection locked="0"/>
    </xf>
    <xf numFmtId="195" fontId="136" fillId="0" borderId="0" xfId="4" applyNumberFormat="1" applyFont="1" applyAlignment="1">
      <alignment vertical="center" wrapText="1" shrinkToFit="1"/>
    </xf>
    <xf numFmtId="177" fontId="133" fillId="0" borderId="0" xfId="0" applyNumberFormat="1" applyFont="1" applyAlignment="1">
      <alignment vertical="center" shrinkToFit="1"/>
    </xf>
    <xf numFmtId="178" fontId="32" fillId="0" borderId="0" xfId="0" applyNumberFormat="1" applyFont="1">
      <alignment vertical="center"/>
    </xf>
    <xf numFmtId="38" fontId="32" fillId="0" borderId="0" xfId="2" applyFont="1" applyProtection="1">
      <alignment vertical="center"/>
    </xf>
    <xf numFmtId="0" fontId="27" fillId="0" borderId="0" xfId="0" applyFont="1">
      <alignment vertical="center"/>
    </xf>
    <xf numFmtId="0" fontId="0" fillId="0" borderId="11" xfId="0" applyBorder="1">
      <alignment vertical="center"/>
    </xf>
    <xf numFmtId="0" fontId="25" fillId="4" borderId="16" xfId="0" applyFont="1" applyFill="1" applyBorder="1">
      <alignment vertical="center"/>
    </xf>
    <xf numFmtId="0" fontId="27" fillId="4" borderId="16" xfId="0" applyFont="1" applyFill="1" applyBorder="1">
      <alignment vertical="center"/>
    </xf>
    <xf numFmtId="0" fontId="25" fillId="4" borderId="17" xfId="0" applyFont="1" applyFill="1" applyBorder="1" applyAlignment="1">
      <alignment horizontal="left" vertical="center"/>
    </xf>
    <xf numFmtId="0" fontId="0" fillId="4" borderId="18" xfId="0" applyFill="1" applyBorder="1">
      <alignment vertical="center"/>
    </xf>
    <xf numFmtId="178" fontId="32" fillId="0" borderId="3" xfId="0" applyNumberFormat="1" applyFont="1" applyBorder="1" applyAlignment="1">
      <alignment horizontal="center" vertical="center"/>
    </xf>
    <xf numFmtId="38" fontId="32" fillId="0" borderId="8" xfId="2" applyFont="1" applyBorder="1" applyAlignment="1" applyProtection="1">
      <alignment horizontal="center" vertical="center"/>
    </xf>
    <xf numFmtId="178" fontId="32" fillId="0" borderId="33" xfId="0" applyNumberFormat="1" applyFont="1" applyBorder="1" applyAlignment="1">
      <alignment horizontal="center" vertical="center"/>
    </xf>
    <xf numFmtId="38" fontId="32" fillId="0" borderId="31" xfId="2" applyFont="1" applyBorder="1" applyAlignment="1" applyProtection="1">
      <alignment horizontal="center" vertical="center"/>
    </xf>
    <xf numFmtId="0" fontId="25" fillId="4" borderId="0" xfId="0" applyFont="1" applyFill="1" applyAlignment="1">
      <alignment horizontal="center" vertical="center"/>
    </xf>
    <xf numFmtId="0" fontId="27" fillId="4" borderId="0" xfId="0" applyFont="1" applyFill="1">
      <alignment vertical="center"/>
    </xf>
    <xf numFmtId="0" fontId="25" fillId="4" borderId="4" xfId="0" applyFont="1" applyFill="1" applyBorder="1" applyAlignment="1">
      <alignment horizontal="left" vertical="center"/>
    </xf>
    <xf numFmtId="0" fontId="0" fillId="4" borderId="19" xfId="0" applyFill="1" applyBorder="1">
      <alignment vertical="center"/>
    </xf>
    <xf numFmtId="0" fontId="30" fillId="0" borderId="0" xfId="8" applyFont="1" applyAlignment="1">
      <alignment vertical="center" shrinkToFit="1"/>
    </xf>
    <xf numFmtId="0" fontId="25" fillId="0" borderId="11" xfId="8" applyBorder="1">
      <alignment vertical="center"/>
    </xf>
    <xf numFmtId="0" fontId="32" fillId="3" borderId="50" xfId="2" applyNumberFormat="1" applyFont="1" applyFill="1" applyBorder="1" applyProtection="1">
      <alignment vertical="center"/>
    </xf>
    <xf numFmtId="0" fontId="32" fillId="0" borderId="11" xfId="2" applyNumberFormat="1" applyFont="1" applyBorder="1" applyProtection="1">
      <alignment vertical="center"/>
    </xf>
    <xf numFmtId="0" fontId="32" fillId="3" borderId="10" xfId="2" applyNumberFormat="1" applyFont="1" applyFill="1" applyBorder="1" applyProtection="1">
      <alignment vertical="center"/>
    </xf>
    <xf numFmtId="0" fontId="32" fillId="0" borderId="32" xfId="2" applyNumberFormat="1" applyFont="1" applyBorder="1" applyProtection="1">
      <alignment vertical="center"/>
    </xf>
    <xf numFmtId="0" fontId="130" fillId="23" borderId="46" xfId="0" applyFont="1" applyFill="1" applyBorder="1">
      <alignment vertical="center"/>
    </xf>
    <xf numFmtId="190" fontId="25" fillId="4" borderId="52" xfId="0" applyNumberFormat="1" applyFont="1" applyFill="1" applyBorder="1" applyAlignment="1">
      <alignment horizontal="center" vertical="center"/>
    </xf>
    <xf numFmtId="0" fontId="27" fillId="4" borderId="46" xfId="0" applyFont="1" applyFill="1" applyBorder="1" applyAlignment="1">
      <alignment horizontal="center" vertical="center"/>
    </xf>
    <xf numFmtId="0" fontId="25" fillId="0" borderId="8" xfId="8" applyBorder="1">
      <alignment vertical="center"/>
    </xf>
    <xf numFmtId="0" fontId="32" fillId="3" borderId="168" xfId="2" applyNumberFormat="1" applyFont="1" applyFill="1" applyBorder="1" applyProtection="1">
      <alignment vertical="center"/>
    </xf>
    <xf numFmtId="0" fontId="32" fillId="0" borderId="12" xfId="2" applyNumberFormat="1" applyFont="1" applyBorder="1" applyProtection="1">
      <alignment vertical="center"/>
    </xf>
    <xf numFmtId="0" fontId="32" fillId="0" borderId="21" xfId="2" applyNumberFormat="1" applyFont="1" applyBorder="1" applyProtection="1">
      <alignment vertical="center"/>
    </xf>
    <xf numFmtId="0" fontId="130" fillId="23" borderId="34" xfId="0" applyFont="1" applyFill="1" applyBorder="1">
      <alignment vertical="center"/>
    </xf>
    <xf numFmtId="190" fontId="25" fillId="4" borderId="34" xfId="0" applyNumberFormat="1" applyFont="1" applyFill="1" applyBorder="1" applyAlignment="1">
      <alignment horizontal="center" vertical="center"/>
    </xf>
    <xf numFmtId="0" fontId="27" fillId="4" borderId="34" xfId="0" applyFont="1" applyFill="1" applyBorder="1" applyAlignment="1">
      <alignment horizontal="center" vertical="center"/>
    </xf>
    <xf numFmtId="0" fontId="182" fillId="0" borderId="0" xfId="8" applyFont="1" applyAlignment="1">
      <alignment vertical="center" shrinkToFit="1"/>
    </xf>
    <xf numFmtId="0" fontId="30" fillId="0" borderId="2" xfId="8" applyFont="1" applyBorder="1" applyAlignment="1">
      <alignment horizontal="left" vertical="center" wrapText="1"/>
    </xf>
    <xf numFmtId="0" fontId="30" fillId="0" borderId="3" xfId="8" applyFont="1" applyBorder="1" applyAlignment="1">
      <alignment horizontal="left" vertical="center" wrapText="1"/>
    </xf>
    <xf numFmtId="190" fontId="25" fillId="23" borderId="34" xfId="0" applyNumberFormat="1" applyFont="1" applyFill="1" applyBorder="1" applyAlignment="1">
      <alignment horizontal="center" vertical="center"/>
    </xf>
    <xf numFmtId="0" fontId="25" fillId="23" borderId="34" xfId="0" applyFont="1" applyFill="1" applyBorder="1">
      <alignment vertical="center"/>
    </xf>
    <xf numFmtId="0" fontId="27" fillId="23" borderId="34" xfId="0" applyFont="1" applyFill="1" applyBorder="1" applyAlignment="1">
      <alignment horizontal="center" vertical="center"/>
    </xf>
    <xf numFmtId="0" fontId="30" fillId="0" borderId="2" xfId="8" applyFont="1" applyBorder="1" applyAlignment="1">
      <alignment horizontal="left" vertical="center" shrinkToFit="1"/>
    </xf>
    <xf numFmtId="0" fontId="30" fillId="0" borderId="3" xfId="8" applyFont="1" applyBorder="1" applyAlignment="1">
      <alignment horizontal="left" vertical="center" shrinkToFit="1"/>
    </xf>
    <xf numFmtId="0" fontId="25" fillId="0" borderId="14" xfId="8" applyBorder="1">
      <alignment vertical="center"/>
    </xf>
    <xf numFmtId="0" fontId="32" fillId="3" borderId="14" xfId="2" applyNumberFormat="1" applyFont="1" applyFill="1" applyBorder="1" applyProtection="1">
      <alignment vertical="center"/>
    </xf>
    <xf numFmtId="0" fontId="25" fillId="23" borderId="331" xfId="0" applyFont="1" applyFill="1" applyBorder="1">
      <alignment vertical="center"/>
    </xf>
    <xf numFmtId="0" fontId="27" fillId="23" borderId="331" xfId="0" applyFont="1" applyFill="1" applyBorder="1" applyAlignment="1">
      <alignment horizontal="center" vertical="center"/>
    </xf>
    <xf numFmtId="190" fontId="25" fillId="23" borderId="331" xfId="0" applyNumberFormat="1" applyFont="1" applyFill="1" applyBorder="1" applyAlignment="1">
      <alignment horizontal="center" vertical="center"/>
    </xf>
    <xf numFmtId="0" fontId="32" fillId="0" borderId="12" xfId="2" applyNumberFormat="1" applyFont="1" applyFill="1" applyBorder="1" applyProtection="1">
      <alignment vertical="center"/>
    </xf>
    <xf numFmtId="0" fontId="32" fillId="0" borderId="21" xfId="2" applyNumberFormat="1" applyFont="1" applyFill="1" applyBorder="1" applyProtection="1">
      <alignment vertical="center"/>
    </xf>
    <xf numFmtId="0" fontId="32" fillId="12" borderId="168" xfId="2" applyNumberFormat="1" applyFont="1" applyFill="1" applyBorder="1" applyProtection="1">
      <alignment vertical="center"/>
    </xf>
    <xf numFmtId="0" fontId="32" fillId="9" borderId="14" xfId="2" applyNumberFormat="1" applyFont="1" applyFill="1" applyBorder="1" applyProtection="1">
      <alignment vertical="center"/>
    </xf>
    <xf numFmtId="0" fontId="32" fillId="9" borderId="21" xfId="2" applyNumberFormat="1" applyFont="1" applyFill="1" applyBorder="1" applyProtection="1">
      <alignment vertical="center"/>
    </xf>
    <xf numFmtId="0" fontId="0" fillId="23" borderId="34" xfId="0" applyFill="1" applyBorder="1">
      <alignment vertical="center"/>
    </xf>
    <xf numFmtId="190" fontId="25" fillId="23" borderId="331" xfId="0" applyNumberFormat="1" applyFont="1" applyFill="1" applyBorder="1">
      <alignment vertical="center"/>
    </xf>
    <xf numFmtId="0" fontId="27" fillId="4" borderId="331" xfId="0" applyFont="1" applyFill="1" applyBorder="1" applyAlignment="1">
      <alignment horizontal="center" vertical="center"/>
    </xf>
    <xf numFmtId="0" fontId="19" fillId="4" borderId="331" xfId="0" applyFont="1" applyFill="1" applyBorder="1" applyAlignment="1">
      <alignment horizontal="center" vertical="center"/>
    </xf>
    <xf numFmtId="179" fontId="32" fillId="0" borderId="0" xfId="2" applyNumberFormat="1" applyFont="1" applyFill="1" applyBorder="1" applyProtection="1">
      <alignment vertical="center"/>
    </xf>
    <xf numFmtId="38" fontId="32" fillId="0" borderId="0" xfId="2" applyFont="1" applyBorder="1" applyProtection="1">
      <alignment vertical="center"/>
    </xf>
    <xf numFmtId="190" fontId="25" fillId="4" borderId="331" xfId="0" applyNumberFormat="1" applyFont="1" applyFill="1" applyBorder="1" applyAlignment="1">
      <alignment horizontal="center" vertical="center"/>
    </xf>
    <xf numFmtId="190" fontId="0" fillId="4" borderId="331" xfId="0" applyNumberFormat="1" applyFill="1" applyBorder="1">
      <alignment vertical="center"/>
    </xf>
    <xf numFmtId="0" fontId="0" fillId="4" borderId="331" xfId="0" applyFill="1" applyBorder="1">
      <alignment vertical="center"/>
    </xf>
    <xf numFmtId="0" fontId="32" fillId="9" borderId="12" xfId="2" applyNumberFormat="1" applyFont="1" applyFill="1" applyBorder="1" applyProtection="1">
      <alignment vertical="center"/>
    </xf>
    <xf numFmtId="190" fontId="0" fillId="4" borderId="34" xfId="0" applyNumberFormat="1" applyFill="1" applyBorder="1">
      <alignment vertical="center"/>
    </xf>
    <xf numFmtId="0" fontId="0" fillId="4" borderId="34" xfId="0" applyFill="1" applyBorder="1">
      <alignment vertical="center"/>
    </xf>
    <xf numFmtId="0" fontId="32" fillId="12" borderId="90" xfId="2" applyNumberFormat="1" applyFont="1" applyFill="1" applyBorder="1" applyAlignment="1" applyProtection="1">
      <alignment horizontal="center" vertical="center"/>
    </xf>
    <xf numFmtId="0" fontId="32" fillId="9" borderId="14" xfId="2" applyNumberFormat="1" applyFont="1" applyFill="1" applyBorder="1" applyAlignment="1" applyProtection="1">
      <alignment horizontal="center" vertical="center"/>
    </xf>
    <xf numFmtId="0" fontId="32" fillId="9" borderId="73" xfId="2" applyNumberFormat="1" applyFont="1" applyFill="1" applyBorder="1" applyAlignment="1" applyProtection="1">
      <alignment horizontal="center" vertical="center"/>
    </xf>
    <xf numFmtId="0" fontId="130" fillId="23" borderId="331" xfId="0" applyFont="1" applyFill="1" applyBorder="1">
      <alignment vertical="center"/>
    </xf>
    <xf numFmtId="0" fontId="32" fillId="0" borderId="73" xfId="2" applyNumberFormat="1" applyFont="1" applyFill="1" applyBorder="1" applyProtection="1">
      <alignment vertical="center"/>
    </xf>
    <xf numFmtId="190" fontId="0" fillId="23" borderId="0" xfId="0" applyNumberFormat="1" applyFill="1">
      <alignment vertical="center"/>
    </xf>
    <xf numFmtId="0" fontId="30" fillId="0" borderId="0" xfId="8" applyFont="1" applyAlignment="1">
      <alignment horizontal="left" vertical="center" wrapText="1"/>
    </xf>
    <xf numFmtId="0" fontId="30" fillId="0" borderId="172" xfId="8" applyFont="1" applyBorder="1" applyAlignment="1">
      <alignment horizontal="left" vertical="center" wrapText="1"/>
    </xf>
    <xf numFmtId="0" fontId="32" fillId="3" borderId="335" xfId="2" applyNumberFormat="1" applyFont="1" applyFill="1" applyBorder="1" applyProtection="1">
      <alignment vertical="center"/>
    </xf>
    <xf numFmtId="190" fontId="0" fillId="23" borderId="34" xfId="0" applyNumberFormat="1" applyFill="1" applyBorder="1">
      <alignment vertical="center"/>
    </xf>
    <xf numFmtId="0" fontId="0" fillId="23" borderId="137" xfId="0" applyFill="1" applyBorder="1">
      <alignment vertical="center"/>
    </xf>
    <xf numFmtId="0" fontId="182" fillId="0" borderId="0" xfId="8" applyFont="1" applyAlignment="1">
      <alignment vertical="center" wrapText="1"/>
    </xf>
    <xf numFmtId="0" fontId="32" fillId="9" borderId="73" xfId="2" applyNumberFormat="1" applyFont="1" applyFill="1" applyBorder="1" applyProtection="1">
      <alignment vertical="center"/>
    </xf>
    <xf numFmtId="208" fontId="0" fillId="4" borderId="34" xfId="0" applyNumberFormat="1" applyFill="1" applyBorder="1">
      <alignment vertical="center"/>
    </xf>
    <xf numFmtId="0" fontId="32" fillId="0" borderId="14" xfId="2" applyNumberFormat="1" applyFont="1" applyFill="1" applyBorder="1" applyProtection="1">
      <alignment vertical="center"/>
    </xf>
    <xf numFmtId="0" fontId="30" fillId="0" borderId="2" xfId="8" applyFont="1" applyBorder="1" applyAlignment="1">
      <alignment horizontal="left" vertical="center" wrapText="1" shrinkToFit="1"/>
    </xf>
    <xf numFmtId="0" fontId="30" fillId="0" borderId="3" xfId="8" applyFont="1" applyBorder="1" applyAlignment="1">
      <alignment horizontal="left" vertical="center" wrapText="1" shrinkToFit="1"/>
    </xf>
    <xf numFmtId="0" fontId="25" fillId="0" borderId="3" xfId="8" applyBorder="1">
      <alignment vertical="center"/>
    </xf>
    <xf numFmtId="49" fontId="25" fillId="0" borderId="8" xfId="8" applyNumberFormat="1" applyBorder="1" applyAlignment="1">
      <alignment vertical="center" shrinkToFit="1"/>
    </xf>
    <xf numFmtId="0" fontId="32" fillId="12" borderId="3" xfId="2" applyNumberFormat="1" applyFont="1" applyFill="1" applyBorder="1" applyProtection="1">
      <alignment vertical="center"/>
    </xf>
    <xf numFmtId="0" fontId="32" fillId="9" borderId="8" xfId="2" applyNumberFormat="1" applyFont="1" applyFill="1" applyBorder="1" applyProtection="1">
      <alignment vertical="center"/>
    </xf>
    <xf numFmtId="0" fontId="25" fillId="23" borderId="193" xfId="0" applyFont="1" applyFill="1" applyBorder="1">
      <alignment vertical="center"/>
    </xf>
    <xf numFmtId="0" fontId="27" fillId="23" borderId="193" xfId="0" applyFont="1" applyFill="1" applyBorder="1" applyAlignment="1">
      <alignment horizontal="center" vertical="center"/>
    </xf>
    <xf numFmtId="190" fontId="0" fillId="4" borderId="193" xfId="0" applyNumberFormat="1" applyFill="1" applyBorder="1">
      <alignment vertical="center"/>
    </xf>
    <xf numFmtId="0" fontId="0" fillId="4" borderId="193" xfId="0" applyFill="1" applyBorder="1">
      <alignment vertical="center"/>
    </xf>
    <xf numFmtId="0" fontId="129" fillId="0" borderId="165" xfId="8" applyFont="1" applyBorder="1">
      <alignment vertical="center"/>
    </xf>
    <xf numFmtId="0" fontId="32" fillId="0" borderId="165" xfId="2" applyNumberFormat="1" applyFont="1" applyFill="1" applyBorder="1" applyProtection="1">
      <alignment vertical="center"/>
    </xf>
    <xf numFmtId="0" fontId="25" fillId="23" borderId="21" xfId="0" applyFont="1" applyFill="1" applyBorder="1">
      <alignment vertical="center"/>
    </xf>
    <xf numFmtId="177" fontId="27" fillId="23" borderId="34" xfId="0" applyNumberFormat="1" applyFont="1" applyFill="1" applyBorder="1" applyAlignment="1">
      <alignment horizontal="center" vertical="center"/>
    </xf>
    <xf numFmtId="0" fontId="129" fillId="0" borderId="33" xfId="8" applyFont="1" applyBorder="1">
      <alignment vertical="center"/>
    </xf>
    <xf numFmtId="0" fontId="32" fillId="0" borderId="33" xfId="2" applyNumberFormat="1" applyFont="1" applyFill="1" applyBorder="1" applyProtection="1">
      <alignment vertical="center"/>
    </xf>
    <xf numFmtId="0" fontId="32" fillId="0" borderId="15" xfId="2" applyNumberFormat="1" applyFont="1" applyFill="1" applyBorder="1" applyProtection="1">
      <alignment vertical="center"/>
    </xf>
    <xf numFmtId="0" fontId="25" fillId="23" borderId="88" xfId="0" applyFont="1" applyFill="1" applyBorder="1">
      <alignment vertical="center"/>
    </xf>
    <xf numFmtId="0" fontId="27" fillId="23" borderId="330" xfId="0" applyFont="1" applyFill="1" applyBorder="1" applyAlignment="1">
      <alignment horizontal="center" vertical="center"/>
    </xf>
    <xf numFmtId="190" fontId="0" fillId="4" borderId="45" xfId="0" applyNumberFormat="1" applyFill="1" applyBorder="1">
      <alignment vertical="center"/>
    </xf>
    <xf numFmtId="0" fontId="0" fillId="4" borderId="45" xfId="0" applyFill="1" applyBorder="1">
      <alignment vertical="center"/>
    </xf>
    <xf numFmtId="38" fontId="32" fillId="0" borderId="0" xfId="2" applyFont="1" applyFill="1" applyBorder="1" applyProtection="1">
      <alignment vertical="center"/>
    </xf>
    <xf numFmtId="181" fontId="25" fillId="0" borderId="0" xfId="0" applyNumberFormat="1" applyFont="1" applyAlignment="1">
      <alignment horizontal="center" vertical="center"/>
    </xf>
    <xf numFmtId="0" fontId="0" fillId="0" borderId="0" xfId="0" applyAlignment="1">
      <alignment vertical="justify" wrapText="1"/>
    </xf>
    <xf numFmtId="0" fontId="0" fillId="0" borderId="0" xfId="0" applyAlignment="1">
      <alignment vertical="justify"/>
    </xf>
    <xf numFmtId="0" fontId="139" fillId="0" borderId="0" xfId="0" applyFont="1">
      <alignment vertical="center"/>
    </xf>
    <xf numFmtId="0" fontId="33" fillId="0" borderId="0" xfId="0" applyFont="1">
      <alignment vertical="center"/>
    </xf>
    <xf numFmtId="178" fontId="35" fillId="0" borderId="0" xfId="0" applyNumberFormat="1" applyFont="1">
      <alignment vertical="center"/>
    </xf>
    <xf numFmtId="38" fontId="35" fillId="0" borderId="0" xfId="2" applyFont="1" applyFill="1" applyBorder="1" applyProtection="1">
      <alignment vertical="center"/>
    </xf>
    <xf numFmtId="178" fontId="63" fillId="0" borderId="0" xfId="0" applyNumberFormat="1" applyFont="1" applyAlignment="1">
      <alignment horizontal="center" vertical="center"/>
    </xf>
    <xf numFmtId="38" fontId="64" fillId="0" borderId="0" xfId="2" applyFont="1" applyProtection="1">
      <alignment vertical="center"/>
    </xf>
    <xf numFmtId="38" fontId="65" fillId="0" borderId="0" xfId="0" applyNumberFormat="1" applyFont="1" applyAlignment="1">
      <alignment horizontal="center" vertical="center"/>
    </xf>
    <xf numFmtId="38" fontId="66" fillId="0" borderId="0" xfId="0" applyNumberFormat="1" applyFont="1" applyAlignment="1">
      <alignment horizontal="left" vertical="center"/>
    </xf>
    <xf numFmtId="178" fontId="32" fillId="0" borderId="0" xfId="0" applyNumberFormat="1" applyFont="1" applyAlignment="1">
      <alignment horizontal="right" vertical="center"/>
    </xf>
    <xf numFmtId="38" fontId="64" fillId="0" borderId="0" xfId="2" applyFont="1" applyBorder="1" applyProtection="1">
      <alignment vertical="center"/>
    </xf>
    <xf numFmtId="38" fontId="62" fillId="0" borderId="0" xfId="2" applyFont="1" applyProtection="1">
      <alignment vertical="center"/>
    </xf>
    <xf numFmtId="38" fontId="67" fillId="0" borderId="0" xfId="2" applyFont="1" applyProtection="1">
      <alignment vertical="center"/>
    </xf>
    <xf numFmtId="0" fontId="0" fillId="0" borderId="35" xfId="0" applyBorder="1">
      <alignment vertical="center"/>
    </xf>
    <xf numFmtId="0" fontId="0" fillId="0" borderId="37" xfId="0" applyBorder="1">
      <alignment vertical="center"/>
    </xf>
    <xf numFmtId="0" fontId="0" fillId="0" borderId="12" xfId="0" applyBorder="1" applyAlignment="1">
      <alignment horizontal="center" vertical="center" wrapText="1"/>
    </xf>
    <xf numFmtId="0" fontId="0" fillId="0" borderId="12" xfId="0" applyBorder="1" applyAlignment="1">
      <alignment horizontal="center" vertical="center"/>
    </xf>
    <xf numFmtId="0" fontId="117" fillId="0" borderId="35" xfId="0" applyFont="1" applyBorder="1">
      <alignment vertical="center"/>
    </xf>
    <xf numFmtId="0" fontId="117" fillId="0" borderId="36" xfId="0" applyFont="1" applyBorder="1" applyAlignment="1">
      <alignment vertical="center" wrapText="1"/>
    </xf>
    <xf numFmtId="0" fontId="117" fillId="0" borderId="37" xfId="0" applyFont="1" applyBorder="1" applyAlignment="1">
      <alignment vertical="center" wrapText="1"/>
    </xf>
    <xf numFmtId="0" fontId="60" fillId="0" borderId="35" xfId="0" applyFont="1" applyBorder="1">
      <alignment vertical="center"/>
    </xf>
    <xf numFmtId="0" fontId="60" fillId="0" borderId="36" xfId="0" applyFont="1" applyBorder="1">
      <alignment vertical="center"/>
    </xf>
    <xf numFmtId="0" fontId="60" fillId="0" borderId="37" xfId="0" applyFont="1" applyBorder="1" applyAlignment="1">
      <alignment vertical="center" wrapText="1"/>
    </xf>
    <xf numFmtId="192" fontId="32" fillId="0" borderId="12" xfId="0" applyNumberFormat="1" applyFont="1" applyBorder="1">
      <alignment vertical="center"/>
    </xf>
    <xf numFmtId="38" fontId="32" fillId="0" borderId="12" xfId="2" applyFont="1" applyBorder="1" applyProtection="1">
      <alignment vertical="center"/>
    </xf>
    <xf numFmtId="0" fontId="0" fillId="0" borderId="12" xfId="0" applyBorder="1">
      <alignment vertical="center"/>
    </xf>
    <xf numFmtId="0" fontId="60" fillId="0" borderId="37" xfId="0" applyFont="1" applyBorder="1">
      <alignment vertical="center"/>
    </xf>
    <xf numFmtId="178" fontId="32" fillId="0" borderId="38" xfId="0" applyNumberFormat="1" applyFont="1" applyBorder="1">
      <alignment vertical="center"/>
    </xf>
    <xf numFmtId="0" fontId="25" fillId="0" borderId="38" xfId="0" applyFont="1" applyBorder="1">
      <alignment vertical="center"/>
    </xf>
    <xf numFmtId="38" fontId="68" fillId="0" borderId="0" xfId="0" applyNumberFormat="1" applyFont="1">
      <alignment vertical="center"/>
    </xf>
    <xf numFmtId="38" fontId="27" fillId="0" borderId="0" xfId="0" applyNumberFormat="1" applyFont="1">
      <alignment vertical="center"/>
    </xf>
    <xf numFmtId="38" fontId="32" fillId="0" borderId="0" xfId="2" applyFont="1" applyFill="1" applyProtection="1">
      <alignment vertical="center"/>
    </xf>
    <xf numFmtId="38" fontId="32" fillId="0" borderId="0" xfId="2" applyFont="1" applyAlignment="1" applyProtection="1">
      <alignment vertical="center"/>
    </xf>
    <xf numFmtId="0" fontId="25" fillId="0" borderId="25" xfId="0" applyFont="1" applyBorder="1">
      <alignment vertical="center"/>
    </xf>
    <xf numFmtId="0" fontId="84" fillId="0" borderId="25" xfId="0" applyFont="1" applyBorder="1" applyAlignment="1">
      <alignment horizontal="center" vertical="center"/>
    </xf>
    <xf numFmtId="0" fontId="84" fillId="0" borderId="0" xfId="4" applyFont="1">
      <alignment vertical="center"/>
    </xf>
    <xf numFmtId="0" fontId="25" fillId="0" borderId="165" xfId="8" applyBorder="1">
      <alignment vertical="center"/>
    </xf>
    <xf numFmtId="0" fontId="32" fillId="0" borderId="165" xfId="2" applyNumberFormat="1" applyFont="1" applyBorder="1" applyProtection="1">
      <alignment vertical="center"/>
    </xf>
    <xf numFmtId="0" fontId="32" fillId="3" borderId="165" xfId="2" applyNumberFormat="1" applyFont="1" applyFill="1" applyBorder="1" applyProtection="1">
      <alignment vertical="center"/>
    </xf>
    <xf numFmtId="0" fontId="17" fillId="0" borderId="25" xfId="0" applyFont="1" applyBorder="1">
      <alignment vertical="center"/>
    </xf>
    <xf numFmtId="4" fontId="0" fillId="0" borderId="9" xfId="0" applyNumberFormat="1" applyBorder="1">
      <alignment vertical="center"/>
    </xf>
    <xf numFmtId="207" fontId="0" fillId="0" borderId="9" xfId="0" applyNumberFormat="1" applyBorder="1">
      <alignment vertical="center"/>
    </xf>
    <xf numFmtId="0" fontId="129" fillId="0" borderId="9" xfId="0" applyFont="1" applyBorder="1">
      <alignment vertical="center"/>
    </xf>
    <xf numFmtId="0" fontId="129" fillId="0" borderId="213" xfId="0" applyFont="1" applyBorder="1">
      <alignment vertical="center"/>
    </xf>
    <xf numFmtId="0" fontId="127" fillId="0" borderId="9" xfId="0" applyFont="1" applyBorder="1">
      <alignment vertical="center"/>
    </xf>
    <xf numFmtId="0" fontId="127" fillId="0" borderId="213" xfId="0" applyFont="1" applyBorder="1">
      <alignment vertical="center"/>
    </xf>
    <xf numFmtId="0" fontId="24" fillId="0" borderId="198" xfId="0" applyFont="1" applyBorder="1" applyAlignment="1">
      <alignment horizontal="center" vertical="center"/>
    </xf>
    <xf numFmtId="0" fontId="24" fillId="0" borderId="29" xfId="45" applyFont="1" applyBorder="1" applyAlignment="1">
      <alignment horizontal="center" vertical="center"/>
    </xf>
    <xf numFmtId="0" fontId="24" fillId="0" borderId="332" xfId="45" applyFont="1" applyBorder="1" applyAlignment="1">
      <alignment horizontal="center" vertical="center"/>
    </xf>
    <xf numFmtId="49" fontId="5" fillId="0" borderId="0" xfId="48" applyNumberFormat="1" applyFont="1" applyAlignment="1">
      <alignment horizontal="center" vertical="center"/>
    </xf>
    <xf numFmtId="0" fontId="4" fillId="0" borderId="165" xfId="48" applyFont="1" applyBorder="1" applyAlignment="1">
      <alignment horizontal="center" vertical="center"/>
    </xf>
    <xf numFmtId="0" fontId="3" fillId="0" borderId="165" xfId="48" applyFont="1" applyBorder="1" applyAlignment="1">
      <alignment horizontal="center" vertical="center"/>
    </xf>
    <xf numFmtId="0" fontId="2" fillId="0" borderId="0" xfId="48" applyFont="1" applyAlignment="1">
      <alignment horizontal="right" vertical="center"/>
    </xf>
    <xf numFmtId="0" fontId="295" fillId="0" borderId="0" xfId="0" applyFont="1">
      <alignment vertical="center"/>
    </xf>
    <xf numFmtId="0" fontId="19" fillId="23" borderId="331" xfId="0" applyFont="1" applyFill="1" applyBorder="1" applyAlignment="1">
      <alignment horizontal="center" vertical="center"/>
    </xf>
    <xf numFmtId="0" fontId="0" fillId="16" borderId="0" xfId="0" applyFill="1">
      <alignment vertical="center"/>
    </xf>
    <xf numFmtId="204" fontId="190" fillId="11" borderId="165" xfId="3" applyNumberFormat="1" applyFont="1" applyFill="1" applyBorder="1" applyAlignment="1" applyProtection="1">
      <alignment horizontal="right" vertical="center" shrinkToFit="1"/>
      <protection locked="0"/>
    </xf>
    <xf numFmtId="0" fontId="190" fillId="18" borderId="168" xfId="3" applyFont="1" applyFill="1" applyBorder="1" applyAlignment="1">
      <alignment horizontal="center" vertical="center" wrapText="1"/>
    </xf>
    <xf numFmtId="0" fontId="190" fillId="18" borderId="165" xfId="3" applyFont="1" applyFill="1" applyBorder="1" applyAlignment="1">
      <alignment horizontal="center" vertical="center" wrapText="1"/>
    </xf>
    <xf numFmtId="0" fontId="190" fillId="18" borderId="165" xfId="3" applyFont="1" applyFill="1" applyBorder="1" applyAlignment="1">
      <alignment vertical="center" wrapText="1"/>
    </xf>
    <xf numFmtId="0" fontId="194" fillId="18" borderId="168" xfId="3" applyFont="1" applyFill="1" applyBorder="1" applyAlignment="1">
      <alignment horizontal="center" vertical="center" wrapText="1"/>
    </xf>
    <xf numFmtId="0" fontId="194" fillId="18" borderId="165" xfId="3" applyFont="1" applyFill="1" applyBorder="1" applyAlignment="1">
      <alignment horizontal="center" vertical="center" wrapText="1"/>
    </xf>
    <xf numFmtId="0" fontId="0" fillId="18" borderId="165" xfId="0" applyFill="1" applyBorder="1">
      <alignment vertical="center"/>
    </xf>
    <xf numFmtId="203" fontId="0" fillId="0" borderId="165" xfId="0" applyNumberFormat="1" applyBorder="1">
      <alignment vertical="center"/>
    </xf>
    <xf numFmtId="0" fontId="296" fillId="0" borderId="0" xfId="0" applyFont="1">
      <alignment vertical="center"/>
    </xf>
    <xf numFmtId="0" fontId="297" fillId="0" borderId="0" xfId="0" applyFont="1">
      <alignment vertical="center"/>
    </xf>
    <xf numFmtId="0" fontId="163" fillId="0" borderId="0" xfId="17">
      <alignment vertical="center"/>
    </xf>
    <xf numFmtId="204" fontId="0" fillId="0" borderId="165" xfId="0" applyNumberFormat="1" applyBorder="1">
      <alignment vertical="center"/>
    </xf>
    <xf numFmtId="203" fontId="0" fillId="0" borderId="165" xfId="0" applyNumberFormat="1" applyBorder="1" applyProtection="1">
      <alignment vertical="center"/>
      <protection locked="0"/>
    </xf>
    <xf numFmtId="0" fontId="30" fillId="0" borderId="0" xfId="8" applyFont="1" applyAlignment="1">
      <alignment horizontal="left" vertical="center"/>
    </xf>
    <xf numFmtId="0" fontId="30" fillId="0" borderId="206" xfId="8" applyFont="1" applyBorder="1">
      <alignment vertical="center"/>
    </xf>
    <xf numFmtId="0" fontId="146" fillId="0" borderId="0" xfId="0" applyFont="1" applyAlignment="1">
      <alignment horizontal="center" vertical="center"/>
    </xf>
    <xf numFmtId="0" fontId="172" fillId="0" borderId="0" xfId="18" applyFont="1" applyProtection="1">
      <alignment vertical="center"/>
      <protection locked="0"/>
    </xf>
    <xf numFmtId="0" fontId="0" fillId="0" borderId="165" xfId="0" applyBorder="1" applyAlignment="1">
      <alignment horizontal="center" vertical="center" wrapText="1"/>
    </xf>
    <xf numFmtId="177" fontId="133" fillId="5" borderId="165" xfId="0" applyNumberFormat="1" applyFont="1" applyFill="1" applyBorder="1" applyAlignment="1" applyProtection="1">
      <alignment horizontal="center" vertical="center" shrinkToFit="1"/>
      <protection locked="0"/>
    </xf>
    <xf numFmtId="0" fontId="50" fillId="2" borderId="7" xfId="0" applyFont="1" applyFill="1" applyBorder="1" applyAlignment="1">
      <alignment horizontal="center" vertical="center"/>
    </xf>
    <xf numFmtId="0" fontId="50" fillId="2" borderId="29" xfId="0" applyFont="1" applyFill="1" applyBorder="1" applyAlignment="1">
      <alignment horizontal="center" vertical="center"/>
    </xf>
    <xf numFmtId="0" fontId="50" fillId="2" borderId="332" xfId="0" applyFont="1" applyFill="1" applyBorder="1" applyAlignment="1">
      <alignment horizontal="center" vertical="center"/>
    </xf>
    <xf numFmtId="197" fontId="285" fillId="0" borderId="2" xfId="42" applyNumberFormat="1" applyFont="1" applyBorder="1" applyAlignment="1">
      <alignment horizontal="center" vertical="center"/>
    </xf>
    <xf numFmtId="197" fontId="285" fillId="0" borderId="295" xfId="42" applyNumberFormat="1" applyFont="1" applyBorder="1" applyAlignment="1">
      <alignment horizontal="center" vertical="center"/>
    </xf>
    <xf numFmtId="197" fontId="285" fillId="0" borderId="251" xfId="42" applyNumberFormat="1" applyFont="1" applyBorder="1" applyAlignment="1">
      <alignment horizontal="center" vertical="center"/>
    </xf>
    <xf numFmtId="197" fontId="285" fillId="0" borderId="166" xfId="42" applyNumberFormat="1" applyFont="1" applyBorder="1" applyAlignment="1">
      <alignment horizontal="center" vertical="center"/>
    </xf>
    <xf numFmtId="197" fontId="285" fillId="0" borderId="311" xfId="42" applyNumberFormat="1" applyFont="1" applyBorder="1" applyAlignment="1">
      <alignment horizontal="center" vertical="center"/>
    </xf>
    <xf numFmtId="197" fontId="285" fillId="0" borderId="198" xfId="42" applyNumberFormat="1" applyFont="1" applyBorder="1" applyAlignment="1">
      <alignment horizontal="center" vertical="center"/>
    </xf>
    <xf numFmtId="0" fontId="285" fillId="0" borderId="165" xfId="0" applyFont="1" applyBorder="1" applyAlignment="1">
      <alignment vertical="center" wrapText="1"/>
    </xf>
    <xf numFmtId="197" fontId="285" fillId="0" borderId="8" xfId="42" applyNumberFormat="1" applyFont="1" applyBorder="1" applyAlignment="1">
      <alignment horizontal="center" vertical="center"/>
    </xf>
    <xf numFmtId="197" fontId="285" fillId="0" borderId="224" xfId="42" applyNumberFormat="1" applyFont="1" applyBorder="1" applyAlignment="1">
      <alignment horizontal="center" vertical="center"/>
    </xf>
    <xf numFmtId="197" fontId="287" fillId="0" borderId="2" xfId="42" applyNumberFormat="1" applyFont="1" applyBorder="1" applyAlignment="1">
      <alignment horizontal="center" vertical="center"/>
    </xf>
    <xf numFmtId="197" fontId="285" fillId="0" borderId="165" xfId="42" applyNumberFormat="1" applyFont="1" applyBorder="1" applyAlignment="1">
      <alignment horizontal="center" vertical="center"/>
    </xf>
    <xf numFmtId="197" fontId="285" fillId="0" borderId="223" xfId="42" applyNumberFormat="1" applyFont="1" applyBorder="1" applyAlignment="1">
      <alignment horizontal="center" vertical="center"/>
    </xf>
    <xf numFmtId="197" fontId="285" fillId="0" borderId="236" xfId="42" applyNumberFormat="1" applyFont="1" applyBorder="1" applyAlignment="1">
      <alignment horizontal="center" vertical="center"/>
    </xf>
    <xf numFmtId="0" fontId="285" fillId="0" borderId="2" xfId="0" applyFont="1" applyBorder="1" applyAlignment="1">
      <alignment horizontal="left"/>
    </xf>
    <xf numFmtId="0" fontId="285" fillId="0" borderId="3" xfId="0" applyFont="1" applyBorder="1" applyAlignment="1">
      <alignment horizontal="left"/>
    </xf>
    <xf numFmtId="197" fontId="285" fillId="0" borderId="240" xfId="42" applyNumberFormat="1" applyFont="1" applyBorder="1" applyAlignment="1">
      <alignment horizontal="center" vertical="center"/>
    </xf>
    <xf numFmtId="197" fontId="285" fillId="0" borderId="9" xfId="42" applyNumberFormat="1" applyFont="1" applyBorder="1" applyAlignment="1">
      <alignment horizontal="center" vertical="center"/>
    </xf>
    <xf numFmtId="197" fontId="285" fillId="0" borderId="262" xfId="42" applyNumberFormat="1" applyFont="1" applyBorder="1" applyAlignment="1">
      <alignment horizontal="center" vertical="center"/>
    </xf>
    <xf numFmtId="197" fontId="285" fillId="0" borderId="228" xfId="42" applyNumberFormat="1" applyFont="1" applyBorder="1" applyAlignment="1">
      <alignment horizontal="center" vertical="center"/>
    </xf>
    <xf numFmtId="197" fontId="285" fillId="0" borderId="241" xfId="42" applyNumberFormat="1" applyFont="1" applyBorder="1" applyAlignment="1">
      <alignment horizontal="center" vertical="center"/>
    </xf>
    <xf numFmtId="197" fontId="285" fillId="0" borderId="10" xfId="42" applyNumberFormat="1" applyFont="1" applyBorder="1" applyAlignment="1">
      <alignment horizontal="center" vertical="center"/>
    </xf>
    <xf numFmtId="197" fontId="285" fillId="0" borderId="252" xfId="42" applyNumberFormat="1" applyFont="1" applyBorder="1" applyAlignment="1">
      <alignment horizontal="center" vertical="center"/>
    </xf>
    <xf numFmtId="197" fontId="285" fillId="0" borderId="306" xfId="42" applyNumberFormat="1" applyFont="1" applyBorder="1" applyAlignment="1">
      <alignment horizontal="center" vertical="center"/>
    </xf>
    <xf numFmtId="197" fontId="285" fillId="0" borderId="307" xfId="42" applyNumberFormat="1" applyFont="1" applyBorder="1" applyAlignment="1">
      <alignment horizontal="center" vertical="center"/>
    </xf>
    <xf numFmtId="197" fontId="285" fillId="0" borderId="3" xfId="42" applyNumberFormat="1" applyFont="1" applyBorder="1" applyAlignment="1">
      <alignment horizontal="center" vertical="center"/>
    </xf>
    <xf numFmtId="197" fontId="285" fillId="0" borderId="168" xfId="42" applyNumberFormat="1" applyFont="1" applyBorder="1" applyAlignment="1">
      <alignment horizontal="center" vertical="center"/>
    </xf>
    <xf numFmtId="197" fontId="287" fillId="0" borderId="8" xfId="42" applyNumberFormat="1" applyFont="1" applyBorder="1" applyAlignment="1">
      <alignment horizontal="center" vertical="center"/>
    </xf>
    <xf numFmtId="197" fontId="287" fillId="0" borderId="165" xfId="42" applyNumberFormat="1" applyFont="1" applyBorder="1" applyAlignment="1">
      <alignment horizontal="center" vertical="center"/>
    </xf>
    <xf numFmtId="197" fontId="287" fillId="0" borderId="9" xfId="42" applyNumberFormat="1" applyFont="1" applyBorder="1" applyAlignment="1">
      <alignment horizontal="center" vertical="center"/>
    </xf>
    <xf numFmtId="197" fontId="287" fillId="0" borderId="10" xfId="42" applyNumberFormat="1" applyFont="1" applyBorder="1" applyAlignment="1">
      <alignment horizontal="center" vertical="center"/>
    </xf>
    <xf numFmtId="197" fontId="287" fillId="0" borderId="224" xfId="42" applyNumberFormat="1" applyFont="1" applyBorder="1" applyAlignment="1">
      <alignment horizontal="center" vertical="center"/>
    </xf>
    <xf numFmtId="197" fontId="285" fillId="0" borderId="244" xfId="42" applyNumberFormat="1" applyFont="1" applyBorder="1" applyAlignment="1">
      <alignment horizontal="center" vertical="center"/>
    </xf>
    <xf numFmtId="197" fontId="285" fillId="0" borderId="245" xfId="42" applyNumberFormat="1" applyFont="1" applyBorder="1" applyAlignment="1">
      <alignment horizontal="center" vertical="center"/>
    </xf>
    <xf numFmtId="197" fontId="285" fillId="0" borderId="272" xfId="42" applyNumberFormat="1" applyFont="1" applyBorder="1" applyAlignment="1">
      <alignment horizontal="center" vertical="center"/>
    </xf>
    <xf numFmtId="197" fontId="285" fillId="0" borderId="229" xfId="42" applyNumberFormat="1" applyFont="1" applyBorder="1" applyAlignment="1">
      <alignment horizontal="center" vertical="center"/>
    </xf>
    <xf numFmtId="197" fontId="285" fillId="0" borderId="263" xfId="42" applyNumberFormat="1" applyFont="1" applyBorder="1" applyAlignment="1">
      <alignment horizontal="center" vertical="center"/>
    </xf>
    <xf numFmtId="197" fontId="287" fillId="0" borderId="223" xfId="42" applyNumberFormat="1" applyFont="1" applyBorder="1" applyAlignment="1">
      <alignment horizontal="center" vertical="center"/>
    </xf>
    <xf numFmtId="197" fontId="285" fillId="0" borderId="289" xfId="42" applyNumberFormat="1" applyFont="1" applyBorder="1" applyAlignment="1">
      <alignment horizontal="center" vertical="center"/>
    </xf>
    <xf numFmtId="197" fontId="285" fillId="0" borderId="291" xfId="42" applyNumberFormat="1" applyFont="1" applyBorder="1" applyAlignment="1">
      <alignment horizontal="center" vertical="center"/>
    </xf>
    <xf numFmtId="197" fontId="285" fillId="0" borderId="234" xfId="42" applyNumberFormat="1" applyFont="1" applyBorder="1" applyAlignment="1">
      <alignment horizontal="center" vertical="center"/>
    </xf>
    <xf numFmtId="197" fontId="285" fillId="0" borderId="232" xfId="42" applyNumberFormat="1" applyFont="1" applyBorder="1" applyAlignment="1">
      <alignment horizontal="center" vertical="center"/>
    </xf>
    <xf numFmtId="197" fontId="285" fillId="0" borderId="249" xfId="42" applyNumberFormat="1" applyFont="1" applyBorder="1" applyAlignment="1">
      <alignment horizontal="center" vertical="center"/>
    </xf>
    <xf numFmtId="197" fontId="285" fillId="0" borderId="219" xfId="42" applyNumberFormat="1" applyFont="1" applyBorder="1" applyAlignment="1">
      <alignment horizontal="center" vertical="center"/>
    </xf>
    <xf numFmtId="197" fontId="285" fillId="0" borderId="248" xfId="42" applyNumberFormat="1" applyFont="1" applyBorder="1" applyAlignment="1">
      <alignment horizontal="center" vertical="center"/>
    </xf>
    <xf numFmtId="197" fontId="285" fillId="0" borderId="238" xfId="42" applyNumberFormat="1" applyFont="1" applyBorder="1" applyAlignment="1">
      <alignment horizontal="center" vertical="center"/>
    </xf>
    <xf numFmtId="0" fontId="285" fillId="0" borderId="167" xfId="0" applyFont="1" applyBorder="1" applyAlignment="1">
      <alignment horizontal="left"/>
    </xf>
    <xf numFmtId="0" fontId="285" fillId="0" borderId="168" xfId="0" applyFont="1" applyBorder="1" applyAlignment="1">
      <alignment horizontal="left"/>
    </xf>
    <xf numFmtId="191" fontId="49" fillId="0" borderId="35" xfId="2" applyNumberFormat="1" applyFont="1" applyFill="1" applyBorder="1" applyAlignment="1" applyProtection="1">
      <alignment horizontal="center" vertical="center"/>
    </xf>
    <xf numFmtId="191" fontId="49" fillId="0" borderId="37" xfId="2" applyNumberFormat="1" applyFont="1" applyFill="1" applyBorder="1" applyAlignment="1" applyProtection="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190" fontId="0" fillId="0" borderId="35" xfId="0" applyNumberFormat="1" applyBorder="1" applyAlignment="1">
      <alignment horizontal="center" vertical="center"/>
    </xf>
    <xf numFmtId="190" fontId="0" fillId="0" borderId="36" xfId="0" applyNumberFormat="1" applyBorder="1" applyAlignment="1">
      <alignment horizontal="center" vertical="center"/>
    </xf>
    <xf numFmtId="190" fontId="0" fillId="0" borderId="37" xfId="0" applyNumberFormat="1" applyBorder="1" applyAlignment="1">
      <alignment horizontal="center" vertical="center"/>
    </xf>
    <xf numFmtId="0" fontId="90" fillId="0" borderId="99" xfId="0" applyFont="1" applyBorder="1" applyAlignment="1">
      <alignment horizontal="center" vertical="center" wrapText="1"/>
    </xf>
    <xf numFmtId="0" fontId="90" fillId="0" borderId="100" xfId="0" applyFont="1" applyBorder="1" applyAlignment="1">
      <alignment horizontal="center" vertical="center" wrapText="1"/>
    </xf>
    <xf numFmtId="0" fontId="286" fillId="0" borderId="166" xfId="0" applyFont="1" applyBorder="1" applyAlignment="1">
      <alignment horizontal="center" vertical="top" wrapText="1"/>
    </xf>
    <xf numFmtId="0" fontId="286" fillId="0" borderId="0" xfId="0" applyFont="1" applyAlignment="1">
      <alignment horizontal="center" vertical="top" wrapText="1"/>
    </xf>
    <xf numFmtId="0" fontId="286" fillId="0" borderId="172" xfId="0" applyFont="1" applyBorder="1" applyAlignment="1">
      <alignment horizontal="center" vertical="top" wrapText="1"/>
    </xf>
    <xf numFmtId="0" fontId="70" fillId="5" borderId="167" xfId="0" applyFont="1" applyFill="1" applyBorder="1" applyAlignment="1" applyProtection="1">
      <alignment horizontal="center" vertical="center"/>
      <protection locked="0"/>
    </xf>
    <xf numFmtId="0" fontId="70" fillId="5" borderId="36" xfId="0" applyFont="1" applyFill="1" applyBorder="1" applyAlignment="1" applyProtection="1">
      <alignment horizontal="center" vertical="center"/>
      <protection locked="0"/>
    </xf>
    <xf numFmtId="0" fontId="70" fillId="5" borderId="168" xfId="0" applyFont="1" applyFill="1" applyBorder="1" applyAlignment="1" applyProtection="1">
      <alignment horizontal="center" vertical="center"/>
      <protection locked="0"/>
    </xf>
    <xf numFmtId="0" fontId="70" fillId="0" borderId="167" xfId="0" applyFont="1" applyBorder="1" applyAlignment="1">
      <alignment horizontal="left" vertical="center" wrapText="1"/>
    </xf>
    <xf numFmtId="0" fontId="70" fillId="0" borderId="36" xfId="0" applyFont="1" applyBorder="1" applyAlignment="1">
      <alignment horizontal="left" vertical="center" wrapText="1"/>
    </xf>
    <xf numFmtId="0" fontId="70" fillId="0" borderId="168" xfId="0" applyFont="1" applyBorder="1" applyAlignment="1">
      <alignment horizontal="left" vertical="center" wrapText="1"/>
    </xf>
    <xf numFmtId="190" fontId="0" fillId="9" borderId="157" xfId="0" applyNumberFormat="1" applyFill="1" applyBorder="1" applyAlignment="1">
      <alignment horizontal="center" vertical="center"/>
    </xf>
    <xf numFmtId="190" fontId="0" fillId="9" borderId="158" xfId="0" applyNumberFormat="1" applyFill="1" applyBorder="1" applyAlignment="1">
      <alignment horizontal="center" vertical="center"/>
    </xf>
    <xf numFmtId="190" fontId="0" fillId="9" borderId="1" xfId="0" applyNumberFormat="1" applyFill="1" applyBorder="1" applyAlignment="1">
      <alignment horizontal="center" vertical="center"/>
    </xf>
    <xf numFmtId="190" fontId="0" fillId="9" borderId="90" xfId="0" applyNumberFormat="1" applyFill="1" applyBorder="1" applyAlignment="1">
      <alignment horizontal="center" vertical="center"/>
    </xf>
    <xf numFmtId="0" fontId="0" fillId="0" borderId="2" xfId="0" applyBorder="1" applyAlignment="1">
      <alignment horizontal="center" vertical="center"/>
    </xf>
    <xf numFmtId="0" fontId="0" fillId="0" borderId="37" xfId="0" applyBorder="1" applyAlignment="1">
      <alignment horizontal="center" vertical="center"/>
    </xf>
    <xf numFmtId="190" fontId="133" fillId="0" borderId="159" xfId="0" applyNumberFormat="1" applyFont="1" applyBorder="1" applyAlignment="1" applyProtection="1">
      <alignment horizontal="center" vertical="center" shrinkToFit="1"/>
      <protection locked="0"/>
    </xf>
    <xf numFmtId="190" fontId="133" fillId="0" borderId="160" xfId="0" applyNumberFormat="1" applyFont="1" applyBorder="1" applyAlignment="1" applyProtection="1">
      <alignment horizontal="center" vertical="center" shrinkToFit="1"/>
      <protection locked="0"/>
    </xf>
    <xf numFmtId="190" fontId="0" fillId="0" borderId="96" xfId="0" applyNumberFormat="1" applyBorder="1" applyAlignment="1">
      <alignment horizontal="center" vertical="center"/>
    </xf>
    <xf numFmtId="190" fontId="0" fillId="0" borderId="168" xfId="0" applyNumberFormat="1" applyBorder="1" applyAlignment="1">
      <alignment horizontal="center" vertical="center"/>
    </xf>
    <xf numFmtId="191" fontId="32" fillId="0" borderId="201" xfId="12" applyNumberFormat="1" applyFont="1" applyFill="1" applyBorder="1" applyAlignment="1" applyProtection="1">
      <alignment horizontal="center" vertical="center" shrinkToFit="1"/>
    </xf>
    <xf numFmtId="191" fontId="32" fillId="0" borderId="203" xfId="12" applyNumberFormat="1" applyFont="1" applyFill="1" applyBorder="1" applyAlignment="1" applyProtection="1">
      <alignment horizontal="center" vertical="center" shrinkToFit="1"/>
    </xf>
    <xf numFmtId="0" fontId="0" fillId="0" borderId="25" xfId="0" applyBorder="1" applyAlignment="1">
      <alignment horizontal="center" vertical="center"/>
    </xf>
    <xf numFmtId="177" fontId="0" fillId="10" borderId="167" xfId="0" applyNumberFormat="1" applyFill="1" applyBorder="1" applyAlignment="1" applyProtection="1">
      <alignment horizontal="center" vertical="center"/>
      <protection locked="0"/>
    </xf>
    <xf numFmtId="177" fontId="0" fillId="10" borderId="36" xfId="0" applyNumberFormat="1" applyFill="1" applyBorder="1" applyAlignment="1" applyProtection="1">
      <alignment horizontal="center" vertical="center"/>
      <protection locked="0"/>
    </xf>
    <xf numFmtId="177" fontId="0" fillId="10" borderId="168" xfId="0" applyNumberFormat="1" applyFill="1" applyBorder="1" applyAlignment="1" applyProtection="1">
      <alignment horizontal="center" vertical="center"/>
      <protection locked="0"/>
    </xf>
    <xf numFmtId="0" fontId="0" fillId="0" borderId="3" xfId="0" applyBorder="1" applyAlignment="1">
      <alignment horizontal="center" vertical="center"/>
    </xf>
    <xf numFmtId="0" fontId="0" fillId="0" borderId="140" xfId="0" applyBorder="1" applyAlignment="1">
      <alignment horizontal="center" vertical="center"/>
    </xf>
    <xf numFmtId="0" fontId="0" fillId="0" borderId="13" xfId="0" applyBorder="1" applyAlignment="1">
      <alignment horizontal="center" vertical="center"/>
    </xf>
    <xf numFmtId="0" fontId="0" fillId="0" borderId="167" xfId="0" applyBorder="1" applyAlignment="1">
      <alignment horizontal="center" vertical="center"/>
    </xf>
    <xf numFmtId="0" fontId="130" fillId="0" borderId="167" xfId="0" applyFont="1" applyBorder="1" applyAlignment="1">
      <alignment horizontal="center" vertical="center"/>
    </xf>
    <xf numFmtId="0" fontId="130" fillId="0" borderId="36" xfId="0" applyFont="1" applyBorder="1" applyAlignment="1">
      <alignment horizontal="center" vertical="center"/>
    </xf>
    <xf numFmtId="0" fontId="130" fillId="0" borderId="168" xfId="0" applyFont="1" applyBorder="1" applyAlignment="1">
      <alignment horizontal="center" vertical="center"/>
    </xf>
    <xf numFmtId="190" fontId="181" fillId="0" borderId="96" xfId="0" applyNumberFormat="1" applyFont="1" applyBorder="1" applyAlignment="1" applyProtection="1">
      <alignment horizontal="center" vertical="center" shrinkToFit="1"/>
      <protection locked="0"/>
    </xf>
    <xf numFmtId="190" fontId="181" fillId="0" borderId="97" xfId="0" applyNumberFormat="1" applyFont="1" applyBorder="1" applyAlignment="1" applyProtection="1">
      <alignment horizontal="center" vertical="center" shrinkToFit="1"/>
      <protection locked="0"/>
    </xf>
    <xf numFmtId="191" fontId="58" fillId="0" borderId="180" xfId="12" applyNumberFormat="1" applyFont="1" applyFill="1" applyBorder="1" applyAlignment="1" applyProtection="1">
      <alignment horizontal="center" vertical="center" shrinkToFit="1"/>
    </xf>
    <xf numFmtId="191" fontId="58" fillId="0" borderId="182" xfId="12" applyNumberFormat="1" applyFont="1" applyFill="1" applyBorder="1" applyAlignment="1" applyProtection="1">
      <alignment horizontal="center" vertical="center" shrinkToFit="1"/>
    </xf>
    <xf numFmtId="191" fontId="58" fillId="9" borderId="1" xfId="2" applyNumberFormat="1" applyFont="1" applyFill="1" applyBorder="1" applyAlignment="1" applyProtection="1">
      <alignment horizontal="center" vertical="center" shrinkToFit="1"/>
    </xf>
    <xf numFmtId="191" fontId="58" fillId="9" borderId="90" xfId="2" applyNumberFormat="1" applyFont="1" applyFill="1" applyBorder="1" applyAlignment="1" applyProtection="1">
      <alignment horizontal="center" vertical="center" shrinkToFit="1"/>
    </xf>
    <xf numFmtId="191" fontId="49" fillId="0" borderId="29" xfId="2" applyNumberFormat="1" applyFont="1" applyFill="1" applyBorder="1" applyAlignment="1" applyProtection="1">
      <alignment horizontal="center" vertical="center"/>
    </xf>
    <xf numFmtId="191" fontId="49" fillId="0" borderId="6" xfId="2" applyNumberFormat="1" applyFont="1" applyFill="1" applyBorder="1" applyAlignment="1" applyProtection="1">
      <alignment horizontal="center" vertical="center"/>
    </xf>
    <xf numFmtId="191" fontId="58" fillId="0" borderId="180" xfId="2" applyNumberFormat="1" applyFont="1" applyFill="1" applyBorder="1" applyAlignment="1" applyProtection="1">
      <alignment horizontal="center" vertical="center" shrinkToFit="1"/>
    </xf>
    <xf numFmtId="191" fontId="58" fillId="0" borderId="182" xfId="2" applyNumberFormat="1" applyFont="1" applyFill="1" applyBorder="1" applyAlignment="1" applyProtection="1">
      <alignment horizontal="center" vertical="center" shrinkToFit="1"/>
    </xf>
    <xf numFmtId="197" fontId="70" fillId="5" borderId="167" xfId="0" applyNumberFormat="1" applyFont="1" applyFill="1" applyBorder="1" applyAlignment="1" applyProtection="1">
      <alignment horizontal="center" vertical="center"/>
      <protection locked="0"/>
    </xf>
    <xf numFmtId="197" fontId="70" fillId="5" borderId="168" xfId="0" applyNumberFormat="1" applyFont="1" applyFill="1" applyBorder="1" applyAlignment="1" applyProtection="1">
      <alignment horizontal="center" vertical="center"/>
      <protection locked="0"/>
    </xf>
    <xf numFmtId="0" fontId="70" fillId="9" borderId="167" xfId="0" applyFont="1" applyFill="1" applyBorder="1" applyAlignment="1">
      <alignment horizontal="center" vertical="center"/>
    </xf>
    <xf numFmtId="0" fontId="70" fillId="9" borderId="168" xfId="0" applyFont="1" applyFill="1" applyBorder="1" applyAlignment="1">
      <alignment horizontal="center" vertical="center"/>
    </xf>
    <xf numFmtId="177" fontId="70" fillId="5" borderId="167" xfId="0" applyNumberFormat="1" applyFont="1" applyFill="1" applyBorder="1" applyAlignment="1" applyProtection="1">
      <alignment horizontal="center" vertical="center"/>
      <protection locked="0"/>
    </xf>
    <xf numFmtId="177" fontId="70" fillId="5" borderId="168" xfId="0" applyNumberFormat="1" applyFont="1" applyFill="1" applyBorder="1" applyAlignment="1" applyProtection="1">
      <alignment horizontal="center" vertical="center"/>
      <protection locked="0"/>
    </xf>
    <xf numFmtId="191" fontId="17" fillId="0" borderId="29" xfId="12" applyNumberFormat="1" applyFont="1" applyFill="1" applyBorder="1" applyAlignment="1" applyProtection="1">
      <alignment horizontal="center" vertical="center"/>
    </xf>
    <xf numFmtId="191" fontId="17" fillId="0" borderId="6" xfId="12" applyNumberFormat="1" applyFont="1" applyFill="1" applyBorder="1" applyAlignment="1" applyProtection="1">
      <alignment horizontal="center" vertical="center"/>
    </xf>
    <xf numFmtId="0" fontId="70" fillId="0" borderId="25" xfId="0" applyFont="1" applyBorder="1" applyAlignment="1">
      <alignment horizontal="center" vertical="center"/>
    </xf>
    <xf numFmtId="38" fontId="70" fillId="5" borderId="62" xfId="2" applyFont="1" applyFill="1" applyBorder="1" applyAlignment="1" applyProtection="1">
      <alignment horizontal="center" vertical="center"/>
      <protection locked="0"/>
    </xf>
    <xf numFmtId="38" fontId="70" fillId="5" borderId="51" xfId="2" applyFont="1" applyFill="1" applyBorder="1" applyAlignment="1" applyProtection="1">
      <alignment horizontal="center" vertical="center"/>
      <protection locked="0"/>
    </xf>
    <xf numFmtId="38" fontId="70" fillId="5" borderId="63" xfId="2" applyFont="1" applyFill="1" applyBorder="1" applyAlignment="1" applyProtection="1">
      <alignment horizontal="center" vertical="center"/>
      <protection locked="0"/>
    </xf>
    <xf numFmtId="194" fontId="70" fillId="0" borderId="43" xfId="0" applyNumberFormat="1" applyFont="1" applyBorder="1" applyAlignment="1">
      <alignment horizontal="center" vertical="center"/>
    </xf>
    <xf numFmtId="0" fontId="70" fillId="0" borderId="93" xfId="0" applyFont="1" applyBorder="1" applyAlignment="1">
      <alignment horizontal="center" vertical="center"/>
    </xf>
    <xf numFmtId="0" fontId="70" fillId="0" borderId="26" xfId="0" applyFont="1" applyBorder="1" applyAlignment="1">
      <alignment horizontal="center" vertical="center"/>
    </xf>
    <xf numFmtId="0" fontId="70" fillId="0" borderId="23" xfId="0" applyFont="1" applyBorder="1" applyAlignment="1">
      <alignment horizontal="center" vertical="center"/>
    </xf>
    <xf numFmtId="0" fontId="90" fillId="0" borderId="68" xfId="0" applyFont="1" applyBorder="1" applyAlignment="1">
      <alignment horizontal="center" vertical="center" wrapText="1"/>
    </xf>
    <xf numFmtId="0" fontId="90" fillId="0" borderId="69" xfId="0" applyFont="1" applyBorder="1" applyAlignment="1">
      <alignment horizontal="center" vertical="center" wrapText="1"/>
    </xf>
    <xf numFmtId="191" fontId="32" fillId="0" borderId="180" xfId="12" applyNumberFormat="1" applyFont="1" applyFill="1" applyBorder="1" applyAlignment="1" applyProtection="1">
      <alignment horizontal="center" vertical="center" shrinkToFit="1"/>
    </xf>
    <xf numFmtId="191" fontId="32" fillId="0" borderId="182" xfId="12" applyNumberFormat="1" applyFont="1" applyFill="1" applyBorder="1" applyAlignment="1" applyProtection="1">
      <alignment horizontal="center" vertical="center" shrinkToFit="1"/>
    </xf>
    <xf numFmtId="190" fontId="0" fillId="9" borderId="98" xfId="0" applyNumberFormat="1" applyFill="1" applyBorder="1" applyAlignment="1">
      <alignment horizontal="center" vertical="center"/>
    </xf>
    <xf numFmtId="191" fontId="49" fillId="0" borderId="5" xfId="2" applyNumberFormat="1" applyFont="1" applyFill="1" applyBorder="1" applyAlignment="1" applyProtection="1">
      <alignment horizontal="center" vertical="center"/>
    </xf>
    <xf numFmtId="191" fontId="56" fillId="0" borderId="4" xfId="2" applyNumberFormat="1" applyFont="1" applyFill="1" applyBorder="1" applyAlignment="1" applyProtection="1">
      <alignment horizontal="left" vertical="center"/>
    </xf>
    <xf numFmtId="191" fontId="56" fillId="0" borderId="28" xfId="2" applyNumberFormat="1" applyFont="1" applyFill="1" applyBorder="1" applyAlignment="1" applyProtection="1">
      <alignment horizontal="left" vertical="center"/>
    </xf>
    <xf numFmtId="191" fontId="90" fillId="0" borderId="100" xfId="2" applyNumberFormat="1" applyFont="1" applyFill="1" applyBorder="1" applyAlignment="1" applyProtection="1">
      <alignment horizontal="center" vertical="center"/>
    </xf>
    <xf numFmtId="190" fontId="56" fillId="5" borderId="107" xfId="0" applyNumberFormat="1" applyFont="1" applyFill="1" applyBorder="1" applyAlignment="1">
      <alignment horizontal="center" vertical="center"/>
    </xf>
    <xf numFmtId="190" fontId="56" fillId="5" borderId="108" xfId="0" applyNumberFormat="1" applyFont="1" applyFill="1" applyBorder="1" applyAlignment="1">
      <alignment horizontal="center" vertical="center"/>
    </xf>
    <xf numFmtId="190" fontId="0" fillId="0" borderId="0" xfId="0" applyNumberFormat="1" applyAlignment="1">
      <alignment horizontal="center" vertical="center"/>
    </xf>
    <xf numFmtId="190" fontId="0" fillId="0" borderId="19" xfId="0" applyNumberFormat="1" applyBorder="1" applyAlignment="1">
      <alignment horizontal="center" vertical="center"/>
    </xf>
    <xf numFmtId="0" fontId="42" fillId="5" borderId="167" xfId="0" applyFont="1" applyFill="1" applyBorder="1" applyAlignment="1" applyProtection="1">
      <alignment horizontal="center" vertical="center"/>
      <protection locked="0"/>
    </xf>
    <xf numFmtId="191" fontId="81" fillId="9" borderId="68" xfId="2" applyNumberFormat="1" applyFont="1" applyFill="1" applyBorder="1" applyAlignment="1" applyProtection="1">
      <alignment horizontal="center" vertical="center"/>
    </xf>
    <xf numFmtId="191" fontId="81" fillId="9" borderId="69" xfId="2" applyNumberFormat="1" applyFont="1" applyFill="1" applyBorder="1" applyAlignment="1" applyProtection="1">
      <alignment horizontal="center" vertical="center"/>
    </xf>
    <xf numFmtId="191" fontId="81" fillId="9" borderId="70" xfId="2" applyNumberFormat="1" applyFont="1" applyFill="1" applyBorder="1" applyAlignment="1" applyProtection="1">
      <alignment horizontal="center" vertical="center"/>
    </xf>
    <xf numFmtId="190" fontId="56" fillId="9" borderId="68" xfId="0" applyNumberFormat="1" applyFont="1" applyFill="1" applyBorder="1" applyAlignment="1">
      <alignment horizontal="center" vertical="center"/>
    </xf>
    <xf numFmtId="190" fontId="56" fillId="9" borderId="69" xfId="0" applyNumberFormat="1" applyFont="1" applyFill="1" applyBorder="1" applyAlignment="1">
      <alignment horizontal="center" vertical="center"/>
    </xf>
    <xf numFmtId="190" fontId="56" fillId="9" borderId="70" xfId="0" applyNumberFormat="1" applyFont="1" applyFill="1" applyBorder="1" applyAlignment="1">
      <alignment horizontal="center" vertical="center"/>
    </xf>
    <xf numFmtId="190" fontId="90" fillId="0" borderId="68" xfId="0" applyNumberFormat="1" applyFont="1" applyBorder="1" applyAlignment="1">
      <alignment horizontal="center" vertical="center"/>
    </xf>
    <xf numFmtId="190" fontId="90" fillId="0" borderId="70" xfId="0" applyNumberFormat="1" applyFont="1" applyBorder="1" applyAlignment="1">
      <alignment horizontal="center" vertical="center"/>
    </xf>
    <xf numFmtId="179" fontId="53" fillId="0" borderId="68" xfId="2" applyNumberFormat="1" applyFont="1" applyFill="1" applyBorder="1" applyAlignment="1" applyProtection="1">
      <alignment horizontal="center" vertical="center" shrinkToFit="1"/>
    </xf>
    <xf numFmtId="179" fontId="53" fillId="0" borderId="70" xfId="2" applyNumberFormat="1" applyFont="1" applyFill="1" applyBorder="1" applyAlignment="1" applyProtection="1">
      <alignment horizontal="center" vertical="center" shrinkToFit="1"/>
    </xf>
    <xf numFmtId="191" fontId="90" fillId="0" borderId="69" xfId="2" applyNumberFormat="1" applyFont="1" applyFill="1" applyBorder="1" applyAlignment="1" applyProtection="1">
      <alignment horizontal="center" vertical="center"/>
    </xf>
    <xf numFmtId="191" fontId="90" fillId="0" borderId="70" xfId="2" applyNumberFormat="1" applyFont="1" applyFill="1" applyBorder="1" applyAlignment="1" applyProtection="1">
      <alignment horizontal="center" vertical="center"/>
    </xf>
    <xf numFmtId="193" fontId="53" fillId="0" borderId="68" xfId="2" applyNumberFormat="1" applyFont="1" applyFill="1" applyBorder="1" applyAlignment="1" applyProtection="1">
      <alignment horizontal="center" vertical="center"/>
    </xf>
    <xf numFmtId="193" fontId="53" fillId="0" borderId="69" xfId="2" applyNumberFormat="1" applyFont="1" applyFill="1" applyBorder="1" applyAlignment="1" applyProtection="1">
      <alignment horizontal="center" vertical="center"/>
    </xf>
    <xf numFmtId="190" fontId="91" fillId="0" borderId="0" xfId="0" applyNumberFormat="1" applyFont="1" applyAlignment="1">
      <alignment horizontal="center" vertical="center"/>
    </xf>
    <xf numFmtId="0" fontId="50" fillId="2" borderId="94" xfId="0" applyFont="1" applyFill="1" applyBorder="1" applyAlignment="1">
      <alignment horizontal="center" vertical="center" wrapText="1"/>
    </xf>
    <xf numFmtId="0" fontId="50" fillId="2" borderId="0" xfId="0" applyFont="1" applyFill="1" applyAlignment="1">
      <alignment horizontal="center" vertical="center" wrapText="1"/>
    </xf>
    <xf numFmtId="0" fontId="50" fillId="2" borderId="95" xfId="0" applyFont="1" applyFill="1" applyBorder="1" applyAlignment="1">
      <alignment horizontal="center" vertical="center" wrapText="1"/>
    </xf>
    <xf numFmtId="198" fontId="47" fillId="0" borderId="68" xfId="2" applyNumberFormat="1" applyFont="1" applyFill="1" applyBorder="1" applyAlignment="1" applyProtection="1">
      <alignment horizontal="center" vertical="center" shrinkToFit="1"/>
      <protection locked="0"/>
    </xf>
    <xf numFmtId="198" fontId="47" fillId="0" borderId="70" xfId="2" applyNumberFormat="1" applyFont="1" applyFill="1" applyBorder="1" applyAlignment="1" applyProtection="1">
      <alignment horizontal="center" vertical="center" shrinkToFit="1"/>
      <protection locked="0"/>
    </xf>
    <xf numFmtId="0" fontId="56" fillId="0" borderId="35" xfId="0" applyFont="1" applyBorder="1" applyAlignment="1">
      <alignment horizontal="left" vertical="center" wrapText="1"/>
    </xf>
    <xf numFmtId="0" fontId="56" fillId="0" borderId="36" xfId="0" applyFont="1" applyBorder="1" applyAlignment="1">
      <alignment horizontal="left" vertical="center" wrapText="1"/>
    </xf>
    <xf numFmtId="0" fontId="56" fillId="0" borderId="37" xfId="0" applyFont="1" applyBorder="1" applyAlignment="1">
      <alignment horizontal="left" vertical="center" wrapText="1"/>
    </xf>
    <xf numFmtId="0" fontId="28" fillId="0" borderId="35" xfId="0" applyFont="1" applyBorder="1" applyAlignment="1">
      <alignment horizontal="center" vertical="center"/>
    </xf>
    <xf numFmtId="0" fontId="28" fillId="0" borderId="37" xfId="0" applyFont="1" applyBorder="1" applyAlignment="1">
      <alignment horizontal="center" vertical="center"/>
    </xf>
    <xf numFmtId="0" fontId="99" fillId="0" borderId="35" xfId="0" applyFont="1" applyBorder="1" applyAlignment="1">
      <alignment horizontal="center" vertical="center" wrapText="1"/>
    </xf>
    <xf numFmtId="0" fontId="99" fillId="0" borderId="36" xfId="0" applyFont="1" applyBorder="1" applyAlignment="1">
      <alignment horizontal="center" vertical="center" wrapText="1"/>
    </xf>
    <xf numFmtId="0" fontId="99" fillId="0" borderId="37" xfId="0" applyFont="1" applyBorder="1" applyAlignment="1">
      <alignment horizontal="center" vertical="center" wrapText="1"/>
    </xf>
    <xf numFmtId="197" fontId="47" fillId="0" borderId="68" xfId="2" applyNumberFormat="1" applyFont="1" applyFill="1" applyBorder="1" applyAlignment="1" applyProtection="1">
      <alignment horizontal="center" vertical="center" shrinkToFit="1"/>
      <protection locked="0"/>
    </xf>
    <xf numFmtId="197" fontId="47" fillId="0" borderId="69" xfId="2" applyNumberFormat="1" applyFont="1" applyFill="1" applyBorder="1" applyAlignment="1" applyProtection="1">
      <alignment horizontal="center" vertical="center" shrinkToFit="1"/>
      <protection locked="0"/>
    </xf>
    <xf numFmtId="191" fontId="91" fillId="0" borderId="0" xfId="2" applyNumberFormat="1" applyFont="1" applyFill="1" applyBorder="1" applyAlignment="1" applyProtection="1">
      <alignment horizontal="center" vertical="center"/>
    </xf>
    <xf numFmtId="191" fontId="26" fillId="9" borderId="194" xfId="12" applyNumberFormat="1" applyFont="1" applyFill="1" applyBorder="1" applyAlignment="1" applyProtection="1">
      <alignment horizontal="center" vertical="center"/>
    </xf>
    <xf numFmtId="191" fontId="26" fillId="9" borderId="195" xfId="12" applyNumberFormat="1" applyFont="1" applyFill="1" applyBorder="1" applyAlignment="1" applyProtection="1">
      <alignment horizontal="center" vertical="center"/>
    </xf>
    <xf numFmtId="191" fontId="26" fillId="9" borderId="196" xfId="12" applyNumberFormat="1" applyFont="1" applyFill="1" applyBorder="1" applyAlignment="1" applyProtection="1">
      <alignment horizontal="center" vertical="center"/>
    </xf>
    <xf numFmtId="180" fontId="47" fillId="0" borderId="68" xfId="12" applyNumberFormat="1" applyFont="1" applyFill="1" applyBorder="1" applyAlignment="1" applyProtection="1">
      <alignment horizontal="center" vertical="center" shrinkToFit="1"/>
      <protection locked="0"/>
    </xf>
    <xf numFmtId="180" fontId="47" fillId="0" borderId="70" xfId="12" applyNumberFormat="1" applyFont="1" applyFill="1" applyBorder="1" applyAlignment="1" applyProtection="1">
      <alignment horizontal="center" vertical="center" shrinkToFit="1"/>
      <protection locked="0"/>
    </xf>
    <xf numFmtId="191" fontId="90" fillId="0" borderId="69" xfId="12" applyNumberFormat="1" applyFont="1" applyFill="1" applyBorder="1" applyAlignment="1" applyProtection="1">
      <alignment horizontal="center" vertical="center"/>
    </xf>
    <xf numFmtId="191" fontId="90" fillId="0" borderId="70" xfId="12" applyNumberFormat="1" applyFont="1" applyFill="1" applyBorder="1" applyAlignment="1" applyProtection="1">
      <alignment horizontal="center" vertical="center"/>
    </xf>
    <xf numFmtId="0" fontId="28" fillId="0" borderId="167" xfId="0" applyFont="1" applyBorder="1" applyAlignment="1">
      <alignment horizontal="center" vertical="center"/>
    </xf>
    <xf numFmtId="0" fontId="28" fillId="0" borderId="168" xfId="0" applyFont="1" applyBorder="1" applyAlignment="1">
      <alignment horizontal="center" vertical="center"/>
    </xf>
    <xf numFmtId="191" fontId="58" fillId="0" borderId="1" xfId="12" applyNumberFormat="1" applyFont="1" applyFill="1" applyBorder="1" applyAlignment="1" applyProtection="1">
      <alignment horizontal="center" vertical="center" shrinkToFit="1"/>
    </xf>
    <xf numFmtId="191" fontId="58" fillId="0" borderId="90" xfId="12" applyNumberFormat="1" applyFont="1" applyFill="1" applyBorder="1" applyAlignment="1" applyProtection="1">
      <alignment horizontal="center" vertical="center" shrinkToFit="1"/>
    </xf>
    <xf numFmtId="190" fontId="130" fillId="0" borderId="96" xfId="0" applyNumberFormat="1" applyFont="1" applyBorder="1" applyAlignment="1">
      <alignment horizontal="center" vertical="center"/>
    </xf>
    <xf numFmtId="190" fontId="130" fillId="0" borderId="168" xfId="0" applyNumberFormat="1" applyFont="1" applyBorder="1" applyAlignment="1">
      <alignment horizontal="center" vertical="center"/>
    </xf>
    <xf numFmtId="190" fontId="133" fillId="0" borderId="163" xfId="0" applyNumberFormat="1" applyFont="1" applyBorder="1" applyAlignment="1" applyProtection="1">
      <alignment horizontal="center" vertical="center" shrinkToFit="1"/>
      <protection locked="0"/>
    </xf>
    <xf numFmtId="190" fontId="133" fillId="0" borderId="164" xfId="0" applyNumberFormat="1" applyFont="1" applyBorder="1" applyAlignment="1" applyProtection="1">
      <alignment horizontal="center" vertical="center" shrinkToFit="1"/>
      <protection locked="0"/>
    </xf>
    <xf numFmtId="197" fontId="32" fillId="0" borderId="13" xfId="0" applyNumberFormat="1" applyFont="1" applyBorder="1" applyAlignment="1" applyProtection="1">
      <alignment horizontal="center" vertical="center" shrinkToFit="1"/>
      <protection locked="0"/>
    </xf>
    <xf numFmtId="0" fontId="90" fillId="0" borderId="0" xfId="0" applyFont="1" applyAlignment="1">
      <alignment horizontal="center" vertical="center" wrapText="1"/>
    </xf>
    <xf numFmtId="191" fontId="90" fillId="0" borderId="0" xfId="2" applyNumberFormat="1" applyFont="1" applyFill="1" applyBorder="1" applyAlignment="1" applyProtection="1">
      <alignment horizontal="center" vertical="center"/>
    </xf>
    <xf numFmtId="190" fontId="0" fillId="0" borderId="13" xfId="0" applyNumberFormat="1" applyBorder="1" applyAlignment="1">
      <alignment horizontal="center" vertical="center"/>
    </xf>
    <xf numFmtId="190" fontId="0" fillId="0" borderId="27" xfId="0" applyNumberFormat="1" applyBorder="1" applyAlignment="1">
      <alignment horizontal="center" vertical="center"/>
    </xf>
    <xf numFmtId="197" fontId="136" fillId="10" borderId="2" xfId="4" applyNumberFormat="1" applyFont="1" applyFill="1" applyBorder="1" applyAlignment="1" applyProtection="1">
      <alignment horizontal="center" vertical="center" shrinkToFit="1"/>
      <protection locked="0"/>
    </xf>
    <xf numFmtId="197" fontId="136" fillId="10" borderId="25" xfId="4" applyNumberFormat="1" applyFont="1" applyFill="1" applyBorder="1" applyAlignment="1" applyProtection="1">
      <alignment horizontal="center" vertical="center" shrinkToFit="1"/>
      <protection locked="0"/>
    </xf>
    <xf numFmtId="197" fontId="136" fillId="10" borderId="3" xfId="4" applyNumberFormat="1" applyFont="1" applyFill="1" applyBorder="1" applyAlignment="1" applyProtection="1">
      <alignment horizontal="center" vertical="center" shrinkToFit="1"/>
      <protection locked="0"/>
    </xf>
    <xf numFmtId="197" fontId="136" fillId="10" borderId="198" xfId="4" applyNumberFormat="1" applyFont="1" applyFill="1" applyBorder="1" applyAlignment="1" applyProtection="1">
      <alignment horizontal="center" vertical="center" shrinkToFit="1"/>
      <protection locked="0"/>
    </xf>
    <xf numFmtId="197" fontId="136" fillId="10" borderId="29" xfId="4" applyNumberFormat="1" applyFont="1" applyFill="1" applyBorder="1" applyAlignment="1" applyProtection="1">
      <alignment horizontal="center" vertical="center" shrinkToFit="1"/>
      <protection locked="0"/>
    </xf>
    <xf numFmtId="197" fontId="136" fillId="10" borderId="6" xfId="4" applyNumberFormat="1" applyFont="1" applyFill="1" applyBorder="1" applyAlignment="1" applyProtection="1">
      <alignment horizontal="center" vertical="center" shrinkToFit="1"/>
      <protection locked="0"/>
    </xf>
    <xf numFmtId="0" fontId="132" fillId="10" borderId="2" xfId="4" applyFont="1" applyFill="1" applyBorder="1" applyAlignment="1" applyProtection="1">
      <alignment horizontal="center" vertical="center" wrapText="1"/>
      <protection locked="0"/>
    </xf>
    <xf numFmtId="0" fontId="132" fillId="10" borderId="25" xfId="4" applyFont="1" applyFill="1" applyBorder="1" applyAlignment="1" applyProtection="1">
      <alignment horizontal="center" vertical="center" wrapText="1"/>
      <protection locked="0"/>
    </xf>
    <xf numFmtId="0" fontId="132" fillId="10" borderId="3" xfId="4" applyFont="1" applyFill="1" applyBorder="1" applyAlignment="1" applyProtection="1">
      <alignment horizontal="center" vertical="center" wrapText="1"/>
      <protection locked="0"/>
    </xf>
    <xf numFmtId="0" fontId="132" fillId="10" borderId="198" xfId="4" applyFont="1" applyFill="1" applyBorder="1" applyAlignment="1" applyProtection="1">
      <alignment horizontal="center" vertical="center" wrapText="1"/>
      <protection locked="0"/>
    </xf>
    <xf numFmtId="0" fontId="132" fillId="10" borderId="29" xfId="4" applyFont="1" applyFill="1" applyBorder="1" applyAlignment="1" applyProtection="1">
      <alignment horizontal="center" vertical="center" wrapText="1"/>
      <protection locked="0"/>
    </xf>
    <xf numFmtId="0" fontId="132" fillId="10" borderId="6" xfId="4" applyFont="1" applyFill="1" applyBorder="1" applyAlignment="1" applyProtection="1">
      <alignment horizontal="center" vertical="center" wrapText="1"/>
      <protection locked="0"/>
    </xf>
    <xf numFmtId="0" fontId="133" fillId="10" borderId="2" xfId="4" applyFont="1" applyFill="1" applyBorder="1" applyAlignment="1" applyProtection="1">
      <alignment horizontal="center" vertical="center" shrinkToFit="1"/>
      <protection locked="0"/>
    </xf>
    <xf numFmtId="0" fontId="133" fillId="10" borderId="25" xfId="4" applyFont="1" applyFill="1" applyBorder="1" applyAlignment="1" applyProtection="1">
      <alignment horizontal="center" vertical="center" shrinkToFit="1"/>
      <protection locked="0"/>
    </xf>
    <xf numFmtId="0" fontId="133" fillId="10" borderId="3" xfId="4" applyFont="1" applyFill="1" applyBorder="1" applyAlignment="1" applyProtection="1">
      <alignment horizontal="center" vertical="center" shrinkToFit="1"/>
      <protection locked="0"/>
    </xf>
    <xf numFmtId="0" fontId="133" fillId="10" borderId="198" xfId="4" applyFont="1" applyFill="1" applyBorder="1" applyAlignment="1" applyProtection="1">
      <alignment horizontal="center" vertical="center" shrinkToFit="1"/>
      <protection locked="0"/>
    </xf>
    <xf numFmtId="0" fontId="133" fillId="10" borderId="29" xfId="4" applyFont="1" applyFill="1" applyBorder="1" applyAlignment="1" applyProtection="1">
      <alignment horizontal="center" vertical="center" shrinkToFit="1"/>
      <protection locked="0"/>
    </xf>
    <xf numFmtId="0" fontId="133" fillId="10" borderId="6" xfId="4" applyFont="1" applyFill="1" applyBorder="1" applyAlignment="1" applyProtection="1">
      <alignment horizontal="center" vertical="center" shrinkToFit="1"/>
      <protection locked="0"/>
    </xf>
    <xf numFmtId="195" fontId="136" fillId="10" borderId="2" xfId="4" applyNumberFormat="1" applyFont="1" applyFill="1" applyBorder="1" applyAlignment="1" applyProtection="1">
      <alignment horizontal="center" vertical="center" shrinkToFit="1"/>
      <protection locked="0"/>
    </xf>
    <xf numFmtId="195" fontId="136" fillId="10" borderId="25" xfId="4" applyNumberFormat="1" applyFont="1" applyFill="1" applyBorder="1" applyAlignment="1" applyProtection="1">
      <alignment horizontal="center" vertical="center" shrinkToFit="1"/>
      <protection locked="0"/>
    </xf>
    <xf numFmtId="195" fontId="136" fillId="10" borderId="3" xfId="4" applyNumberFormat="1" applyFont="1" applyFill="1" applyBorder="1" applyAlignment="1" applyProtection="1">
      <alignment horizontal="center" vertical="center" shrinkToFit="1"/>
      <protection locked="0"/>
    </xf>
    <xf numFmtId="195" fontId="136" fillId="10" borderId="198" xfId="4" applyNumberFormat="1" applyFont="1" applyFill="1" applyBorder="1" applyAlignment="1" applyProtection="1">
      <alignment horizontal="center" vertical="center" shrinkToFit="1"/>
      <protection locked="0"/>
    </xf>
    <xf numFmtId="195" fontId="136" fillId="10" borderId="29" xfId="4" applyNumberFormat="1" applyFont="1" applyFill="1" applyBorder="1" applyAlignment="1" applyProtection="1">
      <alignment horizontal="center" vertical="center" shrinkToFit="1"/>
      <protection locked="0"/>
    </xf>
    <xf numFmtId="195" fontId="136" fillId="10" borderId="6" xfId="4" applyNumberFormat="1" applyFont="1" applyFill="1" applyBorder="1" applyAlignment="1" applyProtection="1">
      <alignment horizontal="center" vertical="center" shrinkToFit="1"/>
      <protection locked="0"/>
    </xf>
    <xf numFmtId="0" fontId="60" fillId="0" borderId="198" xfId="4" applyFont="1" applyBorder="1">
      <alignment vertical="center"/>
    </xf>
    <xf numFmtId="0" fontId="60" fillId="0" borderId="29" xfId="4" applyFont="1" applyBorder="1">
      <alignment vertical="center"/>
    </xf>
    <xf numFmtId="0" fontId="60" fillId="0" borderId="332" xfId="4" applyFont="1" applyBorder="1">
      <alignment vertical="center"/>
    </xf>
    <xf numFmtId="0" fontId="60" fillId="0" borderId="167" xfId="4" applyFont="1" applyBorder="1" applyAlignment="1">
      <alignment horizontal="center" vertical="center"/>
    </xf>
    <xf numFmtId="0" fontId="60" fillId="0" borderId="36" xfId="4" applyFont="1" applyBorder="1" applyAlignment="1">
      <alignment horizontal="center" vertical="center"/>
    </xf>
    <xf numFmtId="0" fontId="60" fillId="0" borderId="168" xfId="4" applyFont="1" applyBorder="1" applyAlignment="1">
      <alignment horizontal="center" vertical="center"/>
    </xf>
    <xf numFmtId="0" fontId="0" fillId="0" borderId="168" xfId="0" applyBorder="1" applyAlignment="1">
      <alignment horizontal="center" vertical="center"/>
    </xf>
    <xf numFmtId="0" fontId="0" fillId="0" borderId="13" xfId="0" applyBorder="1" applyAlignment="1" applyProtection="1">
      <alignment horizontal="center" vertical="center"/>
      <protection locked="0"/>
    </xf>
    <xf numFmtId="0" fontId="60" fillId="0" borderId="35" xfId="0" applyFont="1" applyBorder="1" applyAlignment="1">
      <alignment horizontal="center" vertical="center" wrapText="1"/>
    </xf>
    <xf numFmtId="0" fontId="60" fillId="0" borderId="36" xfId="0" applyFont="1" applyBorder="1" applyAlignment="1">
      <alignment horizontal="center" vertical="center" wrapText="1"/>
    </xf>
    <xf numFmtId="0" fontId="60" fillId="0" borderId="37" xfId="0" applyFont="1" applyBorder="1" applyAlignment="1">
      <alignment horizontal="center" vertical="center" wrapText="1"/>
    </xf>
    <xf numFmtId="190" fontId="0" fillId="0" borderId="1" xfId="0" applyNumberFormat="1" applyBorder="1" applyAlignment="1">
      <alignment horizontal="center" vertical="center"/>
    </xf>
    <xf numFmtId="190" fontId="0" fillId="0" borderId="90" xfId="0" applyNumberFormat="1" applyBorder="1" applyAlignment="1">
      <alignment horizontal="center" vertical="center"/>
    </xf>
    <xf numFmtId="0" fontId="0" fillId="0" borderId="2" xfId="0" applyBorder="1" applyAlignment="1">
      <alignment horizontal="left" vertical="center"/>
    </xf>
    <xf numFmtId="0" fontId="0" fillId="0" borderId="36" xfId="0" applyBorder="1" applyAlignment="1">
      <alignment horizontal="left" vertical="center"/>
    </xf>
    <xf numFmtId="0" fontId="0" fillId="0" borderId="37" xfId="0" applyBorder="1" applyAlignment="1">
      <alignment horizontal="left" vertical="center"/>
    </xf>
    <xf numFmtId="190" fontId="133" fillId="0" borderId="91" xfId="0" applyNumberFormat="1" applyFont="1" applyBorder="1" applyAlignment="1" applyProtection="1">
      <alignment horizontal="center" vertical="center" shrinkToFit="1"/>
      <protection locked="0"/>
    </xf>
    <xf numFmtId="190" fontId="133" fillId="0" borderId="92" xfId="0" applyNumberFormat="1" applyFont="1" applyBorder="1" applyAlignment="1" applyProtection="1">
      <alignment horizontal="center" vertical="center" shrinkToFit="1"/>
      <protection locked="0"/>
    </xf>
    <xf numFmtId="190" fontId="133" fillId="0" borderId="161" xfId="0" applyNumberFormat="1" applyFont="1" applyBorder="1" applyAlignment="1" applyProtection="1">
      <alignment horizontal="center" vertical="center" shrinkToFit="1"/>
      <protection locked="0"/>
    </xf>
    <xf numFmtId="190" fontId="133" fillId="0" borderId="162" xfId="0" applyNumberFormat="1" applyFont="1" applyBorder="1" applyAlignment="1" applyProtection="1">
      <alignment horizontal="center" vertical="center" shrinkToFit="1"/>
      <protection locked="0"/>
    </xf>
    <xf numFmtId="201" fontId="47" fillId="0" borderId="99" xfId="2" applyNumberFormat="1" applyFont="1" applyFill="1" applyBorder="1" applyAlignment="1" applyProtection="1">
      <alignment horizontal="center" vertical="center" shrinkToFit="1"/>
      <protection locked="0"/>
    </xf>
    <xf numFmtId="201" fontId="47" fillId="0" borderId="100" xfId="2" applyNumberFormat="1" applyFont="1" applyFill="1" applyBorder="1" applyAlignment="1" applyProtection="1">
      <alignment horizontal="center" vertical="center" shrinkToFit="1"/>
      <protection locked="0"/>
    </xf>
    <xf numFmtId="0" fontId="58" fillId="5" borderId="169" xfId="0" applyFont="1" applyFill="1" applyBorder="1" applyAlignment="1" applyProtection="1">
      <alignment horizontal="center" vertical="center"/>
      <protection locked="0"/>
    </xf>
    <xf numFmtId="0" fontId="58" fillId="5" borderId="170" xfId="0" applyFont="1" applyFill="1" applyBorder="1" applyAlignment="1" applyProtection="1">
      <alignment horizontal="center" vertical="center"/>
      <protection locked="0"/>
    </xf>
    <xf numFmtId="0" fontId="58" fillId="5" borderId="171" xfId="0" applyFont="1" applyFill="1" applyBorder="1" applyAlignment="1" applyProtection="1">
      <alignment horizontal="center" vertical="center"/>
      <protection locked="0"/>
    </xf>
    <xf numFmtId="0" fontId="35" fillId="5" borderId="47" xfId="2" applyNumberFormat="1" applyFont="1" applyFill="1" applyBorder="1" applyAlignment="1" applyProtection="1">
      <alignment horizontal="center" vertical="center" shrinkToFit="1"/>
      <protection locked="0"/>
    </xf>
    <xf numFmtId="0" fontId="35" fillId="5" borderId="66" xfId="2" applyNumberFormat="1" applyFont="1" applyFill="1" applyBorder="1" applyAlignment="1" applyProtection="1">
      <alignment horizontal="center" vertical="center" shrinkToFit="1"/>
      <protection locked="0"/>
    </xf>
    <xf numFmtId="0" fontId="35" fillId="5" borderId="48" xfId="2" applyNumberFormat="1" applyFont="1" applyFill="1" applyBorder="1" applyAlignment="1" applyProtection="1">
      <alignment horizontal="center" vertical="center" shrinkToFit="1"/>
      <protection locked="0"/>
    </xf>
    <xf numFmtId="0" fontId="166" fillId="10" borderId="150" xfId="0" applyFont="1" applyFill="1" applyBorder="1" applyAlignment="1" applyProtection="1">
      <alignment horizontal="center" vertical="center"/>
      <protection locked="0"/>
    </xf>
    <xf numFmtId="0" fontId="166" fillId="10" borderId="151" xfId="0" applyFont="1" applyFill="1" applyBorder="1" applyAlignment="1" applyProtection="1">
      <alignment horizontal="center" vertical="center"/>
      <protection locked="0"/>
    </xf>
    <xf numFmtId="0" fontId="35" fillId="5" borderId="47" xfId="0" applyFont="1" applyFill="1" applyBorder="1" applyAlignment="1" applyProtection="1">
      <alignment horizontal="center" vertical="center" shrinkToFit="1"/>
      <protection locked="0"/>
    </xf>
    <xf numFmtId="0" fontId="35" fillId="5" borderId="66" xfId="0" applyFont="1" applyFill="1" applyBorder="1" applyAlignment="1" applyProtection="1">
      <alignment horizontal="center" vertical="center" shrinkToFit="1"/>
      <protection locked="0"/>
    </xf>
    <xf numFmtId="0" fontId="35" fillId="5" borderId="104" xfId="0" applyFont="1" applyFill="1" applyBorder="1" applyAlignment="1" applyProtection="1">
      <alignment horizontal="center" vertical="center" shrinkToFit="1"/>
      <protection locked="0"/>
    </xf>
    <xf numFmtId="0" fontId="35" fillId="5" borderId="105" xfId="0" applyFont="1" applyFill="1" applyBorder="1" applyAlignment="1" applyProtection="1">
      <alignment horizontal="center" vertical="center" shrinkToFit="1"/>
      <protection locked="0"/>
    </xf>
    <xf numFmtId="0" fontId="35" fillId="5" borderId="48" xfId="0" applyFont="1" applyFill="1" applyBorder="1" applyAlignment="1" applyProtection="1">
      <alignment horizontal="center" vertical="center" shrinkToFit="1"/>
      <protection locked="0"/>
    </xf>
    <xf numFmtId="190" fontId="133" fillId="0" borderId="96" xfId="0" applyNumberFormat="1" applyFont="1" applyBorder="1" applyAlignment="1" applyProtection="1">
      <alignment horizontal="center" vertical="center" shrinkToFit="1"/>
      <protection locked="0"/>
    </xf>
    <xf numFmtId="190" fontId="133" fillId="0" borderId="97" xfId="0" applyNumberFormat="1" applyFont="1" applyBorder="1" applyAlignment="1" applyProtection="1">
      <alignment horizontal="center" vertical="center" shrinkToFit="1"/>
      <protection locked="0"/>
    </xf>
    <xf numFmtId="0" fontId="73" fillId="0" borderId="0" xfId="0" applyFont="1" applyAlignment="1">
      <alignment horizontal="left" vertical="center" wrapText="1"/>
    </xf>
    <xf numFmtId="0" fontId="50" fillId="2" borderId="0" xfId="4" applyFont="1" applyFill="1" applyAlignment="1">
      <alignment horizontal="center" vertical="center" wrapText="1"/>
    </xf>
    <xf numFmtId="0" fontId="0" fillId="0" borderId="198" xfId="0" applyBorder="1" applyAlignment="1">
      <alignment horizontal="center" vertical="center"/>
    </xf>
    <xf numFmtId="0" fontId="0" fillId="0" borderId="29" xfId="0" applyBorder="1" applyAlignment="1">
      <alignment horizontal="center" vertical="center"/>
    </xf>
    <xf numFmtId="0" fontId="0" fillId="0" borderId="6" xfId="0" applyBorder="1" applyAlignment="1">
      <alignment horizontal="center" vertical="center"/>
    </xf>
    <xf numFmtId="0" fontId="35" fillId="10" borderId="47" xfId="0" applyFont="1" applyFill="1" applyBorder="1" applyAlignment="1" applyProtection="1">
      <alignment horizontal="center" vertical="center" shrinkToFit="1"/>
      <protection locked="0"/>
    </xf>
    <xf numFmtId="0" fontId="35" fillId="10" borderId="66" xfId="0" applyFont="1" applyFill="1" applyBorder="1" applyAlignment="1" applyProtection="1">
      <alignment horizontal="center" vertical="center" shrinkToFit="1"/>
      <protection locked="0"/>
    </xf>
    <xf numFmtId="0" fontId="35" fillId="10" borderId="104" xfId="0" applyFont="1" applyFill="1" applyBorder="1" applyAlignment="1" applyProtection="1">
      <alignment horizontal="center" vertical="center" shrinkToFit="1"/>
      <protection locked="0"/>
    </xf>
    <xf numFmtId="0" fontId="35" fillId="10" borderId="105" xfId="0" applyFont="1" applyFill="1" applyBorder="1" applyAlignment="1" applyProtection="1">
      <alignment horizontal="center" vertical="center" shrinkToFit="1"/>
      <protection locked="0"/>
    </xf>
    <xf numFmtId="0" fontId="35" fillId="10" borderId="48" xfId="0" applyFont="1" applyFill="1" applyBorder="1" applyAlignment="1" applyProtection="1">
      <alignment horizontal="center" vertical="center" shrinkToFit="1"/>
      <protection locked="0"/>
    </xf>
    <xf numFmtId="0" fontId="0" fillId="9" borderId="165" xfId="0" applyFill="1" applyBorder="1" applyAlignment="1">
      <alignment horizontal="center" vertical="center" shrinkToFit="1"/>
    </xf>
    <xf numFmtId="0" fontId="132" fillId="0" borderId="2" xfId="4" applyFont="1" applyBorder="1" applyAlignment="1">
      <alignment horizontal="center" vertical="center" wrapText="1"/>
    </xf>
    <xf numFmtId="0" fontId="132" fillId="0" borderId="25" xfId="4" applyFont="1" applyBorder="1" applyAlignment="1">
      <alignment horizontal="center" vertical="center" wrapText="1"/>
    </xf>
    <xf numFmtId="0" fontId="132" fillId="0" borderId="3" xfId="4" applyFont="1" applyBorder="1" applyAlignment="1">
      <alignment horizontal="center" vertical="center" wrapText="1"/>
    </xf>
    <xf numFmtId="0" fontId="132" fillId="0" borderId="198" xfId="4" applyFont="1" applyBorder="1" applyAlignment="1">
      <alignment horizontal="center" vertical="center" wrapText="1"/>
    </xf>
    <xf numFmtId="0" fontId="132" fillId="0" borderId="29" xfId="4" applyFont="1" applyBorder="1" applyAlignment="1">
      <alignment horizontal="center" vertical="center" wrapText="1"/>
    </xf>
    <xf numFmtId="0" fontId="132" fillId="0" borderId="6" xfId="4" applyFont="1" applyBorder="1" applyAlignment="1">
      <alignment horizontal="center" vertical="center" wrapText="1"/>
    </xf>
    <xf numFmtId="200" fontId="133" fillId="0" borderId="13" xfId="0" applyNumberFormat="1" applyFont="1" applyBorder="1" applyAlignment="1" applyProtection="1">
      <alignment horizontal="center" vertical="center" shrinkToFit="1"/>
      <protection locked="0"/>
    </xf>
    <xf numFmtId="0" fontId="47" fillId="0" borderId="0" xfId="0" applyFont="1" applyAlignment="1">
      <alignment horizontal="left" vertical="center" wrapText="1"/>
    </xf>
    <xf numFmtId="0" fontId="102" fillId="0" borderId="0" xfId="0" applyFont="1" applyAlignment="1">
      <alignment horizontal="left" vertical="center" wrapText="1"/>
    </xf>
    <xf numFmtId="0" fontId="102" fillId="0" borderId="106" xfId="0" applyFont="1" applyBorder="1" applyAlignment="1">
      <alignment horizontal="left" vertical="center" wrapText="1"/>
    </xf>
    <xf numFmtId="0" fontId="0" fillId="5" borderId="66" xfId="0" applyFill="1" applyBorder="1" applyAlignment="1" applyProtection="1">
      <alignment horizontal="center" vertical="center"/>
      <protection locked="0"/>
    </xf>
    <xf numFmtId="0" fontId="0" fillId="5" borderId="48" xfId="0" applyFill="1" applyBorder="1" applyAlignment="1" applyProtection="1">
      <alignment horizontal="center" vertical="center"/>
      <protection locked="0"/>
    </xf>
    <xf numFmtId="0" fontId="25" fillId="0" borderId="165" xfId="0" applyFont="1" applyBorder="1" applyAlignment="1">
      <alignment horizontal="center" vertical="center"/>
    </xf>
    <xf numFmtId="191" fontId="81" fillId="0" borderId="0" xfId="2" applyNumberFormat="1" applyFont="1" applyFill="1" applyBorder="1" applyAlignment="1" applyProtection="1">
      <alignment horizontal="left" vertical="center"/>
    </xf>
    <xf numFmtId="0" fontId="25" fillId="0" borderId="167" xfId="0" applyFont="1" applyBorder="1" applyAlignment="1">
      <alignment horizontal="center" vertical="center"/>
    </xf>
    <xf numFmtId="0" fontId="25" fillId="0" borderId="168" xfId="0" applyFont="1" applyBorder="1" applyAlignment="1">
      <alignment horizontal="center" vertical="center"/>
    </xf>
    <xf numFmtId="0" fontId="25" fillId="0" borderId="36" xfId="0" applyFont="1" applyBorder="1" applyAlignment="1">
      <alignment horizontal="center" vertical="center" wrapText="1"/>
    </xf>
    <xf numFmtId="0" fontId="0" fillId="0" borderId="166" xfId="0" applyBorder="1" applyAlignment="1">
      <alignment horizontal="center" vertical="center"/>
    </xf>
    <xf numFmtId="0" fontId="0" fillId="0" borderId="0" xfId="0" applyAlignment="1">
      <alignment horizontal="center" vertical="center"/>
    </xf>
    <xf numFmtId="0" fontId="0" fillId="0" borderId="172" xfId="0" applyBorder="1" applyAlignment="1">
      <alignment horizontal="center" vertical="center"/>
    </xf>
    <xf numFmtId="0" fontId="132" fillId="10" borderId="166" xfId="4" applyFont="1" applyFill="1" applyBorder="1" applyAlignment="1" applyProtection="1">
      <alignment horizontal="center" vertical="center" wrapText="1"/>
      <protection locked="0"/>
    </xf>
    <xf numFmtId="0" fontId="132" fillId="10" borderId="0" xfId="4" applyFont="1" applyFill="1" applyAlignment="1" applyProtection="1">
      <alignment horizontal="center" vertical="center" wrapText="1"/>
      <protection locked="0"/>
    </xf>
    <xf numFmtId="0" fontId="132" fillId="10" borderId="172" xfId="4" applyFont="1" applyFill="1" applyBorder="1" applyAlignment="1" applyProtection="1">
      <alignment horizontal="center" vertical="center" wrapText="1"/>
      <protection locked="0"/>
    </xf>
    <xf numFmtId="0" fontId="133" fillId="10" borderId="166" xfId="4" applyFont="1" applyFill="1" applyBorder="1" applyAlignment="1" applyProtection="1">
      <alignment horizontal="center" vertical="center" shrinkToFit="1"/>
      <protection locked="0"/>
    </xf>
    <xf numFmtId="0" fontId="133" fillId="10" borderId="0" xfId="4" applyFont="1" applyFill="1" applyAlignment="1" applyProtection="1">
      <alignment horizontal="center" vertical="center" shrinkToFit="1"/>
      <protection locked="0"/>
    </xf>
    <xf numFmtId="0" fontId="133" fillId="10" borderId="172" xfId="4" applyFont="1" applyFill="1" applyBorder="1" applyAlignment="1" applyProtection="1">
      <alignment horizontal="center" vertical="center" shrinkToFit="1"/>
      <protection locked="0"/>
    </xf>
    <xf numFmtId="190" fontId="90" fillId="0" borderId="99" xfId="0" applyNumberFormat="1" applyFont="1" applyBorder="1" applyAlignment="1">
      <alignment horizontal="center" vertical="center"/>
    </xf>
    <xf numFmtId="190" fontId="90" fillId="0" borderId="101" xfId="0" applyNumberFormat="1" applyFont="1" applyBorder="1" applyAlignment="1">
      <alignment horizontal="center" vertical="center"/>
    </xf>
    <xf numFmtId="190" fontId="133" fillId="0" borderId="102" xfId="0" applyNumberFormat="1" applyFont="1" applyBorder="1" applyAlignment="1" applyProtection="1">
      <alignment horizontal="center" vertical="center" shrinkToFit="1"/>
      <protection locked="0"/>
    </xf>
    <xf numFmtId="190" fontId="133" fillId="0" borderId="103" xfId="0" applyNumberFormat="1" applyFont="1" applyBorder="1" applyAlignment="1" applyProtection="1">
      <alignment horizontal="center" vertical="center" shrinkToFit="1"/>
      <protection locked="0"/>
    </xf>
    <xf numFmtId="0" fontId="0" fillId="0" borderId="165" xfId="0" applyBorder="1" applyAlignment="1">
      <alignment horizontal="center" vertical="center"/>
    </xf>
    <xf numFmtId="0" fontId="0" fillId="0" borderId="25" xfId="0" applyBorder="1" applyAlignment="1">
      <alignment horizontal="left" vertical="center"/>
    </xf>
    <xf numFmtId="0" fontId="0" fillId="0" borderId="3" xfId="0" applyBorder="1" applyAlignment="1">
      <alignment horizontal="left" vertical="center"/>
    </xf>
    <xf numFmtId="195" fontId="136" fillId="10" borderId="166" xfId="4" applyNumberFormat="1" applyFont="1" applyFill="1" applyBorder="1" applyAlignment="1" applyProtection="1">
      <alignment horizontal="center" vertical="center" shrinkToFit="1"/>
      <protection locked="0"/>
    </xf>
    <xf numFmtId="195" fontId="136" fillId="10" borderId="0" xfId="4" applyNumberFormat="1" applyFont="1" applyFill="1" applyAlignment="1" applyProtection="1">
      <alignment horizontal="center" vertical="center" shrinkToFit="1"/>
      <protection locked="0"/>
    </xf>
    <xf numFmtId="195" fontId="136" fillId="10" borderId="172" xfId="4" applyNumberFormat="1" applyFont="1" applyFill="1" applyBorder="1" applyAlignment="1" applyProtection="1">
      <alignment horizontal="center" vertical="center" shrinkToFit="1"/>
      <protection locked="0"/>
    </xf>
    <xf numFmtId="177" fontId="25" fillId="10" borderId="165" xfId="0" applyNumberFormat="1" applyFont="1" applyFill="1" applyBorder="1" applyAlignment="1" applyProtection="1">
      <alignment horizontal="center" vertical="center"/>
      <protection locked="0"/>
    </xf>
    <xf numFmtId="197" fontId="159" fillId="0" borderId="0" xfId="0" applyNumberFormat="1" applyFont="1">
      <alignment vertical="center"/>
    </xf>
    <xf numFmtId="197" fontId="160" fillId="0" borderId="0" xfId="0" applyNumberFormat="1" applyFont="1">
      <alignment vertical="center"/>
    </xf>
    <xf numFmtId="0" fontId="35" fillId="5" borderId="167" xfId="2" applyNumberFormat="1" applyFont="1" applyFill="1" applyBorder="1" applyAlignment="1" applyProtection="1">
      <alignment horizontal="center" vertical="center" shrinkToFit="1"/>
      <protection locked="0"/>
    </xf>
    <xf numFmtId="0" fontId="35" fillId="5" borderId="36" xfId="2" applyNumberFormat="1" applyFont="1" applyFill="1" applyBorder="1" applyAlignment="1" applyProtection="1">
      <alignment horizontal="center" vertical="center" shrinkToFit="1"/>
      <protection locked="0"/>
    </xf>
    <xf numFmtId="0" fontId="35" fillId="5" borderId="168" xfId="2" applyNumberFormat="1" applyFont="1" applyFill="1" applyBorder="1" applyAlignment="1" applyProtection="1">
      <alignment horizontal="center" vertical="center" shrinkToFit="1"/>
      <protection locked="0"/>
    </xf>
    <xf numFmtId="0" fontId="54" fillId="0" borderId="198" xfId="4" applyFont="1" applyBorder="1" applyAlignment="1">
      <alignment horizontal="center" vertical="center"/>
    </xf>
    <xf numFmtId="0" fontId="54" fillId="0" borderId="29" xfId="4" applyFont="1" applyBorder="1" applyAlignment="1">
      <alignment horizontal="center" vertical="center"/>
    </xf>
    <xf numFmtId="0" fontId="54" fillId="0" borderId="332" xfId="4" applyFont="1" applyBorder="1" applyAlignment="1">
      <alignment horizontal="center" vertical="center"/>
    </xf>
    <xf numFmtId="0" fontId="133" fillId="0" borderId="2" xfId="4" applyFont="1" applyBorder="1" applyAlignment="1">
      <alignment horizontal="center" vertical="center" shrinkToFit="1"/>
    </xf>
    <xf numFmtId="0" fontId="133" fillId="0" borderId="25" xfId="4" applyFont="1" applyBorder="1" applyAlignment="1">
      <alignment horizontal="center" vertical="center" shrinkToFit="1"/>
    </xf>
    <xf numFmtId="0" fontId="133" fillId="0" borderId="3" xfId="4" applyFont="1" applyBorder="1" applyAlignment="1">
      <alignment horizontal="center" vertical="center" shrinkToFit="1"/>
    </xf>
    <xf numFmtId="0" fontId="133" fillId="0" borderId="198" xfId="4" applyFont="1" applyBorder="1" applyAlignment="1">
      <alignment horizontal="center" vertical="center" shrinkToFit="1"/>
    </xf>
    <xf numFmtId="0" fontId="133" fillId="0" borderId="29" xfId="4" applyFont="1" applyBorder="1" applyAlignment="1">
      <alignment horizontal="center" vertical="center" shrinkToFit="1"/>
    </xf>
    <xf numFmtId="0" fontId="133" fillId="0" borderId="6" xfId="4" applyFont="1" applyBorder="1" applyAlignment="1">
      <alignment horizontal="center" vertical="center" shrinkToFit="1"/>
    </xf>
    <xf numFmtId="0" fontId="25" fillId="0" borderId="2" xfId="0" applyFont="1" applyBorder="1" applyAlignment="1">
      <alignment horizontal="center" vertical="center"/>
    </xf>
    <xf numFmtId="0" fontId="25" fillId="0" borderId="3" xfId="0" applyFont="1" applyBorder="1" applyAlignment="1">
      <alignment horizontal="center" vertical="center"/>
    </xf>
    <xf numFmtId="0" fontId="25" fillId="0" borderId="198" xfId="0" applyFont="1" applyBorder="1" applyAlignment="1">
      <alignment horizontal="center" vertical="center"/>
    </xf>
    <xf numFmtId="0" fontId="25" fillId="0" borderId="6" xfId="0" applyFont="1" applyBorder="1" applyAlignment="1">
      <alignment horizontal="center" vertical="center"/>
    </xf>
    <xf numFmtId="191" fontId="32" fillId="0" borderId="1" xfId="12" applyNumberFormat="1" applyFont="1" applyFill="1" applyBorder="1" applyAlignment="1" applyProtection="1">
      <alignment horizontal="center" vertical="center" shrinkToFit="1"/>
    </xf>
    <xf numFmtId="191" fontId="32" fillId="0" borderId="90" xfId="12" applyNumberFormat="1" applyFont="1" applyFill="1" applyBorder="1" applyAlignment="1" applyProtection="1">
      <alignment horizontal="center" vertical="center" shrinkToFit="1"/>
    </xf>
    <xf numFmtId="0" fontId="0" fillId="0" borderId="337" xfId="0" applyBorder="1" applyAlignment="1" applyProtection="1">
      <alignment horizontal="center" vertical="center"/>
      <protection locked="0"/>
    </xf>
    <xf numFmtId="0" fontId="230" fillId="22" borderId="167" xfId="0" applyFont="1" applyFill="1" applyBorder="1" applyAlignment="1">
      <alignment horizontal="center" vertical="center" wrapText="1"/>
    </xf>
    <xf numFmtId="0" fontId="230" fillId="22" borderId="36" xfId="0" applyFont="1" applyFill="1" applyBorder="1" applyAlignment="1">
      <alignment horizontal="center" vertical="center" wrapText="1"/>
    </xf>
    <xf numFmtId="0" fontId="230" fillId="22" borderId="168" xfId="0" applyFont="1" applyFill="1" applyBorder="1" applyAlignment="1">
      <alignment horizontal="center" vertical="center" wrapText="1"/>
    </xf>
    <xf numFmtId="0" fontId="25" fillId="0" borderId="36" xfId="0" applyFont="1" applyBorder="1" applyAlignment="1">
      <alignment horizontal="center" vertical="center"/>
    </xf>
    <xf numFmtId="190" fontId="133" fillId="0" borderId="345" xfId="0" applyNumberFormat="1" applyFont="1" applyBorder="1" applyAlignment="1" applyProtection="1">
      <alignment horizontal="center" vertical="center" shrinkToFit="1"/>
      <protection locked="0"/>
    </xf>
    <xf numFmtId="190" fontId="133" fillId="0" borderId="346" xfId="0" applyNumberFormat="1" applyFont="1" applyBorder="1" applyAlignment="1" applyProtection="1">
      <alignment horizontal="center" vertical="center" shrinkToFit="1"/>
      <protection locked="0"/>
    </xf>
    <xf numFmtId="190" fontId="0" fillId="0" borderId="89" xfId="0" applyNumberFormat="1" applyBorder="1" applyAlignment="1">
      <alignment horizontal="center" vertical="center"/>
    </xf>
    <xf numFmtId="190" fontId="0" fillId="0" borderId="3" xfId="0" applyNumberFormat="1" applyBorder="1" applyAlignment="1">
      <alignment horizontal="center" vertical="center"/>
    </xf>
    <xf numFmtId="0" fontId="0" fillId="0" borderId="140" xfId="0" applyBorder="1" applyAlignment="1">
      <alignment horizontal="left" vertical="center"/>
    </xf>
    <xf numFmtId="0" fontId="0" fillId="0" borderId="13" xfId="0" applyBorder="1" applyAlignment="1">
      <alignment horizontal="left" vertical="center"/>
    </xf>
    <xf numFmtId="0" fontId="25" fillId="0" borderId="167" xfId="0" applyFont="1" applyBorder="1" applyAlignment="1">
      <alignment horizontal="left" vertical="center"/>
    </xf>
    <xf numFmtId="0" fontId="25" fillId="0" borderId="36" xfId="0" applyFont="1" applyBorder="1" applyAlignment="1">
      <alignment horizontal="left" vertical="center"/>
    </xf>
    <xf numFmtId="0" fontId="30" fillId="0" borderId="0" xfId="8" applyFont="1" applyAlignment="1">
      <alignment horizontal="center" vertical="center"/>
    </xf>
    <xf numFmtId="0" fontId="293" fillId="0" borderId="5" xfId="8" applyFont="1" applyBorder="1" applyAlignment="1">
      <alignment horizontal="center" vertical="center" shrinkToFit="1"/>
    </xf>
    <xf numFmtId="0" fontId="293" fillId="0" borderId="29" xfId="8" applyFont="1" applyBorder="1" applyAlignment="1">
      <alignment horizontal="center" vertical="center" shrinkToFit="1"/>
    </xf>
    <xf numFmtId="0" fontId="293" fillId="0" borderId="41" xfId="8" applyFont="1" applyBorder="1" applyAlignment="1">
      <alignment horizontal="center" vertical="center" shrinkToFit="1"/>
    </xf>
    <xf numFmtId="0" fontId="293" fillId="0" borderId="25" xfId="8" applyFont="1" applyBorder="1" applyAlignment="1">
      <alignment horizontal="center" vertical="center" shrinkToFit="1"/>
    </xf>
    <xf numFmtId="0" fontId="293" fillId="0" borderId="44" xfId="8" applyFont="1" applyBorder="1" applyAlignment="1">
      <alignment horizontal="center" vertical="center" shrinkToFit="1"/>
    </xf>
    <xf numFmtId="0" fontId="30" fillId="0" borderId="2" xfId="8" applyFont="1" applyBorder="1" applyAlignment="1">
      <alignment horizontal="center" vertical="center" wrapText="1"/>
    </xf>
    <xf numFmtId="0" fontId="30" fillId="0" borderId="25" xfId="8" applyFont="1" applyBorder="1" applyAlignment="1">
      <alignment horizontal="center" vertical="center" wrapText="1"/>
    </xf>
    <xf numFmtId="0" fontId="30" fillId="0" borderId="3" xfId="8" applyFont="1" applyBorder="1" applyAlignment="1">
      <alignment horizontal="center" vertical="center" wrapText="1"/>
    </xf>
    <xf numFmtId="0" fontId="30" fillId="0" borderId="166" xfId="8" applyFont="1" applyBorder="1" applyAlignment="1">
      <alignment horizontal="center" vertical="center" wrapText="1"/>
    </xf>
    <xf numFmtId="0" fontId="30" fillId="0" borderId="0" xfId="8" applyFont="1" applyAlignment="1">
      <alignment horizontal="center" vertical="center" wrapText="1"/>
    </xf>
    <xf numFmtId="0" fontId="30" fillId="0" borderId="172" xfId="8" applyFont="1" applyBorder="1" applyAlignment="1">
      <alignment horizontal="center" vertical="center" wrapText="1"/>
    </xf>
    <xf numFmtId="0" fontId="293" fillId="0" borderId="6" xfId="8" applyFont="1" applyBorder="1" applyAlignment="1">
      <alignment horizontal="center" vertical="center" shrinkToFit="1"/>
    </xf>
    <xf numFmtId="0" fontId="293" fillId="0" borderId="166" xfId="8" applyFont="1" applyBorder="1" applyAlignment="1">
      <alignment horizontal="center" vertical="center" shrinkToFit="1"/>
    </xf>
    <xf numFmtId="0" fontId="293" fillId="0" borderId="0" xfId="8" applyFont="1" applyAlignment="1">
      <alignment horizontal="center" vertical="center" shrinkToFit="1"/>
    </xf>
    <xf numFmtId="0" fontId="293" fillId="0" borderId="172" xfId="8" applyFont="1" applyBorder="1" applyAlignment="1">
      <alignment horizontal="center" vertical="center" shrinkToFit="1"/>
    </xf>
    <xf numFmtId="0" fontId="293" fillId="0" borderId="157" xfId="8" applyFont="1" applyBorder="1" applyAlignment="1">
      <alignment horizontal="center" vertical="center" shrinkToFit="1"/>
    </xf>
    <xf numFmtId="0" fontId="293" fillId="0" borderId="158" xfId="8" applyFont="1" applyBorder="1" applyAlignment="1">
      <alignment horizontal="center" vertical="center" shrinkToFit="1"/>
    </xf>
    <xf numFmtId="0" fontId="293" fillId="0" borderId="183" xfId="8" applyFont="1" applyBorder="1" applyAlignment="1">
      <alignment horizontal="center" vertical="center" shrinkToFit="1"/>
    </xf>
    <xf numFmtId="0" fontId="293" fillId="0" borderId="180" xfId="8" applyFont="1" applyBorder="1" applyAlignment="1">
      <alignment horizontal="center" vertical="center" shrinkToFit="1"/>
    </xf>
    <xf numFmtId="0" fontId="293" fillId="0" borderId="181" xfId="8" applyFont="1" applyBorder="1" applyAlignment="1">
      <alignment horizontal="center" vertical="center" shrinkToFit="1"/>
    </xf>
    <xf numFmtId="0" fontId="293" fillId="0" borderId="182" xfId="8" applyFont="1" applyBorder="1" applyAlignment="1">
      <alignment horizontal="center" vertical="center" shrinkToFit="1"/>
    </xf>
    <xf numFmtId="0" fontId="293" fillId="0" borderId="2" xfId="8" applyFont="1" applyBorder="1" applyAlignment="1">
      <alignment horizontal="center" vertical="center" shrinkToFit="1"/>
    </xf>
    <xf numFmtId="0" fontId="30" fillId="0" borderId="79" xfId="8" applyFont="1" applyBorder="1" applyAlignment="1">
      <alignment horizontal="center" vertical="center"/>
    </xf>
    <xf numFmtId="0" fontId="30" fillId="0" borderId="25" xfId="8" applyFont="1" applyBorder="1" applyAlignment="1">
      <alignment horizontal="center" vertical="center"/>
    </xf>
    <xf numFmtId="0" fontId="30" fillId="0" borderId="3" xfId="8" applyFont="1" applyBorder="1" applyAlignment="1">
      <alignment horizontal="center" vertical="center"/>
    </xf>
    <xf numFmtId="0" fontId="30" fillId="0" borderId="40" xfId="8" applyFont="1" applyBorder="1" applyAlignment="1">
      <alignment horizontal="center" vertical="center"/>
    </xf>
    <xf numFmtId="0" fontId="30" fillId="0" borderId="29" xfId="8" applyFont="1" applyBorder="1" applyAlignment="1">
      <alignment horizontal="center" vertical="center"/>
    </xf>
    <xf numFmtId="0" fontId="30" fillId="0" borderId="6" xfId="8" applyFont="1" applyBorder="1" applyAlignment="1">
      <alignment horizontal="center" vertical="center"/>
    </xf>
    <xf numFmtId="0" fontId="293" fillId="0" borderId="3" xfId="8" applyFont="1" applyBorder="1" applyAlignment="1">
      <alignment horizontal="center" vertical="center" shrinkToFit="1"/>
    </xf>
    <xf numFmtId="0" fontId="244" fillId="0" borderId="146" xfId="8" applyFont="1" applyBorder="1" applyAlignment="1">
      <alignment horizontal="center" vertical="center"/>
    </xf>
    <xf numFmtId="0" fontId="244" fillId="0" borderId="147" xfId="8" applyFont="1" applyBorder="1" applyAlignment="1">
      <alignment horizontal="center" vertical="center"/>
    </xf>
    <xf numFmtId="0" fontId="244" fillId="0" borderId="148" xfId="8" applyFont="1" applyBorder="1" applyAlignment="1">
      <alignment horizontal="center" vertical="center"/>
    </xf>
    <xf numFmtId="0" fontId="244" fillId="0" borderId="157" xfId="8" applyFont="1" applyBorder="1" applyAlignment="1">
      <alignment horizontal="center" vertical="center"/>
    </xf>
    <xf numFmtId="0" fontId="244" fillId="0" borderId="158" xfId="8" applyFont="1" applyBorder="1" applyAlignment="1">
      <alignment horizontal="center" vertical="center"/>
    </xf>
    <xf numFmtId="0" fontId="244" fillId="0" borderId="192" xfId="8" applyFont="1" applyBorder="1" applyAlignment="1">
      <alignment horizontal="center" vertical="center"/>
    </xf>
    <xf numFmtId="0" fontId="244" fillId="0" borderId="180" xfId="8" applyFont="1" applyBorder="1" applyAlignment="1">
      <alignment horizontal="center" vertical="center"/>
    </xf>
    <xf numFmtId="0" fontId="244" fillId="0" borderId="181" xfId="8" applyFont="1" applyBorder="1" applyAlignment="1">
      <alignment horizontal="center" vertical="center"/>
    </xf>
    <xf numFmtId="0" fontId="244" fillId="0" borderId="191" xfId="8" applyFont="1" applyBorder="1" applyAlignment="1">
      <alignment horizontal="center" vertical="center"/>
    </xf>
    <xf numFmtId="0" fontId="30" fillId="0" borderId="77" xfId="8" applyFont="1" applyBorder="1" applyAlignment="1">
      <alignment horizontal="center" vertical="center"/>
    </xf>
    <xf numFmtId="0" fontId="30" fillId="0" borderId="86" xfId="8" applyFont="1" applyBorder="1" applyAlignment="1">
      <alignment horizontal="center" vertical="center"/>
    </xf>
    <xf numFmtId="0" fontId="30" fillId="0" borderId="77" xfId="8" applyFont="1" applyBorder="1" applyAlignment="1">
      <alignment horizontal="left" vertical="center"/>
    </xf>
    <xf numFmtId="0" fontId="30" fillId="0" borderId="138" xfId="8" applyFont="1" applyBorder="1" applyAlignment="1">
      <alignment horizontal="left" vertical="center"/>
    </xf>
    <xf numFmtId="0" fontId="30" fillId="0" borderId="40" xfId="8" applyFont="1" applyBorder="1" applyAlignment="1" applyProtection="1">
      <alignment horizontal="center" vertical="center"/>
      <protection locked="0"/>
    </xf>
    <xf numFmtId="0" fontId="30" fillId="0" borderId="0" xfId="8" applyFont="1" applyAlignment="1" applyProtection="1">
      <alignment horizontal="center" vertical="center"/>
      <protection locked="0"/>
    </xf>
    <xf numFmtId="0" fontId="30" fillId="0" borderId="172" xfId="8" applyFont="1" applyBorder="1" applyAlignment="1" applyProtection="1">
      <alignment horizontal="center" vertical="center"/>
      <protection locked="0"/>
    </xf>
    <xf numFmtId="0" fontId="244" fillId="0" borderId="167" xfId="8" quotePrefix="1" applyFont="1" applyBorder="1" applyAlignment="1">
      <alignment horizontal="center" vertical="center"/>
    </xf>
    <xf numFmtId="0" fontId="244" fillId="0" borderId="36" xfId="8" applyFont="1" applyBorder="1" applyAlignment="1">
      <alignment horizontal="center" vertical="center"/>
    </xf>
    <xf numFmtId="0" fontId="244" fillId="0" borderId="167" xfId="8" applyFont="1" applyBorder="1" applyAlignment="1">
      <alignment horizontal="center" vertical="center"/>
    </xf>
    <xf numFmtId="0" fontId="244" fillId="0" borderId="62" xfId="8" applyFont="1" applyBorder="1" applyAlignment="1">
      <alignment horizontal="center" vertical="center"/>
    </xf>
    <xf numFmtId="0" fontId="244" fillId="0" borderId="51" xfId="8" applyFont="1" applyBorder="1" applyAlignment="1">
      <alignment horizontal="center" vertical="center"/>
    </xf>
    <xf numFmtId="0" fontId="244" fillId="10" borderId="25" xfId="8" applyFont="1" applyFill="1" applyBorder="1" applyAlignment="1" applyProtection="1">
      <alignment horizontal="center" vertical="center"/>
      <protection locked="0"/>
    </xf>
    <xf numFmtId="0" fontId="244" fillId="10" borderId="3" xfId="8" applyFont="1" applyFill="1" applyBorder="1" applyAlignment="1" applyProtection="1">
      <alignment horizontal="center" vertical="center"/>
      <protection locked="0"/>
    </xf>
    <xf numFmtId="0" fontId="244" fillId="0" borderId="0" xfId="8" applyFont="1" applyAlignment="1" applyProtection="1">
      <alignment horizontal="center" vertical="center"/>
      <protection locked="0"/>
    </xf>
    <xf numFmtId="0" fontId="244" fillId="0" borderId="172" xfId="8" applyFont="1" applyBorder="1" applyAlignment="1" applyProtection="1">
      <alignment horizontal="center" vertical="center"/>
      <protection locked="0"/>
    </xf>
    <xf numFmtId="0" fontId="244" fillId="0" borderId="43" xfId="8" applyFont="1" applyBorder="1" applyAlignment="1" applyProtection="1">
      <alignment horizontal="center" vertical="center"/>
      <protection locked="0"/>
    </xf>
    <xf numFmtId="0" fontId="244" fillId="0" borderId="55" xfId="8" applyFont="1" applyBorder="1" applyAlignment="1" applyProtection="1">
      <alignment horizontal="center" vertical="center"/>
      <protection locked="0"/>
    </xf>
    <xf numFmtId="0" fontId="30" fillId="0" borderId="49" xfId="8" applyFont="1" applyBorder="1" applyAlignment="1" applyProtection="1">
      <alignment horizontal="center" vertical="center"/>
      <protection locked="0"/>
    </xf>
    <xf numFmtId="0" fontId="30" fillId="0" borderId="43" xfId="8" applyFont="1" applyBorder="1" applyAlignment="1" applyProtection="1">
      <alignment horizontal="center" vertical="center"/>
      <protection locked="0"/>
    </xf>
    <xf numFmtId="0" fontId="30" fillId="0" borderId="55" xfId="8" applyFont="1" applyBorder="1" applyAlignment="1" applyProtection="1">
      <alignment horizontal="center" vertical="center"/>
      <protection locked="0"/>
    </xf>
    <xf numFmtId="0" fontId="30" fillId="0" borderId="79" xfId="8" applyFont="1" applyBorder="1" applyAlignment="1" applyProtection="1">
      <alignment horizontal="center" vertical="center"/>
      <protection locked="0"/>
    </xf>
    <xf numFmtId="0" fontId="30" fillId="0" borderId="25" xfId="8" applyFont="1" applyBorder="1" applyAlignment="1" applyProtection="1">
      <alignment horizontal="center" vertical="center"/>
      <protection locked="0"/>
    </xf>
    <xf numFmtId="0" fontId="30" fillId="0" borderId="3" xfId="8" applyFont="1" applyBorder="1" applyAlignment="1" applyProtection="1">
      <alignment horizontal="center" vertical="center"/>
      <protection locked="0"/>
    </xf>
    <xf numFmtId="0" fontId="244" fillId="15" borderId="25" xfId="8" applyFont="1" applyFill="1" applyBorder="1" applyAlignment="1" applyProtection="1">
      <alignment horizontal="left" vertical="center" wrapText="1"/>
      <protection locked="0"/>
    </xf>
    <xf numFmtId="0" fontId="244" fillId="10" borderId="25" xfId="8" applyFont="1" applyFill="1" applyBorder="1" applyAlignment="1" applyProtection="1">
      <alignment horizontal="left" vertical="center" wrapText="1"/>
      <protection locked="0"/>
    </xf>
    <xf numFmtId="0" fontId="244" fillId="10" borderId="3" xfId="8" applyFont="1" applyFill="1" applyBorder="1" applyAlignment="1" applyProtection="1">
      <alignment horizontal="left" vertical="center" wrapText="1"/>
      <protection locked="0"/>
    </xf>
    <xf numFmtId="0" fontId="244" fillId="10" borderId="0" xfId="8" applyFont="1" applyFill="1" applyAlignment="1" applyProtection="1">
      <alignment horizontal="left" vertical="center" wrapText="1"/>
      <protection locked="0"/>
    </xf>
    <xf numFmtId="0" fontId="244" fillId="10" borderId="172" xfId="8" applyFont="1" applyFill="1" applyBorder="1" applyAlignment="1" applyProtection="1">
      <alignment horizontal="left" vertical="center" wrapText="1"/>
      <protection locked="0"/>
    </xf>
    <xf numFmtId="0" fontId="244" fillId="10" borderId="29" xfId="8" applyFont="1" applyFill="1" applyBorder="1" applyAlignment="1" applyProtection="1">
      <alignment horizontal="left" vertical="center" wrapText="1"/>
      <protection locked="0"/>
    </xf>
    <xf numFmtId="0" fontId="244" fillId="10" borderId="332" xfId="8" applyFont="1" applyFill="1" applyBorder="1" applyAlignment="1" applyProtection="1">
      <alignment horizontal="left" vertical="center" wrapText="1"/>
      <protection locked="0"/>
    </xf>
    <xf numFmtId="0" fontId="30" fillId="0" borderId="39" xfId="8" applyFont="1" applyBorder="1" applyAlignment="1" applyProtection="1">
      <alignment horizontal="center" vertical="center"/>
      <protection locked="0"/>
    </xf>
    <xf numFmtId="0" fontId="30" fillId="0" borderId="29" xfId="8" applyFont="1" applyBorder="1" applyAlignment="1" applyProtection="1">
      <alignment horizontal="center" vertical="center"/>
      <protection locked="0"/>
    </xf>
    <xf numFmtId="0" fontId="30" fillId="0" borderId="6" xfId="8" applyFont="1" applyBorder="1" applyAlignment="1" applyProtection="1">
      <alignment horizontal="center" vertical="center"/>
      <protection locked="0"/>
    </xf>
    <xf numFmtId="0" fontId="30" fillId="0" borderId="204" xfId="8" applyFont="1" applyBorder="1" applyAlignment="1" applyProtection="1">
      <alignment horizontal="center" vertical="center"/>
      <protection locked="0"/>
    </xf>
    <xf numFmtId="0" fontId="30" fillId="0" borderId="206" xfId="8" applyFont="1" applyBorder="1" applyAlignment="1" applyProtection="1">
      <alignment horizontal="center" vertical="center"/>
      <protection locked="0"/>
    </xf>
    <xf numFmtId="0" fontId="30" fillId="0" borderId="199" xfId="8" applyFont="1" applyBorder="1" applyAlignment="1" applyProtection="1">
      <alignment horizontal="center" vertical="center"/>
      <protection locked="0"/>
    </xf>
    <xf numFmtId="0" fontId="244" fillId="0" borderId="86" xfId="8" quotePrefix="1" applyFont="1" applyBorder="1" applyAlignment="1">
      <alignment horizontal="center" vertical="center"/>
    </xf>
    <xf numFmtId="0" fontId="244" fillId="0" borderId="77" xfId="8" applyFont="1" applyBorder="1" applyAlignment="1">
      <alignment horizontal="center" vertical="center"/>
    </xf>
    <xf numFmtId="0" fontId="244" fillId="15" borderId="206" xfId="8" applyFont="1" applyFill="1" applyBorder="1" applyAlignment="1" applyProtection="1">
      <alignment horizontal="left" vertical="center" wrapText="1"/>
      <protection locked="0"/>
    </xf>
    <xf numFmtId="0" fontId="244" fillId="10" borderId="206" xfId="8" applyFont="1" applyFill="1" applyBorder="1" applyAlignment="1" applyProtection="1">
      <alignment horizontal="left" vertical="center" wrapText="1"/>
      <protection locked="0"/>
    </xf>
    <xf numFmtId="0" fontId="244" fillId="10" borderId="199" xfId="8" applyFont="1" applyFill="1" applyBorder="1" applyAlignment="1" applyProtection="1">
      <alignment horizontal="left" vertical="center" wrapText="1"/>
      <protection locked="0"/>
    </xf>
    <xf numFmtId="0" fontId="244" fillId="0" borderId="20" xfId="8" applyFont="1" applyBorder="1" applyAlignment="1">
      <alignment horizontal="center" vertical="center"/>
    </xf>
    <xf numFmtId="0" fontId="244" fillId="0" borderId="168" xfId="8" applyFont="1" applyBorder="1" applyAlignment="1">
      <alignment horizontal="center" vertical="center"/>
    </xf>
    <xf numFmtId="0" fontId="30" fillId="0" borderId="154" xfId="8" applyFont="1" applyBorder="1" applyAlignment="1">
      <alignment horizontal="left" vertical="center"/>
    </xf>
    <xf numFmtId="0" fontId="30" fillId="0" borderId="18" xfId="8" applyFont="1" applyBorder="1" applyAlignment="1">
      <alignment horizontal="left" vertical="center"/>
    </xf>
    <xf numFmtId="0" fontId="30" fillId="0" borderId="0" xfId="8" applyFont="1" applyAlignment="1">
      <alignment horizontal="left" vertical="center"/>
    </xf>
    <xf numFmtId="0" fontId="30" fillId="0" borderId="19" xfId="8" applyFont="1" applyBorder="1" applyAlignment="1">
      <alignment horizontal="left" vertical="center"/>
    </xf>
    <xf numFmtId="0" fontId="30" fillId="0" borderId="43" xfId="8" applyFont="1" applyBorder="1" applyAlignment="1">
      <alignment horizontal="left" vertical="center"/>
    </xf>
    <xf numFmtId="0" fontId="30" fillId="0" borderId="22" xfId="8" applyFont="1" applyBorder="1" applyAlignment="1">
      <alignment horizontal="left" vertical="center"/>
    </xf>
    <xf numFmtId="0" fontId="30" fillId="0" borderId="2" xfId="8" applyFont="1" applyBorder="1" applyAlignment="1">
      <alignment horizontal="center" vertical="center"/>
    </xf>
    <xf numFmtId="0" fontId="30" fillId="0" borderId="44" xfId="8" applyFont="1" applyBorder="1" applyAlignment="1">
      <alignment horizontal="center" vertical="center"/>
    </xf>
    <xf numFmtId="0" fontId="30" fillId="0" borderId="5" xfId="8" applyFont="1" applyBorder="1" applyAlignment="1">
      <alignment horizontal="center" vertical="center"/>
    </xf>
    <xf numFmtId="0" fontId="30" fillId="0" borderId="41" xfId="8" applyFont="1" applyBorder="1" applyAlignment="1">
      <alignment horizontal="center" vertical="center"/>
    </xf>
    <xf numFmtId="0" fontId="30" fillId="0" borderId="62" xfId="8" applyFont="1" applyBorder="1" applyAlignment="1">
      <alignment horizontal="center" vertical="center"/>
    </xf>
    <xf numFmtId="0" fontId="30" fillId="0" borderId="51" xfId="8" applyFont="1" applyBorder="1" applyAlignment="1">
      <alignment horizontal="center" vertical="center"/>
    </xf>
    <xf numFmtId="0" fontId="30" fillId="0" borderId="63" xfId="8" applyFont="1" applyBorder="1" applyAlignment="1">
      <alignment horizontal="center" vertical="center"/>
    </xf>
    <xf numFmtId="0" fontId="30" fillId="0" borderId="64" xfId="8" applyFont="1" applyBorder="1" applyAlignment="1">
      <alignment horizontal="center" vertical="center"/>
    </xf>
    <xf numFmtId="0" fontId="244" fillId="0" borderId="165" xfId="8" applyFont="1" applyBorder="1" applyAlignment="1">
      <alignment horizontal="center" vertical="center"/>
    </xf>
    <xf numFmtId="0" fontId="244" fillId="0" borderId="173" xfId="8" applyFont="1" applyBorder="1" applyAlignment="1">
      <alignment horizontal="center" vertical="center"/>
    </xf>
    <xf numFmtId="0" fontId="30" fillId="0" borderId="85" xfId="8" applyFont="1" applyBorder="1" applyAlignment="1">
      <alignment horizontal="center" vertical="center"/>
    </xf>
    <xf numFmtId="0" fontId="30" fillId="0" borderId="71" xfId="8" applyFont="1" applyBorder="1" applyAlignment="1">
      <alignment horizontal="center" vertical="center"/>
    </xf>
    <xf numFmtId="0" fontId="30" fillId="0" borderId="137" xfId="8" applyFont="1" applyBorder="1" applyAlignment="1">
      <alignment horizontal="center" vertical="center"/>
    </xf>
    <xf numFmtId="0" fontId="30" fillId="0" borderId="165" xfId="8" applyFont="1" applyBorder="1" applyAlignment="1">
      <alignment horizontal="center" vertical="center"/>
    </xf>
    <xf numFmtId="0" fontId="30" fillId="0" borderId="87" xfId="8" applyFont="1" applyBorder="1" applyAlignment="1">
      <alignment horizontal="center" vertical="center"/>
    </xf>
    <xf numFmtId="0" fontId="30" fillId="0" borderId="33" xfId="8" applyFont="1" applyBorder="1" applyAlignment="1">
      <alignment horizontal="center" vertical="center"/>
    </xf>
    <xf numFmtId="0" fontId="30" fillId="0" borderId="167" xfId="8" applyFont="1" applyBorder="1" applyAlignment="1">
      <alignment horizontal="center" vertical="center"/>
    </xf>
    <xf numFmtId="0" fontId="30" fillId="0" borderId="36" xfId="8" applyFont="1" applyBorder="1" applyAlignment="1">
      <alignment horizontal="center" vertical="center"/>
    </xf>
    <xf numFmtId="0" fontId="30" fillId="0" borderId="168" xfId="8" applyFont="1" applyBorder="1" applyAlignment="1">
      <alignment horizontal="center" vertical="center"/>
    </xf>
    <xf numFmtId="0" fontId="30" fillId="0" borderId="85" xfId="8" applyFont="1" applyBorder="1" applyAlignment="1">
      <alignment horizontal="center" vertical="center" wrapText="1"/>
    </xf>
    <xf numFmtId="0" fontId="30" fillId="0" borderId="71" xfId="8" applyFont="1" applyBorder="1" applyAlignment="1">
      <alignment horizontal="center" vertical="center" wrapText="1"/>
    </xf>
    <xf numFmtId="0" fontId="30" fillId="0" borderId="32" xfId="8" applyFont="1" applyBorder="1" applyAlignment="1">
      <alignment horizontal="center" vertical="center" wrapText="1"/>
    </xf>
    <xf numFmtId="0" fontId="30" fillId="0" borderId="165" xfId="8" applyFont="1" applyBorder="1" applyAlignment="1">
      <alignment horizontal="center" vertical="center" wrapText="1"/>
    </xf>
    <xf numFmtId="0" fontId="30" fillId="0" borderId="21" xfId="8" applyFont="1" applyBorder="1" applyAlignment="1">
      <alignment horizontal="center" vertical="center" wrapText="1"/>
    </xf>
    <xf numFmtId="0" fontId="30" fillId="0" borderId="33" xfId="8" applyFont="1" applyBorder="1" applyAlignment="1">
      <alignment horizontal="center" vertical="center" wrapText="1"/>
    </xf>
    <xf numFmtId="0" fontId="30" fillId="0" borderId="88" xfId="8" applyFont="1" applyBorder="1" applyAlignment="1">
      <alignment horizontal="center" vertical="center" wrapText="1"/>
    </xf>
    <xf numFmtId="0" fontId="30" fillId="0" borderId="185" xfId="8" applyFont="1" applyBorder="1" applyAlignment="1">
      <alignment horizontal="center" vertical="center"/>
    </xf>
    <xf numFmtId="0" fontId="30" fillId="0" borderId="11" xfId="8" applyFont="1" applyBorder="1" applyAlignment="1">
      <alignment horizontal="center" vertical="center"/>
    </xf>
    <xf numFmtId="0" fontId="30" fillId="0" borderId="186" xfId="8" applyFont="1" applyBorder="1" applyAlignment="1">
      <alignment horizontal="center" vertical="center"/>
    </xf>
    <xf numFmtId="0" fontId="30" fillId="0" borderId="187" xfId="8" applyFont="1" applyBorder="1" applyAlignment="1">
      <alignment horizontal="center" vertical="center"/>
    </xf>
    <xf numFmtId="0" fontId="30" fillId="0" borderId="188" xfId="8" applyFont="1" applyBorder="1" applyAlignment="1">
      <alignment horizontal="center" vertical="center"/>
    </xf>
    <xf numFmtId="0" fontId="30" fillId="0" borderId="189" xfId="8" applyFont="1" applyBorder="1" applyAlignment="1">
      <alignment horizontal="center" vertical="center"/>
    </xf>
    <xf numFmtId="0" fontId="244" fillId="0" borderId="63" xfId="8" applyFont="1" applyBorder="1" applyAlignment="1">
      <alignment horizontal="center" vertical="center"/>
    </xf>
    <xf numFmtId="0" fontId="244" fillId="0" borderId="64" xfId="8" applyFont="1" applyBorder="1" applyAlignment="1">
      <alignment horizontal="center" vertical="center"/>
    </xf>
    <xf numFmtId="0" fontId="244" fillId="0" borderId="17" xfId="8" applyFont="1" applyBorder="1" applyAlignment="1">
      <alignment horizontal="center" vertical="center"/>
    </xf>
    <xf numFmtId="0" fontId="244" fillId="0" borderId="154" xfId="8" applyFont="1" applyBorder="1" applyAlignment="1">
      <alignment horizontal="center" vertical="center"/>
    </xf>
    <xf numFmtId="0" fontId="244" fillId="0" borderId="166" xfId="8" applyFont="1" applyBorder="1" applyAlignment="1">
      <alignment horizontal="center" vertical="center"/>
    </xf>
    <xf numFmtId="0" fontId="244" fillId="0" borderId="0" xfId="8" applyFont="1" applyAlignment="1">
      <alignment horizontal="center" vertical="center"/>
    </xf>
    <xf numFmtId="0" fontId="244" fillId="0" borderId="53" xfId="8" applyFont="1" applyBorder="1" applyAlignment="1">
      <alignment horizontal="center" vertical="center"/>
    </xf>
    <xf numFmtId="0" fontId="244" fillId="0" borderId="43" xfId="8" applyFont="1" applyBorder="1" applyAlignment="1">
      <alignment horizontal="center" vertical="center"/>
    </xf>
    <xf numFmtId="0" fontId="30" fillId="0" borderId="8" xfId="8" applyFont="1" applyBorder="1" applyAlignment="1">
      <alignment horizontal="center" vertical="center"/>
    </xf>
    <xf numFmtId="0" fontId="30" fillId="0" borderId="79" xfId="8" applyFont="1" applyBorder="1" applyAlignment="1">
      <alignment horizontal="center" vertical="center" wrapText="1"/>
    </xf>
    <xf numFmtId="0" fontId="30" fillId="0" borderId="71" xfId="8" applyFont="1" applyBorder="1" applyAlignment="1">
      <alignment horizontal="right" vertical="center"/>
    </xf>
    <xf numFmtId="0" fontId="30" fillId="0" borderId="86" xfId="8" applyFont="1" applyBorder="1" applyAlignment="1">
      <alignment horizontal="right" vertical="center"/>
    </xf>
    <xf numFmtId="0" fontId="122" fillId="0" borderId="109" xfId="8" applyFont="1" applyBorder="1" applyAlignment="1">
      <alignment horizontal="center" vertical="center"/>
    </xf>
    <xf numFmtId="0" fontId="122" fillId="0" borderId="71" xfId="8" applyFont="1" applyBorder="1" applyAlignment="1">
      <alignment horizontal="center" vertical="center"/>
    </xf>
    <xf numFmtId="0" fontId="122" fillId="0" borderId="86" xfId="8" applyFont="1" applyBorder="1" applyAlignment="1">
      <alignment horizontal="center" vertical="center"/>
    </xf>
    <xf numFmtId="0" fontId="30" fillId="0" borderId="109" xfId="8" applyFont="1" applyBorder="1" applyAlignment="1">
      <alignment horizontal="left" vertical="center"/>
    </xf>
    <xf numFmtId="0" fontId="30" fillId="0" borderId="71" xfId="8" applyFont="1" applyBorder="1" applyAlignment="1">
      <alignment horizontal="left" vertical="center"/>
    </xf>
    <xf numFmtId="0" fontId="30" fillId="0" borderId="32" xfId="8" applyFont="1" applyBorder="1" applyAlignment="1">
      <alignment horizontal="left" vertical="center"/>
    </xf>
    <xf numFmtId="0" fontId="244" fillId="0" borderId="200" xfId="8" applyFont="1" applyBorder="1" applyAlignment="1">
      <alignment horizontal="center" vertical="center"/>
    </xf>
    <xf numFmtId="0" fontId="244" fillId="0" borderId="206" xfId="8" applyFont="1" applyBorder="1" applyAlignment="1">
      <alignment horizontal="center" vertical="center"/>
    </xf>
    <xf numFmtId="0" fontId="244" fillId="0" borderId="199" xfId="8" applyFont="1" applyBorder="1" applyAlignment="1">
      <alignment horizontal="center" vertical="center"/>
    </xf>
    <xf numFmtId="0" fontId="244" fillId="0" borderId="86" xfId="8" applyFont="1" applyBorder="1" applyAlignment="1">
      <alignment horizontal="center" vertical="center"/>
    </xf>
    <xf numFmtId="0" fontId="244" fillId="0" borderId="153" xfId="8" applyFont="1" applyBorder="1" applyAlignment="1">
      <alignment horizontal="center" vertical="center"/>
    </xf>
    <xf numFmtId="0" fontId="244" fillId="0" borderId="152" xfId="8" applyFont="1" applyBorder="1" applyAlignment="1">
      <alignment horizontal="center" vertical="center"/>
    </xf>
    <xf numFmtId="0" fontId="244" fillId="0" borderId="341" xfId="8" applyFont="1" applyBorder="1" applyAlignment="1">
      <alignment horizontal="center" vertical="center"/>
    </xf>
    <xf numFmtId="0" fontId="244" fillId="0" borderId="342" xfId="8" applyFont="1" applyBorder="1" applyAlignment="1">
      <alignment horizontal="center" vertical="center"/>
    </xf>
    <xf numFmtId="0" fontId="244" fillId="0" borderId="344" xfId="8" applyFont="1" applyBorder="1" applyAlignment="1">
      <alignment horizontal="center" vertical="center"/>
    </xf>
    <xf numFmtId="0" fontId="30" fillId="0" borderId="58" xfId="8" applyFont="1" applyBorder="1" applyAlignment="1">
      <alignment horizontal="center" vertical="center" shrinkToFit="1"/>
    </xf>
    <xf numFmtId="0" fontId="30" fillId="0" borderId="51" xfId="8" applyFont="1" applyBorder="1" applyAlignment="1">
      <alignment horizontal="center" vertical="center" shrinkToFit="1"/>
    </xf>
    <xf numFmtId="0" fontId="30" fillId="0" borderId="63" xfId="8" applyFont="1" applyBorder="1" applyAlignment="1">
      <alignment horizontal="center" vertical="center" shrinkToFit="1"/>
    </xf>
    <xf numFmtId="0" fontId="293" fillId="0" borderId="62" xfId="8" applyFont="1" applyBorder="1" applyAlignment="1">
      <alignment horizontal="center" vertical="center" shrinkToFit="1"/>
    </xf>
    <xf numFmtId="0" fontId="293" fillId="0" borderId="51" xfId="8" applyFont="1" applyBorder="1" applyAlignment="1">
      <alignment horizontal="center" vertical="center" shrinkToFit="1"/>
    </xf>
    <xf numFmtId="0" fontId="293" fillId="0" borderId="63" xfId="8" applyFont="1" applyBorder="1" applyAlignment="1">
      <alignment horizontal="center" vertical="center" shrinkToFit="1"/>
    </xf>
    <xf numFmtId="0" fontId="244" fillId="0" borderId="343" xfId="8" applyFont="1" applyBorder="1" applyAlignment="1">
      <alignment horizontal="center" vertical="center"/>
    </xf>
    <xf numFmtId="0" fontId="244" fillId="0" borderId="1" xfId="8" applyFont="1" applyBorder="1" applyAlignment="1">
      <alignment horizontal="center" vertical="center"/>
    </xf>
    <xf numFmtId="0" fontId="244" fillId="0" borderId="98" xfId="8" applyFont="1" applyBorder="1" applyAlignment="1">
      <alignment horizontal="center" vertical="center"/>
    </xf>
    <xf numFmtId="0" fontId="244" fillId="0" borderId="90" xfId="8" applyFont="1" applyBorder="1" applyAlignment="1">
      <alignment horizontal="center" vertical="center"/>
    </xf>
    <xf numFmtId="0" fontId="30" fillId="0" borderId="40" xfId="8" applyFont="1" applyBorder="1" applyAlignment="1">
      <alignment horizontal="center" vertical="center" shrinkToFit="1"/>
    </xf>
    <xf numFmtId="0" fontId="30" fillId="0" borderId="172" xfId="8" applyFont="1" applyBorder="1" applyAlignment="1">
      <alignment horizontal="center" vertical="center" shrinkToFit="1"/>
    </xf>
    <xf numFmtId="0" fontId="30" fillId="0" borderId="39" xfId="8" applyFont="1" applyBorder="1" applyAlignment="1">
      <alignment horizontal="center" vertical="center" shrinkToFit="1"/>
    </xf>
    <xf numFmtId="0" fontId="30" fillId="0" borderId="6" xfId="8" applyFont="1" applyBorder="1" applyAlignment="1">
      <alignment horizontal="center" vertical="center" shrinkToFit="1"/>
    </xf>
    <xf numFmtId="0" fontId="30" fillId="0" borderId="25" xfId="8" applyFont="1" applyBorder="1" applyAlignment="1">
      <alignment horizontal="center" vertical="center" shrinkToFit="1"/>
    </xf>
    <xf numFmtId="0" fontId="30" fillId="0" borderId="3" xfId="8" applyFont="1" applyBorder="1" applyAlignment="1">
      <alignment horizontal="center" vertical="center" shrinkToFit="1"/>
    </xf>
    <xf numFmtId="0" fontId="30" fillId="0" borderId="29" xfId="8" applyFont="1" applyBorder="1" applyAlignment="1">
      <alignment horizontal="center" vertical="center" shrinkToFit="1"/>
    </xf>
    <xf numFmtId="0" fontId="244" fillId="0" borderId="139" xfId="8" applyFont="1" applyBorder="1" applyAlignment="1">
      <alignment horizontal="center" vertical="center"/>
    </xf>
    <xf numFmtId="0" fontId="30" fillId="0" borderId="5" xfId="8" applyFont="1" applyBorder="1" applyAlignment="1">
      <alignment horizontal="center" vertical="center" wrapText="1"/>
    </xf>
    <xf numFmtId="0" fontId="30" fillId="0" borderId="6" xfId="8" applyFont="1" applyBorder="1" applyAlignment="1">
      <alignment horizontal="center" vertical="center" wrapText="1"/>
    </xf>
    <xf numFmtId="49" fontId="30" fillId="0" borderId="2" xfId="8" applyNumberFormat="1" applyFont="1" applyBorder="1" applyAlignment="1">
      <alignment horizontal="center" vertical="center" shrinkToFit="1"/>
    </xf>
    <xf numFmtId="49" fontId="30" fillId="0" borderId="25" xfId="8" applyNumberFormat="1" applyFont="1" applyBorder="1" applyAlignment="1">
      <alignment horizontal="center" vertical="center" shrinkToFit="1"/>
    </xf>
    <xf numFmtId="49" fontId="30" fillId="0" borderId="3" xfId="8" applyNumberFormat="1" applyFont="1" applyBorder="1" applyAlignment="1">
      <alignment horizontal="center" vertical="center" shrinkToFit="1"/>
    </xf>
    <xf numFmtId="49" fontId="30" fillId="0" borderId="5" xfId="8" applyNumberFormat="1" applyFont="1" applyBorder="1" applyAlignment="1">
      <alignment horizontal="center" vertical="center" shrinkToFit="1"/>
    </xf>
    <xf numFmtId="49" fontId="30" fillId="0" borderId="29" xfId="8" applyNumberFormat="1" applyFont="1" applyBorder="1" applyAlignment="1">
      <alignment horizontal="center" vertical="center" shrinkToFit="1"/>
    </xf>
    <xf numFmtId="49" fontId="30" fillId="0" borderId="6" xfId="8" applyNumberFormat="1" applyFont="1" applyBorder="1" applyAlignment="1">
      <alignment horizontal="center" vertical="center" shrinkToFit="1"/>
    </xf>
    <xf numFmtId="0" fontId="30" fillId="0" borderId="167" xfId="8" applyFont="1" applyBorder="1" applyAlignment="1">
      <alignment horizontal="center" vertical="center" wrapText="1"/>
    </xf>
    <xf numFmtId="0" fontId="30" fillId="0" borderId="36" xfId="8" applyFont="1" applyBorder="1" applyAlignment="1">
      <alignment horizontal="center" vertical="center" wrapText="1"/>
    </xf>
    <xf numFmtId="0" fontId="30" fillId="0" borderId="168" xfId="8" applyFont="1" applyBorder="1" applyAlignment="1">
      <alignment horizontal="center" vertical="center" wrapText="1"/>
    </xf>
    <xf numFmtId="0" fontId="293" fillId="0" borderId="332" xfId="8" applyFont="1" applyBorder="1" applyAlignment="1">
      <alignment horizontal="center" vertical="center" shrinkToFit="1"/>
    </xf>
    <xf numFmtId="0" fontId="30" fillId="0" borderId="42" xfId="8" applyFont="1" applyBorder="1" applyAlignment="1">
      <alignment horizontal="center" vertical="center" shrinkToFit="1"/>
    </xf>
    <xf numFmtId="0" fontId="30" fillId="0" borderId="36" xfId="8" applyFont="1" applyBorder="1" applyAlignment="1">
      <alignment horizontal="center" vertical="center" shrinkToFit="1"/>
    </xf>
    <xf numFmtId="0" fontId="30" fillId="0" borderId="168" xfId="8" applyFont="1" applyBorder="1" applyAlignment="1">
      <alignment horizontal="center" vertical="center" shrinkToFit="1"/>
    </xf>
    <xf numFmtId="0" fontId="293" fillId="0" borderId="192" xfId="8" applyFont="1" applyBorder="1" applyAlignment="1">
      <alignment horizontal="center" vertical="center" shrinkToFit="1"/>
    </xf>
    <xf numFmtId="0" fontId="293" fillId="0" borderId="191" xfId="8" applyFont="1" applyBorder="1" applyAlignment="1">
      <alignment horizontal="center" vertical="center" shrinkToFit="1"/>
    </xf>
    <xf numFmtId="0" fontId="30" fillId="0" borderId="29" xfId="8" applyFont="1" applyBorder="1" applyAlignment="1">
      <alignment horizontal="center" vertical="center" wrapText="1"/>
    </xf>
    <xf numFmtId="0" fontId="30" fillId="0" borderId="2" xfId="8" applyFont="1" applyBorder="1" applyAlignment="1">
      <alignment horizontal="center" vertical="center" textRotation="255" wrapText="1"/>
    </xf>
    <xf numFmtId="0" fontId="30" fillId="0" borderId="3" xfId="8" applyFont="1" applyBorder="1" applyAlignment="1">
      <alignment horizontal="center" vertical="center" textRotation="255"/>
    </xf>
    <xf numFmtId="0" fontId="30" fillId="0" borderId="166" xfId="8" applyFont="1" applyBorder="1" applyAlignment="1">
      <alignment horizontal="center" vertical="center" textRotation="255"/>
    </xf>
    <xf numFmtId="0" fontId="30" fillId="0" borderId="172" xfId="8" applyFont="1" applyBorder="1" applyAlignment="1">
      <alignment horizontal="center" vertical="center" textRotation="255"/>
    </xf>
    <xf numFmtId="0" fontId="30" fillId="0" borderId="166" xfId="8" applyFont="1" applyBorder="1" applyAlignment="1">
      <alignment horizontal="center" vertical="center"/>
    </xf>
    <xf numFmtId="0" fontId="30" fillId="0" borderId="172" xfId="8" applyFont="1" applyBorder="1" applyAlignment="1">
      <alignment horizontal="center" vertical="center"/>
    </xf>
    <xf numFmtId="0" fontId="244" fillId="0" borderId="183" xfId="8" applyFont="1" applyBorder="1" applyAlignment="1">
      <alignment horizontal="center" vertical="center"/>
    </xf>
    <xf numFmtId="0" fontId="244" fillId="0" borderId="182" xfId="8" applyFont="1" applyBorder="1" applyAlignment="1">
      <alignment horizontal="center" vertical="center"/>
    </xf>
    <xf numFmtId="0" fontId="293" fillId="10" borderId="2" xfId="8" applyFont="1" applyFill="1" applyBorder="1" applyAlignment="1" applyProtection="1">
      <alignment horizontal="center" vertical="center" shrinkToFit="1"/>
      <protection locked="0"/>
    </xf>
    <xf numFmtId="0" fontId="293" fillId="10" borderId="25" xfId="8" applyFont="1" applyFill="1" applyBorder="1" applyAlignment="1" applyProtection="1">
      <alignment horizontal="center" vertical="center" shrinkToFit="1"/>
      <protection locked="0"/>
    </xf>
    <xf numFmtId="0" fontId="293" fillId="10" borderId="3" xfId="8" applyFont="1" applyFill="1" applyBorder="1" applyAlignment="1" applyProtection="1">
      <alignment horizontal="center" vertical="center" shrinkToFit="1"/>
      <protection locked="0"/>
    </xf>
    <xf numFmtId="0" fontId="30" fillId="0" borderId="2" xfId="8" applyFont="1" applyBorder="1" applyAlignment="1">
      <alignment horizontal="center" vertical="center" wrapText="1" shrinkToFit="1"/>
    </xf>
    <xf numFmtId="0" fontId="30" fillId="0" borderId="25" xfId="8" applyFont="1" applyBorder="1" applyAlignment="1">
      <alignment horizontal="center" vertical="center" wrapText="1" shrinkToFit="1"/>
    </xf>
    <xf numFmtId="0" fontId="30" fillId="0" borderId="3" xfId="8" applyFont="1" applyBorder="1" applyAlignment="1">
      <alignment horizontal="center" vertical="center" wrapText="1" shrinkToFit="1"/>
    </xf>
    <xf numFmtId="0" fontId="30" fillId="0" borderId="166" xfId="8" applyFont="1" applyBorder="1" applyAlignment="1">
      <alignment horizontal="center" vertical="center" wrapText="1" shrinkToFit="1"/>
    </xf>
    <xf numFmtId="0" fontId="30" fillId="0" borderId="0" xfId="8" applyFont="1" applyAlignment="1">
      <alignment horizontal="center" vertical="center" wrapText="1" shrinkToFit="1"/>
    </xf>
    <xf numFmtId="0" fontId="30" fillId="0" borderId="172" xfId="8" applyFont="1" applyBorder="1" applyAlignment="1">
      <alignment horizontal="center" vertical="center" wrapText="1" shrinkToFit="1"/>
    </xf>
    <xf numFmtId="0" fontId="30" fillId="0" borderId="6" xfId="8" applyFont="1" applyBorder="1" applyAlignment="1">
      <alignment horizontal="center" vertical="center" wrapText="1" shrinkToFit="1"/>
    </xf>
    <xf numFmtId="0" fontId="293" fillId="10" borderId="5" xfId="8" applyFont="1" applyFill="1" applyBorder="1" applyAlignment="1" applyProtection="1">
      <alignment horizontal="center" vertical="center" shrinkToFit="1"/>
      <protection locked="0"/>
    </xf>
    <xf numFmtId="0" fontId="293" fillId="10" borderId="29" xfId="8" applyFont="1" applyFill="1" applyBorder="1" applyAlignment="1" applyProtection="1">
      <alignment horizontal="center" vertical="center" shrinkToFit="1"/>
      <protection locked="0"/>
    </xf>
    <xf numFmtId="0" fontId="293" fillId="10" borderId="6" xfId="8" applyFont="1" applyFill="1" applyBorder="1" applyAlignment="1" applyProtection="1">
      <alignment horizontal="center" vertical="center" shrinkToFit="1"/>
      <protection locked="0"/>
    </xf>
    <xf numFmtId="0" fontId="30" fillId="0" borderId="40" xfId="8" applyFont="1" applyBorder="1" applyAlignment="1">
      <alignment horizontal="center" vertical="center" wrapText="1"/>
    </xf>
    <xf numFmtId="0" fontId="30" fillId="0" borderId="39" xfId="8" applyFont="1" applyBorder="1" applyAlignment="1">
      <alignment horizontal="center" vertical="center" wrapText="1"/>
    </xf>
    <xf numFmtId="0" fontId="293" fillId="0" borderId="198" xfId="8" applyFont="1" applyBorder="1" applyAlignment="1">
      <alignment horizontal="center" vertical="center" shrinkToFit="1"/>
    </xf>
    <xf numFmtId="0" fontId="30" fillId="0" borderId="2" xfId="8" applyFont="1" applyBorder="1" applyAlignment="1">
      <alignment horizontal="center" vertical="center" shrinkToFit="1"/>
    </xf>
    <xf numFmtId="0" fontId="30" fillId="0" borderId="5" xfId="8" applyFont="1" applyBorder="1" applyAlignment="1">
      <alignment horizontal="center" vertical="center" shrinkToFit="1"/>
    </xf>
    <xf numFmtId="0" fontId="293" fillId="15" borderId="157" xfId="8" applyFont="1" applyFill="1" applyBorder="1" applyAlignment="1">
      <alignment horizontal="center" vertical="center" shrinkToFit="1"/>
    </xf>
    <xf numFmtId="0" fontId="293" fillId="15" borderId="158" xfId="8" applyFont="1" applyFill="1" applyBorder="1" applyAlignment="1">
      <alignment horizontal="center" vertical="center" shrinkToFit="1"/>
    </xf>
    <xf numFmtId="0" fontId="293" fillId="15" borderId="183" xfId="8" applyFont="1" applyFill="1" applyBorder="1" applyAlignment="1">
      <alignment horizontal="center" vertical="center" shrinkToFit="1"/>
    </xf>
    <xf numFmtId="0" fontId="293" fillId="15" borderId="180" xfId="8" applyFont="1" applyFill="1" applyBorder="1" applyAlignment="1">
      <alignment horizontal="center" vertical="center" shrinkToFit="1"/>
    </xf>
    <xf numFmtId="0" fontId="293" fillId="15" borderId="181" xfId="8" applyFont="1" applyFill="1" applyBorder="1" applyAlignment="1">
      <alignment horizontal="center" vertical="center" shrinkToFit="1"/>
    </xf>
    <xf numFmtId="0" fontId="293" fillId="15" borderId="182" xfId="8" applyFont="1" applyFill="1" applyBorder="1" applyAlignment="1">
      <alignment horizontal="center" vertical="center" shrinkToFit="1"/>
    </xf>
    <xf numFmtId="0" fontId="30" fillId="0" borderId="166" xfId="8" applyFont="1" applyBorder="1" applyAlignment="1">
      <alignment horizontal="center" vertical="center" shrinkToFit="1"/>
    </xf>
    <xf numFmtId="0" fontId="30" fillId="15" borderId="25" xfId="8" applyFont="1" applyFill="1" applyBorder="1" applyAlignment="1">
      <alignment horizontal="center" vertical="center" wrapText="1" shrinkToFit="1"/>
    </xf>
    <xf numFmtId="0" fontId="30" fillId="15" borderId="0" xfId="8" applyFont="1" applyFill="1" applyAlignment="1">
      <alignment horizontal="center" vertical="center" wrapText="1" shrinkToFit="1"/>
    </xf>
    <xf numFmtId="0" fontId="293" fillId="0" borderId="17" xfId="8" applyFont="1" applyBorder="1" applyAlignment="1">
      <alignment horizontal="center" vertical="center" shrinkToFit="1"/>
    </xf>
    <xf numFmtId="0" fontId="293" fillId="0" borderId="154" xfId="8" applyFont="1" applyBorder="1" applyAlignment="1">
      <alignment horizontal="center" vertical="center" shrinkToFit="1"/>
    </xf>
    <xf numFmtId="0" fontId="293" fillId="0" borderId="50" xfId="8" applyFont="1" applyBorder="1" applyAlignment="1">
      <alignment horizontal="center" vertical="center" shrinkToFit="1"/>
    </xf>
    <xf numFmtId="0" fontId="244" fillId="0" borderId="177" xfId="8" applyFont="1" applyBorder="1" applyAlignment="1">
      <alignment horizontal="center" vertical="center"/>
    </xf>
    <xf numFmtId="0" fontId="244" fillId="0" borderId="178" xfId="8" applyFont="1" applyBorder="1" applyAlignment="1">
      <alignment horizontal="center" vertical="center"/>
    </xf>
    <xf numFmtId="0" fontId="244" fillId="0" borderId="179" xfId="8" applyFont="1" applyBorder="1" applyAlignment="1">
      <alignment horizontal="center" vertical="center"/>
    </xf>
    <xf numFmtId="0" fontId="244" fillId="0" borderId="190" xfId="8" applyFont="1" applyBorder="1" applyAlignment="1">
      <alignment horizontal="center" vertical="center"/>
    </xf>
    <xf numFmtId="0" fontId="30" fillId="0" borderId="78" xfId="8" applyFont="1" applyBorder="1" applyAlignment="1">
      <alignment horizontal="center" vertical="center" wrapText="1"/>
    </xf>
    <xf numFmtId="0" fontId="30" fillId="0" borderId="50" xfId="8" applyFont="1" applyBorder="1" applyAlignment="1">
      <alignment horizontal="center" vertical="center" wrapText="1"/>
    </xf>
    <xf numFmtId="0" fontId="30" fillId="0" borderId="17" xfId="8" applyFont="1" applyBorder="1" applyAlignment="1">
      <alignment horizontal="center" vertical="center" shrinkToFit="1"/>
    </xf>
    <xf numFmtId="0" fontId="30" fillId="0" borderId="154" xfId="8" applyFont="1" applyBorder="1" applyAlignment="1">
      <alignment horizontal="center" vertical="center" shrinkToFit="1"/>
    </xf>
    <xf numFmtId="0" fontId="30" fillId="0" borderId="50" xfId="8" applyFont="1" applyBorder="1" applyAlignment="1">
      <alignment horizontal="center" vertical="center" shrinkToFit="1"/>
    </xf>
    <xf numFmtId="0" fontId="30" fillId="0" borderId="153" xfId="8" applyFont="1" applyBorder="1" applyAlignment="1">
      <alignment horizontal="center" vertical="center"/>
    </xf>
    <xf numFmtId="0" fontId="30" fillId="0" borderId="109" xfId="8" applyFont="1" applyBorder="1" applyAlignment="1">
      <alignment horizontal="center" vertical="center"/>
    </xf>
    <xf numFmtId="0" fontId="116" fillId="0" borderId="78" xfId="8" applyFont="1" applyBorder="1" applyAlignment="1">
      <alignment horizontal="center" vertical="center"/>
    </xf>
    <xf numFmtId="0" fontId="116" fillId="0" borderId="154" xfId="8" applyFont="1" applyBorder="1" applyAlignment="1">
      <alignment horizontal="center" vertical="center"/>
    </xf>
    <xf numFmtId="0" fontId="116" fillId="0" borderId="50" xfId="8" applyFont="1" applyBorder="1" applyAlignment="1">
      <alignment horizontal="center" vertical="center"/>
    </xf>
    <xf numFmtId="0" fontId="116" fillId="0" borderId="40" xfId="8" applyFont="1" applyBorder="1" applyAlignment="1">
      <alignment horizontal="center" vertical="center"/>
    </xf>
    <xf numFmtId="0" fontId="116" fillId="0" borderId="0" xfId="8" applyFont="1" applyAlignment="1">
      <alignment horizontal="center" vertical="center"/>
    </xf>
    <xf numFmtId="0" fontId="116" fillId="0" borderId="172" xfId="8" applyFont="1" applyBorder="1" applyAlignment="1">
      <alignment horizontal="center" vertical="center"/>
    </xf>
    <xf numFmtId="0" fontId="116" fillId="0" borderId="49" xfId="8" applyFont="1" applyBorder="1" applyAlignment="1">
      <alignment horizontal="center" vertical="center"/>
    </xf>
    <xf numFmtId="0" fontId="116" fillId="0" borderId="43" xfId="8" applyFont="1" applyBorder="1" applyAlignment="1">
      <alignment horizontal="center" vertical="center"/>
    </xf>
    <xf numFmtId="0" fontId="116" fillId="0" borderId="55" xfId="8" applyFont="1" applyBorder="1" applyAlignment="1">
      <alignment horizontal="center" vertical="center"/>
    </xf>
    <xf numFmtId="0" fontId="121" fillId="0" borderId="17" xfId="8" applyFont="1" applyBorder="1" applyAlignment="1">
      <alignment horizontal="center" vertical="center"/>
    </xf>
    <xf numFmtId="0" fontId="121" fillId="0" borderId="154" xfId="8" applyFont="1" applyBorder="1" applyAlignment="1">
      <alignment horizontal="center" vertical="center"/>
    </xf>
    <xf numFmtId="0" fontId="121" fillId="0" borderId="50" xfId="8" applyFont="1" applyBorder="1" applyAlignment="1">
      <alignment horizontal="center" vertical="center"/>
    </xf>
    <xf numFmtId="0" fontId="121" fillId="0" borderId="166" xfId="8" applyFont="1" applyBorder="1" applyAlignment="1">
      <alignment horizontal="center" vertical="center"/>
    </xf>
    <xf numFmtId="0" fontId="121" fillId="0" borderId="0" xfId="8" applyFont="1" applyAlignment="1">
      <alignment horizontal="center" vertical="center"/>
    </xf>
    <xf numFmtId="0" fontId="121" fillId="0" borderId="172" xfId="8" applyFont="1" applyBorder="1" applyAlignment="1">
      <alignment horizontal="center" vertical="center"/>
    </xf>
    <xf numFmtId="0" fontId="121" fillId="0" borderId="53" xfId="8" applyFont="1" applyBorder="1" applyAlignment="1">
      <alignment horizontal="center" vertical="center"/>
    </xf>
    <xf numFmtId="0" fontId="121" fillId="0" borderId="43" xfId="8" applyFont="1" applyBorder="1" applyAlignment="1">
      <alignment horizontal="center" vertical="center"/>
    </xf>
    <xf numFmtId="0" fontId="121" fillId="0" borderId="55" xfId="8" applyFont="1" applyBorder="1" applyAlignment="1">
      <alignment horizontal="center" vertical="center"/>
    </xf>
    <xf numFmtId="0" fontId="30" fillId="0" borderId="19" xfId="8" applyFont="1" applyBorder="1" applyAlignment="1">
      <alignment horizontal="center" vertical="center"/>
    </xf>
    <xf numFmtId="0" fontId="118" fillId="0" borderId="0" xfId="0" applyFont="1" applyAlignment="1">
      <alignment vertical="center" wrapText="1"/>
    </xf>
    <xf numFmtId="0" fontId="134" fillId="0" borderId="0" xfId="0" applyFont="1">
      <alignment vertical="center"/>
    </xf>
    <xf numFmtId="0" fontId="119" fillId="0" borderId="43" xfId="0" applyFont="1" applyBorder="1" applyAlignment="1">
      <alignment vertical="center" wrapText="1"/>
    </xf>
    <xf numFmtId="0" fontId="134" fillId="0" borderId="43" xfId="0" applyFont="1" applyBorder="1">
      <alignment vertical="center"/>
    </xf>
    <xf numFmtId="0" fontId="30" fillId="0" borderId="113" xfId="0" applyFont="1" applyBorder="1" applyAlignment="1">
      <alignment horizontal="left" vertical="center" wrapText="1" indent="1"/>
    </xf>
    <xf numFmtId="0" fontId="134" fillId="0" borderId="77" xfId="0" applyFont="1" applyBorder="1" applyAlignment="1">
      <alignment horizontal="left" vertical="center" indent="1"/>
    </xf>
    <xf numFmtId="0" fontId="134" fillId="0" borderId="109" xfId="0" applyFont="1" applyBorder="1" applyAlignment="1">
      <alignment horizontal="left" vertical="center" indent="1"/>
    </xf>
    <xf numFmtId="0" fontId="240" fillId="13" borderId="142" xfId="0" applyFont="1" applyFill="1" applyBorder="1" applyAlignment="1" applyProtection="1">
      <alignment horizontal="center" vertical="center"/>
      <protection locked="0"/>
    </xf>
    <xf numFmtId="0" fontId="240" fillId="13" borderId="141" xfId="0" applyFont="1" applyFill="1" applyBorder="1" applyAlignment="1" applyProtection="1">
      <alignment horizontal="center" vertical="center"/>
      <protection locked="0"/>
    </xf>
    <xf numFmtId="0" fontId="240" fillId="13" borderId="143" xfId="0" applyFont="1" applyFill="1" applyBorder="1" applyAlignment="1" applyProtection="1">
      <alignment horizontal="center" vertical="center"/>
      <protection locked="0"/>
    </xf>
    <xf numFmtId="0" fontId="30" fillId="0" borderId="144" xfId="0" applyFont="1" applyBorder="1" applyAlignment="1">
      <alignment horizontal="left" vertical="center" wrapText="1"/>
    </xf>
    <xf numFmtId="0" fontId="134" fillId="0" borderId="8" xfId="0" applyFont="1" applyBorder="1" applyAlignment="1">
      <alignment horizontal="left" vertical="center"/>
    </xf>
    <xf numFmtId="0" fontId="134" fillId="0" borderId="145" xfId="0" applyFont="1" applyBorder="1">
      <alignment vertical="center"/>
    </xf>
    <xf numFmtId="0" fontId="134" fillId="0" borderId="10" xfId="0" applyFont="1" applyBorder="1">
      <alignment vertical="center"/>
    </xf>
    <xf numFmtId="0" fontId="241" fillId="0" borderId="2" xfId="0" applyFont="1" applyBorder="1" applyAlignment="1">
      <alignment horizontal="left" vertical="center"/>
    </xf>
    <xf numFmtId="0" fontId="242" fillId="0" borderId="5" xfId="0" applyFont="1" applyBorder="1">
      <alignment vertical="center"/>
    </xf>
    <xf numFmtId="0" fontId="241" fillId="0" borderId="25" xfId="0" applyFont="1" applyBorder="1" applyAlignment="1">
      <alignment horizontal="left" vertical="center" wrapText="1"/>
    </xf>
    <xf numFmtId="0" fontId="242" fillId="0" borderId="25" xfId="0" applyFont="1" applyBorder="1">
      <alignment vertical="center"/>
    </xf>
    <xf numFmtId="0" fontId="241" fillId="0" borderId="44" xfId="0" applyFont="1" applyBorder="1">
      <alignment vertical="center"/>
    </xf>
    <xf numFmtId="0" fontId="242" fillId="0" borderId="41" xfId="0" applyFont="1" applyBorder="1">
      <alignment vertical="center"/>
    </xf>
    <xf numFmtId="0" fontId="241" fillId="8" borderId="29" xfId="0" applyFont="1" applyFill="1" applyBorder="1" applyAlignment="1" applyProtection="1">
      <alignment horizontal="left" vertical="center" wrapText="1"/>
      <protection locked="0"/>
    </xf>
    <xf numFmtId="0" fontId="242" fillId="0" borderId="29" xfId="0" applyFont="1" applyBorder="1" applyProtection="1">
      <alignment vertical="center"/>
      <protection locked="0"/>
    </xf>
    <xf numFmtId="0" fontId="30" fillId="0" borderId="79" xfId="0" applyFont="1" applyBorder="1" applyAlignment="1">
      <alignment horizontal="left" vertical="center" wrapText="1" indent="1"/>
    </xf>
    <xf numFmtId="0" fontId="134" fillId="0" borderId="25" xfId="0" applyFont="1" applyBorder="1" applyAlignment="1">
      <alignment horizontal="left" vertical="center" indent="1"/>
    </xf>
    <xf numFmtId="0" fontId="134" fillId="0" borderId="3" xfId="0" applyFont="1" applyBorder="1" applyAlignment="1">
      <alignment horizontal="left" vertical="center" indent="1"/>
    </xf>
    <xf numFmtId="0" fontId="134" fillId="0" borderId="40" xfId="0" applyFont="1" applyBorder="1" applyAlignment="1">
      <alignment horizontal="left" vertical="center" indent="1"/>
    </xf>
    <xf numFmtId="0" fontId="134" fillId="0" borderId="0" xfId="0" applyFont="1" applyAlignment="1">
      <alignment horizontal="left" vertical="center" indent="1"/>
    </xf>
    <xf numFmtId="0" fontId="134" fillId="0" borderId="28" xfId="0" applyFont="1" applyBorder="1" applyAlignment="1">
      <alignment horizontal="left" vertical="center" indent="1"/>
    </xf>
    <xf numFmtId="196" fontId="241" fillId="0" borderId="25" xfId="0" applyNumberFormat="1" applyFont="1" applyBorder="1" applyAlignment="1">
      <alignment horizontal="left" vertical="center"/>
    </xf>
    <xf numFmtId="196" fontId="242" fillId="0" borderId="25" xfId="0" applyNumberFormat="1" applyFont="1" applyBorder="1" applyAlignment="1">
      <alignment horizontal="left" vertical="center"/>
    </xf>
    <xf numFmtId="0" fontId="241" fillId="0" borderId="25" xfId="0" applyFont="1" applyBorder="1" applyAlignment="1">
      <alignment horizontal="left" vertical="center"/>
    </xf>
    <xf numFmtId="0" fontId="242" fillId="0" borderId="44" xfId="0" applyFont="1" applyBorder="1">
      <alignment vertical="center"/>
    </xf>
    <xf numFmtId="0" fontId="241" fillId="0" borderId="29" xfId="0" applyFont="1" applyBorder="1" applyAlignment="1">
      <alignment horizontal="left" vertical="center" wrapText="1"/>
    </xf>
    <xf numFmtId="0" fontId="242" fillId="0" borderId="29" xfId="0" applyFont="1" applyBorder="1" applyAlignment="1">
      <alignment vertical="center" wrapText="1"/>
    </xf>
    <xf numFmtId="0" fontId="246" fillId="0" borderId="0" xfId="0" applyFont="1" applyAlignment="1">
      <alignment vertical="center" wrapText="1"/>
    </xf>
    <xf numFmtId="0" fontId="246" fillId="0" borderId="0" xfId="0" applyFont="1">
      <alignment vertical="center"/>
    </xf>
    <xf numFmtId="49" fontId="241" fillId="8" borderId="0" xfId="0" applyNumberFormat="1" applyFont="1" applyFill="1" applyAlignment="1" applyProtection="1">
      <alignment horizontal="center" vertical="center"/>
      <protection locked="0"/>
    </xf>
    <xf numFmtId="0" fontId="247" fillId="8" borderId="0" xfId="0" applyFont="1" applyFill="1" applyAlignment="1" applyProtection="1">
      <alignment horizontal="center" vertical="center"/>
      <protection locked="0"/>
    </xf>
    <xf numFmtId="0" fontId="244" fillId="9" borderId="53" xfId="0" applyFont="1" applyFill="1" applyBorder="1" applyAlignment="1">
      <alignment horizontal="left" vertical="center"/>
    </xf>
    <xf numFmtId="0" fontId="242" fillId="9" borderId="43" xfId="0" applyFont="1" applyFill="1" applyBorder="1" applyAlignment="1">
      <alignment horizontal="left" vertical="center"/>
    </xf>
    <xf numFmtId="0" fontId="242" fillId="0" borderId="43" xfId="0" applyFont="1" applyBorder="1" applyAlignment="1">
      <alignment horizontal="left" vertical="center"/>
    </xf>
    <xf numFmtId="0" fontId="248" fillId="13" borderId="43" xfId="17" applyFont="1" applyFill="1" applyBorder="1" applyProtection="1">
      <alignment vertical="center"/>
      <protection locked="0"/>
    </xf>
    <xf numFmtId="0" fontId="247" fillId="13" borderId="43" xfId="0" applyFont="1" applyFill="1" applyBorder="1" applyProtection="1">
      <alignment vertical="center"/>
      <protection locked="0"/>
    </xf>
    <xf numFmtId="0" fontId="247" fillId="13" borderId="22" xfId="0" applyFont="1" applyFill="1" applyBorder="1" applyProtection="1">
      <alignment vertical="center"/>
      <protection locked="0"/>
    </xf>
    <xf numFmtId="0" fontId="241" fillId="11" borderId="36" xfId="0" applyFont="1" applyFill="1" applyBorder="1" applyAlignment="1">
      <alignment horizontal="left" vertical="center" wrapText="1"/>
    </xf>
    <xf numFmtId="0" fontId="242" fillId="11" borderId="36" xfId="0" applyFont="1" applyFill="1" applyBorder="1" applyAlignment="1">
      <alignment vertical="center" wrapText="1"/>
    </xf>
    <xf numFmtId="0" fontId="240" fillId="8" borderId="35" xfId="0" applyFont="1" applyFill="1" applyBorder="1" applyAlignment="1" applyProtection="1">
      <alignment horizontal="center" vertical="center"/>
      <protection locked="0"/>
    </xf>
    <xf numFmtId="0" fontId="240" fillId="8" borderId="36" xfId="0" applyFont="1" applyFill="1" applyBorder="1" applyAlignment="1" applyProtection="1">
      <alignment horizontal="center" vertical="center"/>
      <protection locked="0"/>
    </xf>
    <xf numFmtId="0" fontId="240" fillId="8" borderId="37" xfId="0" applyFont="1" applyFill="1" applyBorder="1" applyAlignment="1" applyProtection="1">
      <alignment horizontal="center" vertical="center"/>
      <protection locked="0"/>
    </xf>
    <xf numFmtId="0" fontId="241" fillId="0" borderId="1" xfId="0" applyFont="1" applyBorder="1" applyAlignment="1">
      <alignment horizontal="left" vertical="center"/>
    </xf>
    <xf numFmtId="0" fontId="242" fillId="0" borderId="98" xfId="0" applyFont="1" applyBorder="1">
      <alignment vertical="center"/>
    </xf>
    <xf numFmtId="0" fontId="242" fillId="0" borderId="139" xfId="0" applyFont="1" applyBorder="1">
      <alignment vertical="center"/>
    </xf>
    <xf numFmtId="0" fontId="134" fillId="0" borderId="49" xfId="0" applyFont="1" applyBorder="1" applyAlignment="1">
      <alignment horizontal="left" vertical="center" indent="1"/>
    </xf>
    <xf numFmtId="0" fontId="134" fillId="0" borderId="43" xfId="0" applyFont="1" applyBorder="1" applyAlignment="1">
      <alignment horizontal="left" vertical="center" indent="1"/>
    </xf>
    <xf numFmtId="0" fontId="134" fillId="0" borderId="55" xfId="0" applyFont="1" applyBorder="1" applyAlignment="1">
      <alignment horizontal="left" vertical="center" indent="1"/>
    </xf>
    <xf numFmtId="49" fontId="241" fillId="8" borderId="25" xfId="0" applyNumberFormat="1" applyFont="1" applyFill="1" applyBorder="1" applyAlignment="1" applyProtection="1">
      <alignment vertical="center" shrinkToFit="1"/>
      <protection locked="0"/>
    </xf>
    <xf numFmtId="49" fontId="241" fillId="8" borderId="0" xfId="0" applyNumberFormat="1" applyFont="1" applyFill="1" applyProtection="1">
      <alignment vertical="center"/>
      <protection locked="0"/>
    </xf>
    <xf numFmtId="0" fontId="242" fillId="8" borderId="0" xfId="0" applyFont="1" applyFill="1" applyProtection="1">
      <alignment vertical="center"/>
      <protection locked="0"/>
    </xf>
    <xf numFmtId="0" fontId="244" fillId="0" borderId="4" xfId="0" applyFont="1" applyBorder="1">
      <alignment vertical="center"/>
    </xf>
    <xf numFmtId="0" fontId="242" fillId="0" borderId="0" xfId="0" applyFont="1">
      <alignment vertical="center"/>
    </xf>
    <xf numFmtId="0" fontId="163" fillId="13" borderId="43" xfId="17" applyFill="1" applyBorder="1" applyProtection="1">
      <alignment vertical="center"/>
      <protection locked="0"/>
    </xf>
    <xf numFmtId="0" fontId="244" fillId="0" borderId="50" xfId="8" applyFont="1" applyBorder="1" applyAlignment="1">
      <alignment horizontal="center" vertical="center"/>
    </xf>
    <xf numFmtId="0" fontId="244" fillId="0" borderId="172" xfId="8" applyFont="1" applyBorder="1" applyAlignment="1">
      <alignment horizontal="center" vertical="center"/>
    </xf>
    <xf numFmtId="0" fontId="244" fillId="0" borderId="29" xfId="8" applyFont="1" applyBorder="1" applyAlignment="1">
      <alignment horizontal="center" vertical="center"/>
    </xf>
    <xf numFmtId="0" fontId="244" fillId="0" borderId="6" xfId="8" applyFont="1" applyBorder="1" applyAlignment="1">
      <alignment horizontal="center" vertical="center"/>
    </xf>
    <xf numFmtId="0" fontId="244" fillId="15" borderId="17" xfId="8" applyFont="1" applyFill="1" applyBorder="1" applyAlignment="1" applyProtection="1">
      <alignment horizontal="right" vertical="center"/>
      <protection locked="0"/>
    </xf>
    <xf numFmtId="0" fontId="244" fillId="0" borderId="154" xfId="8" applyFont="1" applyBorder="1" applyAlignment="1" applyProtection="1">
      <alignment horizontal="right" vertical="center"/>
      <protection locked="0"/>
    </xf>
    <xf numFmtId="0" fontId="244" fillId="10" borderId="4" xfId="8" applyFont="1" applyFill="1" applyBorder="1" applyAlignment="1" applyProtection="1">
      <alignment horizontal="right" vertical="center"/>
      <protection locked="0"/>
    </xf>
    <xf numFmtId="0" fontId="244" fillId="0" borderId="0" xfId="8" applyFont="1" applyAlignment="1" applyProtection="1">
      <alignment horizontal="right" vertical="center"/>
      <protection locked="0"/>
    </xf>
    <xf numFmtId="0" fontId="244" fillId="10" borderId="5" xfId="8" applyFont="1" applyFill="1" applyBorder="1" applyAlignment="1" applyProtection="1">
      <alignment horizontal="right" vertical="center"/>
      <protection locked="0"/>
    </xf>
    <xf numFmtId="0" fontId="244" fillId="0" borderId="29" xfId="8" applyFont="1" applyBorder="1" applyAlignment="1" applyProtection="1">
      <alignment horizontal="right" vertical="center"/>
      <protection locked="0"/>
    </xf>
    <xf numFmtId="0" fontId="244" fillId="15" borderId="4" xfId="8" applyFont="1" applyFill="1" applyBorder="1" applyAlignment="1" applyProtection="1">
      <alignment horizontal="right" vertical="center"/>
      <protection locked="0"/>
    </xf>
    <xf numFmtId="0" fontId="244" fillId="0" borderId="25" xfId="8" applyFont="1" applyBorder="1" applyAlignment="1">
      <alignment horizontal="center" vertical="center"/>
    </xf>
    <xf numFmtId="0" fontId="244" fillId="0" borderId="3" xfId="8" applyFont="1" applyBorder="1" applyAlignment="1">
      <alignment horizontal="center" vertical="center"/>
    </xf>
    <xf numFmtId="0" fontId="244" fillId="0" borderId="55" xfId="8" applyFont="1" applyBorder="1" applyAlignment="1">
      <alignment horizontal="center" vertical="center"/>
    </xf>
    <xf numFmtId="0" fontId="244" fillId="10" borderId="2" xfId="8" applyFont="1" applyFill="1" applyBorder="1" applyAlignment="1" applyProtection="1">
      <alignment horizontal="right" vertical="center"/>
      <protection locked="0"/>
    </xf>
    <xf numFmtId="0" fontId="244" fillId="0" borderId="25" xfId="8" applyFont="1" applyBorder="1" applyAlignment="1" applyProtection="1">
      <alignment horizontal="right" vertical="center"/>
      <protection locked="0"/>
    </xf>
    <xf numFmtId="0" fontId="244" fillId="0" borderId="4" xfId="8" applyFont="1" applyBorder="1" applyAlignment="1" applyProtection="1">
      <alignment horizontal="right" vertical="center"/>
      <protection locked="0"/>
    </xf>
    <xf numFmtId="0" fontId="244" fillId="0" borderId="53" xfId="8" applyFont="1" applyBorder="1" applyAlignment="1" applyProtection="1">
      <alignment horizontal="right" vertical="center"/>
      <protection locked="0"/>
    </xf>
    <xf numFmtId="0" fontId="244" fillId="0" borderId="43" xfId="8" applyFont="1" applyBorder="1" applyAlignment="1" applyProtection="1">
      <alignment horizontal="right" vertical="center"/>
      <protection locked="0"/>
    </xf>
    <xf numFmtId="0" fontId="244" fillId="0" borderId="109" xfId="8" applyFont="1" applyBorder="1" applyAlignment="1">
      <alignment horizontal="center" vertical="center"/>
    </xf>
    <xf numFmtId="0" fontId="244" fillId="15" borderId="86" xfId="8" applyFont="1" applyFill="1" applyBorder="1" applyAlignment="1" applyProtection="1">
      <alignment horizontal="right" vertical="center"/>
      <protection locked="0"/>
    </xf>
    <xf numFmtId="0" fontId="244" fillId="0" borderId="77" xfId="8" applyFont="1" applyBorder="1" applyAlignment="1" applyProtection="1">
      <alignment horizontal="right" vertical="center"/>
      <protection locked="0"/>
    </xf>
    <xf numFmtId="0" fontId="244" fillId="10" borderId="167" xfId="8" applyFont="1" applyFill="1" applyBorder="1" applyAlignment="1" applyProtection="1">
      <alignment horizontal="right" vertical="center"/>
      <protection locked="0"/>
    </xf>
    <xf numFmtId="0" fontId="244" fillId="0" borderId="36" xfId="8" applyFont="1" applyBorder="1" applyAlignment="1" applyProtection="1">
      <alignment horizontal="right" vertical="center"/>
      <protection locked="0"/>
    </xf>
    <xf numFmtId="0" fontId="244" fillId="15" borderId="167" xfId="8" applyFont="1" applyFill="1" applyBorder="1" applyAlignment="1" applyProtection="1">
      <alignment horizontal="right" vertical="center"/>
      <protection locked="0"/>
    </xf>
    <xf numFmtId="0" fontId="244" fillId="0" borderId="167" xfId="8" applyFont="1" applyBorder="1" applyAlignment="1" applyProtection="1">
      <alignment horizontal="right" vertical="center"/>
      <protection locked="0"/>
    </xf>
    <xf numFmtId="0" fontId="244" fillId="0" borderId="62" xfId="8" applyFont="1" applyBorder="1" applyAlignment="1" applyProtection="1">
      <alignment horizontal="right" vertical="center"/>
      <protection locked="0"/>
    </xf>
    <xf numFmtId="0" fontId="244" fillId="0" borderId="51" xfId="8" applyFont="1" applyBorder="1" applyAlignment="1" applyProtection="1">
      <alignment horizontal="right" vertical="center"/>
      <protection locked="0"/>
    </xf>
    <xf numFmtId="0" fontId="244" fillId="15" borderId="77" xfId="8" applyFont="1" applyFill="1" applyBorder="1" applyAlignment="1">
      <alignment horizontal="left" vertical="center"/>
    </xf>
    <xf numFmtId="0" fontId="244" fillId="15" borderId="138" xfId="8" applyFont="1" applyFill="1" applyBorder="1" applyAlignment="1">
      <alignment horizontal="left" vertical="center"/>
    </xf>
    <xf numFmtId="0" fontId="244" fillId="15" borderId="36" xfId="8" applyFont="1" applyFill="1" applyBorder="1" applyAlignment="1">
      <alignment horizontal="left" vertical="center"/>
    </xf>
    <xf numFmtId="0" fontId="244" fillId="15" borderId="20" xfId="8" applyFont="1" applyFill="1" applyBorder="1" applyAlignment="1">
      <alignment horizontal="left" vertical="center"/>
    </xf>
    <xf numFmtId="0" fontId="244" fillId="10" borderId="77" xfId="8" applyFont="1" applyFill="1" applyBorder="1" applyAlignment="1" applyProtection="1">
      <alignment horizontal="right" vertical="center"/>
      <protection locked="0"/>
    </xf>
    <xf numFmtId="0" fontId="244" fillId="10" borderId="36" xfId="8" applyFont="1" applyFill="1" applyBorder="1" applyAlignment="1" applyProtection="1">
      <alignment horizontal="right" vertical="center"/>
      <protection locked="0"/>
    </xf>
    <xf numFmtId="0" fontId="244" fillId="0" borderId="36" xfId="8" applyFont="1" applyBorder="1" applyAlignment="1">
      <alignment horizontal="left" vertical="center"/>
    </xf>
    <xf numFmtId="0" fontId="244" fillId="0" borderId="20" xfId="8" applyFont="1" applyBorder="1" applyAlignment="1">
      <alignment horizontal="left" vertical="center"/>
    </xf>
    <xf numFmtId="0" fontId="244" fillId="0" borderId="51" xfId="8" applyFont="1" applyBorder="1" applyAlignment="1">
      <alignment horizontal="left" vertical="center"/>
    </xf>
    <xf numFmtId="0" fontId="244" fillId="0" borderId="64" xfId="8" applyFont="1" applyBorder="1" applyAlignment="1">
      <alignment horizontal="left" vertical="center"/>
    </xf>
    <xf numFmtId="0" fontId="30" fillId="0" borderId="58" xfId="8" applyFont="1" applyBorder="1" applyAlignment="1">
      <alignment horizontal="center" vertical="center"/>
    </xf>
    <xf numFmtId="0" fontId="241" fillId="0" borderId="76" xfId="0" applyFont="1" applyBorder="1" applyAlignment="1">
      <alignment horizontal="right" vertical="center" shrinkToFit="1"/>
    </xf>
    <xf numFmtId="0" fontId="241" fillId="0" borderId="26" xfId="0" applyFont="1" applyBorder="1" applyAlignment="1">
      <alignment horizontal="right" vertical="center" shrinkToFit="1"/>
    </xf>
    <xf numFmtId="0" fontId="30" fillId="0" borderId="26" xfId="0" applyFont="1" applyBorder="1" applyAlignment="1">
      <alignment horizontal="left" vertical="center"/>
    </xf>
    <xf numFmtId="0" fontId="30" fillId="0" borderId="72" xfId="0" applyFont="1" applyBorder="1" applyAlignment="1">
      <alignment horizontal="left" vertical="center"/>
    </xf>
    <xf numFmtId="0" fontId="240" fillId="0" borderId="2" xfId="0" quotePrefix="1" applyFont="1" applyBorder="1" applyAlignment="1">
      <alignment horizontal="center" vertical="center" shrinkToFit="1"/>
    </xf>
    <xf numFmtId="0" fontId="240" fillId="0" borderId="25" xfId="0" applyFont="1" applyBorder="1" applyAlignment="1">
      <alignment horizontal="center" vertical="center" shrinkToFit="1"/>
    </xf>
    <xf numFmtId="0" fontId="240" fillId="0" borderId="44" xfId="0" applyFont="1" applyBorder="1" applyAlignment="1">
      <alignment horizontal="center" vertical="center" shrinkToFit="1"/>
    </xf>
    <xf numFmtId="186" fontId="275" fillId="0" borderId="51" xfId="0" applyNumberFormat="1" applyFont="1" applyBorder="1" applyAlignment="1">
      <alignment horizontal="center" vertical="center" shrinkToFit="1"/>
    </xf>
    <xf numFmtId="0" fontId="275" fillId="0" borderId="29" xfId="0" quotePrefix="1" applyFont="1" applyBorder="1" applyAlignment="1">
      <alignment horizontal="center" vertical="center" shrinkToFit="1"/>
    </xf>
    <xf numFmtId="0" fontId="30" fillId="0" borderId="2" xfId="0" applyFont="1" applyBorder="1" applyAlignment="1">
      <alignment horizontal="center" vertical="center" shrinkToFit="1"/>
    </xf>
    <xf numFmtId="0" fontId="30" fillId="0" borderId="25"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53" xfId="0" applyFont="1" applyBorder="1" applyAlignment="1">
      <alignment horizontal="center" vertical="center" shrinkToFit="1"/>
    </xf>
    <xf numFmtId="0" fontId="30" fillId="0" borderId="43" xfId="0" applyFont="1" applyBorder="1" applyAlignment="1">
      <alignment horizontal="center" vertical="center" shrinkToFit="1"/>
    </xf>
    <xf numFmtId="0" fontId="30" fillId="0" borderId="55" xfId="0" applyFont="1" applyBorder="1" applyAlignment="1">
      <alignment horizontal="center" vertical="center" shrinkToFit="1"/>
    </xf>
    <xf numFmtId="0" fontId="251" fillId="0" borderId="157" xfId="0" applyFont="1" applyBorder="1" applyAlignment="1">
      <alignment horizontal="center" vertical="center" shrinkToFit="1"/>
    </xf>
    <xf numFmtId="0" fontId="251" fillId="0" borderId="158" xfId="0" applyFont="1" applyBorder="1" applyAlignment="1">
      <alignment horizontal="center" vertical="center" shrinkToFit="1"/>
    </xf>
    <xf numFmtId="0" fontId="251" fillId="0" borderId="183" xfId="0" applyFont="1" applyBorder="1" applyAlignment="1">
      <alignment horizontal="center" vertical="center" shrinkToFit="1"/>
    </xf>
    <xf numFmtId="0" fontId="251" fillId="0" borderId="201" xfId="0" applyFont="1" applyBorder="1" applyAlignment="1">
      <alignment horizontal="center" vertical="center" shrinkToFit="1"/>
    </xf>
    <xf numFmtId="0" fontId="251" fillId="0" borderId="202" xfId="0" applyFont="1" applyBorder="1" applyAlignment="1">
      <alignment horizontal="center" vertical="center" shrinkToFit="1"/>
    </xf>
    <xf numFmtId="0" fontId="251" fillId="0" borderId="203" xfId="0" applyFont="1" applyBorder="1" applyAlignment="1">
      <alignment horizontal="center" vertical="center" shrinkToFit="1"/>
    </xf>
    <xf numFmtId="187" fontId="30" fillId="9" borderId="2" xfId="0" applyNumberFormat="1" applyFont="1" applyFill="1" applyBorder="1" applyAlignment="1">
      <alignment horizontal="center" vertical="center" shrinkToFit="1"/>
    </xf>
    <xf numFmtId="187" fontId="30" fillId="9" borderId="3" xfId="0" applyNumberFormat="1" applyFont="1" applyFill="1" applyBorder="1" applyAlignment="1">
      <alignment horizontal="center" vertical="center" shrinkToFit="1"/>
    </xf>
    <xf numFmtId="187" fontId="30" fillId="9" borderId="53" xfId="0" applyNumberFormat="1" applyFont="1" applyFill="1" applyBorder="1" applyAlignment="1">
      <alignment horizontal="center" vertical="center" shrinkToFit="1"/>
    </xf>
    <xf numFmtId="187" fontId="30" fillId="9" borderId="55" xfId="0" applyNumberFormat="1" applyFont="1" applyFill="1" applyBorder="1" applyAlignment="1">
      <alignment horizontal="center" vertical="center" shrinkToFit="1"/>
    </xf>
    <xf numFmtId="0" fontId="275" fillId="0" borderId="25" xfId="0" applyFont="1" applyBorder="1" applyAlignment="1">
      <alignment horizontal="center" vertical="center" shrinkToFit="1"/>
    </xf>
    <xf numFmtId="0" fontId="275" fillId="0" borderId="3" xfId="0" applyFont="1" applyBorder="1" applyAlignment="1">
      <alignment horizontal="center" vertical="center" shrinkToFit="1"/>
    </xf>
    <xf numFmtId="186" fontId="275" fillId="0" borderId="43" xfId="0" applyNumberFormat="1" applyFont="1" applyBorder="1" applyAlignment="1">
      <alignment horizontal="center" vertical="center" shrinkToFit="1"/>
    </xf>
    <xf numFmtId="187" fontId="30" fillId="0" borderId="2" xfId="0" applyNumberFormat="1" applyFont="1" applyBorder="1" applyAlignment="1">
      <alignment horizontal="center" vertical="center" shrinkToFit="1"/>
    </xf>
    <xf numFmtId="187" fontId="30" fillId="0" borderId="3" xfId="0" applyNumberFormat="1" applyFont="1" applyBorder="1" applyAlignment="1">
      <alignment horizontal="center" vertical="center" shrinkToFit="1"/>
    </xf>
    <xf numFmtId="187" fontId="30" fillId="0" borderId="53" xfId="0" applyNumberFormat="1" applyFont="1" applyBorder="1" applyAlignment="1">
      <alignment horizontal="center" vertical="center" shrinkToFit="1"/>
    </xf>
    <xf numFmtId="187" fontId="30" fillId="0" borderId="55" xfId="0" applyNumberFormat="1" applyFont="1" applyBorder="1" applyAlignment="1">
      <alignment horizontal="center" vertical="center" shrinkToFit="1"/>
    </xf>
    <xf numFmtId="187" fontId="244" fillId="0" borderId="25" xfId="0" applyNumberFormat="1" applyFont="1" applyBorder="1" applyAlignment="1">
      <alignment horizontal="center" vertical="center" shrinkToFit="1"/>
    </xf>
    <xf numFmtId="187" fontId="244" fillId="0" borderId="3" xfId="0" applyNumberFormat="1" applyFont="1" applyBorder="1" applyAlignment="1">
      <alignment horizontal="center" vertical="center" shrinkToFit="1"/>
    </xf>
    <xf numFmtId="0" fontId="275" fillId="0" borderId="29" xfId="0" applyFont="1" applyBorder="1" applyAlignment="1">
      <alignment horizontal="center" vertical="center" shrinkToFit="1"/>
    </xf>
    <xf numFmtId="0" fontId="251" fillId="0" borderId="198" xfId="0" applyFont="1" applyBorder="1" applyAlignment="1">
      <alignment horizontal="center" vertical="center" shrinkToFit="1"/>
    </xf>
    <xf numFmtId="0" fontId="251" fillId="0" borderId="29" xfId="0" applyFont="1" applyBorder="1" applyAlignment="1">
      <alignment horizontal="center" vertical="center" shrinkToFit="1"/>
    </xf>
    <xf numFmtId="0" fontId="251" fillId="0" borderId="6" xfId="0" applyFont="1" applyBorder="1" applyAlignment="1">
      <alignment horizontal="center" vertical="center" shrinkToFit="1"/>
    </xf>
    <xf numFmtId="0" fontId="251" fillId="0" borderId="198" xfId="0" quotePrefix="1" applyFont="1" applyBorder="1" applyAlignment="1">
      <alignment horizontal="center" vertical="center" shrinkToFit="1"/>
    </xf>
    <xf numFmtId="0" fontId="251" fillId="0" borderId="29" xfId="0" quotePrefix="1" applyFont="1" applyBorder="1" applyAlignment="1">
      <alignment horizontal="center" vertical="center" shrinkToFit="1"/>
    </xf>
    <xf numFmtId="0" fontId="251" fillId="0" borderId="6" xfId="0" quotePrefix="1" applyFont="1" applyBorder="1" applyAlignment="1">
      <alignment horizontal="center" vertical="center" shrinkToFit="1"/>
    </xf>
    <xf numFmtId="0" fontId="256" fillId="0" borderId="177" xfId="0" applyFont="1" applyBorder="1" applyAlignment="1">
      <alignment horizontal="center" shrinkToFit="1"/>
    </xf>
    <xf numFmtId="0" fontId="256" fillId="0" borderId="178" xfId="0" applyFont="1" applyBorder="1" applyAlignment="1">
      <alignment horizontal="center" shrinkToFit="1"/>
    </xf>
    <xf numFmtId="0" fontId="256" fillId="0" borderId="190" xfId="0" applyFont="1" applyBorder="1" applyAlignment="1">
      <alignment horizontal="center" shrinkToFit="1"/>
    </xf>
    <xf numFmtId="0" fontId="256" fillId="0" borderId="180" xfId="0" applyFont="1" applyBorder="1" applyAlignment="1">
      <alignment horizontal="center" shrinkToFit="1"/>
    </xf>
    <xf numFmtId="0" fontId="256" fillId="0" borderId="181" xfId="0" applyFont="1" applyBorder="1" applyAlignment="1">
      <alignment horizontal="center" shrinkToFit="1"/>
    </xf>
    <xf numFmtId="0" fontId="256" fillId="0" borderId="191" xfId="0" applyFont="1" applyBorder="1" applyAlignment="1">
      <alignment horizontal="center" shrinkToFit="1"/>
    </xf>
    <xf numFmtId="0" fontId="275" fillId="0" borderId="36" xfId="0" applyFont="1" applyBorder="1" applyAlignment="1">
      <alignment horizontal="center" vertical="center" shrinkToFit="1"/>
    </xf>
    <xf numFmtId="0" fontId="275" fillId="0" borderId="168" xfId="0" applyFont="1" applyBorder="1" applyAlignment="1">
      <alignment horizontal="center" vertical="center" shrinkToFit="1"/>
    </xf>
    <xf numFmtId="0" fontId="275" fillId="0" borderId="36" xfId="0" quotePrefix="1" applyFont="1" applyBorder="1" applyAlignment="1">
      <alignment horizontal="center" vertical="center" shrinkToFit="1"/>
    </xf>
    <xf numFmtId="0" fontId="275" fillId="0" borderId="168" xfId="0" quotePrefix="1" applyFont="1" applyBorder="1" applyAlignment="1">
      <alignment horizontal="center" vertical="center" shrinkToFit="1"/>
    </xf>
    <xf numFmtId="186" fontId="251" fillId="0" borderId="62" xfId="0" applyNumberFormat="1" applyFont="1" applyBorder="1" applyAlignment="1">
      <alignment horizontal="center" vertical="center" shrinkToFit="1"/>
    </xf>
    <xf numFmtId="186" fontId="251" fillId="0" borderId="51" xfId="0" applyNumberFormat="1" applyFont="1" applyBorder="1" applyAlignment="1">
      <alignment horizontal="center" vertical="center" shrinkToFit="1"/>
    </xf>
    <xf numFmtId="186" fontId="251" fillId="0" borderId="64" xfId="0" applyNumberFormat="1" applyFont="1" applyBorder="1" applyAlignment="1">
      <alignment horizontal="center" vertical="center" shrinkToFit="1"/>
    </xf>
    <xf numFmtId="0" fontId="241" fillId="0" borderId="0" xfId="0" applyFont="1" applyAlignment="1" applyProtection="1">
      <alignment horizontal="left" vertical="center"/>
      <protection locked="0"/>
    </xf>
    <xf numFmtId="0" fontId="241" fillId="0" borderId="0" xfId="0" quotePrefix="1" applyFont="1" applyAlignment="1" applyProtection="1">
      <alignment horizontal="left" vertical="center"/>
      <protection locked="0"/>
    </xf>
    <xf numFmtId="49" fontId="241" fillId="0" borderId="0" xfId="0" applyNumberFormat="1" applyFont="1" applyAlignment="1" applyProtection="1">
      <alignment horizontal="left" vertical="center"/>
      <protection locked="0"/>
    </xf>
    <xf numFmtId="0" fontId="118" fillId="0" borderId="113" xfId="0" applyFont="1" applyBorder="1">
      <alignment vertical="center"/>
    </xf>
    <xf numFmtId="0" fontId="134" fillId="0" borderId="153" xfId="0" applyFont="1" applyBorder="1">
      <alignment vertical="center"/>
    </xf>
    <xf numFmtId="0" fontId="134" fillId="0" borderId="152" xfId="0" applyFont="1" applyBorder="1">
      <alignment vertical="center"/>
    </xf>
    <xf numFmtId="0" fontId="244" fillId="0" borderId="76" xfId="0" applyFont="1" applyBorder="1" applyAlignment="1">
      <alignment horizontal="right" vertical="center"/>
    </xf>
    <xf numFmtId="0" fontId="244" fillId="0" borderId="26" xfId="0" applyFont="1" applyBorder="1" applyAlignment="1">
      <alignment horizontal="right" vertical="center"/>
    </xf>
    <xf numFmtId="186" fontId="251" fillId="0" borderId="53" xfId="0" applyNumberFormat="1" applyFont="1" applyBorder="1" applyAlignment="1">
      <alignment horizontal="center" vertical="center" shrinkToFit="1"/>
    </xf>
    <xf numFmtId="186" fontId="251" fillId="0" borderId="43" xfId="0" applyNumberFormat="1" applyFont="1" applyBorder="1" applyAlignment="1">
      <alignment horizontal="center" vertical="center" shrinkToFit="1"/>
    </xf>
    <xf numFmtId="0" fontId="275" fillId="0" borderId="25" xfId="0" quotePrefix="1" applyFont="1" applyBorder="1" applyAlignment="1">
      <alignment horizontal="center" vertical="center" shrinkToFit="1"/>
    </xf>
    <xf numFmtId="0" fontId="275" fillId="0" borderId="3" xfId="0" quotePrefix="1" applyFont="1" applyBorder="1" applyAlignment="1">
      <alignment horizontal="center" vertical="center" shrinkToFit="1"/>
    </xf>
    <xf numFmtId="0" fontId="30" fillId="0" borderId="156" xfId="0" applyFont="1" applyBorder="1" applyAlignment="1">
      <alignment horizontal="center" vertical="center" wrapText="1"/>
    </xf>
    <xf numFmtId="0" fontId="30" fillId="0" borderId="154" xfId="0" applyFont="1" applyBorder="1" applyAlignment="1">
      <alignment horizontal="center" vertical="center" wrapText="1"/>
    </xf>
    <xf numFmtId="0" fontId="30" fillId="0" borderId="199" xfId="0" applyFont="1" applyBorder="1" applyAlignment="1">
      <alignment horizontal="center" vertical="center" wrapText="1"/>
    </xf>
    <xf numFmtId="0" fontId="30" fillId="0" borderId="40" xfId="0" applyFont="1" applyBorder="1" applyAlignment="1">
      <alignment horizontal="center" vertical="center" wrapText="1"/>
    </xf>
    <xf numFmtId="0" fontId="30" fillId="0" borderId="0" xfId="0" applyFont="1" applyAlignment="1">
      <alignment horizontal="center" vertical="center" wrapText="1"/>
    </xf>
    <xf numFmtId="0" fontId="30" fillId="0" borderId="172" xfId="0" applyFont="1" applyBorder="1" applyAlignment="1">
      <alignment horizontal="center" vertical="center" wrapText="1"/>
    </xf>
    <xf numFmtId="0" fontId="275" fillId="0" borderId="200" xfId="0" applyFont="1" applyBorder="1" applyAlignment="1">
      <alignment horizontal="center" vertical="center" shrinkToFit="1"/>
    </xf>
    <xf numFmtId="0" fontId="275" fillId="0" borderId="154" xfId="0" applyFont="1" applyBorder="1" applyAlignment="1">
      <alignment horizontal="center" vertical="center" shrinkToFit="1"/>
    </xf>
    <xf numFmtId="0" fontId="275" fillId="0" borderId="199" xfId="0" applyFont="1" applyBorder="1" applyAlignment="1">
      <alignment horizontal="center" vertical="center" shrinkToFit="1"/>
    </xf>
    <xf numFmtId="0" fontId="275" fillId="0" borderId="200" xfId="0" quotePrefix="1" applyFont="1" applyBorder="1" applyAlignment="1">
      <alignment horizontal="center" vertical="center" shrinkToFit="1"/>
    </xf>
    <xf numFmtId="0" fontId="30" fillId="0" borderId="85" xfId="0" applyFont="1" applyBorder="1" applyAlignment="1">
      <alignment horizontal="center" vertical="center" textRotation="255" wrapText="1"/>
    </xf>
    <xf numFmtId="0" fontId="30" fillId="0" borderId="71" xfId="0" applyFont="1" applyBorder="1" applyAlignment="1">
      <alignment horizontal="center" vertical="center" textRotation="255" wrapText="1"/>
    </xf>
    <xf numFmtId="0" fontId="30" fillId="0" borderId="145" xfId="0" applyFont="1" applyBorder="1" applyAlignment="1">
      <alignment horizontal="center" vertical="center" textRotation="255" wrapText="1"/>
    </xf>
    <xf numFmtId="0" fontId="30" fillId="0" borderId="10" xfId="0" applyFont="1" applyBorder="1" applyAlignment="1">
      <alignment horizontal="center" vertical="center" textRotation="255" wrapText="1"/>
    </xf>
    <xf numFmtId="0" fontId="30" fillId="0" borderId="137" xfId="0" applyFont="1" applyBorder="1" applyAlignment="1">
      <alignment horizontal="center" vertical="center" textRotation="255" wrapText="1"/>
    </xf>
    <xf numFmtId="0" fontId="30" fillId="0" borderId="12" xfId="0" applyFont="1" applyBorder="1" applyAlignment="1">
      <alignment horizontal="center" vertical="center" textRotation="255" wrapText="1"/>
    </xf>
    <xf numFmtId="49" fontId="243" fillId="8" borderId="86" xfId="0" applyNumberFormat="1" applyFont="1" applyFill="1" applyBorder="1" applyAlignment="1" applyProtection="1">
      <alignment vertical="center" wrapText="1" shrinkToFit="1"/>
      <protection locked="0"/>
    </xf>
    <xf numFmtId="49" fontId="243" fillId="8" borderId="77" xfId="0" applyNumberFormat="1" applyFont="1" applyFill="1" applyBorder="1" applyAlignment="1" applyProtection="1">
      <alignment vertical="center" wrapText="1" shrinkToFit="1"/>
      <protection locked="0"/>
    </xf>
    <xf numFmtId="49" fontId="243" fillId="8" borderId="109" xfId="0" applyNumberFormat="1" applyFont="1" applyFill="1" applyBorder="1" applyAlignment="1" applyProtection="1">
      <alignment vertical="center" wrapText="1" shrinkToFit="1"/>
      <protection locked="0"/>
    </xf>
    <xf numFmtId="49" fontId="243" fillId="8" borderId="71" xfId="0" applyNumberFormat="1" applyFont="1" applyFill="1" applyBorder="1" applyAlignment="1" applyProtection="1">
      <alignment vertical="center" wrapText="1" shrinkToFit="1"/>
      <protection locked="0"/>
    </xf>
    <xf numFmtId="49" fontId="243" fillId="8" borderId="32" xfId="0" applyNumberFormat="1" applyFont="1" applyFill="1" applyBorder="1" applyAlignment="1" applyProtection="1">
      <alignment vertical="center" wrapText="1" shrinkToFit="1"/>
      <protection locked="0"/>
    </xf>
    <xf numFmtId="49" fontId="243" fillId="8" borderId="35" xfId="0" applyNumberFormat="1" applyFont="1" applyFill="1" applyBorder="1" applyAlignment="1" applyProtection="1">
      <alignment vertical="center" wrapText="1" shrinkToFit="1"/>
      <protection locked="0"/>
    </xf>
    <xf numFmtId="49" fontId="243" fillId="8" borderId="36" xfId="0" applyNumberFormat="1" applyFont="1" applyFill="1" applyBorder="1" applyAlignment="1" applyProtection="1">
      <alignment vertical="center" wrapText="1" shrinkToFit="1"/>
      <protection locked="0"/>
    </xf>
    <xf numFmtId="49" fontId="243" fillId="8" borderId="37" xfId="0" applyNumberFormat="1" applyFont="1" applyFill="1" applyBorder="1" applyAlignment="1" applyProtection="1">
      <alignment vertical="center" wrapText="1" shrinkToFit="1"/>
      <protection locked="0"/>
    </xf>
    <xf numFmtId="49" fontId="243" fillId="8" borderId="12" xfId="0" applyNumberFormat="1" applyFont="1" applyFill="1" applyBorder="1" applyAlignment="1" applyProtection="1">
      <alignment vertical="center" wrapText="1" shrinkToFit="1"/>
      <protection locked="0"/>
    </xf>
    <xf numFmtId="49" fontId="243" fillId="8" borderId="21" xfId="0" applyNumberFormat="1" applyFont="1" applyFill="1" applyBorder="1" applyAlignment="1" applyProtection="1">
      <alignment vertical="center" wrapText="1" shrinkToFit="1"/>
      <protection locked="0"/>
    </xf>
    <xf numFmtId="0" fontId="118" fillId="0" borderId="0" xfId="0" applyFont="1" applyAlignment="1">
      <alignment wrapText="1"/>
    </xf>
    <xf numFmtId="0" fontId="30" fillId="0" borderId="140" xfId="0" applyFont="1" applyBorder="1">
      <alignment vertical="center"/>
    </xf>
    <xf numFmtId="0" fontId="30" fillId="0" borderId="13" xfId="0" applyFont="1" applyBorder="1">
      <alignment vertical="center"/>
    </xf>
    <xf numFmtId="0" fontId="30" fillId="0" borderId="76" xfId="0" applyFont="1" applyBorder="1" applyAlignment="1">
      <alignment horizontal="center" vertical="center"/>
    </xf>
    <xf numFmtId="0" fontId="30" fillId="0" borderId="26" xfId="0" applyFont="1" applyBorder="1" applyAlignment="1">
      <alignment horizontal="center" vertical="center"/>
    </xf>
    <xf numFmtId="0" fontId="30" fillId="0" borderId="72" xfId="0" applyFont="1" applyBorder="1" applyAlignment="1">
      <alignment horizontal="center" vertical="center"/>
    </xf>
    <xf numFmtId="0" fontId="30" fillId="0" borderId="13" xfId="0" applyFont="1" applyBorder="1" applyAlignment="1">
      <alignment horizontal="center" vertical="center"/>
    </xf>
    <xf numFmtId="0" fontId="30" fillId="0" borderId="13" xfId="0" applyFont="1" applyBorder="1" applyAlignment="1">
      <alignment horizontal="center" vertical="center" wrapText="1"/>
    </xf>
    <xf numFmtId="0" fontId="30" fillId="0" borderId="27" xfId="0" applyFont="1" applyBorder="1" applyAlignment="1">
      <alignment horizontal="center" vertical="center" wrapText="1"/>
    </xf>
    <xf numFmtId="49" fontId="243" fillId="8" borderId="62" xfId="0" applyNumberFormat="1" applyFont="1" applyFill="1" applyBorder="1" applyAlignment="1" applyProtection="1">
      <alignment vertical="center" wrapText="1" shrinkToFit="1"/>
      <protection locked="0"/>
    </xf>
    <xf numFmtId="49" fontId="243" fillId="8" borderId="51" xfId="0" applyNumberFormat="1" applyFont="1" applyFill="1" applyBorder="1" applyAlignment="1" applyProtection="1">
      <alignment vertical="center" wrapText="1" shrinkToFit="1"/>
      <protection locked="0"/>
    </xf>
    <xf numFmtId="49" fontId="243" fillId="8" borderId="63" xfId="0" applyNumberFormat="1" applyFont="1" applyFill="1" applyBorder="1" applyAlignment="1" applyProtection="1">
      <alignment vertical="center" wrapText="1" shrinkToFit="1"/>
      <protection locked="0"/>
    </xf>
    <xf numFmtId="49" fontId="243" fillId="8" borderId="20" xfId="0" applyNumberFormat="1" applyFont="1" applyFill="1" applyBorder="1" applyAlignment="1" applyProtection="1">
      <alignment vertical="center" wrapText="1" shrinkToFit="1"/>
      <protection locked="0"/>
    </xf>
    <xf numFmtId="0" fontId="30" fillId="0" borderId="87" xfId="0" applyFont="1" applyBorder="1" applyAlignment="1">
      <alignment horizontal="center" vertical="center" textRotation="255" wrapText="1"/>
    </xf>
    <xf numFmtId="0" fontId="30" fillId="0" borderId="33" xfId="0" applyFont="1" applyBorder="1" applyAlignment="1">
      <alignment horizontal="center" vertical="center" textRotation="255" wrapText="1"/>
    </xf>
    <xf numFmtId="49" fontId="243" fillId="8" borderId="138" xfId="0" applyNumberFormat="1" applyFont="1" applyFill="1" applyBorder="1" applyAlignment="1" applyProtection="1">
      <alignment vertical="center" wrapText="1" shrinkToFit="1"/>
      <protection locked="0"/>
    </xf>
    <xf numFmtId="0" fontId="30" fillId="0" borderId="134" xfId="0" applyFont="1" applyBorder="1">
      <alignment vertical="center"/>
    </xf>
    <xf numFmtId="0" fontId="30" fillId="0" borderId="135" xfId="0" applyFont="1" applyBorder="1">
      <alignment vertical="center"/>
    </xf>
    <xf numFmtId="0" fontId="30" fillId="0" borderId="136" xfId="0" applyFont="1" applyBorder="1">
      <alignment vertical="center"/>
    </xf>
    <xf numFmtId="0" fontId="273" fillId="0" borderId="26" xfId="0" applyFont="1" applyBorder="1" applyAlignment="1">
      <alignment horizontal="center" vertical="center"/>
    </xf>
    <xf numFmtId="0" fontId="247" fillId="0" borderId="26" xfId="0" applyFont="1" applyBorder="1">
      <alignment vertical="center"/>
    </xf>
    <xf numFmtId="0" fontId="30" fillId="0" borderId="27" xfId="0" applyFont="1" applyBorder="1" applyAlignment="1">
      <alignment horizontal="center" vertical="center"/>
    </xf>
    <xf numFmtId="0" fontId="30" fillId="0" borderId="78" xfId="0" applyFont="1" applyBorder="1">
      <alignment vertical="center"/>
    </xf>
    <xf numFmtId="0" fontId="30" fillId="0" borderId="16" xfId="0" applyFont="1" applyBorder="1">
      <alignment vertical="center"/>
    </xf>
    <xf numFmtId="0" fontId="30" fillId="0" borderId="50" xfId="0" applyFont="1" applyBorder="1">
      <alignment vertical="center"/>
    </xf>
    <xf numFmtId="184" fontId="30" fillId="0" borderId="17" xfId="0" applyNumberFormat="1" applyFont="1" applyBorder="1" applyAlignment="1">
      <alignment horizontal="center" vertical="center" shrinkToFit="1"/>
    </xf>
    <xf numFmtId="184" fontId="30" fillId="0" borderId="16" xfId="0" applyNumberFormat="1" applyFont="1" applyBorder="1" applyAlignment="1">
      <alignment horizontal="center" vertical="center" shrinkToFit="1"/>
    </xf>
    <xf numFmtId="184" fontId="30" fillId="0" borderId="53" xfId="0" applyNumberFormat="1" applyFont="1" applyBorder="1" applyAlignment="1">
      <alignment horizontal="center" vertical="center" shrinkToFit="1"/>
    </xf>
    <xf numFmtId="184" fontId="30" fillId="0" borderId="43" xfId="0" applyNumberFormat="1" applyFont="1" applyBorder="1" applyAlignment="1">
      <alignment horizontal="center" vertical="center" shrinkToFit="1"/>
    </xf>
    <xf numFmtId="0" fontId="275" fillId="0" borderId="166" xfId="0" applyFont="1" applyBorder="1" applyAlignment="1">
      <alignment horizontal="center" vertical="center" shrinkToFit="1"/>
    </xf>
    <xf numFmtId="0" fontId="275" fillId="0" borderId="0" xfId="0" applyFont="1" applyAlignment="1">
      <alignment horizontal="center" vertical="center" shrinkToFit="1"/>
    </xf>
    <xf numFmtId="0" fontId="275" fillId="0" borderId="28" xfId="0" applyFont="1" applyBorder="1" applyAlignment="1">
      <alignment horizontal="center" vertical="center" shrinkToFit="1"/>
    </xf>
    <xf numFmtId="0" fontId="275" fillId="0" borderId="53" xfId="0" applyFont="1" applyBorder="1" applyAlignment="1">
      <alignment horizontal="center" vertical="center" shrinkToFit="1"/>
    </xf>
    <xf numFmtId="0" fontId="275" fillId="0" borderId="43" xfId="0" applyFont="1" applyBorder="1" applyAlignment="1">
      <alignment horizontal="center" vertical="center" shrinkToFit="1"/>
    </xf>
    <xf numFmtId="0" fontId="275" fillId="0" borderId="55" xfId="0" applyFont="1" applyBorder="1" applyAlignment="1">
      <alignment horizontal="center" vertical="center" shrinkToFit="1"/>
    </xf>
    <xf numFmtId="9" fontId="275" fillId="0" borderId="17" xfId="0" applyNumberFormat="1" applyFont="1" applyBorder="1" applyAlignment="1">
      <alignment horizontal="center" vertical="center" shrinkToFit="1"/>
    </xf>
    <xf numFmtId="9" fontId="242" fillId="0" borderId="16" xfId="0" applyNumberFormat="1" applyFont="1" applyBorder="1" applyAlignment="1">
      <alignment vertical="center" shrinkToFit="1"/>
    </xf>
    <xf numFmtId="9" fontId="242" fillId="0" borderId="18" xfId="0" applyNumberFormat="1" applyFont="1" applyBorder="1" applyAlignment="1">
      <alignment vertical="center" shrinkToFit="1"/>
    </xf>
    <xf numFmtId="9" fontId="242" fillId="0" borderId="53" xfId="0" applyNumberFormat="1" applyFont="1" applyBorder="1" applyAlignment="1">
      <alignment vertical="center" shrinkToFit="1"/>
    </xf>
    <xf numFmtId="9" fontId="242" fillId="0" borderId="43" xfId="0" applyNumberFormat="1" applyFont="1" applyBorder="1" applyAlignment="1">
      <alignment vertical="center" shrinkToFit="1"/>
    </xf>
    <xf numFmtId="9" fontId="242" fillId="0" borderId="22" xfId="0" applyNumberFormat="1" applyFont="1" applyBorder="1" applyAlignment="1">
      <alignment vertical="center" shrinkToFit="1"/>
    </xf>
    <xf numFmtId="199" fontId="242" fillId="0" borderId="43" xfId="0" applyNumberFormat="1" applyFont="1" applyBorder="1" applyAlignment="1">
      <alignment horizontal="center" vertical="center" wrapText="1" shrinkToFit="1"/>
    </xf>
    <xf numFmtId="199" fontId="244" fillId="0" borderId="43" xfId="0" applyNumberFormat="1" applyFont="1" applyBorder="1" applyAlignment="1">
      <alignment horizontal="center" vertical="center" shrinkToFit="1"/>
    </xf>
    <xf numFmtId="199" fontId="242" fillId="0" borderId="43" xfId="0" applyNumberFormat="1" applyFont="1" applyBorder="1" applyAlignment="1">
      <alignment vertical="center" shrinkToFit="1"/>
    </xf>
    <xf numFmtId="49" fontId="243" fillId="8" borderId="64" xfId="0" applyNumberFormat="1" applyFont="1" applyFill="1" applyBorder="1" applyAlignment="1" applyProtection="1">
      <alignment vertical="center" wrapText="1" shrinkToFit="1"/>
      <protection locked="0"/>
    </xf>
    <xf numFmtId="0" fontId="274" fillId="0" borderId="26" xfId="0" applyFont="1" applyBorder="1" applyAlignment="1">
      <alignment horizontal="center" vertical="center"/>
    </xf>
    <xf numFmtId="0" fontId="30" fillId="0" borderId="134" xfId="0" applyFont="1" applyBorder="1" applyAlignment="1">
      <alignment horizontal="center"/>
    </xf>
    <xf numFmtId="0" fontId="30" fillId="0" borderId="135" xfId="0" applyFont="1" applyBorder="1" applyAlignment="1">
      <alignment horizontal="center"/>
    </xf>
    <xf numFmtId="0" fontId="30" fillId="0" borderId="136" xfId="0" applyFont="1" applyBorder="1" applyAlignment="1">
      <alignment horizontal="center"/>
    </xf>
    <xf numFmtId="0" fontId="273" fillId="0" borderId="77" xfId="0" applyFont="1" applyBorder="1" applyAlignment="1">
      <alignment horizontal="center" vertical="center"/>
    </xf>
    <xf numFmtId="0" fontId="30" fillId="0" borderId="23" xfId="0" applyFont="1" applyBorder="1" applyAlignment="1">
      <alignment horizontal="center" vertical="center"/>
    </xf>
    <xf numFmtId="0" fontId="121" fillId="0" borderId="78" xfId="0" applyFont="1" applyBorder="1" applyAlignment="1">
      <alignment horizontal="center" vertical="center" wrapText="1"/>
    </xf>
    <xf numFmtId="0" fontId="121" fillId="0" borderId="154" xfId="0" applyFont="1" applyBorder="1" applyAlignment="1">
      <alignment horizontal="center" vertical="center" wrapText="1"/>
    </xf>
    <xf numFmtId="0" fontId="121" fillId="0" borderId="40" xfId="0" applyFont="1" applyBorder="1" applyAlignment="1">
      <alignment horizontal="center" vertical="center" wrapText="1"/>
    </xf>
    <xf numFmtId="0" fontId="121" fillId="0" borderId="0" xfId="0" applyFont="1" applyAlignment="1">
      <alignment horizontal="center" vertical="center" wrapText="1"/>
    </xf>
    <xf numFmtId="0" fontId="30" fillId="0" borderId="49" xfId="0" applyFont="1" applyBorder="1">
      <alignment vertical="center"/>
    </xf>
    <xf numFmtId="0" fontId="30" fillId="0" borderId="43" xfId="0" applyFont="1" applyBorder="1">
      <alignment vertical="center"/>
    </xf>
    <xf numFmtId="0" fontId="30" fillId="0" borderId="78" xfId="0" applyFont="1" applyBorder="1" applyAlignment="1">
      <alignment horizontal="center" vertical="center" wrapText="1"/>
    </xf>
    <xf numFmtId="0" fontId="30" fillId="0" borderId="16" xfId="0" applyFont="1" applyBorder="1" applyAlignment="1">
      <alignment horizontal="center" vertical="center"/>
    </xf>
    <xf numFmtId="0" fontId="30" fillId="0" borderId="40" xfId="0" applyFont="1" applyBorder="1" applyAlignment="1">
      <alignment horizontal="center" vertical="center"/>
    </xf>
    <xf numFmtId="0" fontId="30" fillId="0" borderId="0" xfId="0" applyFont="1" applyAlignment="1">
      <alignment horizontal="center" vertical="center"/>
    </xf>
    <xf numFmtId="0" fontId="275" fillId="0" borderId="154" xfId="0" quotePrefix="1" applyFont="1" applyBorder="1" applyAlignment="1">
      <alignment horizontal="center" vertical="center" shrinkToFit="1"/>
    </xf>
    <xf numFmtId="0" fontId="275" fillId="0" borderId="199" xfId="0" quotePrefix="1" applyFont="1" applyBorder="1" applyAlignment="1">
      <alignment horizontal="center" vertical="center" shrinkToFit="1"/>
    </xf>
    <xf numFmtId="0" fontId="251" fillId="0" borderId="166" xfId="0" applyFont="1" applyBorder="1" applyAlignment="1">
      <alignment horizontal="center" vertical="center" shrinkToFit="1"/>
    </xf>
    <xf numFmtId="0" fontId="251" fillId="0" borderId="0" xfId="0" applyFont="1" applyAlignment="1">
      <alignment horizontal="center" vertical="center" shrinkToFit="1"/>
    </xf>
    <xf numFmtId="0" fontId="251" fillId="0" borderId="53" xfId="0" applyFont="1" applyBorder="1" applyAlignment="1">
      <alignment horizontal="center" vertical="center" shrinkToFit="1"/>
    </xf>
    <xf numFmtId="0" fontId="251" fillId="0" borderId="43" xfId="0" applyFont="1" applyBorder="1" applyAlignment="1">
      <alignment horizontal="center" vertical="center" shrinkToFit="1"/>
    </xf>
    <xf numFmtId="0" fontId="251" fillId="0" borderId="172" xfId="0" applyFont="1" applyBorder="1" applyAlignment="1">
      <alignment horizontal="center" vertical="center" shrinkToFit="1"/>
    </xf>
    <xf numFmtId="0" fontId="251" fillId="0" borderId="55" xfId="0" applyFont="1" applyBorder="1" applyAlignment="1">
      <alignment horizontal="center" vertical="center" shrinkToFit="1"/>
    </xf>
    <xf numFmtId="189" fontId="275" fillId="0" borderId="200" xfId="0" quotePrefix="1" applyNumberFormat="1" applyFont="1" applyBorder="1" applyAlignment="1">
      <alignment horizontal="center" vertical="center" shrinkToFit="1"/>
    </xf>
    <xf numFmtId="189" fontId="275" fillId="0" borderId="154" xfId="0" applyNumberFormat="1" applyFont="1" applyBorder="1" applyAlignment="1">
      <alignment horizontal="center" vertical="center" shrinkToFit="1"/>
    </xf>
    <xf numFmtId="189" fontId="275" fillId="0" borderId="155" xfId="0" applyNumberFormat="1" applyFont="1" applyBorder="1" applyAlignment="1">
      <alignment horizontal="center" vertical="center" shrinkToFit="1"/>
    </xf>
    <xf numFmtId="189" fontId="251" fillId="0" borderId="4" xfId="0" applyNumberFormat="1" applyFont="1" applyBorder="1" applyAlignment="1">
      <alignment horizontal="center" vertical="center" shrinkToFit="1"/>
    </xf>
    <xf numFmtId="189" fontId="251" fillId="0" borderId="0" xfId="0" applyNumberFormat="1" applyFont="1" applyAlignment="1">
      <alignment horizontal="center" vertical="center" shrinkToFit="1"/>
    </xf>
    <xf numFmtId="189" fontId="251" fillId="0" borderId="53" xfId="0" applyNumberFormat="1" applyFont="1" applyBorder="1" applyAlignment="1">
      <alignment horizontal="center" vertical="center" shrinkToFit="1"/>
    </xf>
    <xf numFmtId="189" fontId="251" fillId="0" borderId="43" xfId="0" applyNumberFormat="1" applyFont="1" applyBorder="1" applyAlignment="1">
      <alignment horizontal="center" vertical="center" shrinkToFit="1"/>
    </xf>
    <xf numFmtId="189" fontId="251" fillId="0" borderId="19" xfId="0" applyNumberFormat="1" applyFont="1" applyBorder="1" applyAlignment="1">
      <alignment horizontal="center" vertical="center" shrinkToFit="1"/>
    </xf>
    <xf numFmtId="189" fontId="251" fillId="0" borderId="22" xfId="0" applyNumberFormat="1" applyFont="1" applyBorder="1" applyAlignment="1">
      <alignment horizontal="center" vertical="center" shrinkToFit="1"/>
    </xf>
    <xf numFmtId="189" fontId="275" fillId="0" borderId="0" xfId="0" applyNumberFormat="1" applyFont="1" applyAlignment="1">
      <alignment horizontal="center" vertical="center" shrinkToFit="1"/>
    </xf>
    <xf numFmtId="189" fontId="275" fillId="0" borderId="43" xfId="0" applyNumberFormat="1" applyFont="1" applyBorder="1" applyAlignment="1">
      <alignment horizontal="center" vertical="center" shrinkToFit="1"/>
    </xf>
    <xf numFmtId="0" fontId="116" fillId="0" borderId="153" xfId="0" applyFont="1" applyBorder="1" applyAlignment="1">
      <alignment horizontal="center" wrapText="1" shrinkToFit="1"/>
    </xf>
    <xf numFmtId="0" fontId="30" fillId="0" borderId="26" xfId="0" applyFont="1" applyBorder="1" applyAlignment="1">
      <alignment horizontal="left" vertical="center" wrapText="1"/>
    </xf>
    <xf numFmtId="0" fontId="30" fillId="0" borderId="72" xfId="0" applyFont="1" applyBorder="1" applyAlignment="1">
      <alignment horizontal="left" vertical="center" wrapText="1"/>
    </xf>
    <xf numFmtId="0" fontId="30" fillId="0" borderId="76" xfId="0" applyFont="1" applyBorder="1" applyAlignment="1">
      <alignment horizontal="left" vertical="center" wrapText="1" shrinkToFit="1"/>
    </xf>
    <xf numFmtId="0" fontId="30" fillId="0" borderId="26" xfId="0" applyFont="1" applyBorder="1" applyAlignment="1">
      <alignment horizontal="left" vertical="center" shrinkToFit="1"/>
    </xf>
    <xf numFmtId="0" fontId="30" fillId="0" borderId="23" xfId="0" applyFont="1" applyBorder="1" applyAlignment="1">
      <alignment horizontal="left" vertical="center" shrinkToFit="1"/>
    </xf>
    <xf numFmtId="0" fontId="30" fillId="0" borderId="110" xfId="0" applyFont="1" applyBorder="1" applyAlignment="1">
      <alignment horizontal="center" vertical="top" wrapText="1"/>
    </xf>
    <xf numFmtId="0" fontId="30" fillId="0" borderId="111" xfId="0" applyFont="1" applyBorder="1" applyAlignment="1">
      <alignment horizontal="center" vertical="top" wrapText="1"/>
    </xf>
    <xf numFmtId="0" fontId="30" fillId="0" borderId="112" xfId="0" applyFont="1" applyBorder="1" applyAlignment="1">
      <alignment horizontal="center" vertical="top" wrapText="1"/>
    </xf>
    <xf numFmtId="0" fontId="274" fillId="0" borderId="76" xfId="0" applyFont="1" applyBorder="1" applyAlignment="1">
      <alignment horizontal="center" vertical="center"/>
    </xf>
    <xf numFmtId="0" fontId="121" fillId="0" borderId="49" xfId="0" applyFont="1" applyBorder="1" applyAlignment="1">
      <alignment horizontal="center" vertical="center" wrapText="1"/>
    </xf>
    <xf numFmtId="0" fontId="121" fillId="0" borderId="43" xfId="0" applyFont="1" applyBorder="1" applyAlignment="1">
      <alignment horizontal="center" vertical="center" wrapText="1"/>
    </xf>
    <xf numFmtId="0" fontId="116" fillId="0" borderId="77" xfId="0" applyFont="1" applyBorder="1" applyAlignment="1">
      <alignment horizontal="center" wrapText="1" shrinkToFit="1"/>
    </xf>
    <xf numFmtId="0" fontId="116" fillId="0" borderId="77" xfId="0" applyFont="1" applyBorder="1" applyAlignment="1">
      <alignment horizontal="center" vertical="center" shrinkToFit="1"/>
    </xf>
    <xf numFmtId="203" fontId="275" fillId="0" borderId="17" xfId="0" quotePrefix="1" applyNumberFormat="1" applyFont="1" applyBorder="1" applyAlignment="1">
      <alignment horizontal="center" vertical="center" shrinkToFit="1"/>
    </xf>
    <xf numFmtId="203" fontId="275" fillId="0" borderId="154" xfId="0" quotePrefix="1" applyNumberFormat="1" applyFont="1" applyBorder="1" applyAlignment="1">
      <alignment horizontal="center" vertical="center" shrinkToFit="1"/>
    </xf>
    <xf numFmtId="203" fontId="275" fillId="0" borderId="53" xfId="0" quotePrefix="1" applyNumberFormat="1" applyFont="1" applyBorder="1" applyAlignment="1">
      <alignment horizontal="center" vertical="center" shrinkToFit="1"/>
    </xf>
    <xf numFmtId="203" fontId="275" fillId="0" borderId="43" xfId="0" quotePrefix="1" applyNumberFormat="1" applyFont="1" applyBorder="1" applyAlignment="1">
      <alignment horizontal="center" vertical="center" shrinkToFit="1"/>
    </xf>
    <xf numFmtId="0" fontId="251" fillId="0" borderId="154" xfId="0" applyFont="1" applyBorder="1" applyAlignment="1">
      <alignment horizontal="left" vertical="center" shrinkToFit="1"/>
    </xf>
    <xf numFmtId="0" fontId="251" fillId="0" borderId="18" xfId="0" applyFont="1" applyBorder="1" applyAlignment="1">
      <alignment horizontal="left" vertical="center" shrinkToFit="1"/>
    </xf>
    <xf numFmtId="0" fontId="251" fillId="0" borderId="43" xfId="0" applyFont="1" applyBorder="1" applyAlignment="1">
      <alignment horizontal="left" vertical="center" shrinkToFit="1"/>
    </xf>
    <xf numFmtId="0" fontId="251" fillId="0" borderId="22" xfId="0" applyFont="1" applyBorder="1" applyAlignment="1">
      <alignment horizontal="left" vertical="center" shrinkToFit="1"/>
    </xf>
    <xf numFmtId="0" fontId="30" fillId="0" borderId="51" xfId="0" applyFont="1" applyBorder="1" applyAlignment="1">
      <alignment horizontal="center" vertical="top"/>
    </xf>
    <xf numFmtId="0" fontId="118" fillId="0" borderId="140" xfId="0" applyFont="1" applyBorder="1" applyAlignment="1">
      <alignment horizontal="center" vertical="center"/>
    </xf>
    <xf numFmtId="0" fontId="118" fillId="0" borderId="13" xfId="0" applyFont="1" applyBorder="1" applyAlignment="1">
      <alignment horizontal="center" vertical="center"/>
    </xf>
    <xf numFmtId="186" fontId="251" fillId="0" borderId="22" xfId="0" applyNumberFormat="1" applyFont="1" applyBorder="1" applyAlignment="1">
      <alignment horizontal="center" vertical="center" shrinkToFit="1"/>
    </xf>
    <xf numFmtId="0" fontId="30" fillId="9" borderId="154" xfId="0" applyFont="1" applyFill="1" applyBorder="1" applyAlignment="1">
      <alignment horizontal="left" vertical="center"/>
    </xf>
    <xf numFmtId="0" fontId="30" fillId="9" borderId="43" xfId="0" applyFont="1" applyFill="1" applyBorder="1" applyAlignment="1">
      <alignment horizontal="left" vertical="center"/>
    </xf>
    <xf numFmtId="0" fontId="244" fillId="0" borderId="17" xfId="0" applyFont="1" applyBorder="1" applyAlignment="1">
      <alignment horizontal="right" vertical="center"/>
    </xf>
    <xf numFmtId="0" fontId="244" fillId="0" borderId="154" xfId="0" applyFont="1" applyBorder="1" applyAlignment="1">
      <alignment horizontal="right" vertical="center"/>
    </xf>
    <xf numFmtId="0" fontId="244" fillId="0" borderId="53" xfId="0" applyFont="1" applyBorder="1" applyAlignment="1">
      <alignment horizontal="right" vertical="center"/>
    </xf>
    <xf numFmtId="0" fontId="244" fillId="0" borderId="43" xfId="0" applyFont="1" applyBorder="1" applyAlignment="1">
      <alignment horizontal="right" vertical="center"/>
    </xf>
    <xf numFmtId="0" fontId="30" fillId="0" borderId="86" xfId="0" applyFont="1" applyBorder="1" applyAlignment="1">
      <alignment horizontal="center" vertical="center"/>
    </xf>
    <xf numFmtId="0" fontId="30" fillId="0" borderId="77" xfId="0" applyFont="1" applyBorder="1" applyAlignment="1">
      <alignment horizontal="center" vertical="center"/>
    </xf>
    <xf numFmtId="0" fontId="30" fillId="0" borderId="138" xfId="0" applyFont="1" applyBorder="1" applyAlignment="1">
      <alignment horizontal="center" vertical="center"/>
    </xf>
    <xf numFmtId="0" fontId="118" fillId="9" borderId="33" xfId="0" applyFont="1" applyFill="1" applyBorder="1" applyAlignment="1">
      <alignment horizontal="right" vertical="center"/>
    </xf>
    <xf numFmtId="0" fontId="118" fillId="9" borderId="62" xfId="0" applyFont="1" applyFill="1" applyBorder="1" applyAlignment="1">
      <alignment horizontal="right" vertical="center"/>
    </xf>
    <xf numFmtId="0" fontId="30" fillId="9" borderId="63" xfId="0" applyFont="1" applyFill="1" applyBorder="1" applyAlignment="1">
      <alignment horizontal="left" vertical="center"/>
    </xf>
    <xf numFmtId="0" fontId="30" fillId="9" borderId="33" xfId="0" applyFont="1" applyFill="1" applyBorder="1" applyAlignment="1">
      <alignment horizontal="left" vertical="center"/>
    </xf>
    <xf numFmtId="0" fontId="30" fillId="9" borderId="88" xfId="0" applyFont="1" applyFill="1" applyBorder="1" applyAlignment="1">
      <alignment horizontal="left" vertical="center"/>
    </xf>
    <xf numFmtId="0" fontId="30" fillId="0" borderId="207" xfId="0" applyFont="1" applyBorder="1" applyAlignment="1">
      <alignment horizontal="center" vertical="center"/>
    </xf>
    <xf numFmtId="0" fontId="30" fillId="0" borderId="208" xfId="0" applyFont="1" applyBorder="1" applyAlignment="1">
      <alignment horizontal="center" vertical="center"/>
    </xf>
    <xf numFmtId="0" fontId="30" fillId="0" borderId="209" xfId="0" applyFont="1" applyBorder="1" applyAlignment="1">
      <alignment horizontal="center" vertical="center"/>
    </xf>
    <xf numFmtId="0" fontId="30" fillId="0" borderId="210" xfId="0" applyFont="1" applyBorder="1" applyAlignment="1">
      <alignment horizontal="center" vertical="center"/>
    </xf>
    <xf numFmtId="0" fontId="30" fillId="0" borderId="211" xfId="0" applyFont="1" applyBorder="1" applyAlignment="1">
      <alignment horizontal="center" vertical="center"/>
    </xf>
    <xf numFmtId="0" fontId="30" fillId="0" borderId="212" xfId="0" applyFont="1" applyBorder="1" applyAlignment="1">
      <alignment horizontal="center" vertical="center"/>
    </xf>
    <xf numFmtId="0" fontId="244" fillId="0" borderId="17" xfId="0" applyFont="1" applyBorder="1" applyAlignment="1">
      <alignment horizontal="center" vertical="center"/>
    </xf>
    <xf numFmtId="0" fontId="244" fillId="0" borderId="154" xfId="0" applyFont="1" applyBorder="1" applyAlignment="1">
      <alignment horizontal="center" vertical="center"/>
    </xf>
    <xf numFmtId="0" fontId="244" fillId="0" borderId="53" xfId="0" applyFont="1" applyBorder="1" applyAlignment="1">
      <alignment horizontal="center" vertical="center"/>
    </xf>
    <xf numFmtId="0" fontId="244" fillId="0" borderId="43" xfId="0" applyFont="1" applyBorder="1" applyAlignment="1">
      <alignment horizontal="center" vertical="center"/>
    </xf>
    <xf numFmtId="0" fontId="244" fillId="0" borderId="76" xfId="0" applyFont="1" applyBorder="1" applyAlignment="1">
      <alignment horizontal="center" vertical="center"/>
    </xf>
    <xf numFmtId="0" fontId="244" fillId="0" borderId="26" xfId="0" applyFont="1" applyBorder="1" applyAlignment="1">
      <alignment horizontal="center" vertical="center"/>
    </xf>
    <xf numFmtId="0" fontId="244" fillId="16" borderId="76" xfId="0" applyFont="1" applyFill="1" applyBorder="1" applyAlignment="1" applyProtection="1">
      <alignment horizontal="center" vertical="center"/>
      <protection locked="0"/>
    </xf>
    <xf numFmtId="0" fontId="244" fillId="16" borderId="26" xfId="0" applyFont="1" applyFill="1" applyBorder="1" applyAlignment="1" applyProtection="1">
      <alignment horizontal="center" vertical="center"/>
      <protection locked="0"/>
    </xf>
    <xf numFmtId="0" fontId="30" fillId="0" borderId="188" xfId="0" applyFont="1" applyBorder="1" applyAlignment="1">
      <alignment horizontal="center" vertical="center" wrapText="1"/>
    </xf>
    <xf numFmtId="0" fontId="30" fillId="0" borderId="189" xfId="0" applyFont="1" applyBorder="1" applyAlignment="1">
      <alignment horizontal="center" vertical="center"/>
    </xf>
    <xf numFmtId="49" fontId="241" fillId="0" borderId="43" xfId="0" applyNumberFormat="1" applyFont="1" applyBorder="1" applyAlignment="1" applyProtection="1">
      <alignment horizontal="left" vertical="center"/>
      <protection locked="0"/>
    </xf>
    <xf numFmtId="0" fontId="241" fillId="0" borderId="43" xfId="0" applyFont="1" applyBorder="1" applyAlignment="1" applyProtection="1">
      <alignment horizontal="left" vertical="center"/>
      <protection locked="0"/>
    </xf>
    <xf numFmtId="0" fontId="118" fillId="0" borderId="156" xfId="0" applyFont="1" applyBorder="1" applyAlignment="1">
      <alignment horizontal="left" vertical="center"/>
    </xf>
    <xf numFmtId="0" fontId="134" fillId="0" borderId="154" xfId="0" applyFont="1" applyBorder="1" applyAlignment="1">
      <alignment horizontal="left" vertical="center"/>
    </xf>
    <xf numFmtId="0" fontId="134" fillId="0" borderId="155" xfId="0" applyFont="1" applyBorder="1" applyAlignment="1">
      <alignment horizontal="left" vertical="center"/>
    </xf>
    <xf numFmtId="49" fontId="118" fillId="0" borderId="25" xfId="0" applyNumberFormat="1" applyFont="1" applyBorder="1" applyAlignment="1" applyProtection="1">
      <alignment horizontal="left" vertical="center"/>
      <protection locked="0"/>
    </xf>
    <xf numFmtId="49" fontId="118" fillId="0" borderId="0" xfId="0" applyNumberFormat="1" applyFont="1" applyAlignment="1" applyProtection="1">
      <alignment horizontal="left" vertical="center"/>
      <protection locked="0"/>
    </xf>
    <xf numFmtId="0" fontId="30" fillId="0" borderId="93" xfId="0" applyFont="1" applyBorder="1" applyAlignment="1">
      <alignment horizontal="center" vertical="center" wrapText="1"/>
    </xf>
    <xf numFmtId="0" fontId="30" fillId="0" borderId="26" xfId="0" applyFont="1" applyBorder="1" applyAlignment="1">
      <alignment horizontal="center" vertical="center" wrapText="1"/>
    </xf>
    <xf numFmtId="0" fontId="30" fillId="0" borderId="72" xfId="0" applyFont="1" applyBorder="1" applyAlignment="1">
      <alignment horizontal="center" vertical="center" wrapText="1"/>
    </xf>
    <xf numFmtId="0" fontId="134" fillId="0" borderId="13" xfId="0" applyFont="1" applyBorder="1">
      <alignment vertical="center"/>
    </xf>
    <xf numFmtId="0" fontId="30" fillId="0" borderId="76" xfId="0" applyFont="1" applyBorder="1" applyAlignment="1">
      <alignment horizontal="center" vertical="center" wrapText="1"/>
    </xf>
    <xf numFmtId="0" fontId="30" fillId="0" borderId="23" xfId="0" applyFont="1" applyBorder="1" applyAlignment="1">
      <alignment horizontal="center" vertical="center" wrapText="1"/>
    </xf>
    <xf numFmtId="0" fontId="124" fillId="0" borderId="0" xfId="0" applyFont="1" applyProtection="1">
      <alignment vertical="center"/>
      <protection locked="0"/>
    </xf>
    <xf numFmtId="0" fontId="260" fillId="0" borderId="114" xfId="0" applyFont="1" applyBorder="1" applyAlignment="1">
      <alignment vertical="top" wrapText="1"/>
    </xf>
    <xf numFmtId="0" fontId="260" fillId="0" borderId="115" xfId="0" applyFont="1" applyBorder="1" applyAlignment="1">
      <alignment vertical="top" wrapText="1"/>
    </xf>
    <xf numFmtId="0" fontId="260" fillId="0" borderId="116" xfId="0" applyFont="1" applyBorder="1" applyAlignment="1">
      <alignment vertical="top" wrapText="1"/>
    </xf>
    <xf numFmtId="0" fontId="116" fillId="0" borderId="79" xfId="0" applyFont="1" applyBorder="1" applyAlignment="1">
      <alignment vertical="top" wrapText="1"/>
    </xf>
    <xf numFmtId="0" fontId="116" fillId="0" borderId="25" xfId="0" applyFont="1" applyBorder="1" applyAlignment="1">
      <alignment vertical="top" wrapText="1"/>
    </xf>
    <xf numFmtId="0" fontId="116" fillId="0" borderId="3" xfId="0" applyFont="1" applyBorder="1" applyAlignment="1">
      <alignment vertical="top" wrapText="1"/>
    </xf>
    <xf numFmtId="0" fontId="260" fillId="0" borderId="74" xfId="0" applyFont="1" applyBorder="1" applyAlignment="1">
      <alignment vertical="top" wrapText="1"/>
    </xf>
    <xf numFmtId="0" fontId="260" fillId="0" borderId="24" xfId="0" applyFont="1" applyBorder="1" applyAlignment="1">
      <alignment vertical="top" wrapText="1"/>
    </xf>
    <xf numFmtId="0" fontId="260" fillId="0" borderId="75" xfId="0" applyFont="1" applyBorder="1" applyAlignment="1">
      <alignment vertical="top" wrapText="1"/>
    </xf>
    <xf numFmtId="0" fontId="116" fillId="0" borderId="78" xfId="0" applyFont="1" applyBorder="1" applyAlignment="1">
      <alignment vertical="top" wrapText="1"/>
    </xf>
    <xf numFmtId="0" fontId="116" fillId="0" borderId="16" xfId="0" applyFont="1" applyBorder="1" applyAlignment="1">
      <alignment vertical="top" wrapText="1"/>
    </xf>
    <xf numFmtId="0" fontId="116" fillId="0" borderId="50" xfId="0" applyFont="1" applyBorder="1" applyAlignment="1">
      <alignment vertical="top" wrapText="1"/>
    </xf>
    <xf numFmtId="0" fontId="260" fillId="0" borderId="120" xfId="0" applyFont="1" applyBorder="1" applyAlignment="1">
      <alignment vertical="top" wrapText="1"/>
    </xf>
    <xf numFmtId="0" fontId="260" fillId="0" borderId="121" xfId="0" applyFont="1" applyBorder="1" applyAlignment="1">
      <alignment vertical="top" wrapText="1"/>
    </xf>
    <xf numFmtId="0" fontId="260" fillId="0" borderId="123" xfId="0" applyFont="1" applyBorder="1" applyAlignment="1">
      <alignment vertical="top" wrapText="1"/>
    </xf>
    <xf numFmtId="0" fontId="260" fillId="0" borderId="122" xfId="0" applyFont="1" applyBorder="1" applyAlignment="1">
      <alignment vertical="top" wrapText="1"/>
    </xf>
    <xf numFmtId="0" fontId="262" fillId="0" borderId="0" xfId="0" applyFont="1" applyAlignment="1">
      <alignment vertical="center" wrapText="1"/>
    </xf>
    <xf numFmtId="0" fontId="263" fillId="0" borderId="40" xfId="0" applyFont="1" applyBorder="1" applyAlignment="1">
      <alignment vertical="center" wrapText="1"/>
    </xf>
    <xf numFmtId="0" fontId="263" fillId="0" borderId="0" xfId="0" applyFont="1" applyAlignment="1">
      <alignment vertical="center" wrapText="1"/>
    </xf>
    <xf numFmtId="0" fontId="263" fillId="0" borderId="172" xfId="0" applyFont="1" applyBorder="1" applyAlignment="1">
      <alignment vertical="center" wrapText="1"/>
    </xf>
    <xf numFmtId="0" fontId="265" fillId="0" borderId="40" xfId="0" applyFont="1" applyBorder="1" applyAlignment="1">
      <alignment vertical="center" wrapText="1"/>
    </xf>
    <xf numFmtId="0" fontId="265" fillId="0" borderId="0" xfId="0" applyFont="1" applyAlignment="1">
      <alignment vertical="center" wrapText="1"/>
    </xf>
    <xf numFmtId="0" fontId="265" fillId="0" borderId="172" xfId="0" applyFont="1" applyBorder="1" applyAlignment="1">
      <alignment vertical="center" wrapText="1"/>
    </xf>
    <xf numFmtId="0" fontId="260" fillId="0" borderId="117" xfId="0" applyFont="1" applyBorder="1" applyAlignment="1">
      <alignment vertical="top" wrapText="1"/>
    </xf>
    <xf numFmtId="0" fontId="134" fillId="0" borderId="118" xfId="0" applyFont="1" applyBorder="1" applyAlignment="1">
      <alignment vertical="top" wrapText="1"/>
    </xf>
    <xf numFmtId="0" fontId="134" fillId="0" borderId="119" xfId="0" applyFont="1" applyBorder="1" applyAlignment="1">
      <alignment vertical="top" wrapText="1"/>
    </xf>
    <xf numFmtId="0" fontId="116" fillId="0" borderId="74" xfId="0" applyFont="1" applyBorder="1" applyAlignment="1">
      <alignment vertical="top" wrapText="1"/>
    </xf>
    <xf numFmtId="0" fontId="116" fillId="0" borderId="24" xfId="0" applyFont="1" applyBorder="1" applyAlignment="1">
      <alignment vertical="top" wrapText="1"/>
    </xf>
    <xf numFmtId="0" fontId="116" fillId="0" borderId="75" xfId="0" applyFont="1" applyBorder="1" applyAlignment="1">
      <alignment vertical="top" wrapText="1"/>
    </xf>
    <xf numFmtId="0" fontId="262" fillId="0" borderId="0" xfId="0" applyFont="1" applyAlignment="1">
      <alignment horizontal="center" vertical="center" wrapText="1"/>
    </xf>
    <xf numFmtId="0" fontId="266" fillId="0" borderId="40" xfId="0" applyFont="1" applyBorder="1" applyAlignment="1">
      <alignment horizontal="center" vertical="center" wrapText="1"/>
    </xf>
    <xf numFmtId="0" fontId="266" fillId="0" borderId="0" xfId="0" applyFont="1" applyAlignment="1">
      <alignment horizontal="center" vertical="center" wrapText="1"/>
    </xf>
    <xf numFmtId="0" fontId="266" fillId="0" borderId="172" xfId="0" applyFont="1" applyBorder="1" applyAlignment="1">
      <alignment horizontal="center" vertical="center" wrapText="1"/>
    </xf>
    <xf numFmtId="38" fontId="116" fillId="0" borderId="117" xfId="2" applyFont="1" applyBorder="1" applyAlignment="1">
      <alignment vertical="center" wrapText="1"/>
    </xf>
    <xf numFmtId="38" fontId="30" fillId="0" borderId="118" xfId="2" applyFont="1" applyBorder="1" applyAlignment="1">
      <alignment vertical="center" wrapText="1"/>
    </xf>
    <xf numFmtId="38" fontId="30" fillId="0" borderId="119" xfId="2" applyFont="1" applyBorder="1" applyAlignment="1">
      <alignment vertical="center" wrapText="1"/>
    </xf>
    <xf numFmtId="0" fontId="30" fillId="0" borderId="0" xfId="0" applyFont="1" applyProtection="1">
      <alignment vertical="center"/>
      <protection locked="0"/>
    </xf>
    <xf numFmtId="0" fontId="116" fillId="0" borderId="117" xfId="0" applyFont="1" applyBorder="1" applyAlignment="1">
      <alignment vertical="top" wrapText="1"/>
    </xf>
    <xf numFmtId="0" fontId="116" fillId="0" borderId="118" xfId="0" applyFont="1" applyBorder="1" applyAlignment="1">
      <alignment vertical="top" wrapText="1"/>
    </xf>
    <xf numFmtId="0" fontId="116" fillId="0" borderId="119" xfId="0" applyFont="1" applyBorder="1" applyAlignment="1">
      <alignment vertical="top" wrapText="1"/>
    </xf>
    <xf numFmtId="0" fontId="260" fillId="0" borderId="133" xfId="0" applyFont="1" applyBorder="1" applyAlignment="1">
      <alignment vertical="top" wrapText="1"/>
    </xf>
    <xf numFmtId="0" fontId="263" fillId="0" borderId="40" xfId="0" applyFont="1" applyBorder="1" applyAlignment="1">
      <alignment horizontal="center" vertical="center" wrapText="1"/>
    </xf>
    <xf numFmtId="0" fontId="263" fillId="0" borderId="0" xfId="0" applyFont="1" applyAlignment="1">
      <alignment horizontal="center" vertical="center" wrapText="1"/>
    </xf>
    <xf numFmtId="0" fontId="263" fillId="0" borderId="172" xfId="0" applyFont="1" applyBorder="1" applyAlignment="1">
      <alignment horizontal="center" vertical="center" wrapText="1"/>
    </xf>
    <xf numFmtId="0" fontId="260" fillId="0" borderId="117" xfId="0" applyFont="1" applyBorder="1" applyAlignment="1">
      <alignment vertical="center" wrapText="1"/>
    </xf>
    <xf numFmtId="0" fontId="134" fillId="0" borderId="118" xfId="0" applyFont="1" applyBorder="1" applyAlignment="1">
      <alignment vertical="center" wrapText="1"/>
    </xf>
    <xf numFmtId="0" fontId="134" fillId="0" borderId="119" xfId="0" applyFont="1" applyBorder="1" applyAlignment="1">
      <alignment vertical="center" wrapText="1"/>
    </xf>
    <xf numFmtId="0" fontId="134" fillId="0" borderId="40" xfId="0" applyFont="1" applyBorder="1" applyAlignment="1">
      <alignment vertical="center" wrapText="1"/>
    </xf>
    <xf numFmtId="0" fontId="134" fillId="0" borderId="0" xfId="0" applyFont="1" applyAlignment="1">
      <alignment vertical="center" wrapText="1"/>
    </xf>
    <xf numFmtId="0" fontId="134" fillId="0" borderId="172" xfId="0" applyFont="1" applyBorder="1" applyAlignment="1">
      <alignment vertical="center" wrapText="1"/>
    </xf>
    <xf numFmtId="0" fontId="134" fillId="0" borderId="40" xfId="0" applyFont="1" applyBorder="1" applyAlignment="1">
      <alignment vertical="top"/>
    </xf>
    <xf numFmtId="0" fontId="134" fillId="0" borderId="0" xfId="0" applyFont="1" applyAlignment="1">
      <alignment vertical="top"/>
    </xf>
    <xf numFmtId="0" fontId="134" fillId="0" borderId="28" xfId="0" applyFont="1" applyBorder="1" applyAlignment="1">
      <alignment vertical="top"/>
    </xf>
    <xf numFmtId="0" fontId="134" fillId="0" borderId="40" xfId="0" applyFont="1" applyBorder="1">
      <alignment vertical="center"/>
    </xf>
    <xf numFmtId="0" fontId="134" fillId="0" borderId="28" xfId="0" applyFont="1" applyBorder="1">
      <alignment vertical="center"/>
    </xf>
    <xf numFmtId="0" fontId="134" fillId="0" borderId="39" xfId="0" applyFont="1" applyBorder="1" applyAlignment="1">
      <alignment vertical="center" wrapText="1"/>
    </xf>
    <xf numFmtId="0" fontId="134" fillId="0" borderId="29" xfId="0" applyFont="1" applyBorder="1" applyAlignment="1">
      <alignment vertical="center" wrapText="1"/>
    </xf>
    <xf numFmtId="0" fontId="134" fillId="0" borderId="6" xfId="0" applyFont="1" applyBorder="1" applyAlignment="1">
      <alignment vertical="center" wrapText="1"/>
    </xf>
    <xf numFmtId="0" fontId="116" fillId="0" borderId="114" xfId="0" applyFont="1" applyBorder="1" applyAlignment="1">
      <alignment vertical="top" wrapText="1"/>
    </xf>
    <xf numFmtId="0" fontId="116" fillId="0" borderId="115" xfId="0" applyFont="1" applyBorder="1" applyAlignment="1">
      <alignment vertical="top" wrapText="1"/>
    </xf>
    <xf numFmtId="0" fontId="116" fillId="0" borderId="116" xfId="0" applyFont="1" applyBorder="1" applyAlignment="1">
      <alignment vertical="top" wrapText="1"/>
    </xf>
    <xf numFmtId="0" fontId="269" fillId="0" borderId="40" xfId="0" applyFont="1" applyBorder="1" applyAlignment="1">
      <alignment vertical="center" wrapText="1"/>
    </xf>
    <xf numFmtId="0" fontId="269" fillId="0" borderId="0" xfId="0" applyFont="1" applyAlignment="1">
      <alignment vertical="center" wrapText="1"/>
    </xf>
    <xf numFmtId="0" fontId="269" fillId="0" borderId="172" xfId="0" applyFont="1" applyBorder="1" applyAlignment="1">
      <alignment vertical="center" wrapText="1"/>
    </xf>
    <xf numFmtId="0" fontId="270" fillId="0" borderId="40" xfId="0" applyFont="1" applyBorder="1" applyAlignment="1">
      <alignment vertical="center" wrapText="1"/>
    </xf>
    <xf numFmtId="0" fontId="270" fillId="0" borderId="0" xfId="0" applyFont="1" applyAlignment="1">
      <alignment vertical="center" wrapText="1"/>
    </xf>
    <xf numFmtId="0" fontId="270" fillId="0" borderId="172" xfId="0" applyFont="1" applyBorder="1" applyAlignment="1">
      <alignment vertical="center" wrapText="1"/>
    </xf>
    <xf numFmtId="0" fontId="257" fillId="0" borderId="78" xfId="0" applyFont="1" applyBorder="1">
      <alignment vertical="center"/>
    </xf>
    <xf numFmtId="0" fontId="271" fillId="0" borderId="16" xfId="0" applyFont="1" applyBorder="1">
      <alignment vertical="center"/>
    </xf>
    <xf numFmtId="0" fontId="271" fillId="0" borderId="50" xfId="0" applyFont="1" applyBorder="1">
      <alignment vertical="center"/>
    </xf>
    <xf numFmtId="0" fontId="271" fillId="0" borderId="40" xfId="0" applyFont="1" applyBorder="1">
      <alignment vertical="center"/>
    </xf>
    <xf numFmtId="0" fontId="271" fillId="0" borderId="0" xfId="0" applyFont="1">
      <alignment vertical="center"/>
    </xf>
    <xf numFmtId="0" fontId="271" fillId="0" borderId="28" xfId="0" applyFont="1" applyBorder="1">
      <alignment vertical="center"/>
    </xf>
    <xf numFmtId="0" fontId="244" fillId="0" borderId="93" xfId="0" applyFont="1" applyBorder="1" applyAlignment="1">
      <alignment horizontal="center" vertical="center" wrapText="1"/>
    </xf>
    <xf numFmtId="0" fontId="244" fillId="0" borderId="26" xfId="0" applyFont="1" applyBorder="1" applyAlignment="1">
      <alignment horizontal="center" vertical="center" wrapText="1"/>
    </xf>
    <xf numFmtId="0" fontId="244" fillId="0" borderId="72" xfId="0" applyFont="1" applyBorder="1" applyAlignment="1">
      <alignment horizontal="center" vertical="center" wrapText="1"/>
    </xf>
    <xf numFmtId="0" fontId="244" fillId="0" borderId="13" xfId="0" applyFont="1" applyBorder="1" applyAlignment="1">
      <alignment horizontal="center" vertical="center" wrapText="1"/>
    </xf>
    <xf numFmtId="0" fontId="242" fillId="0" borderId="13" xfId="0" applyFont="1" applyBorder="1">
      <alignment vertical="center"/>
    </xf>
    <xf numFmtId="0" fontId="244" fillId="0" borderId="76" xfId="0" applyFont="1" applyBorder="1" applyAlignment="1">
      <alignment horizontal="center" vertical="center" wrapText="1"/>
    </xf>
    <xf numFmtId="0" fontId="244" fillId="0" borderId="76" xfId="0" applyFont="1" applyBorder="1" applyAlignment="1">
      <alignment horizontal="left" vertical="center"/>
    </xf>
    <xf numFmtId="0" fontId="244" fillId="0" borderId="26" xfId="0" applyFont="1" applyBorder="1" applyAlignment="1">
      <alignment horizontal="left" vertical="center"/>
    </xf>
    <xf numFmtId="0" fontId="244" fillId="0" borderId="23" xfId="0" applyFont="1" applyBorder="1" applyAlignment="1">
      <alignment horizontal="left" vertical="center"/>
    </xf>
    <xf numFmtId="0" fontId="134" fillId="0" borderId="49" xfId="0" applyFont="1" applyBorder="1" applyAlignment="1">
      <alignment vertical="center" wrapText="1"/>
    </xf>
    <xf numFmtId="0" fontId="134" fillId="0" borderId="43" xfId="0" applyFont="1" applyBorder="1" applyAlignment="1">
      <alignment vertical="center" wrapText="1"/>
    </xf>
    <xf numFmtId="0" fontId="134" fillId="0" borderId="55" xfId="0" applyFont="1" applyBorder="1" applyAlignment="1">
      <alignment vertical="center" wrapText="1"/>
    </xf>
    <xf numFmtId="0" fontId="116" fillId="0" borderId="124" xfId="0" applyFont="1" applyBorder="1" applyAlignment="1">
      <alignment vertical="top" wrapText="1"/>
    </xf>
    <xf numFmtId="0" fontId="116" fillId="0" borderId="125" xfId="0" applyFont="1" applyBorder="1" applyAlignment="1">
      <alignment vertical="top" wrapText="1"/>
    </xf>
    <xf numFmtId="0" fontId="116" fillId="0" borderId="126" xfId="0" applyFont="1" applyBorder="1" applyAlignment="1">
      <alignment vertical="top" wrapText="1"/>
    </xf>
    <xf numFmtId="0" fontId="260" fillId="0" borderId="130" xfId="0" applyFont="1" applyBorder="1" applyAlignment="1">
      <alignment vertical="top" wrapText="1"/>
    </xf>
    <xf numFmtId="0" fontId="260" fillId="0" borderId="131" xfId="0" applyFont="1" applyBorder="1" applyAlignment="1">
      <alignment vertical="top" wrapText="1"/>
    </xf>
    <xf numFmtId="0" fontId="260" fillId="0" borderId="132" xfId="0" applyFont="1" applyBorder="1" applyAlignment="1">
      <alignment vertical="top" wrapText="1"/>
    </xf>
    <xf numFmtId="0" fontId="243" fillId="0" borderId="78" xfId="0" applyFont="1" applyBorder="1" applyAlignment="1">
      <alignment vertical="top" wrapText="1"/>
    </xf>
    <xf numFmtId="0" fontId="243" fillId="0" borderId="16" xfId="0" applyFont="1" applyBorder="1" applyAlignment="1">
      <alignment vertical="top" wrapText="1"/>
    </xf>
    <xf numFmtId="0" fontId="243" fillId="0" borderId="50" xfId="0" applyFont="1" applyBorder="1" applyAlignment="1">
      <alignment vertical="top" wrapText="1"/>
    </xf>
    <xf numFmtId="0" fontId="284" fillId="0" borderId="120" xfId="0" applyFont="1" applyBorder="1" applyAlignment="1">
      <alignment vertical="top" wrapText="1"/>
    </xf>
    <xf numFmtId="0" fontId="284" fillId="0" borderId="121" xfId="0" applyFont="1" applyBorder="1" applyAlignment="1">
      <alignment vertical="top" wrapText="1"/>
    </xf>
    <xf numFmtId="0" fontId="284" fillId="0" borderId="123" xfId="0" applyFont="1" applyBorder="1" applyAlignment="1">
      <alignment vertical="top" wrapText="1"/>
    </xf>
    <xf numFmtId="0" fontId="284" fillId="0" borderId="122" xfId="0" applyFont="1" applyBorder="1" applyAlignment="1">
      <alignment vertical="top" wrapText="1"/>
    </xf>
    <xf numFmtId="0" fontId="284" fillId="0" borderId="117" xfId="0" applyFont="1" applyBorder="1" applyAlignment="1">
      <alignment vertical="top" wrapText="1"/>
    </xf>
    <xf numFmtId="0" fontId="242" fillId="0" borderId="118" xfId="0" applyFont="1" applyBorder="1" applyAlignment="1">
      <alignment vertical="top" wrapText="1"/>
    </xf>
    <xf numFmtId="0" fontId="242" fillId="0" borderId="119" xfId="0" applyFont="1" applyBorder="1" applyAlignment="1">
      <alignment vertical="top" wrapText="1"/>
    </xf>
    <xf numFmtId="0" fontId="260" fillId="0" borderId="127" xfId="0" applyFont="1" applyBorder="1" applyAlignment="1">
      <alignment vertical="top" wrapText="1"/>
    </xf>
    <xf numFmtId="0" fontId="260" fillId="0" borderId="128" xfId="0" applyFont="1" applyBorder="1" applyAlignment="1">
      <alignment vertical="top" wrapText="1"/>
    </xf>
    <xf numFmtId="0" fontId="260" fillId="0" borderId="129" xfId="0" applyFont="1" applyBorder="1" applyAlignment="1">
      <alignment vertical="top" wrapText="1"/>
    </xf>
    <xf numFmtId="0" fontId="30" fillId="0" borderId="0" xfId="0" applyFont="1">
      <alignment vertical="center"/>
    </xf>
    <xf numFmtId="0" fontId="135" fillId="0" borderId="167" xfId="0" applyFont="1" applyBorder="1" applyAlignment="1">
      <alignment horizontal="left" vertical="top" wrapText="1"/>
    </xf>
    <xf numFmtId="0" fontId="135" fillId="0" borderId="36" xfId="0" applyFont="1" applyBorder="1" applyAlignment="1">
      <alignment horizontal="left" vertical="top" wrapText="1"/>
    </xf>
    <xf numFmtId="0" fontId="135" fillId="0" borderId="168" xfId="0" applyFont="1" applyBorder="1" applyAlignment="1">
      <alignment horizontal="left" vertical="top" wrapText="1"/>
    </xf>
    <xf numFmtId="0" fontId="263" fillId="0" borderId="49" xfId="0" applyFont="1" applyBorder="1" applyAlignment="1">
      <alignment horizontal="center" vertical="center" wrapText="1"/>
    </xf>
    <xf numFmtId="0" fontId="263" fillId="0" borderId="43" xfId="0" applyFont="1" applyBorder="1" applyAlignment="1">
      <alignment horizontal="center" vertical="center" wrapText="1"/>
    </xf>
    <xf numFmtId="0" fontId="263" fillId="0" borderId="55" xfId="0" applyFont="1" applyBorder="1" applyAlignment="1">
      <alignment horizontal="center" vertical="center" wrapText="1"/>
    </xf>
    <xf numFmtId="0" fontId="116" fillId="0" borderId="8" xfId="0" applyFont="1" applyBorder="1" applyAlignment="1">
      <alignment horizontal="left" vertical="top"/>
    </xf>
    <xf numFmtId="0" fontId="135" fillId="0" borderId="165" xfId="0" applyFont="1" applyBorder="1" applyAlignment="1">
      <alignment horizontal="left" vertical="top"/>
    </xf>
    <xf numFmtId="0" fontId="116" fillId="0" borderId="79" xfId="0" applyFont="1" applyBorder="1" applyAlignment="1">
      <alignment vertical="top" wrapText="1" shrinkToFit="1"/>
    </xf>
    <xf numFmtId="0" fontId="116" fillId="0" borderId="25" xfId="0" applyFont="1" applyBorder="1" applyAlignment="1">
      <alignment vertical="top" wrapText="1" shrinkToFit="1"/>
    </xf>
    <xf numFmtId="0" fontId="116" fillId="0" borderId="3" xfId="0" applyFont="1" applyBorder="1" applyAlignment="1">
      <alignment vertical="top" wrapText="1" shrinkToFit="1"/>
    </xf>
    <xf numFmtId="0" fontId="30" fillId="0" borderId="137" xfId="0" applyFont="1" applyBorder="1" applyAlignment="1">
      <alignment horizontal="left" vertical="center"/>
    </xf>
    <xf numFmtId="0" fontId="30" fillId="0" borderId="165" xfId="0" applyFont="1" applyBorder="1" applyAlignment="1">
      <alignment horizontal="left" vertical="center"/>
    </xf>
    <xf numFmtId="0" fontId="244" fillId="13" borderId="167" xfId="0" applyFont="1" applyFill="1" applyBorder="1" applyAlignment="1" applyProtection="1">
      <alignment horizontal="center" vertical="center"/>
      <protection locked="0"/>
    </xf>
    <xf numFmtId="0" fontId="244" fillId="13" borderId="36" xfId="0" applyFont="1" applyFill="1" applyBorder="1" applyAlignment="1" applyProtection="1">
      <alignment horizontal="center" vertical="center"/>
      <protection locked="0"/>
    </xf>
    <xf numFmtId="0" fontId="244" fillId="13" borderId="20" xfId="0" applyFont="1" applyFill="1" applyBorder="1" applyAlignment="1" applyProtection="1">
      <alignment horizontal="center" vertical="center"/>
      <protection locked="0"/>
    </xf>
    <xf numFmtId="0" fontId="30" fillId="0" borderId="85" xfId="0" applyFont="1" applyBorder="1" applyAlignment="1">
      <alignment horizontal="left" vertical="center"/>
    </xf>
    <xf numFmtId="0" fontId="30" fillId="0" borderId="71" xfId="0" applyFont="1" applyBorder="1" applyAlignment="1">
      <alignment horizontal="left" vertical="center"/>
    </xf>
    <xf numFmtId="0" fontId="244" fillId="13" borderId="86" xfId="0" applyFont="1" applyFill="1" applyBorder="1" applyAlignment="1" applyProtection="1">
      <alignment horizontal="center" vertical="center"/>
      <protection locked="0"/>
    </xf>
    <xf numFmtId="0" fontId="244" fillId="13" borderId="77" xfId="0" applyFont="1" applyFill="1" applyBorder="1" applyAlignment="1" applyProtection="1">
      <alignment horizontal="center" vertical="center"/>
      <protection locked="0"/>
    </xf>
    <xf numFmtId="0" fontId="244" fillId="13" borderId="138" xfId="0" applyFont="1" applyFill="1" applyBorder="1" applyAlignment="1" applyProtection="1">
      <alignment horizontal="center" vertical="center"/>
      <protection locked="0"/>
    </xf>
    <xf numFmtId="0" fontId="244" fillId="13" borderId="165" xfId="0" applyFont="1" applyFill="1" applyBorder="1" applyAlignment="1" applyProtection="1">
      <alignment horizontal="center" vertical="center"/>
      <protection locked="0"/>
    </xf>
    <xf numFmtId="0" fontId="244" fillId="13" borderId="21" xfId="0" applyFont="1" applyFill="1" applyBorder="1" applyAlignment="1" applyProtection="1">
      <alignment horizontal="center" vertical="center"/>
      <protection locked="0"/>
    </xf>
    <xf numFmtId="0" fontId="244" fillId="13" borderId="146" xfId="0" applyFont="1" applyFill="1" applyBorder="1" applyAlignment="1">
      <alignment horizontal="center" vertical="center"/>
    </xf>
    <xf numFmtId="0" fontId="244" fillId="13" borderId="147" xfId="0" applyFont="1" applyFill="1" applyBorder="1" applyAlignment="1">
      <alignment horizontal="center" vertical="center"/>
    </xf>
    <xf numFmtId="0" fontId="244" fillId="13" borderId="173" xfId="0" applyFont="1" applyFill="1" applyBorder="1" applyAlignment="1">
      <alignment horizontal="center" vertical="center"/>
    </xf>
    <xf numFmtId="0" fontId="30" fillId="0" borderId="8" xfId="0" applyFont="1" applyBorder="1" applyAlignment="1">
      <alignment horizontal="left" vertical="center"/>
    </xf>
    <xf numFmtId="0" fontId="30" fillId="0" borderId="165" xfId="0" applyFont="1" applyBorder="1" applyAlignment="1">
      <alignment horizontal="left" vertical="center" wrapText="1"/>
    </xf>
    <xf numFmtId="49" fontId="241" fillId="13" borderId="0" xfId="0" applyNumberFormat="1" applyFont="1" applyFill="1" applyAlignment="1" applyProtection="1">
      <alignment horizontal="left" vertical="center"/>
      <protection locked="0"/>
    </xf>
    <xf numFmtId="0" fontId="30" fillId="0" borderId="87" xfId="0" applyFont="1" applyBorder="1" applyAlignment="1">
      <alignment horizontal="left" vertical="center"/>
    </xf>
    <xf numFmtId="0" fontId="30" fillId="0" borderId="33" xfId="0" applyFont="1" applyBorder="1" applyAlignment="1">
      <alignment horizontal="left" vertical="center"/>
    </xf>
    <xf numFmtId="9" fontId="244" fillId="13" borderId="62" xfId="0" applyNumberFormat="1" applyFont="1" applyFill="1" applyBorder="1" applyAlignment="1" applyProtection="1">
      <alignment horizontal="center" vertical="center"/>
      <protection locked="0"/>
    </xf>
    <xf numFmtId="0" fontId="244" fillId="13" borderId="51" xfId="0" applyFont="1" applyFill="1" applyBorder="1" applyAlignment="1" applyProtection="1">
      <alignment horizontal="center" vertical="center"/>
      <protection locked="0"/>
    </xf>
    <xf numFmtId="0" fontId="244" fillId="13" borderId="64" xfId="0" applyFont="1" applyFill="1" applyBorder="1" applyAlignment="1" applyProtection="1">
      <alignment horizontal="center" vertical="center"/>
      <protection locked="0"/>
    </xf>
    <xf numFmtId="0" fontId="30" fillId="0" borderId="156" xfId="0" applyFont="1" applyBorder="1" applyAlignment="1">
      <alignment horizontal="center" vertical="center"/>
    </xf>
    <xf numFmtId="0" fontId="30" fillId="0" borderId="154" xfId="0" applyFont="1" applyBorder="1" applyAlignment="1">
      <alignment horizontal="center" vertical="center"/>
    </xf>
    <xf numFmtId="49" fontId="241" fillId="13" borderId="154" xfId="0" applyNumberFormat="1" applyFont="1" applyFill="1" applyBorder="1" applyAlignment="1" applyProtection="1">
      <alignment horizontal="left" vertical="center"/>
      <protection locked="0"/>
    </xf>
    <xf numFmtId="49" fontId="241" fillId="13" borderId="43" xfId="0" applyNumberFormat="1" applyFont="1" applyFill="1" applyBorder="1" applyAlignment="1" applyProtection="1">
      <alignment horizontal="left" vertical="center"/>
      <protection locked="0"/>
    </xf>
    <xf numFmtId="0" fontId="134" fillId="0" borderId="154" xfId="0" applyFont="1" applyBorder="1">
      <alignment vertical="center"/>
    </xf>
    <xf numFmtId="0" fontId="134" fillId="0" borderId="23" xfId="0" applyFont="1" applyBorder="1">
      <alignment vertical="center"/>
    </xf>
    <xf numFmtId="0" fontId="244" fillId="0" borderId="36" xfId="0" applyFont="1" applyBorder="1" applyAlignment="1">
      <alignment horizontal="left" vertical="center"/>
    </xf>
    <xf numFmtId="0" fontId="244" fillId="0" borderId="168" xfId="0" applyFont="1" applyBorder="1" applyAlignment="1">
      <alignment horizontal="left" vertical="center"/>
    </xf>
    <xf numFmtId="0" fontId="242" fillId="0" borderId="36" xfId="0" applyFont="1" applyBorder="1" applyAlignment="1">
      <alignment vertical="center" wrapText="1"/>
    </xf>
    <xf numFmtId="0" fontId="118" fillId="0" borderId="93" xfId="0" applyFont="1" applyBorder="1" applyAlignment="1">
      <alignment horizontal="left" vertical="center" wrapText="1"/>
    </xf>
    <xf numFmtId="0" fontId="118" fillId="0" borderId="26" xfId="0" applyFont="1" applyBorder="1" applyAlignment="1">
      <alignment horizontal="left" vertical="center" wrapText="1"/>
    </xf>
    <xf numFmtId="0" fontId="118" fillId="0" borderId="72" xfId="0" applyFont="1" applyBorder="1" applyAlignment="1">
      <alignment horizontal="left" vertical="center" wrapText="1"/>
    </xf>
    <xf numFmtId="202" fontId="240" fillId="0" borderId="13" xfId="0" applyNumberFormat="1" applyFont="1" applyBorder="1" applyAlignment="1">
      <alignment horizontal="center" vertical="center" shrinkToFit="1"/>
    </xf>
    <xf numFmtId="187" fontId="118" fillId="0" borderId="26" xfId="0" applyNumberFormat="1" applyFont="1" applyBorder="1" applyAlignment="1">
      <alignment horizontal="center" vertical="center" shrinkToFit="1"/>
    </xf>
    <xf numFmtId="187" fontId="118" fillId="0" borderId="23" xfId="0" applyNumberFormat="1" applyFont="1" applyBorder="1" applyAlignment="1">
      <alignment horizontal="center" vertical="center" shrinkToFit="1"/>
    </xf>
    <xf numFmtId="0" fontId="30" fillId="0" borderId="93" xfId="0" applyFont="1" applyBorder="1" applyAlignment="1">
      <alignment horizontal="center" vertical="center"/>
    </xf>
    <xf numFmtId="0" fontId="30" fillId="0" borderId="26" xfId="0" applyFont="1" applyBorder="1">
      <alignment vertical="center"/>
    </xf>
    <xf numFmtId="0" fontId="30" fillId="0" borderId="23" xfId="0" applyFont="1" applyBorder="1">
      <alignment vertical="center"/>
    </xf>
    <xf numFmtId="0" fontId="244" fillId="0" borderId="338" xfId="0" applyFont="1" applyBorder="1" applyAlignment="1">
      <alignment horizontal="left" vertical="center"/>
    </xf>
    <xf numFmtId="0" fontId="244" fillId="0" borderId="60" xfId="0" applyFont="1" applyBorder="1" applyAlignment="1">
      <alignment horizontal="left" vertical="center"/>
    </xf>
    <xf numFmtId="0" fontId="242" fillId="0" borderId="336" xfId="0" applyFont="1" applyBorder="1" applyAlignment="1">
      <alignment vertical="center" wrapText="1"/>
    </xf>
    <xf numFmtId="0" fontId="242" fillId="0" borderId="338" xfId="0" applyFont="1" applyBorder="1" applyAlignment="1">
      <alignment vertical="center" wrapText="1"/>
    </xf>
    <xf numFmtId="0" fontId="242" fillId="0" borderId="0" xfId="0" applyFont="1" applyAlignment="1">
      <alignment vertical="center" wrapText="1"/>
    </xf>
    <xf numFmtId="0" fontId="30" fillId="0" borderId="0" xfId="0" applyFont="1" applyAlignment="1">
      <alignment horizontal="left" vertical="center"/>
    </xf>
    <xf numFmtId="0" fontId="30" fillId="0" borderId="25" xfId="0" applyFont="1" applyBorder="1" applyAlignment="1">
      <alignment horizontal="center" vertical="center"/>
    </xf>
    <xf numFmtId="0" fontId="30" fillId="0" borderId="0" xfId="0" applyFont="1" applyAlignment="1">
      <alignment horizontal="left" vertical="top" wrapText="1"/>
    </xf>
    <xf numFmtId="0" fontId="118" fillId="0" borderId="78" xfId="0" applyFont="1" applyBorder="1" applyAlignment="1">
      <alignment horizontal="left" vertical="center" wrapText="1"/>
    </xf>
    <xf numFmtId="0" fontId="118" fillId="0" borderId="16" xfId="0" applyFont="1" applyBorder="1" applyAlignment="1">
      <alignment horizontal="left" vertical="center" wrapText="1"/>
    </xf>
    <xf numFmtId="0" fontId="118" fillId="0" borderId="50" xfId="0" applyFont="1" applyBorder="1" applyAlignment="1">
      <alignment horizontal="left" vertical="center" wrapText="1"/>
    </xf>
    <xf numFmtId="0" fontId="118" fillId="0" borderId="49" xfId="0" applyFont="1" applyBorder="1" applyAlignment="1">
      <alignment horizontal="left" vertical="center" wrapText="1"/>
    </xf>
    <xf numFmtId="0" fontId="118" fillId="0" borderId="43" xfId="0" applyFont="1" applyBorder="1" applyAlignment="1">
      <alignment horizontal="left" vertical="center" wrapText="1"/>
    </xf>
    <xf numFmtId="0" fontId="118" fillId="0" borderId="55" xfId="0" applyFont="1" applyBorder="1" applyAlignment="1">
      <alignment horizontal="left" vertical="center" wrapText="1"/>
    </xf>
    <xf numFmtId="0" fontId="244" fillId="8" borderId="0" xfId="0" applyFont="1" applyFill="1" applyAlignment="1" applyProtection="1">
      <alignment horizontal="left" vertical="center"/>
      <protection locked="0"/>
    </xf>
    <xf numFmtId="0" fontId="244" fillId="8" borderId="43" xfId="0" applyFont="1" applyFill="1" applyBorder="1" applyAlignment="1" applyProtection="1">
      <alignment horizontal="left" vertical="center"/>
      <protection locked="0"/>
    </xf>
    <xf numFmtId="0" fontId="241" fillId="8" borderId="17" xfId="0" applyFont="1" applyFill="1" applyBorder="1" applyAlignment="1" applyProtection="1">
      <alignment horizontal="center" vertical="center"/>
      <protection locked="0"/>
    </xf>
    <xf numFmtId="0" fontId="241" fillId="8" borderId="16" xfId="0" applyFont="1" applyFill="1" applyBorder="1" applyAlignment="1" applyProtection="1">
      <alignment horizontal="center" vertical="center"/>
      <protection locked="0"/>
    </xf>
    <xf numFmtId="0" fontId="241" fillId="8" borderId="50" xfId="0" applyFont="1" applyFill="1" applyBorder="1" applyAlignment="1" applyProtection="1">
      <alignment horizontal="center" vertical="center"/>
      <protection locked="0"/>
    </xf>
    <xf numFmtId="0" fontId="118" fillId="0" borderId="17" xfId="0" applyFont="1" applyBorder="1" applyAlignment="1">
      <alignment horizontal="left" vertical="center" wrapText="1"/>
    </xf>
    <xf numFmtId="0" fontId="118" fillId="0" borderId="53" xfId="0" applyFont="1" applyBorder="1" applyAlignment="1">
      <alignment horizontal="left" vertical="center" wrapText="1"/>
    </xf>
    <xf numFmtId="0" fontId="241" fillId="8" borderId="18" xfId="0" applyFont="1" applyFill="1" applyBorder="1" applyAlignment="1" applyProtection="1">
      <alignment horizontal="center" vertical="center"/>
      <protection locked="0"/>
    </xf>
    <xf numFmtId="0" fontId="241" fillId="0" borderId="53" xfId="0" applyFont="1" applyBorder="1" applyAlignment="1">
      <alignment horizontal="center" vertical="center"/>
    </xf>
    <xf numFmtId="0" fontId="241" fillId="0" borderId="43" xfId="0" applyFont="1" applyBorder="1" applyAlignment="1">
      <alignment horizontal="center" vertical="center"/>
    </xf>
    <xf numFmtId="0" fontId="241" fillId="0" borderId="55" xfId="0" applyFont="1" applyBorder="1" applyAlignment="1">
      <alignment horizontal="center" vertical="center"/>
    </xf>
    <xf numFmtId="0" fontId="241" fillId="0" borderId="22" xfId="0" applyFont="1" applyBorder="1" applyAlignment="1">
      <alignment horizontal="center" vertical="center"/>
    </xf>
    <xf numFmtId="0" fontId="124" fillId="0" borderId="0" xfId="0" applyFont="1" applyAlignment="1">
      <alignment horizontal="left" vertical="top" wrapText="1"/>
    </xf>
    <xf numFmtId="0" fontId="30" fillId="0" borderId="29" xfId="0" applyFont="1" applyBorder="1" applyAlignment="1">
      <alignment horizontal="center" vertical="center"/>
    </xf>
    <xf numFmtId="0" fontId="244" fillId="8" borderId="154" xfId="0" applyFont="1" applyFill="1" applyBorder="1" applyAlignment="1" applyProtection="1">
      <alignment horizontal="left" vertical="center"/>
      <protection locked="0"/>
    </xf>
    <xf numFmtId="0" fontId="242" fillId="0" borderId="25" xfId="0" applyFont="1" applyBorder="1" applyAlignment="1">
      <alignment vertical="center" wrapText="1"/>
    </xf>
    <xf numFmtId="0" fontId="244" fillId="0" borderId="29" xfId="0" applyFont="1" applyBorder="1" applyAlignment="1">
      <alignment horizontal="left" vertical="center"/>
    </xf>
    <xf numFmtId="0" fontId="244" fillId="0" borderId="332" xfId="0" applyFont="1" applyBorder="1" applyAlignment="1">
      <alignment horizontal="left" vertical="center"/>
    </xf>
    <xf numFmtId="0" fontId="118" fillId="0" borderId="85" xfId="0" applyFont="1" applyBorder="1" applyAlignment="1">
      <alignment horizontal="center" vertical="center" wrapText="1"/>
    </xf>
    <xf numFmtId="0" fontId="118" fillId="0" borderId="71" xfId="0" applyFont="1" applyBorder="1" applyAlignment="1">
      <alignment horizontal="center" vertical="center" wrapText="1"/>
    </xf>
    <xf numFmtId="0" fontId="118" fillId="0" borderId="137" xfId="0" applyFont="1" applyBorder="1" applyAlignment="1">
      <alignment horizontal="center" vertical="center" wrapText="1"/>
    </xf>
    <xf numFmtId="0" fontId="118" fillId="0" borderId="165" xfId="0" applyFont="1" applyBorder="1" applyAlignment="1">
      <alignment horizontal="center" vertical="center" wrapText="1"/>
    </xf>
    <xf numFmtId="0" fontId="118" fillId="0" borderId="87" xfId="0" applyFont="1" applyBorder="1" applyAlignment="1">
      <alignment horizontal="center" vertical="center" wrapText="1"/>
    </xf>
    <xf numFmtId="0" fontId="118" fillId="0" borderId="33" xfId="0" applyFont="1" applyBorder="1" applyAlignment="1">
      <alignment horizontal="center" vertical="center" wrapText="1"/>
    </xf>
    <xf numFmtId="0" fontId="118" fillId="0" borderId="71" xfId="0" applyFont="1" applyBorder="1" applyAlignment="1">
      <alignment horizontal="center" vertical="center"/>
    </xf>
    <xf numFmtId="0" fontId="118" fillId="0" borderId="165" xfId="0" applyFont="1" applyBorder="1" applyAlignment="1">
      <alignment horizontal="center" vertical="center"/>
    </xf>
    <xf numFmtId="0" fontId="118" fillId="0" borderId="33" xfId="0" applyFont="1" applyBorder="1" applyAlignment="1">
      <alignment horizontal="center" vertical="center"/>
    </xf>
    <xf numFmtId="202" fontId="256" fillId="0" borderId="71" xfId="0" applyNumberFormat="1" applyFont="1" applyBorder="1" applyAlignment="1">
      <alignment horizontal="center" vertical="center" shrinkToFit="1"/>
    </xf>
    <xf numFmtId="202" fontId="256" fillId="0" borderId="165" xfId="0" applyNumberFormat="1" applyFont="1" applyBorder="1" applyAlignment="1">
      <alignment horizontal="center" vertical="center" shrinkToFit="1"/>
    </xf>
    <xf numFmtId="202" fontId="256" fillId="0" borderId="33" xfId="0" applyNumberFormat="1" applyFont="1" applyBorder="1" applyAlignment="1">
      <alignment horizontal="center" vertical="center" shrinkToFit="1"/>
    </xf>
    <xf numFmtId="187" fontId="118" fillId="0" borderId="71" xfId="0" applyNumberFormat="1" applyFont="1" applyBorder="1" applyAlignment="1">
      <alignment horizontal="center" vertical="center" shrinkToFit="1"/>
    </xf>
    <xf numFmtId="187" fontId="118" fillId="0" borderId="32" xfId="0" applyNumberFormat="1" applyFont="1" applyBorder="1" applyAlignment="1">
      <alignment horizontal="center" vertical="center" shrinkToFit="1"/>
    </xf>
    <xf numFmtId="187" fontId="118" fillId="0" borderId="165" xfId="0" applyNumberFormat="1" applyFont="1" applyBorder="1" applyAlignment="1">
      <alignment horizontal="center" vertical="center" shrinkToFit="1"/>
    </xf>
    <xf numFmtId="187" fontId="118" fillId="0" borderId="21" xfId="0" applyNumberFormat="1" applyFont="1" applyBorder="1" applyAlignment="1">
      <alignment horizontal="center" vertical="center" shrinkToFit="1"/>
    </xf>
    <xf numFmtId="187" fontId="118" fillId="0" borderId="33" xfId="0" applyNumberFormat="1" applyFont="1" applyBorder="1" applyAlignment="1">
      <alignment horizontal="center" vertical="center" shrinkToFit="1"/>
    </xf>
    <xf numFmtId="187" fontId="118" fillId="0" borderId="88" xfId="0" applyNumberFormat="1" applyFont="1" applyBorder="1" applyAlignment="1">
      <alignment horizontal="center" vertical="center" shrinkToFit="1"/>
    </xf>
    <xf numFmtId="197" fontId="244" fillId="0" borderId="36" xfId="0" applyNumberFormat="1" applyFont="1" applyBorder="1" applyAlignment="1">
      <alignment horizontal="left" vertical="center"/>
    </xf>
    <xf numFmtId="197" fontId="244" fillId="0" borderId="168" xfId="0" applyNumberFormat="1" applyFont="1" applyBorder="1" applyAlignment="1">
      <alignment horizontal="left" vertical="center"/>
    </xf>
    <xf numFmtId="0" fontId="244" fillId="0" borderId="51" xfId="0" applyFont="1" applyBorder="1" applyAlignment="1">
      <alignment horizontal="left" vertical="center"/>
    </xf>
    <xf numFmtId="0" fontId="244" fillId="0" borderId="63" xfId="0" applyFont="1" applyBorder="1" applyAlignment="1">
      <alignment horizontal="left" vertical="center"/>
    </xf>
    <xf numFmtId="0" fontId="242" fillId="0" borderId="51" xfId="0" applyFont="1" applyBorder="1" applyAlignment="1">
      <alignment vertical="center" wrapText="1"/>
    </xf>
    <xf numFmtId="0" fontId="0" fillId="0" borderId="0" xfId="0">
      <alignment vertical="center"/>
    </xf>
    <xf numFmtId="0" fontId="167" fillId="0" borderId="0" xfId="42" applyFont="1" applyAlignment="1">
      <alignment horizontal="left" vertical="top" wrapText="1"/>
    </xf>
    <xf numFmtId="197" fontId="222" fillId="14" borderId="29" xfId="42" applyNumberFormat="1" applyFont="1" applyFill="1" applyBorder="1" applyAlignment="1">
      <alignment horizontal="left" vertical="center" wrapText="1"/>
    </xf>
    <xf numFmtId="0" fontId="202" fillId="0" borderId="8" xfId="42" applyFont="1" applyBorder="1" applyAlignment="1">
      <alignment horizontal="center" vertical="center" shrinkToFit="1"/>
    </xf>
    <xf numFmtId="0" fontId="202" fillId="0" borderId="10" xfId="42" applyFont="1" applyBorder="1" applyAlignment="1">
      <alignment horizontal="center" vertical="center" shrinkToFit="1"/>
    </xf>
    <xf numFmtId="205" fontId="204" fillId="0" borderId="2" xfId="23" applyNumberFormat="1" applyFont="1" applyFill="1" applyBorder="1" applyAlignment="1">
      <alignment horizontal="center" vertical="center" shrinkToFit="1"/>
    </xf>
    <xf numFmtId="205" fontId="204" fillId="0" borderId="3" xfId="23" applyNumberFormat="1" applyFont="1" applyFill="1" applyBorder="1" applyAlignment="1">
      <alignment horizontal="center" vertical="center" shrinkToFit="1"/>
    </xf>
    <xf numFmtId="205" fontId="204" fillId="0" borderId="8" xfId="23" applyNumberFormat="1" applyFont="1" applyFill="1" applyBorder="1" applyAlignment="1">
      <alignment horizontal="center" vertical="center" wrapText="1" shrinkToFit="1"/>
    </xf>
    <xf numFmtId="205" fontId="204" fillId="0" borderId="10" xfId="23" applyNumberFormat="1" applyFont="1" applyFill="1" applyBorder="1" applyAlignment="1">
      <alignment horizontal="center" vertical="center" wrapText="1" shrinkToFit="1"/>
    </xf>
    <xf numFmtId="205" fontId="202" fillId="0" borderId="8" xfId="23" applyNumberFormat="1" applyFont="1" applyFill="1" applyBorder="1" applyAlignment="1">
      <alignment horizontal="center" vertical="center" shrinkToFit="1"/>
    </xf>
    <xf numFmtId="205" fontId="202" fillId="0" borderId="10" xfId="23" applyNumberFormat="1" applyFont="1" applyFill="1" applyBorder="1" applyAlignment="1">
      <alignment horizontal="center" vertical="center" shrinkToFit="1"/>
    </xf>
    <xf numFmtId="205" fontId="206" fillId="0" borderId="198" xfId="23" applyNumberFormat="1" applyFont="1" applyFill="1" applyBorder="1" applyAlignment="1">
      <alignment horizontal="center" vertical="center" shrinkToFit="1"/>
    </xf>
    <xf numFmtId="205" fontId="206" fillId="0" borderId="6" xfId="23" applyNumberFormat="1" applyFont="1" applyFill="1" applyBorder="1" applyAlignment="1">
      <alignment horizontal="center" vertical="center" shrinkToFit="1"/>
    </xf>
    <xf numFmtId="0" fontId="200" fillId="0" borderId="8" xfId="42" applyFont="1" applyBorder="1" applyAlignment="1">
      <alignment horizontal="left" vertical="center"/>
    </xf>
    <xf numFmtId="0" fontId="200" fillId="0" borderId="9" xfId="42" applyFont="1" applyBorder="1" applyAlignment="1">
      <alignment horizontal="left" vertical="center"/>
    </xf>
    <xf numFmtId="0" fontId="200" fillId="0" borderId="10" xfId="42" applyFont="1" applyBorder="1" applyAlignment="1">
      <alignment horizontal="left" vertical="center"/>
    </xf>
    <xf numFmtId="0" fontId="200" fillId="0" borderId="8" xfId="42" applyFont="1" applyBorder="1" applyAlignment="1">
      <alignment horizontal="left" vertical="center" shrinkToFit="1"/>
    </xf>
    <xf numFmtId="0" fontId="200" fillId="0" borderId="9" xfId="42" applyFont="1" applyBorder="1" applyAlignment="1">
      <alignment horizontal="left" vertical="center" shrinkToFit="1"/>
    </xf>
    <xf numFmtId="0" fontId="200" fillId="0" borderId="10" xfId="42" applyFont="1" applyBorder="1" applyAlignment="1">
      <alignment horizontal="left" vertical="center" shrinkToFit="1"/>
    </xf>
    <xf numFmtId="197" fontId="200" fillId="0" borderId="8" xfId="42" applyNumberFormat="1" applyFont="1" applyBorder="1" applyAlignment="1">
      <alignment horizontal="center" vertical="center"/>
    </xf>
    <xf numFmtId="197" fontId="200" fillId="0" borderId="9" xfId="42" applyNumberFormat="1" applyFont="1" applyBorder="1" applyAlignment="1">
      <alignment horizontal="center" vertical="center"/>
    </xf>
    <xf numFmtId="197" fontId="200" fillId="0" borderId="10" xfId="42" applyNumberFormat="1" applyFont="1" applyBorder="1" applyAlignment="1">
      <alignment horizontal="center" vertical="center"/>
    </xf>
    <xf numFmtId="203" fontId="200" fillId="0" borderId="223" xfId="42" applyNumberFormat="1" applyFont="1" applyBorder="1" applyAlignment="1">
      <alignment horizontal="center" vertical="center" wrapText="1"/>
    </xf>
    <xf numFmtId="203" fontId="200" fillId="0" borderId="9" xfId="42" applyNumberFormat="1" applyFont="1" applyBorder="1" applyAlignment="1">
      <alignment horizontal="center" vertical="center" wrapText="1"/>
    </xf>
    <xf numFmtId="203" fontId="200" fillId="0" borderId="262" xfId="42" applyNumberFormat="1" applyFont="1" applyBorder="1" applyAlignment="1">
      <alignment horizontal="center" vertical="center" wrapText="1"/>
    </xf>
    <xf numFmtId="203" fontId="134" fillId="0" borderId="8" xfId="42" applyNumberFormat="1" applyFont="1" applyBorder="1" applyAlignment="1">
      <alignment horizontal="left" vertical="center" wrapText="1"/>
    </xf>
    <xf numFmtId="203" fontId="134" fillId="0" borderId="9" xfId="42" applyNumberFormat="1" applyFont="1" applyBorder="1" applyAlignment="1">
      <alignment horizontal="left" vertical="center" wrapText="1"/>
    </xf>
    <xf numFmtId="203" fontId="134" fillId="0" borderId="10" xfId="42" applyNumberFormat="1" applyFont="1" applyBorder="1" applyAlignment="1">
      <alignment horizontal="left" vertical="center" wrapText="1"/>
    </xf>
    <xf numFmtId="197" fontId="210" fillId="0" borderId="0" xfId="42" applyNumberFormat="1" applyFont="1" applyAlignment="1">
      <alignment horizontal="left" vertical="center"/>
    </xf>
    <xf numFmtId="0" fontId="208" fillId="0" borderId="8" xfId="42" applyFont="1" applyBorder="1" applyAlignment="1">
      <alignment horizontal="left" vertical="center" shrinkToFit="1"/>
    </xf>
    <xf numFmtId="0" fontId="208" fillId="0" borderId="9" xfId="42" applyFont="1" applyBorder="1" applyAlignment="1">
      <alignment horizontal="left" vertical="center" shrinkToFit="1"/>
    </xf>
    <xf numFmtId="203" fontId="200" fillId="0" borderId="8" xfId="42" applyNumberFormat="1" applyFont="1" applyBorder="1" applyAlignment="1">
      <alignment horizontal="center" vertical="center" wrapText="1"/>
    </xf>
    <xf numFmtId="0" fontId="200" fillId="0" borderId="288" xfId="42" applyFont="1" applyBorder="1" applyAlignment="1">
      <alignment horizontal="left" vertical="center"/>
    </xf>
    <xf numFmtId="0" fontId="200" fillId="0" borderId="290" xfId="42" applyFont="1" applyBorder="1" applyAlignment="1">
      <alignment horizontal="left" vertical="center"/>
    </xf>
    <xf numFmtId="0" fontId="200" fillId="0" borderId="262" xfId="42" applyFont="1" applyBorder="1" applyAlignment="1">
      <alignment horizontal="left" vertical="center" shrinkToFit="1"/>
    </xf>
    <xf numFmtId="197" fontId="200" fillId="0" borderId="262" xfId="42" applyNumberFormat="1" applyFont="1" applyBorder="1" applyAlignment="1">
      <alignment horizontal="center" vertical="center"/>
    </xf>
    <xf numFmtId="0" fontId="200" fillId="0" borderId="224" xfId="42" applyFont="1" applyBorder="1" applyAlignment="1">
      <alignment horizontal="left" vertical="center"/>
    </xf>
    <xf numFmtId="0" fontId="200" fillId="0" borderId="224" xfId="42" applyFont="1" applyBorder="1" applyAlignment="1">
      <alignment horizontal="left" vertical="center" shrinkToFit="1"/>
    </xf>
    <xf numFmtId="197" fontId="200" fillId="0" borderId="224" xfId="42" applyNumberFormat="1" applyFont="1" applyBorder="1" applyAlignment="1">
      <alignment horizontal="center" vertical="center"/>
    </xf>
    <xf numFmtId="203" fontId="200" fillId="0" borderId="224" xfId="42" applyNumberFormat="1" applyFont="1" applyBorder="1" applyAlignment="1">
      <alignment horizontal="center" vertical="center" wrapText="1"/>
    </xf>
    <xf numFmtId="203" fontId="134" fillId="0" borderId="224" xfId="42" applyNumberFormat="1" applyFont="1" applyBorder="1" applyAlignment="1">
      <alignment horizontal="left" vertical="center" wrapText="1"/>
    </xf>
    <xf numFmtId="0" fontId="200" fillId="0" borderId="228" xfId="42" applyFont="1" applyBorder="1" applyAlignment="1">
      <alignment horizontal="left" vertical="center"/>
    </xf>
    <xf numFmtId="0" fontId="200" fillId="0" borderId="257" xfId="42" applyFont="1" applyBorder="1" applyAlignment="1">
      <alignment horizontal="left" vertical="center"/>
    </xf>
    <xf numFmtId="0" fontId="200" fillId="0" borderId="269" xfId="42" applyFont="1" applyBorder="1" applyAlignment="1">
      <alignment horizontal="left" vertical="center"/>
    </xf>
    <xf numFmtId="0" fontId="200" fillId="0" borderId="223" xfId="42" applyFont="1" applyBorder="1" applyAlignment="1">
      <alignment horizontal="left" vertical="center" shrinkToFit="1"/>
    </xf>
    <xf numFmtId="197" fontId="200" fillId="0" borderId="223" xfId="42" applyNumberFormat="1" applyFont="1" applyBorder="1" applyAlignment="1">
      <alignment horizontal="center" vertical="center"/>
    </xf>
    <xf numFmtId="203" fontId="134" fillId="0" borderId="229" xfId="42" applyNumberFormat="1" applyFont="1" applyBorder="1" applyAlignment="1">
      <alignment horizontal="left" vertical="center" wrapText="1"/>
    </xf>
    <xf numFmtId="203" fontId="134" fillId="0" borderId="240" xfId="42" applyNumberFormat="1" applyFont="1" applyBorder="1" applyAlignment="1">
      <alignment horizontal="left" vertical="center" wrapText="1"/>
    </xf>
    <xf numFmtId="203" fontId="134" fillId="0" borderId="263" xfId="42" applyNumberFormat="1" applyFont="1" applyBorder="1" applyAlignment="1">
      <alignment horizontal="left" vertical="center" wrapText="1"/>
    </xf>
    <xf numFmtId="197" fontId="224" fillId="14" borderId="25" xfId="42" applyNumberFormat="1" applyFont="1" applyFill="1" applyBorder="1" applyAlignment="1">
      <alignment horizontal="left" vertical="center" wrapText="1"/>
    </xf>
    <xf numFmtId="0" fontId="202" fillId="0" borderId="0" xfId="42" applyFont="1" applyAlignment="1">
      <alignment horizontal="left" vertical="center"/>
    </xf>
    <xf numFmtId="0" fontId="212" fillId="0" borderId="8" xfId="42" applyFont="1" applyBorder="1" applyAlignment="1">
      <alignment horizontal="left" vertical="center" shrinkToFit="1"/>
    </xf>
    <xf numFmtId="0" fontId="200" fillId="0" borderId="236" xfId="42" applyFont="1" applyBorder="1" applyAlignment="1">
      <alignment horizontal="left" vertical="center"/>
    </xf>
    <xf numFmtId="0" fontId="200" fillId="0" borderId="236" xfId="42" applyFont="1" applyBorder="1" applyAlignment="1">
      <alignment horizontal="left" vertical="center" shrinkToFit="1"/>
    </xf>
    <xf numFmtId="197" fontId="200" fillId="0" borderId="236" xfId="42" applyNumberFormat="1" applyFont="1" applyBorder="1" applyAlignment="1">
      <alignment horizontal="center" vertical="center"/>
    </xf>
    <xf numFmtId="203" fontId="200" fillId="0" borderId="236" xfId="42" applyNumberFormat="1" applyFont="1" applyBorder="1" applyAlignment="1">
      <alignment horizontal="center" vertical="center" wrapText="1"/>
    </xf>
    <xf numFmtId="182" fontId="134" fillId="0" borderId="3" xfId="42" applyNumberFormat="1" applyFont="1" applyBorder="1" applyAlignment="1">
      <alignment horizontal="left" vertical="center" wrapText="1"/>
    </xf>
    <xf numFmtId="182" fontId="134" fillId="0" borderId="8" xfId="42" applyNumberFormat="1" applyFont="1" applyBorder="1" applyAlignment="1">
      <alignment horizontal="left" vertical="center" wrapText="1"/>
    </xf>
    <xf numFmtId="0" fontId="200" fillId="0" borderId="165" xfId="42" applyFont="1" applyBorder="1" applyAlignment="1">
      <alignment horizontal="left" vertical="center"/>
    </xf>
    <xf numFmtId="0" fontId="200" fillId="0" borderId="165" xfId="42" applyFont="1" applyBorder="1" applyAlignment="1">
      <alignment horizontal="left" vertical="center" shrinkToFit="1"/>
    </xf>
    <xf numFmtId="197" fontId="200" fillId="0" borderId="165" xfId="42" applyNumberFormat="1" applyFont="1" applyBorder="1" applyAlignment="1">
      <alignment horizontal="center" vertical="center"/>
    </xf>
    <xf numFmtId="203" fontId="200" fillId="0" borderId="165" xfId="42" applyNumberFormat="1" applyFont="1" applyBorder="1" applyAlignment="1">
      <alignment horizontal="center" vertical="center" wrapText="1"/>
    </xf>
    <xf numFmtId="182" fontId="134" fillId="0" borderId="165" xfId="42" applyNumberFormat="1" applyFont="1" applyBorder="1" applyAlignment="1">
      <alignment horizontal="left" vertical="center" wrapText="1"/>
    </xf>
    <xf numFmtId="0" fontId="209" fillId="0" borderId="8" xfId="42" applyFont="1" applyBorder="1" applyAlignment="1">
      <alignment horizontal="left" vertical="center" shrinkToFit="1"/>
    </xf>
    <xf numFmtId="197" fontId="200" fillId="0" borderId="2" xfId="42" applyNumberFormat="1" applyFont="1" applyBorder="1" applyAlignment="1">
      <alignment horizontal="center" vertical="center"/>
    </xf>
    <xf numFmtId="197" fontId="200" fillId="0" borderId="166" xfId="42" applyNumberFormat="1" applyFont="1" applyBorder="1" applyAlignment="1">
      <alignment horizontal="center" vertical="center"/>
    </xf>
    <xf numFmtId="203" fontId="200" fillId="0" borderId="3" xfId="42" applyNumberFormat="1" applyFont="1" applyBorder="1" applyAlignment="1">
      <alignment horizontal="center" vertical="center" wrapText="1"/>
    </xf>
    <xf numFmtId="197" fontId="208" fillId="0" borderId="2" xfId="42" applyNumberFormat="1" applyFont="1" applyBorder="1" applyAlignment="1">
      <alignment horizontal="center" vertical="center"/>
    </xf>
    <xf numFmtId="182" fontId="134" fillId="0" borderId="224" xfId="42" applyNumberFormat="1" applyFont="1" applyBorder="1" applyAlignment="1">
      <alignment horizontal="left" vertical="center" wrapText="1"/>
    </xf>
    <xf numFmtId="203" fontId="200" fillId="0" borderId="219" xfId="42" applyNumberFormat="1" applyFont="1" applyBorder="1" applyAlignment="1">
      <alignment horizontal="center" vertical="center" wrapText="1"/>
    </xf>
    <xf numFmtId="203" fontId="200" fillId="0" borderId="283" xfId="42" applyNumberFormat="1" applyFont="1" applyBorder="1" applyAlignment="1">
      <alignment horizontal="center" vertical="center" wrapText="1"/>
    </xf>
    <xf numFmtId="203" fontId="200" fillId="0" borderId="234" xfId="42" applyNumberFormat="1" applyFont="1" applyBorder="1" applyAlignment="1">
      <alignment horizontal="center" vertical="center" wrapText="1"/>
    </xf>
    <xf numFmtId="182" fontId="134" fillId="0" borderId="280" xfId="42" applyNumberFormat="1" applyFont="1" applyBorder="1" applyAlignment="1">
      <alignment horizontal="left" vertical="center" wrapText="1"/>
    </xf>
    <xf numFmtId="182" fontId="134" fillId="0" borderId="229" xfId="42" applyNumberFormat="1" applyFont="1" applyBorder="1" applyAlignment="1">
      <alignment horizontal="left" vertical="center" wrapText="1"/>
    </xf>
    <xf numFmtId="182" fontId="134" fillId="0" borderId="289" xfId="42" applyNumberFormat="1" applyFont="1" applyBorder="1" applyAlignment="1">
      <alignment horizontal="left" vertical="center" wrapText="1"/>
    </xf>
    <xf numFmtId="182" fontId="134" fillId="0" borderId="263" xfId="42" applyNumberFormat="1" applyFont="1" applyBorder="1" applyAlignment="1">
      <alignment horizontal="left" vertical="center" wrapText="1"/>
    </xf>
    <xf numFmtId="182" fontId="134" fillId="0" borderId="223" xfId="42" applyNumberFormat="1" applyFont="1" applyBorder="1" applyAlignment="1">
      <alignment horizontal="left" vertical="center" wrapText="1"/>
    </xf>
    <xf numFmtId="182" fontId="134" fillId="0" borderId="238" xfId="42" applyNumberFormat="1" applyFont="1" applyBorder="1" applyAlignment="1">
      <alignment horizontal="left" vertical="center" wrapText="1"/>
    </xf>
    <xf numFmtId="197" fontId="200" fillId="0" borderId="240" xfId="42" applyNumberFormat="1" applyFont="1" applyBorder="1" applyAlignment="1">
      <alignment horizontal="center" vertical="center"/>
    </xf>
    <xf numFmtId="0" fontId="200" fillId="0" borderId="252" xfId="42" applyFont="1" applyBorder="1" applyAlignment="1">
      <alignment horizontal="left" vertical="center"/>
    </xf>
    <xf numFmtId="0" fontId="200" fillId="0" borderId="306" xfId="42" applyFont="1" applyBorder="1" applyAlignment="1">
      <alignment horizontal="left" vertical="center"/>
    </xf>
    <xf numFmtId="0" fontId="200" fillId="0" borderId="307" xfId="42" applyFont="1" applyBorder="1" applyAlignment="1">
      <alignment horizontal="left" vertical="center"/>
    </xf>
    <xf numFmtId="0" fontId="200" fillId="0" borderId="252" xfId="42" applyFont="1" applyBorder="1" applyAlignment="1">
      <alignment horizontal="left" vertical="center" shrinkToFit="1"/>
    </xf>
    <xf numFmtId="0" fontId="200" fillId="0" borderId="306" xfId="42" applyFont="1" applyBorder="1" applyAlignment="1">
      <alignment horizontal="left" vertical="center" shrinkToFit="1"/>
    </xf>
    <xf numFmtId="0" fontId="200" fillId="0" borderId="307" xfId="42" applyFont="1" applyBorder="1" applyAlignment="1">
      <alignment horizontal="left" vertical="center" shrinkToFit="1"/>
    </xf>
    <xf numFmtId="197" fontId="200" fillId="0" borderId="252" xfId="42" applyNumberFormat="1" applyFont="1" applyBorder="1" applyAlignment="1">
      <alignment horizontal="center" vertical="center"/>
    </xf>
    <xf numFmtId="197" fontId="200" fillId="0" borderId="306" xfId="42" applyNumberFormat="1" applyFont="1" applyBorder="1" applyAlignment="1">
      <alignment horizontal="center" vertical="center"/>
    </xf>
    <xf numFmtId="197" fontId="200" fillId="0" borderId="307" xfId="42" applyNumberFormat="1" applyFont="1" applyBorder="1" applyAlignment="1">
      <alignment horizontal="center" vertical="center"/>
    </xf>
    <xf numFmtId="203" fontId="200" fillId="0" borderId="237" xfId="42" applyNumberFormat="1" applyFont="1" applyBorder="1" applyAlignment="1">
      <alignment horizontal="center" vertical="center" wrapText="1"/>
    </xf>
    <xf numFmtId="203" fontId="200" fillId="0" borderId="28" xfId="42" applyNumberFormat="1" applyFont="1" applyBorder="1" applyAlignment="1">
      <alignment horizontal="center" vertical="center" wrapText="1"/>
    </xf>
    <xf numFmtId="182" fontId="134" fillId="0" borderId="240" xfId="42" applyNumberFormat="1" applyFont="1" applyBorder="1" applyAlignment="1">
      <alignment horizontal="left" vertical="center" wrapText="1"/>
    </xf>
    <xf numFmtId="197" fontId="200" fillId="0" borderId="251" xfId="42" applyNumberFormat="1" applyFont="1" applyBorder="1" applyAlignment="1">
      <alignment horizontal="center" vertical="center"/>
    </xf>
    <xf numFmtId="197" fontId="200" fillId="0" borderId="311" xfId="42" applyNumberFormat="1" applyFont="1" applyBorder="1" applyAlignment="1">
      <alignment horizontal="center" vertical="center"/>
    </xf>
    <xf numFmtId="203" fontId="200" fillId="0" borderId="280" xfId="42" applyNumberFormat="1" applyFont="1" applyBorder="1" applyAlignment="1">
      <alignment horizontal="center" vertical="center" wrapText="1"/>
    </xf>
    <xf numFmtId="182" fontId="134" fillId="0" borderId="9" xfId="42" applyNumberFormat="1" applyFont="1" applyBorder="1" applyAlignment="1">
      <alignment horizontal="left" vertical="center" wrapText="1"/>
    </xf>
    <xf numFmtId="197" fontId="200" fillId="0" borderId="228" xfId="42" applyNumberFormat="1" applyFont="1" applyBorder="1" applyAlignment="1">
      <alignment horizontal="center" vertical="center"/>
    </xf>
    <xf numFmtId="197" fontId="200" fillId="0" borderId="241" xfId="42" applyNumberFormat="1" applyFont="1" applyBorder="1" applyAlignment="1">
      <alignment horizontal="center" vertical="center"/>
    </xf>
    <xf numFmtId="0" fontId="200" fillId="0" borderId="244" xfId="42" applyFont="1" applyBorder="1" applyAlignment="1">
      <alignment horizontal="left" vertical="center"/>
    </xf>
    <xf numFmtId="0" fontId="200" fillId="0" borderId="244" xfId="42" applyFont="1" applyBorder="1" applyAlignment="1">
      <alignment horizontal="left" vertical="center" shrinkToFit="1"/>
    </xf>
    <xf numFmtId="197" fontId="200" fillId="0" borderId="244" xfId="42" applyNumberFormat="1" applyFont="1" applyBorder="1" applyAlignment="1">
      <alignment horizontal="center" vertical="center"/>
    </xf>
    <xf numFmtId="203" fontId="200" fillId="0" borderId="244" xfId="42" applyNumberFormat="1" applyFont="1" applyBorder="1" applyAlignment="1">
      <alignment horizontal="center" vertical="center" wrapText="1"/>
    </xf>
    <xf numFmtId="182" fontId="134" fillId="0" borderId="244" xfId="42" applyNumberFormat="1" applyFont="1" applyBorder="1" applyAlignment="1">
      <alignment horizontal="left" vertical="center" wrapText="1"/>
    </xf>
    <xf numFmtId="182" fontId="134" fillId="0" borderId="236" xfId="42" applyNumberFormat="1" applyFont="1" applyBorder="1" applyAlignment="1">
      <alignment horizontal="left" vertical="center" wrapText="1"/>
    </xf>
    <xf numFmtId="0" fontId="200" fillId="0" borderId="262" xfId="42" applyFont="1" applyBorder="1" applyAlignment="1">
      <alignment horizontal="left" vertical="center"/>
    </xf>
    <xf numFmtId="182" fontId="134" fillId="0" borderId="262" xfId="42" applyNumberFormat="1" applyFont="1" applyBorder="1" applyAlignment="1">
      <alignment horizontal="left" vertical="center" wrapText="1"/>
    </xf>
    <xf numFmtId="197" fontId="208" fillId="0" borderId="8" xfId="42" applyNumberFormat="1" applyFont="1" applyBorder="1" applyAlignment="1">
      <alignment horizontal="center" vertical="center"/>
    </xf>
    <xf numFmtId="197" fontId="208" fillId="0" borderId="9" xfId="42" applyNumberFormat="1" applyFont="1" applyBorder="1" applyAlignment="1">
      <alignment horizontal="center" vertical="center"/>
    </xf>
    <xf numFmtId="197" fontId="208" fillId="0" borderId="10" xfId="42" applyNumberFormat="1" applyFont="1" applyBorder="1" applyAlignment="1">
      <alignment horizontal="center" vertical="center"/>
    </xf>
    <xf numFmtId="197" fontId="208" fillId="0" borderId="165" xfId="42" applyNumberFormat="1" applyFont="1" applyBorder="1" applyAlignment="1">
      <alignment horizontal="center" vertical="center"/>
    </xf>
    <xf numFmtId="197" fontId="200" fillId="0" borderId="3" xfId="42" applyNumberFormat="1" applyFont="1" applyBorder="1" applyAlignment="1">
      <alignment horizontal="center" vertical="center"/>
    </xf>
    <xf numFmtId="197" fontId="200" fillId="0" borderId="168" xfId="42" applyNumberFormat="1" applyFont="1" applyBorder="1" applyAlignment="1">
      <alignment horizontal="center" vertical="center"/>
    </xf>
    <xf numFmtId="197" fontId="208" fillId="0" borderId="224" xfId="42" applyNumberFormat="1" applyFont="1" applyBorder="1" applyAlignment="1">
      <alignment horizontal="center" vertical="center"/>
    </xf>
    <xf numFmtId="203" fontId="200" fillId="0" borderId="9" xfId="42" applyNumberFormat="1" applyFont="1" applyBorder="1" applyAlignment="1">
      <alignment horizontal="center" vertical="center" wrapText="1" shrinkToFit="1"/>
    </xf>
    <xf numFmtId="203" fontId="200" fillId="0" borderId="8" xfId="42" applyNumberFormat="1" applyFont="1" applyBorder="1" applyAlignment="1">
      <alignment horizontal="center" vertical="center" wrapText="1" shrinkToFit="1"/>
    </xf>
    <xf numFmtId="0" fontId="209" fillId="0" borderId="9" xfId="42" applyFont="1" applyBorder="1" applyAlignment="1">
      <alignment horizontal="left" vertical="center" shrinkToFit="1"/>
    </xf>
    <xf numFmtId="0" fontId="134" fillId="0" borderId="8" xfId="42" applyFont="1" applyBorder="1" applyAlignment="1">
      <alignment horizontal="left" vertical="center" shrinkToFit="1"/>
    </xf>
    <xf numFmtId="0" fontId="208" fillId="0" borderId="224" xfId="42" applyFont="1" applyBorder="1" applyAlignment="1">
      <alignment horizontal="left" vertical="center" shrinkToFit="1"/>
    </xf>
    <xf numFmtId="0" fontId="200" fillId="0" borderId="248" xfId="42" applyFont="1" applyBorder="1" applyAlignment="1">
      <alignment horizontal="left" vertical="center"/>
    </xf>
    <xf numFmtId="0" fontId="200" fillId="0" borderId="249" xfId="42" applyFont="1" applyBorder="1" applyAlignment="1">
      <alignment horizontal="left" vertical="center" shrinkToFit="1"/>
    </xf>
    <xf numFmtId="182" fontId="134" fillId="0" borderId="273" xfId="42" applyNumberFormat="1" applyFont="1" applyBorder="1" applyAlignment="1">
      <alignment horizontal="left" vertical="center" wrapText="1"/>
    </xf>
    <xf numFmtId="182" fontId="134" fillId="0" borderId="274" xfId="42" applyNumberFormat="1" applyFont="1" applyBorder="1" applyAlignment="1">
      <alignment horizontal="left" vertical="center" wrapText="1"/>
    </xf>
    <xf numFmtId="0" fontId="200" fillId="0" borderId="229" xfId="42" applyFont="1" applyBorder="1" applyAlignment="1">
      <alignment horizontal="left" vertical="center"/>
    </xf>
    <xf numFmtId="0" fontId="200" fillId="0" borderId="219" xfId="42" applyFont="1" applyBorder="1" applyAlignment="1">
      <alignment horizontal="left" vertical="center" shrinkToFit="1"/>
    </xf>
    <xf numFmtId="0" fontId="208" fillId="0" borderId="257" xfId="42" applyFont="1" applyBorder="1" applyAlignment="1">
      <alignment horizontal="left" vertical="center"/>
    </xf>
    <xf numFmtId="0" fontId="208" fillId="0" borderId="288" xfId="42" applyFont="1" applyBorder="1" applyAlignment="1">
      <alignment horizontal="left" vertical="center"/>
    </xf>
    <xf numFmtId="0" fontId="208" fillId="0" borderId="303" xfId="42" applyFont="1" applyBorder="1" applyAlignment="1">
      <alignment horizontal="left" vertical="center"/>
    </xf>
    <xf numFmtId="0" fontId="209" fillId="0" borderId="2" xfId="42" applyFont="1" applyBorder="1" applyAlignment="1">
      <alignment horizontal="left" vertical="center" shrinkToFit="1"/>
    </xf>
    <xf numFmtId="0" fontId="134" fillId="0" borderId="166" xfId="42" applyFont="1" applyBorder="1" applyAlignment="1">
      <alignment horizontal="left" vertical="center" shrinkToFit="1"/>
    </xf>
    <xf numFmtId="0" fontId="134" fillId="0" borderId="198" xfId="42" applyFont="1" applyBorder="1" applyAlignment="1">
      <alignment horizontal="left" vertical="center" shrinkToFit="1"/>
    </xf>
    <xf numFmtId="197" fontId="200" fillId="0" borderId="245" xfId="42" applyNumberFormat="1" applyFont="1" applyBorder="1" applyAlignment="1">
      <alignment horizontal="center" vertical="center"/>
    </xf>
    <xf numFmtId="197" fontId="200" fillId="0" borderId="272" xfId="42" applyNumberFormat="1" applyFont="1" applyBorder="1" applyAlignment="1">
      <alignment horizontal="center" vertical="center"/>
    </xf>
    <xf numFmtId="203" fontId="200" fillId="0" borderId="301" xfId="42" applyNumberFormat="1" applyFont="1" applyBorder="1" applyAlignment="1">
      <alignment horizontal="center" vertical="center" wrapText="1"/>
    </xf>
    <xf numFmtId="203" fontId="200" fillId="0" borderId="305" xfId="42" applyNumberFormat="1" applyFont="1" applyBorder="1" applyAlignment="1">
      <alignment horizontal="center" vertical="center" wrapText="1"/>
    </xf>
    <xf numFmtId="182" fontId="134" fillId="0" borderId="232" xfId="42" applyNumberFormat="1" applyFont="1" applyBorder="1" applyAlignment="1">
      <alignment horizontal="left" vertical="center" wrapText="1"/>
    </xf>
    <xf numFmtId="203" fontId="200" fillId="0" borderId="2" xfId="42" applyNumberFormat="1" applyFont="1" applyBorder="1" applyAlignment="1">
      <alignment horizontal="center" vertical="center" wrapText="1"/>
    </xf>
    <xf numFmtId="203" fontId="200" fillId="0" borderId="295" xfId="42" applyNumberFormat="1" applyFont="1" applyBorder="1" applyAlignment="1">
      <alignment horizontal="center" vertical="center" wrapText="1"/>
    </xf>
    <xf numFmtId="182" fontId="134" fillId="0" borderId="219" xfId="42" applyNumberFormat="1" applyFont="1" applyBorder="1" applyAlignment="1">
      <alignment horizontal="left" vertical="center" wrapText="1"/>
    </xf>
    <xf numFmtId="203" fontId="200" fillId="0" borderId="166" xfId="42" applyNumberFormat="1" applyFont="1" applyBorder="1" applyAlignment="1">
      <alignment horizontal="center" vertical="center" wrapText="1"/>
    </xf>
    <xf numFmtId="203" fontId="200" fillId="0" borderId="25" xfId="42" applyNumberFormat="1" applyFont="1" applyBorder="1" applyAlignment="1">
      <alignment horizontal="center" vertical="center" wrapText="1"/>
    </xf>
    <xf numFmtId="203" fontId="200" fillId="0" borderId="298" xfId="42" applyNumberFormat="1" applyFont="1" applyBorder="1" applyAlignment="1">
      <alignment horizontal="center" vertical="center" wrapText="1"/>
    </xf>
    <xf numFmtId="182" fontId="134" fillId="0" borderId="248" xfId="42" applyNumberFormat="1" applyFont="1" applyBorder="1" applyAlignment="1">
      <alignment horizontal="left" vertical="center" wrapText="1"/>
    </xf>
    <xf numFmtId="0" fontId="200" fillId="0" borderId="2" xfId="42" applyFont="1" applyBorder="1" applyAlignment="1">
      <alignment horizontal="left" vertical="center"/>
    </xf>
    <xf numFmtId="0" fontId="200" fillId="0" borderId="228" xfId="42" applyFont="1" applyBorder="1" applyAlignment="1">
      <alignment horizontal="left" vertical="center" shrinkToFit="1"/>
    </xf>
    <xf numFmtId="197" fontId="200" fillId="0" borderId="229" xfId="42" applyNumberFormat="1" applyFont="1" applyBorder="1" applyAlignment="1">
      <alignment horizontal="center" vertical="center"/>
    </xf>
    <xf numFmtId="197" fontId="200" fillId="0" borderId="263" xfId="42" applyNumberFormat="1" applyFont="1" applyBorder="1" applyAlignment="1">
      <alignment horizontal="center" vertical="center"/>
    </xf>
    <xf numFmtId="0" fontId="200" fillId="0" borderId="242" xfId="42" applyFont="1" applyBorder="1" applyAlignment="1">
      <alignment horizontal="left" vertical="center" shrinkToFit="1"/>
    </xf>
    <xf numFmtId="203" fontId="200" fillId="0" borderId="223" xfId="42" applyNumberFormat="1" applyFont="1" applyBorder="1" applyAlignment="1">
      <alignment horizontal="center" vertical="center" wrapText="1" shrinkToFit="1"/>
    </xf>
    <xf numFmtId="203" fontId="200" fillId="0" borderId="242" xfId="42" applyNumberFormat="1" applyFont="1" applyBorder="1" applyAlignment="1">
      <alignment horizontal="center" vertical="center" wrapText="1" shrinkToFit="1"/>
    </xf>
    <xf numFmtId="0" fontId="200" fillId="0" borderId="240" xfId="42" applyFont="1" applyBorder="1" applyAlignment="1">
      <alignment horizontal="left" vertical="center"/>
    </xf>
    <xf numFmtId="0" fontId="200" fillId="0" borderId="293" xfId="42" applyFont="1" applyBorder="1" applyAlignment="1">
      <alignment horizontal="left" vertical="center"/>
    </xf>
    <xf numFmtId="0" fontId="200" fillId="0" borderId="232" xfId="42" applyFont="1" applyBorder="1" applyAlignment="1">
      <alignment horizontal="left" vertical="center" shrinkToFit="1"/>
    </xf>
    <xf numFmtId="203" fontId="200" fillId="0" borderId="229" xfId="42" applyNumberFormat="1" applyFont="1" applyBorder="1" applyAlignment="1">
      <alignment horizontal="center" vertical="center" wrapText="1"/>
    </xf>
    <xf numFmtId="203" fontId="200" fillId="0" borderId="266" xfId="42" applyNumberFormat="1" applyFont="1" applyBorder="1" applyAlignment="1">
      <alignment horizontal="center" vertical="center" wrapText="1"/>
    </xf>
    <xf numFmtId="182" fontId="134" fillId="0" borderId="257" xfId="42" applyNumberFormat="1" applyFont="1" applyBorder="1" applyAlignment="1">
      <alignment horizontal="left" vertical="center" wrapText="1"/>
    </xf>
    <xf numFmtId="182" fontId="134" fillId="0" borderId="294" xfId="42" applyNumberFormat="1" applyFont="1" applyBorder="1" applyAlignment="1">
      <alignment horizontal="left" vertical="center" wrapText="1"/>
    </xf>
    <xf numFmtId="203" fontId="200" fillId="0" borderId="165" xfId="42" applyNumberFormat="1" applyFont="1" applyBorder="1" applyAlignment="1">
      <alignment horizontal="center" vertical="center" wrapText="1" shrinkToFit="1"/>
    </xf>
    <xf numFmtId="182" fontId="209" fillId="0" borderId="8" xfId="42" applyNumberFormat="1" applyFont="1" applyBorder="1" applyAlignment="1">
      <alignment horizontal="left" vertical="center" wrapText="1"/>
    </xf>
    <xf numFmtId="182" fontId="209" fillId="0" borderId="165" xfId="42" applyNumberFormat="1" applyFont="1" applyBorder="1" applyAlignment="1">
      <alignment horizontal="left" vertical="center" wrapText="1"/>
    </xf>
    <xf numFmtId="197" fontId="208" fillId="0" borderId="223" xfId="42" applyNumberFormat="1" applyFont="1" applyBorder="1" applyAlignment="1">
      <alignment horizontal="center" vertical="center"/>
    </xf>
    <xf numFmtId="203" fontId="200" fillId="0" borderId="224" xfId="42" applyNumberFormat="1" applyFont="1" applyBorder="1" applyAlignment="1">
      <alignment horizontal="center" vertical="center" wrapText="1" shrinkToFit="1"/>
    </xf>
    <xf numFmtId="197" fontId="200" fillId="0" borderId="289" xfId="42" applyNumberFormat="1" applyFont="1" applyBorder="1" applyAlignment="1">
      <alignment horizontal="center" vertical="center"/>
    </xf>
    <xf numFmtId="197" fontId="200" fillId="0" borderId="291" xfId="42" applyNumberFormat="1" applyFont="1" applyBorder="1" applyAlignment="1">
      <alignment horizontal="center" vertical="center"/>
    </xf>
    <xf numFmtId="0" fontId="200" fillId="0" borderId="8" xfId="42" applyFont="1" applyBorder="1" applyAlignment="1">
      <alignment horizontal="left" vertical="center" wrapText="1"/>
    </xf>
    <xf numFmtId="203" fontId="200" fillId="0" borderId="277" xfId="42" applyNumberFormat="1" applyFont="1" applyBorder="1" applyAlignment="1">
      <alignment horizontal="center" vertical="center" wrapText="1"/>
    </xf>
    <xf numFmtId="203" fontId="200" fillId="0" borderId="0" xfId="42" applyNumberFormat="1" applyFont="1" applyAlignment="1">
      <alignment horizontal="center" vertical="center" wrapText="1" shrinkToFit="1"/>
    </xf>
    <xf numFmtId="203" fontId="200" fillId="0" borderId="25" xfId="42" applyNumberFormat="1" applyFont="1" applyBorder="1" applyAlignment="1">
      <alignment horizontal="center" vertical="center" wrapText="1" shrinkToFit="1"/>
    </xf>
    <xf numFmtId="203" fontId="200" fillId="0" borderId="36" xfId="42" applyNumberFormat="1" applyFont="1" applyBorder="1" applyAlignment="1">
      <alignment horizontal="center" vertical="center" wrapText="1" shrinkToFit="1"/>
    </xf>
    <xf numFmtId="0" fontId="217" fillId="0" borderId="248" xfId="42" applyFont="1" applyBorder="1" applyAlignment="1">
      <alignment horizontal="left" vertical="center" wrapText="1" shrinkToFit="1"/>
    </xf>
    <xf numFmtId="0" fontId="134" fillId="0" borderId="283" xfId="42" applyFont="1" applyBorder="1" applyAlignment="1">
      <alignment horizontal="left" vertical="center" wrapText="1" shrinkToFit="1"/>
    </xf>
    <xf numFmtId="0" fontId="134" fillId="0" borderId="287" xfId="42" applyFont="1" applyBorder="1" applyAlignment="1">
      <alignment horizontal="left" vertical="center" wrapText="1" shrinkToFit="1"/>
    </xf>
    <xf numFmtId="203" fontId="200" fillId="0" borderId="257" xfId="42" applyNumberFormat="1" applyFont="1" applyBorder="1" applyAlignment="1">
      <alignment horizontal="center" vertical="center" wrapText="1"/>
    </xf>
    <xf numFmtId="0" fontId="200" fillId="0" borderId="249" xfId="42" applyFont="1" applyBorder="1" applyAlignment="1">
      <alignment horizontal="left" vertical="center"/>
    </xf>
    <xf numFmtId="197" fontId="200" fillId="0" borderId="249" xfId="42" applyNumberFormat="1" applyFont="1" applyBorder="1" applyAlignment="1">
      <alignment horizontal="center" vertical="center"/>
    </xf>
    <xf numFmtId="203" fontId="200" fillId="0" borderId="274" xfId="42" applyNumberFormat="1" applyFont="1" applyBorder="1" applyAlignment="1">
      <alignment horizontal="center" vertical="center" wrapText="1"/>
    </xf>
    <xf numFmtId="0" fontId="200" fillId="0" borderId="265" xfId="42" applyFont="1" applyBorder="1" applyAlignment="1">
      <alignment horizontal="left" vertical="center"/>
    </xf>
    <xf numFmtId="0" fontId="200" fillId="0" borderId="238" xfId="42" applyFont="1" applyBorder="1" applyAlignment="1">
      <alignment horizontal="left" vertical="center" shrinkToFit="1"/>
    </xf>
    <xf numFmtId="197" fontId="200" fillId="0" borderId="238" xfId="42" applyNumberFormat="1" applyFont="1" applyBorder="1" applyAlignment="1">
      <alignment horizontal="center" vertical="center"/>
    </xf>
    <xf numFmtId="203" fontId="200" fillId="0" borderId="238" xfId="42" applyNumberFormat="1" applyFont="1" applyBorder="1" applyAlignment="1">
      <alignment horizontal="center" vertical="center" wrapText="1"/>
    </xf>
    <xf numFmtId="182" fontId="134" fillId="0" borderId="266" xfId="42" applyNumberFormat="1" applyFont="1" applyBorder="1" applyAlignment="1">
      <alignment horizontal="left" vertical="center" wrapText="1"/>
    </xf>
    <xf numFmtId="0" fontId="200" fillId="0" borderId="213" xfId="42" applyFont="1" applyBorder="1" applyAlignment="1">
      <alignment horizontal="left" vertical="center"/>
    </xf>
    <xf numFmtId="0" fontId="200" fillId="0" borderId="213" xfId="42" applyFont="1" applyBorder="1" applyAlignment="1">
      <alignment horizontal="left" vertical="center" shrinkToFit="1"/>
    </xf>
    <xf numFmtId="197" fontId="200" fillId="0" borderId="213" xfId="42" applyNumberFormat="1" applyFont="1" applyBorder="1" applyAlignment="1">
      <alignment horizontal="center" vertical="center"/>
    </xf>
    <xf numFmtId="203" fontId="200" fillId="0" borderId="213" xfId="42" applyNumberFormat="1" applyFont="1" applyBorder="1" applyAlignment="1">
      <alignment horizontal="center" vertical="center" wrapText="1" shrinkToFit="1"/>
    </xf>
    <xf numFmtId="182" fontId="134" fillId="0" borderId="213" xfId="42" applyNumberFormat="1" applyFont="1" applyBorder="1" applyAlignment="1">
      <alignment horizontal="left" vertical="center" wrapText="1"/>
    </xf>
    <xf numFmtId="0" fontId="200" fillId="0" borderId="263" xfId="42" applyFont="1" applyBorder="1" applyAlignment="1">
      <alignment horizontal="left" vertical="center"/>
    </xf>
    <xf numFmtId="0" fontId="200" fillId="0" borderId="243" xfId="42" applyFont="1" applyBorder="1" applyAlignment="1">
      <alignment horizontal="left" vertical="center"/>
    </xf>
    <xf numFmtId="0" fontId="200" fillId="0" borderId="266" xfId="42" applyFont="1" applyBorder="1" applyAlignment="1">
      <alignment horizontal="left" vertical="center"/>
    </xf>
    <xf numFmtId="0" fontId="208" fillId="0" borderId="234" xfId="42" applyFont="1" applyBorder="1" applyAlignment="1">
      <alignment horizontal="left" vertical="center" shrinkToFit="1"/>
    </xf>
    <xf numFmtId="197" fontId="200" fillId="0" borderId="234" xfId="42" applyNumberFormat="1" applyFont="1" applyBorder="1" applyAlignment="1">
      <alignment horizontal="center" vertical="center"/>
    </xf>
    <xf numFmtId="197" fontId="200" fillId="0" borderId="232" xfId="42" applyNumberFormat="1" applyFont="1" applyBorder="1" applyAlignment="1">
      <alignment horizontal="center" vertical="center"/>
    </xf>
    <xf numFmtId="203" fontId="200" fillId="0" borderId="268" xfId="42" applyNumberFormat="1" applyFont="1" applyBorder="1" applyAlignment="1">
      <alignment horizontal="center" vertical="center" wrapText="1"/>
    </xf>
    <xf numFmtId="203" fontId="200" fillId="0" borderId="245" xfId="42" applyNumberFormat="1" applyFont="1" applyBorder="1" applyAlignment="1">
      <alignment horizontal="center" vertical="center" wrapText="1"/>
    </xf>
    <xf numFmtId="203" fontId="200" fillId="0" borderId="272" xfId="42" applyNumberFormat="1" applyFont="1" applyBorder="1" applyAlignment="1">
      <alignment horizontal="center" vertical="center" wrapText="1"/>
    </xf>
    <xf numFmtId="182" fontId="134" fillId="0" borderId="269" xfId="42" applyNumberFormat="1" applyFont="1" applyBorder="1" applyAlignment="1">
      <alignment horizontal="left" vertical="center" wrapText="1"/>
    </xf>
    <xf numFmtId="182" fontId="134" fillId="0" borderId="241" xfId="42" applyNumberFormat="1" applyFont="1" applyBorder="1" applyAlignment="1">
      <alignment horizontal="left" vertical="center" wrapText="1"/>
    </xf>
    <xf numFmtId="182" fontId="134" fillId="0" borderId="265" xfId="42" applyNumberFormat="1" applyFont="1" applyBorder="1" applyAlignment="1">
      <alignment horizontal="left" vertical="center" wrapText="1"/>
    </xf>
    <xf numFmtId="0" fontId="200" fillId="0" borderId="257" xfId="42" applyFont="1" applyBorder="1" applyAlignment="1">
      <alignment horizontal="left" vertical="center" shrinkToFit="1"/>
    </xf>
    <xf numFmtId="0" fontId="200" fillId="0" borderId="166" xfId="42" applyFont="1" applyBorder="1" applyAlignment="1">
      <alignment horizontal="left" vertical="center"/>
    </xf>
    <xf numFmtId="0" fontId="200" fillId="0" borderId="251" xfId="42" applyFont="1" applyBorder="1" applyAlignment="1">
      <alignment horizontal="left" vertical="center"/>
    </xf>
    <xf numFmtId="0" fontId="200" fillId="0" borderId="245" xfId="42" applyFont="1" applyBorder="1" applyAlignment="1">
      <alignment horizontal="left" vertical="center" shrinkToFit="1"/>
    </xf>
    <xf numFmtId="197" fontId="200" fillId="0" borderId="219" xfId="42" applyNumberFormat="1" applyFont="1" applyBorder="1" applyAlignment="1">
      <alignment horizontal="center" vertical="center"/>
    </xf>
    <xf numFmtId="0" fontId="200" fillId="0" borderId="234" xfId="42" applyFont="1" applyBorder="1" applyAlignment="1">
      <alignment horizontal="left" vertical="center" shrinkToFit="1"/>
    </xf>
    <xf numFmtId="197" fontId="200" fillId="0" borderId="248" xfId="42" applyNumberFormat="1" applyFont="1" applyBorder="1" applyAlignment="1">
      <alignment horizontal="center" vertical="center"/>
    </xf>
    <xf numFmtId="182" fontId="134" fillId="0" borderId="246" xfId="42" applyNumberFormat="1" applyFont="1" applyBorder="1" applyAlignment="1">
      <alignment horizontal="left" vertical="center" wrapText="1"/>
    </xf>
    <xf numFmtId="0" fontId="200" fillId="0" borderId="234" xfId="42" applyFont="1" applyBorder="1" applyAlignment="1">
      <alignment horizontal="left" vertical="center"/>
    </xf>
    <xf numFmtId="203" fontId="200" fillId="0" borderId="246" xfId="42" applyNumberFormat="1" applyFont="1" applyBorder="1" applyAlignment="1">
      <alignment horizontal="center" vertical="center" wrapText="1"/>
    </xf>
    <xf numFmtId="0" fontId="200" fillId="0" borderId="219" xfId="42" applyFont="1" applyBorder="1" applyAlignment="1">
      <alignment horizontal="left" vertical="center"/>
    </xf>
    <xf numFmtId="0" fontId="200" fillId="0" borderId="241" xfId="42" applyFont="1" applyBorder="1" applyAlignment="1">
      <alignment horizontal="left" vertical="center" shrinkToFit="1"/>
    </xf>
    <xf numFmtId="203" fontId="200" fillId="0" borderId="242" xfId="42" applyNumberFormat="1" applyFont="1" applyBorder="1" applyAlignment="1">
      <alignment horizontal="center" vertical="center" wrapText="1"/>
    </xf>
    <xf numFmtId="182" fontId="134" fillId="0" borderId="243" xfId="42" applyNumberFormat="1" applyFont="1" applyBorder="1" applyAlignment="1">
      <alignment horizontal="left" vertical="center" wrapText="1"/>
    </xf>
    <xf numFmtId="0" fontId="200" fillId="0" borderId="187" xfId="42" applyFont="1" applyBorder="1" applyAlignment="1">
      <alignment horizontal="left" vertical="center"/>
    </xf>
    <xf numFmtId="0" fontId="200" fillId="0" borderId="187" xfId="42" applyFont="1" applyBorder="1" applyAlignment="1">
      <alignment horizontal="left" vertical="center" shrinkToFit="1"/>
    </xf>
    <xf numFmtId="197" fontId="200" fillId="0" borderId="187" xfId="42" applyNumberFormat="1" applyFont="1" applyBorder="1" applyAlignment="1">
      <alignment horizontal="center" vertical="center"/>
    </xf>
    <xf numFmtId="203" fontId="200" fillId="0" borderId="187" xfId="42" applyNumberFormat="1" applyFont="1" applyBorder="1" applyAlignment="1">
      <alignment horizontal="center" vertical="center" wrapText="1" shrinkToFit="1"/>
    </xf>
    <xf numFmtId="182" fontId="134" fillId="0" borderId="187" xfId="42" applyNumberFormat="1" applyFont="1" applyBorder="1" applyAlignment="1">
      <alignment horizontal="left" vertical="center" wrapText="1"/>
    </xf>
    <xf numFmtId="203" fontId="200" fillId="0" borderId="187" xfId="42" applyNumberFormat="1" applyFont="1" applyBorder="1" applyAlignment="1">
      <alignment horizontal="center" vertical="center" wrapText="1"/>
    </xf>
    <xf numFmtId="0" fontId="200" fillId="0" borderId="223" xfId="42" applyFont="1" applyBorder="1" applyAlignment="1">
      <alignment horizontal="left" vertical="center"/>
    </xf>
    <xf numFmtId="0" fontId="200" fillId="0" borderId="238" xfId="42" applyFont="1" applyBorder="1" applyAlignment="1">
      <alignment horizontal="left" vertical="center"/>
    </xf>
    <xf numFmtId="203" fontId="200" fillId="0" borderId="232" xfId="42" applyNumberFormat="1" applyFont="1" applyBorder="1" applyAlignment="1">
      <alignment horizontal="center" vertical="center" wrapText="1"/>
    </xf>
    <xf numFmtId="182" fontId="134" fillId="0" borderId="237" xfId="42" applyNumberFormat="1" applyFont="1" applyBorder="1" applyAlignment="1">
      <alignment horizontal="left" vertical="center" wrapText="1"/>
    </xf>
    <xf numFmtId="182" fontId="134" fillId="0" borderId="239" xfId="42" applyNumberFormat="1" applyFont="1" applyBorder="1" applyAlignment="1">
      <alignment horizontal="left" vertical="center" wrapText="1"/>
    </xf>
    <xf numFmtId="197" fontId="208" fillId="0" borderId="187" xfId="42" applyNumberFormat="1" applyFont="1" applyBorder="1" applyAlignment="1">
      <alignment horizontal="center" vertical="center"/>
    </xf>
    <xf numFmtId="0" fontId="208" fillId="0" borderId="187" xfId="42" applyFont="1" applyBorder="1" applyAlignment="1">
      <alignment horizontal="left" vertical="center" shrinkToFit="1"/>
    </xf>
    <xf numFmtId="0" fontId="216" fillId="0" borderId="8" xfId="42" applyFont="1" applyBorder="1" applyAlignment="1">
      <alignment horizontal="left" vertical="center" shrinkToFit="1"/>
    </xf>
    <xf numFmtId="0" fontId="134" fillId="0" borderId="187" xfId="42" applyFont="1" applyBorder="1" applyAlignment="1">
      <alignment horizontal="left" vertical="center" shrinkToFit="1"/>
    </xf>
    <xf numFmtId="0" fontId="134" fillId="0" borderId="213" xfId="42" applyFont="1" applyBorder="1" applyAlignment="1">
      <alignment horizontal="left" vertical="center" shrinkToFit="1"/>
    </xf>
    <xf numFmtId="203" fontId="200" fillId="0" borderId="213" xfId="42" applyNumberFormat="1" applyFont="1" applyBorder="1" applyAlignment="1">
      <alignment horizontal="center" vertical="center" wrapText="1"/>
    </xf>
    <xf numFmtId="0" fontId="196" fillId="0" borderId="0" xfId="42" applyFont="1" applyAlignment="1">
      <alignment horizontal="left" vertical="center" wrapText="1" shrinkToFit="1"/>
    </xf>
    <xf numFmtId="58" fontId="199" fillId="0" borderId="0" xfId="42" applyNumberFormat="1" applyFont="1" applyAlignment="1">
      <alignment horizontal="right" vertical="center" wrapText="1" shrinkToFit="1"/>
    </xf>
    <xf numFmtId="0" fontId="199" fillId="0" borderId="0" xfId="42" applyFont="1" applyAlignment="1">
      <alignment horizontal="right" vertical="center" wrapText="1" shrinkToFit="1"/>
    </xf>
    <xf numFmtId="0" fontId="201" fillId="0" borderId="0" xfId="42" applyFont="1" applyAlignment="1">
      <alignment horizontal="left" vertical="center" wrapText="1" shrinkToFit="1"/>
    </xf>
    <xf numFmtId="0" fontId="202" fillId="0" borderId="29" xfId="42" applyFont="1" applyBorder="1" applyAlignment="1">
      <alignment horizontal="left" vertical="center" shrinkToFit="1"/>
    </xf>
    <xf numFmtId="0" fontId="202" fillId="0" borderId="165" xfId="42" applyFont="1" applyBorder="1" applyAlignment="1">
      <alignment horizontal="center" vertical="center" shrinkToFit="1"/>
    </xf>
    <xf numFmtId="205" fontId="204" fillId="0" borderId="165" xfId="23" applyNumberFormat="1" applyFont="1" applyFill="1" applyBorder="1" applyAlignment="1">
      <alignment horizontal="center" vertical="center" wrapText="1" shrinkToFit="1"/>
    </xf>
    <xf numFmtId="205" fontId="205" fillId="0" borderId="8" xfId="23" applyNumberFormat="1" applyFont="1" applyFill="1" applyBorder="1" applyAlignment="1">
      <alignment horizontal="center" vertical="center" wrapText="1" shrinkToFit="1"/>
    </xf>
    <xf numFmtId="205" fontId="205" fillId="0" borderId="165" xfId="23" applyNumberFormat="1" applyFont="1" applyFill="1" applyBorder="1" applyAlignment="1">
      <alignment horizontal="center" vertical="center" wrapText="1" shrinkToFit="1"/>
    </xf>
    <xf numFmtId="0" fontId="215" fillId="0" borderId="8" xfId="42" applyFont="1" applyBorder="1" applyAlignment="1">
      <alignment horizontal="left" vertical="center" shrinkToFit="1"/>
    </xf>
    <xf numFmtId="0" fontId="190" fillId="27" borderId="1" xfId="3" applyFont="1" applyFill="1" applyBorder="1" applyAlignment="1">
      <alignment horizontal="center" vertical="center" wrapText="1"/>
    </xf>
    <xf numFmtId="0" fontId="190" fillId="27" borderId="98" xfId="3" applyFont="1" applyFill="1" applyBorder="1" applyAlignment="1">
      <alignment horizontal="center" vertical="center" wrapText="1"/>
    </xf>
    <xf numFmtId="0" fontId="190" fillId="27" borderId="90" xfId="3" applyFont="1" applyFill="1" applyBorder="1" applyAlignment="1">
      <alignment horizontal="center" vertical="center" wrapText="1"/>
    </xf>
    <xf numFmtId="204" fontId="0" fillId="0" borderId="165" xfId="0" applyNumberFormat="1" applyBorder="1" applyAlignment="1">
      <alignment horizontal="center" vertical="center"/>
    </xf>
    <xf numFmtId="0" fontId="190" fillId="0" borderId="167" xfId="3" applyFont="1" applyBorder="1" applyAlignment="1">
      <alignment horizontal="center" vertical="center" wrapText="1"/>
    </xf>
    <xf numFmtId="0" fontId="190" fillId="0" borderId="36" xfId="3" applyFont="1" applyBorder="1" applyAlignment="1">
      <alignment horizontal="center" vertical="center" wrapText="1"/>
    </xf>
    <xf numFmtId="0" fontId="190" fillId="0" borderId="168" xfId="3" applyFont="1" applyBorder="1" applyAlignment="1">
      <alignment horizontal="center" vertical="center" wrapText="1"/>
    </xf>
    <xf numFmtId="0" fontId="190" fillId="18" borderId="2" xfId="3" applyFont="1" applyFill="1" applyBorder="1" applyAlignment="1">
      <alignment horizontal="center" vertical="center" wrapText="1"/>
    </xf>
    <xf numFmtId="0" fontId="190" fillId="18" borderId="25" xfId="3" applyFont="1" applyFill="1" applyBorder="1" applyAlignment="1">
      <alignment horizontal="center" vertical="center" wrapText="1"/>
    </xf>
    <xf numFmtId="0" fontId="190" fillId="18" borderId="3" xfId="3" applyFont="1" applyFill="1" applyBorder="1" applyAlignment="1">
      <alignment horizontal="center" vertical="center" wrapText="1"/>
    </xf>
    <xf numFmtId="0" fontId="190" fillId="18" borderId="198" xfId="3" applyFont="1" applyFill="1" applyBorder="1" applyAlignment="1">
      <alignment horizontal="center" vertical="center" wrapText="1"/>
    </xf>
    <xf numFmtId="0" fontId="190" fillId="18" borderId="29" xfId="3" applyFont="1" applyFill="1" applyBorder="1" applyAlignment="1">
      <alignment horizontal="center" vertical="center" wrapText="1"/>
    </xf>
    <xf numFmtId="0" fontId="190" fillId="18" borderId="6" xfId="3" applyFont="1" applyFill="1" applyBorder="1" applyAlignment="1">
      <alignment horizontal="center" vertical="center" wrapText="1"/>
    </xf>
    <xf numFmtId="0" fontId="190" fillId="18" borderId="165" xfId="3" applyFont="1" applyFill="1" applyBorder="1" applyAlignment="1">
      <alignment horizontal="center" vertical="center" wrapText="1"/>
    </xf>
    <xf numFmtId="0" fontId="193" fillId="18" borderId="165" xfId="3" applyFont="1" applyFill="1" applyBorder="1" applyAlignment="1">
      <alignment horizontal="center" vertical="center" wrapText="1" shrinkToFit="1"/>
    </xf>
    <xf numFmtId="0" fontId="190" fillId="0" borderId="8" xfId="3" applyFont="1" applyBorder="1" applyAlignment="1">
      <alignment horizontal="center" vertical="center" wrapText="1"/>
    </xf>
    <xf numFmtId="0" fontId="190" fillId="0" borderId="9" xfId="3" applyFont="1" applyBorder="1" applyAlignment="1">
      <alignment horizontal="center" vertical="center" wrapText="1"/>
    </xf>
    <xf numFmtId="0" fontId="190" fillId="0" borderId="213" xfId="3" applyFont="1" applyBorder="1" applyAlignment="1">
      <alignment horizontal="center" vertical="center" wrapText="1"/>
    </xf>
    <xf numFmtId="0" fontId="190" fillId="0" borderId="322" xfId="3" applyFont="1" applyBorder="1" applyAlignment="1">
      <alignment horizontal="center" vertical="center" wrapText="1"/>
    </xf>
    <xf numFmtId="0" fontId="190" fillId="0" borderId="323" xfId="3" applyFont="1" applyBorder="1" applyAlignment="1">
      <alignment horizontal="center" vertical="center" wrapText="1"/>
    </xf>
    <xf numFmtId="0" fontId="190" fillId="0" borderId="324" xfId="3" applyFont="1" applyBorder="1" applyAlignment="1">
      <alignment horizontal="center" vertical="center" wrapText="1"/>
    </xf>
    <xf numFmtId="0" fontId="190" fillId="0" borderId="325" xfId="3" applyFont="1" applyBorder="1" applyAlignment="1">
      <alignment horizontal="center" vertical="center" wrapText="1"/>
    </xf>
    <xf numFmtId="0" fontId="190" fillId="0" borderId="211" xfId="3" applyFont="1" applyBorder="1" applyAlignment="1">
      <alignment horizontal="center" vertical="center" wrapText="1"/>
    </xf>
    <xf numFmtId="0" fontId="190" fillId="0" borderId="212" xfId="3" applyFont="1" applyBorder="1" applyAlignment="1">
      <alignment horizontal="center" vertical="center" wrapText="1"/>
    </xf>
    <xf numFmtId="0" fontId="190" fillId="0" borderId="326" xfId="3" applyFont="1" applyBorder="1" applyAlignment="1">
      <alignment horizontal="center" vertical="center" wrapText="1"/>
    </xf>
    <xf numFmtId="0" fontId="190" fillId="0" borderId="327" xfId="3" applyFont="1" applyBorder="1" applyAlignment="1">
      <alignment horizontal="center" vertical="center" wrapText="1"/>
    </xf>
    <xf numFmtId="0" fontId="190" fillId="0" borderId="328" xfId="3" applyFont="1" applyBorder="1" applyAlignment="1">
      <alignment horizontal="center" vertical="center" wrapText="1"/>
    </xf>
    <xf numFmtId="0" fontId="190" fillId="0" borderId="2" xfId="3" applyFont="1" applyBorder="1" applyAlignment="1">
      <alignment horizontal="center" vertical="center" wrapText="1"/>
    </xf>
    <xf numFmtId="0" fontId="190" fillId="0" borderId="3" xfId="3" applyFont="1" applyBorder="1" applyAlignment="1">
      <alignment horizontal="center" vertical="center" wrapText="1"/>
    </xf>
    <xf numFmtId="0" fontId="190" fillId="0" borderId="166" xfId="3" applyFont="1" applyBorder="1" applyAlignment="1">
      <alignment horizontal="center" vertical="center" wrapText="1"/>
    </xf>
    <xf numFmtId="0" fontId="190" fillId="0" borderId="172" xfId="3" applyFont="1" applyBorder="1" applyAlignment="1">
      <alignment horizontal="center" vertical="center" wrapText="1"/>
    </xf>
    <xf numFmtId="0" fontId="190" fillId="0" borderId="198" xfId="3" applyFont="1" applyBorder="1" applyAlignment="1">
      <alignment horizontal="center" vertical="center" wrapText="1"/>
    </xf>
    <xf numFmtId="0" fontId="190" fillId="0" borderId="6" xfId="3" applyFont="1" applyBorder="1" applyAlignment="1">
      <alignment horizontal="center" vertical="center" wrapText="1"/>
    </xf>
    <xf numFmtId="0" fontId="190" fillId="0" borderId="2" xfId="3" applyFont="1" applyBorder="1" applyAlignment="1" applyProtection="1">
      <alignment horizontal="center" vertical="center" wrapText="1"/>
      <protection locked="0"/>
    </xf>
    <xf numFmtId="0" fontId="190" fillId="0" borderId="25" xfId="3" applyFont="1" applyBorder="1" applyAlignment="1" applyProtection="1">
      <alignment horizontal="center" vertical="center" wrapText="1"/>
      <protection locked="0"/>
    </xf>
    <xf numFmtId="0" fontId="190" fillId="0" borderId="166" xfId="3" applyFont="1" applyBorder="1" applyAlignment="1" applyProtection="1">
      <alignment horizontal="center" vertical="center" wrapText="1"/>
      <protection locked="0"/>
    </xf>
    <xf numFmtId="0" fontId="190" fillId="0" borderId="0" xfId="3" applyFont="1" applyAlignment="1" applyProtection="1">
      <alignment horizontal="center" vertical="center" wrapText="1"/>
      <protection locked="0"/>
    </xf>
    <xf numFmtId="0" fontId="190" fillId="0" borderId="198" xfId="3" applyFont="1" applyBorder="1" applyAlignment="1" applyProtection="1">
      <alignment horizontal="center" vertical="center" wrapText="1"/>
      <protection locked="0"/>
    </xf>
    <xf numFmtId="0" fontId="190" fillId="0" borderId="29" xfId="3" applyFont="1" applyBorder="1" applyAlignment="1" applyProtection="1">
      <alignment horizontal="center" vertical="center" wrapText="1"/>
      <protection locked="0"/>
    </xf>
    <xf numFmtId="0" fontId="0" fillId="18" borderId="165" xfId="0" applyFill="1" applyBorder="1" applyAlignment="1">
      <alignment horizontal="center" vertical="center"/>
    </xf>
    <xf numFmtId="0" fontId="190" fillId="18" borderId="166" xfId="3" applyFont="1" applyFill="1" applyBorder="1" applyAlignment="1">
      <alignment horizontal="center" vertical="center" wrapText="1"/>
    </xf>
    <xf numFmtId="0" fontId="190" fillId="18" borderId="172" xfId="3" applyFont="1" applyFill="1" applyBorder="1" applyAlignment="1">
      <alignment horizontal="center" vertical="center" wrapText="1"/>
    </xf>
    <xf numFmtId="0" fontId="190" fillId="18" borderId="333" xfId="3" applyFont="1" applyFill="1" applyBorder="1" applyAlignment="1" applyProtection="1">
      <alignment horizontal="center" vertical="center" wrapText="1"/>
      <protection locked="0"/>
    </xf>
    <xf numFmtId="0" fontId="190" fillId="18" borderId="335" xfId="3" applyFont="1" applyFill="1" applyBorder="1" applyAlignment="1" applyProtection="1">
      <alignment horizontal="center" vertical="center" wrapText="1"/>
      <protection locked="0"/>
    </xf>
    <xf numFmtId="0" fontId="190" fillId="18" borderId="8" xfId="3" applyFont="1" applyFill="1" applyBorder="1" applyAlignment="1">
      <alignment horizontal="center" vertical="center" wrapText="1"/>
    </xf>
    <xf numFmtId="0" fontId="190" fillId="18" borderId="9" xfId="3" applyFont="1" applyFill="1" applyBorder="1" applyAlignment="1">
      <alignment horizontal="center" vertical="center" wrapText="1"/>
    </xf>
    <xf numFmtId="0" fontId="190" fillId="18" borderId="213" xfId="3" applyFont="1" applyFill="1" applyBorder="1" applyAlignment="1">
      <alignment horizontal="center" vertical="center" wrapText="1"/>
    </xf>
    <xf numFmtId="0" fontId="190" fillId="18" borderId="167" xfId="3" applyFont="1" applyFill="1" applyBorder="1" applyAlignment="1">
      <alignment horizontal="center" vertical="center" wrapText="1"/>
    </xf>
    <xf numFmtId="0" fontId="190" fillId="18" borderId="36" xfId="3" applyFont="1" applyFill="1" applyBorder="1" applyAlignment="1">
      <alignment horizontal="center" vertical="center" wrapText="1"/>
    </xf>
    <xf numFmtId="0" fontId="190" fillId="18" borderId="168" xfId="3" applyFont="1" applyFill="1" applyBorder="1" applyAlignment="1">
      <alignment horizontal="center" vertical="center" wrapText="1"/>
    </xf>
    <xf numFmtId="0" fontId="190" fillId="18" borderId="8" xfId="3" applyFont="1" applyFill="1" applyBorder="1" applyAlignment="1">
      <alignment horizontal="center" vertical="center" textRotation="255" wrapText="1"/>
    </xf>
    <xf numFmtId="0" fontId="190" fillId="18" borderId="9" xfId="3" applyFont="1" applyFill="1" applyBorder="1" applyAlignment="1">
      <alignment horizontal="center" vertical="center" textRotation="255" wrapText="1"/>
    </xf>
    <xf numFmtId="0" fontId="190" fillId="18" borderId="213" xfId="3" applyFont="1" applyFill="1" applyBorder="1" applyAlignment="1">
      <alignment horizontal="center" vertical="center" textRotation="255" wrapText="1"/>
    </xf>
    <xf numFmtId="0" fontId="190" fillId="18" borderId="157" xfId="3" applyFont="1" applyFill="1" applyBorder="1" applyAlignment="1" applyProtection="1">
      <alignment horizontal="center" vertical="center" wrapText="1"/>
      <protection locked="0"/>
    </xf>
    <xf numFmtId="0" fontId="190" fillId="18" borderId="183" xfId="3" applyFont="1" applyFill="1" applyBorder="1" applyAlignment="1" applyProtection="1">
      <alignment horizontal="center" vertical="center" wrapText="1"/>
      <protection locked="0"/>
    </xf>
    <xf numFmtId="0" fontId="190" fillId="18" borderId="339" xfId="3" applyFont="1" applyFill="1" applyBorder="1" applyAlignment="1" applyProtection="1">
      <alignment horizontal="center" vertical="center" wrapText="1"/>
      <protection locked="0"/>
    </xf>
    <xf numFmtId="0" fontId="190" fillId="18" borderId="340" xfId="3" applyFont="1" applyFill="1" applyBorder="1" applyAlignment="1" applyProtection="1">
      <alignment horizontal="center" vertical="center" wrapText="1"/>
      <protection locked="0"/>
    </xf>
    <xf numFmtId="0" fontId="190" fillId="18" borderId="180" xfId="3" applyFont="1" applyFill="1" applyBorder="1" applyAlignment="1" applyProtection="1">
      <alignment horizontal="center" vertical="center" wrapText="1"/>
      <protection locked="0"/>
    </xf>
    <xf numFmtId="0" fontId="190" fillId="18" borderId="182" xfId="3" applyFont="1" applyFill="1" applyBorder="1" applyAlignment="1" applyProtection="1">
      <alignment horizontal="center" vertical="center" wrapText="1"/>
      <protection locked="0"/>
    </xf>
    <xf numFmtId="0" fontId="0" fillId="0" borderId="8" xfId="0" applyBorder="1" applyAlignment="1">
      <alignment horizontal="center" vertical="center"/>
    </xf>
    <xf numFmtId="0" fontId="0" fillId="0" borderId="213" xfId="0" applyBorder="1" applyAlignment="1">
      <alignment horizontal="center" vertical="center"/>
    </xf>
    <xf numFmtId="0" fontId="190" fillId="0" borderId="8" xfId="3" applyFont="1" applyBorder="1" applyAlignment="1" applyProtection="1">
      <alignment horizontal="center" vertical="center" wrapText="1"/>
      <protection locked="0"/>
    </xf>
    <xf numFmtId="0" fontId="190" fillId="0" borderId="213" xfId="3" applyFont="1" applyBorder="1" applyAlignment="1" applyProtection="1">
      <alignment horizontal="center" vertical="center" wrapText="1"/>
      <protection locked="0"/>
    </xf>
    <xf numFmtId="0" fontId="190" fillId="0" borderId="8" xfId="3" applyFont="1" applyBorder="1" applyAlignment="1">
      <alignment horizontal="center" vertical="center" textRotation="255" wrapText="1"/>
    </xf>
    <xf numFmtId="0" fontId="190" fillId="0" borderId="9" xfId="3" applyFont="1" applyBorder="1" applyAlignment="1">
      <alignment horizontal="center" vertical="center" textRotation="255" wrapText="1"/>
    </xf>
    <xf numFmtId="0" fontId="190" fillId="0" borderId="25" xfId="3" applyFont="1" applyBorder="1" applyAlignment="1">
      <alignment horizontal="center" vertical="center" wrapText="1"/>
    </xf>
    <xf numFmtId="0" fontId="190" fillId="0" borderId="29" xfId="3" applyFont="1" applyBorder="1" applyAlignment="1">
      <alignment horizontal="center" vertical="center" wrapText="1"/>
    </xf>
    <xf numFmtId="0" fontId="190" fillId="19" borderId="165" xfId="3" applyFont="1" applyFill="1" applyBorder="1" applyAlignment="1" applyProtection="1">
      <alignment horizontal="center" vertical="center" shrinkToFit="1"/>
      <protection locked="0"/>
    </xf>
    <xf numFmtId="0" fontId="190" fillId="19" borderId="167" xfId="3" applyFont="1" applyFill="1" applyBorder="1" applyAlignment="1" applyProtection="1">
      <alignment horizontal="center" vertical="center" shrinkToFit="1"/>
      <protection locked="0"/>
    </xf>
    <xf numFmtId="0" fontId="190" fillId="19" borderId="168" xfId="3" applyFont="1" applyFill="1" applyBorder="1" applyAlignment="1" applyProtection="1">
      <alignment horizontal="center" vertical="center" shrinkToFit="1"/>
      <protection locked="0"/>
    </xf>
    <xf numFmtId="0" fontId="190" fillId="0" borderId="165" xfId="3" applyFont="1" applyBorder="1" applyAlignment="1">
      <alignment horizontal="center" vertical="center" wrapText="1"/>
    </xf>
    <xf numFmtId="0" fontId="193" fillId="0" borderId="165" xfId="3" applyFont="1" applyBorder="1" applyAlignment="1">
      <alignment horizontal="center" vertical="center" wrapText="1" shrinkToFit="1"/>
    </xf>
    <xf numFmtId="0" fontId="233" fillId="11" borderId="29" xfId="0" applyFont="1" applyFill="1" applyBorder="1" applyAlignment="1">
      <alignment horizontal="left" vertical="center"/>
    </xf>
    <xf numFmtId="0" fontId="190" fillId="0" borderId="167" xfId="3" applyFont="1" applyBorder="1" applyAlignment="1" applyProtection="1">
      <alignment horizontal="center" vertical="center" wrapText="1"/>
      <protection locked="0"/>
    </xf>
    <xf numFmtId="0" fontId="190" fillId="0" borderId="36" xfId="3" applyFont="1" applyBorder="1" applyAlignment="1" applyProtection="1">
      <alignment horizontal="center" vertical="center" wrapText="1"/>
      <protection locked="0"/>
    </xf>
    <xf numFmtId="0" fontId="190" fillId="0" borderId="168" xfId="3" applyFont="1" applyBorder="1" applyAlignment="1" applyProtection="1">
      <alignment horizontal="center" vertical="center" wrapText="1"/>
      <protection locked="0"/>
    </xf>
    <xf numFmtId="0" fontId="190" fillId="0" borderId="157" xfId="3" applyFont="1" applyBorder="1" applyAlignment="1" applyProtection="1">
      <alignment horizontal="center" vertical="center" wrapText="1"/>
      <protection locked="0"/>
    </xf>
    <xf numFmtId="0" fontId="190" fillId="0" borderId="183" xfId="3" applyFont="1" applyBorder="1" applyAlignment="1" applyProtection="1">
      <alignment horizontal="center" vertical="center" wrapText="1"/>
      <protection locked="0"/>
    </xf>
    <xf numFmtId="0" fontId="190" fillId="0" borderId="339" xfId="3" applyFont="1" applyBorder="1" applyAlignment="1" applyProtection="1">
      <alignment horizontal="center" vertical="center" wrapText="1"/>
      <protection locked="0"/>
    </xf>
    <xf numFmtId="0" fontId="190" fillId="0" borderId="340" xfId="3" applyFont="1" applyBorder="1" applyAlignment="1" applyProtection="1">
      <alignment horizontal="center" vertical="center" wrapText="1"/>
      <protection locked="0"/>
    </xf>
    <xf numFmtId="0" fontId="190" fillId="0" borderId="180" xfId="3" applyFont="1" applyBorder="1" applyAlignment="1" applyProtection="1">
      <alignment horizontal="center" vertical="center" wrapText="1"/>
      <protection locked="0"/>
    </xf>
    <xf numFmtId="0" fontId="190" fillId="0" borderId="182" xfId="3" applyFont="1" applyBorder="1" applyAlignment="1" applyProtection="1">
      <alignment horizontal="center" vertical="center" wrapText="1"/>
      <protection locked="0"/>
    </xf>
    <xf numFmtId="204" fontId="190" fillId="19" borderId="1" xfId="3" applyNumberFormat="1" applyFont="1" applyFill="1" applyBorder="1" applyAlignment="1">
      <alignment horizontal="center" vertical="center" shrinkToFit="1"/>
    </xf>
    <xf numFmtId="204" fontId="190" fillId="19" borderId="98" xfId="3" applyNumberFormat="1" applyFont="1" applyFill="1" applyBorder="1" applyAlignment="1">
      <alignment horizontal="center" vertical="center" shrinkToFit="1"/>
    </xf>
    <xf numFmtId="204" fontId="190" fillId="19" borderId="214" xfId="3" applyNumberFormat="1" applyFont="1" applyFill="1" applyBorder="1" applyAlignment="1">
      <alignment horizontal="center" vertical="center" shrinkToFit="1"/>
    </xf>
    <xf numFmtId="0" fontId="190" fillId="0" borderId="333" xfId="3" applyFont="1" applyBorder="1" applyAlignment="1" applyProtection="1">
      <alignment horizontal="center" vertical="center" wrapText="1"/>
      <protection locked="0"/>
    </xf>
    <xf numFmtId="0" fontId="190" fillId="0" borderId="335" xfId="3" applyFont="1" applyBorder="1" applyAlignment="1" applyProtection="1">
      <alignment horizontal="center" vertical="center" wrapText="1"/>
      <protection locked="0"/>
    </xf>
    <xf numFmtId="0" fontId="190" fillId="0" borderId="213" xfId="3" applyFont="1" applyBorder="1" applyAlignment="1">
      <alignment horizontal="center" vertical="center" textRotation="255" wrapText="1"/>
    </xf>
    <xf numFmtId="0" fontId="192" fillId="19" borderId="167" xfId="3" applyFont="1" applyFill="1" applyBorder="1" applyAlignment="1" applyProtection="1">
      <alignment horizontal="center" vertical="center" shrinkToFit="1"/>
      <protection locked="0"/>
    </xf>
    <xf numFmtId="0" fontId="192" fillId="19" borderId="168" xfId="3" applyFont="1" applyFill="1" applyBorder="1" applyAlignment="1" applyProtection="1">
      <alignment horizontal="center" vertical="center" shrinkToFit="1"/>
      <protection locked="0"/>
    </xf>
    <xf numFmtId="178" fontId="32" fillId="0" borderId="77" xfId="0" applyNumberFormat="1" applyFont="1" applyBorder="1" applyAlignment="1">
      <alignment horizontal="center" vertical="center"/>
    </xf>
    <xf numFmtId="178" fontId="32" fillId="0" borderId="109" xfId="0" applyNumberFormat="1" applyFont="1" applyBorder="1" applyAlignment="1">
      <alignment horizontal="center" vertical="center"/>
    </xf>
    <xf numFmtId="178" fontId="32" fillId="0" borderId="86" xfId="0" applyNumberFormat="1" applyFont="1" applyBorder="1" applyAlignment="1">
      <alignment horizontal="center" vertical="center"/>
    </xf>
    <xf numFmtId="178" fontId="32" fillId="0" borderId="138" xfId="0" applyNumberFormat="1" applyFont="1" applyBorder="1" applyAlignment="1">
      <alignment horizontal="center" vertical="center"/>
    </xf>
    <xf numFmtId="0" fontId="30" fillId="0" borderId="167" xfId="8" applyFont="1" applyBorder="1" applyAlignment="1">
      <alignment horizontal="left" vertical="center" wrapText="1"/>
    </xf>
    <xf numFmtId="0" fontId="30" fillId="0" borderId="36" xfId="8" applyFont="1" applyBorder="1" applyAlignment="1">
      <alignment horizontal="left" vertical="center" wrapText="1"/>
    </xf>
    <xf numFmtId="0" fontId="30" fillId="0" borderId="168" xfId="8" applyFont="1" applyBorder="1" applyAlignment="1">
      <alignment horizontal="left" vertical="center" wrapText="1"/>
    </xf>
    <xf numFmtId="0" fontId="30" fillId="0" borderId="86" xfId="8" applyFont="1" applyBorder="1" applyAlignment="1">
      <alignment horizontal="left" vertical="center" shrinkToFit="1"/>
    </xf>
    <xf numFmtId="0" fontId="30" fillId="0" borderId="77" xfId="8" applyFont="1" applyBorder="1" applyAlignment="1">
      <alignment horizontal="left" vertical="center" shrinkToFit="1"/>
    </xf>
    <xf numFmtId="0" fontId="30" fillId="0" borderId="109" xfId="8" applyFont="1" applyBorder="1" applyAlignment="1">
      <alignment horizontal="left" vertical="center" shrinkToFit="1"/>
    </xf>
    <xf numFmtId="0" fontId="30" fillId="0" borderId="167" xfId="8" applyFont="1" applyBorder="1" applyAlignment="1">
      <alignment horizontal="left" vertical="center" shrinkToFit="1"/>
    </xf>
    <xf numFmtId="0" fontId="30" fillId="0" borderId="36" xfId="8" applyFont="1" applyBorder="1" applyAlignment="1">
      <alignment horizontal="left" vertical="center" shrinkToFit="1"/>
    </xf>
    <xf numFmtId="0" fontId="30" fillId="0" borderId="168" xfId="8" applyFont="1" applyBorder="1" applyAlignment="1">
      <alignment horizontal="left" vertical="center" shrinkToFit="1"/>
    </xf>
    <xf numFmtId="0" fontId="29" fillId="0" borderId="167" xfId="8" applyFont="1" applyBorder="1" applyAlignment="1">
      <alignment horizontal="left" vertical="center"/>
    </xf>
    <xf numFmtId="0" fontId="29" fillId="0" borderId="36" xfId="8" applyFont="1" applyBorder="1" applyAlignment="1">
      <alignment horizontal="left" vertical="center"/>
    </xf>
    <xf numFmtId="0" fontId="29" fillId="0" borderId="168" xfId="8" applyFont="1" applyBorder="1" applyAlignment="1">
      <alignment horizontal="left" vertical="center"/>
    </xf>
    <xf numFmtId="0" fontId="30" fillId="0" borderId="167" xfId="8" applyFont="1" applyBorder="1" applyAlignment="1">
      <alignment horizontal="left" vertical="center" wrapText="1" shrinkToFit="1"/>
    </xf>
    <xf numFmtId="0" fontId="30" fillId="0" borderId="36" xfId="8" applyFont="1" applyBorder="1" applyAlignment="1">
      <alignment horizontal="left" vertical="center" wrapText="1" shrinkToFit="1"/>
    </xf>
    <xf numFmtId="0" fontId="30" fillId="0" borderId="168" xfId="8" applyFont="1" applyBorder="1" applyAlignment="1">
      <alignment horizontal="left" vertical="center" wrapText="1" shrinkToFit="1"/>
    </xf>
    <xf numFmtId="0" fontId="25" fillId="0" borderId="167" xfId="8" applyBorder="1" applyAlignment="1">
      <alignment horizontal="left" vertical="center" wrapText="1"/>
    </xf>
    <xf numFmtId="0" fontId="25" fillId="0" borderId="36" xfId="8" applyBorder="1" applyAlignment="1">
      <alignment horizontal="left" vertical="center" wrapText="1"/>
    </xf>
    <xf numFmtId="0" fontId="25" fillId="0" borderId="168" xfId="8" applyBorder="1" applyAlignment="1">
      <alignment horizontal="left" vertical="center" wrapText="1"/>
    </xf>
    <xf numFmtId="0" fontId="30" fillId="0" borderId="2" xfId="8" applyFont="1" applyBorder="1" applyAlignment="1">
      <alignment horizontal="left" vertical="center" wrapText="1" shrinkToFit="1"/>
    </xf>
    <xf numFmtId="0" fontId="30" fillId="0" borderId="25" xfId="8" applyFont="1" applyBorder="1" applyAlignment="1">
      <alignment horizontal="left" vertical="center" wrapText="1" shrinkToFit="1"/>
    </xf>
    <xf numFmtId="0" fontId="30" fillId="0" borderId="3" xfId="8" applyFont="1" applyBorder="1" applyAlignment="1">
      <alignment horizontal="left" vertical="center" wrapText="1" shrinkToFit="1"/>
    </xf>
    <xf numFmtId="0" fontId="25" fillId="0" borderId="166" xfId="8" applyBorder="1" applyAlignment="1">
      <alignment horizontal="left" vertical="center" wrapText="1"/>
    </xf>
    <xf numFmtId="0" fontId="25" fillId="0" borderId="172" xfId="8" applyBorder="1" applyAlignment="1">
      <alignment horizontal="left" vertical="center" wrapText="1"/>
    </xf>
    <xf numFmtId="0" fontId="30" fillId="0" borderId="2" xfId="8" applyFont="1" applyBorder="1" applyAlignment="1">
      <alignment horizontal="left" vertical="center" wrapText="1"/>
    </xf>
    <xf numFmtId="0" fontId="30" fillId="0" borderId="25" xfId="8" applyFont="1" applyBorder="1" applyAlignment="1">
      <alignment horizontal="left" vertical="center" wrapText="1"/>
    </xf>
    <xf numFmtId="0" fontId="30" fillId="0" borderId="3" xfId="8" applyFont="1" applyBorder="1" applyAlignment="1">
      <alignment horizontal="left" vertical="center" wrapText="1"/>
    </xf>
    <xf numFmtId="0" fontId="30" fillId="0" borderId="166" xfId="8" applyFont="1" applyBorder="1" applyAlignment="1">
      <alignment horizontal="left" vertical="center" wrapText="1"/>
    </xf>
    <xf numFmtId="0" fontId="30" fillId="0" borderId="172" xfId="8" applyFont="1" applyBorder="1" applyAlignment="1">
      <alignment horizontal="left" vertical="center" wrapText="1"/>
    </xf>
    <xf numFmtId="0" fontId="30" fillId="0" borderId="0" xfId="8" applyFont="1" applyAlignment="1">
      <alignment horizontal="left" vertical="center" wrapText="1"/>
    </xf>
    <xf numFmtId="0" fontId="30" fillId="0" borderId="2" xfId="8" applyFont="1" applyBorder="1" applyAlignment="1">
      <alignment horizontal="left" vertical="center"/>
    </xf>
    <xf numFmtId="0" fontId="30" fillId="0" borderId="25" xfId="8" applyFont="1" applyBorder="1" applyAlignment="1">
      <alignment horizontal="left" vertical="center"/>
    </xf>
    <xf numFmtId="0" fontId="30" fillId="0" borderId="3" xfId="8" applyFont="1" applyBorder="1" applyAlignment="1">
      <alignment horizontal="left" vertical="center"/>
    </xf>
    <xf numFmtId="0" fontId="30" fillId="0" borderId="5" xfId="8" applyFont="1" applyBorder="1" applyAlignment="1">
      <alignment horizontal="left" vertical="center"/>
    </xf>
    <xf numFmtId="0" fontId="30" fillId="0" borderId="29" xfId="8" applyFont="1" applyBorder="1" applyAlignment="1">
      <alignment horizontal="left" vertical="center"/>
    </xf>
    <xf numFmtId="0" fontId="30" fillId="0" borderId="6" xfId="8" applyFont="1" applyBorder="1" applyAlignment="1">
      <alignment horizontal="left" vertical="center"/>
    </xf>
    <xf numFmtId="0" fontId="30" fillId="0" borderId="5" xfId="8" applyFont="1" applyBorder="1" applyAlignment="1">
      <alignment horizontal="left" vertical="center" wrapText="1"/>
    </xf>
    <xf numFmtId="0" fontId="30" fillId="0" borderId="29" xfId="8" applyFont="1" applyBorder="1" applyAlignment="1">
      <alignment horizontal="left" vertical="center" wrapText="1"/>
    </xf>
    <xf numFmtId="0" fontId="30" fillId="0" borderId="6" xfId="8" applyFont="1" applyBorder="1" applyAlignment="1">
      <alignment horizontal="left" vertical="center" wrapText="1"/>
    </xf>
    <xf numFmtId="0" fontId="30" fillId="0" borderId="166" xfId="8" applyFont="1" applyBorder="1" applyAlignment="1">
      <alignment horizontal="left" vertical="center"/>
    </xf>
    <xf numFmtId="0" fontId="30" fillId="0" borderId="172" xfId="8" applyFont="1" applyBorder="1" applyAlignment="1">
      <alignment horizontal="left" vertical="center"/>
    </xf>
    <xf numFmtId="0" fontId="30" fillId="0" borderId="2" xfId="8" applyFont="1" applyBorder="1" applyAlignment="1">
      <alignment horizontal="left" vertical="center" shrinkToFit="1"/>
    </xf>
    <xf numFmtId="0" fontId="30" fillId="0" borderId="25" xfId="8" applyFont="1" applyBorder="1" applyAlignment="1">
      <alignment horizontal="left" vertical="center" shrinkToFit="1"/>
    </xf>
    <xf numFmtId="0" fontId="30" fillId="0" borderId="3" xfId="8" applyFont="1" applyBorder="1" applyAlignment="1">
      <alignment horizontal="left" vertical="center" shrinkToFit="1"/>
    </xf>
    <xf numFmtId="0" fontId="30" fillId="0" borderId="98" xfId="8" applyFont="1" applyBorder="1" applyAlignment="1">
      <alignment horizontal="center" vertical="center" wrapText="1"/>
    </xf>
    <xf numFmtId="0" fontId="30" fillId="0" borderId="87" xfId="8" applyFont="1" applyBorder="1" applyAlignment="1">
      <alignment horizontal="left" vertical="center" wrapText="1"/>
    </xf>
    <xf numFmtId="0" fontId="30" fillId="0" borderId="33" xfId="8" applyFont="1" applyBorder="1" applyAlignment="1">
      <alignment horizontal="left" vertical="center" wrapText="1"/>
    </xf>
    <xf numFmtId="0" fontId="0" fillId="0" borderId="146" xfId="0" applyBorder="1" applyAlignment="1">
      <alignment horizontal="center" vertical="center"/>
    </xf>
    <xf numFmtId="0" fontId="0" fillId="0" borderId="147" xfId="0" applyBorder="1" applyAlignment="1">
      <alignment horizontal="center" vertical="center"/>
    </xf>
    <xf numFmtId="0" fontId="0" fillId="0" borderId="148" xfId="0" applyBorder="1" applyAlignment="1">
      <alignment horizontal="center" vertical="center"/>
    </xf>
    <xf numFmtId="0" fontId="25" fillId="0" borderId="2" xfId="8" applyBorder="1" applyAlignment="1">
      <alignment horizontal="left" vertical="center" wrapText="1"/>
    </xf>
    <xf numFmtId="0" fontId="25" fillId="0" borderId="25" xfId="8" applyBorder="1" applyAlignment="1">
      <alignment horizontal="left" vertical="center" wrapText="1"/>
    </xf>
    <xf numFmtId="0" fontId="25" fillId="0" borderId="3" xfId="8" applyBorder="1" applyAlignment="1">
      <alignment horizontal="left" vertical="center" wrapText="1"/>
    </xf>
    <xf numFmtId="0" fontId="30" fillId="15" borderId="36" xfId="8" applyFont="1" applyFill="1" applyBorder="1" applyAlignment="1">
      <alignment horizontal="center" vertical="center" wrapText="1" shrinkToFit="1"/>
    </xf>
    <xf numFmtId="0" fontId="0" fillId="0" borderId="78" xfId="0" applyBorder="1" applyAlignment="1">
      <alignment horizontal="center" vertical="center" wrapText="1"/>
    </xf>
    <xf numFmtId="0" fontId="0" fillId="0" borderId="154" xfId="0" applyBorder="1" applyAlignment="1">
      <alignment horizontal="center" vertical="center" wrapText="1"/>
    </xf>
    <xf numFmtId="0" fontId="0" fillId="0" borderId="50" xfId="0" applyBorder="1" applyAlignment="1">
      <alignment horizontal="center" vertical="center" wrapText="1"/>
    </xf>
    <xf numFmtId="0" fontId="0" fillId="0" borderId="49" xfId="0" applyBorder="1" applyAlignment="1">
      <alignment horizontal="center" vertical="center" wrapText="1"/>
    </xf>
    <xf numFmtId="0" fontId="0" fillId="0" borderId="43" xfId="0" applyBorder="1" applyAlignment="1">
      <alignment horizontal="center" vertical="center" wrapText="1"/>
    </xf>
    <xf numFmtId="0" fontId="0" fillId="0" borderId="55" xfId="0" applyBorder="1" applyAlignment="1">
      <alignment horizontal="center" vertical="center" wrapText="1"/>
    </xf>
    <xf numFmtId="0" fontId="30" fillId="0" borderId="137" xfId="8" applyFont="1" applyBorder="1" applyAlignment="1">
      <alignment horizontal="left" vertical="center" wrapText="1"/>
    </xf>
    <xf numFmtId="0" fontId="30" fillId="0" borderId="165" xfId="8" applyFont="1" applyBorder="1" applyAlignment="1">
      <alignment horizontal="left" vertical="center" wrapText="1"/>
    </xf>
    <xf numFmtId="0" fontId="25" fillId="0" borderId="3" xfId="8" applyBorder="1" applyAlignment="1">
      <alignment horizontal="center" vertical="center" wrapText="1"/>
    </xf>
    <xf numFmtId="0" fontId="25" fillId="0" borderId="40" xfId="8" applyBorder="1" applyAlignment="1">
      <alignment horizontal="center" vertical="center" wrapText="1"/>
    </xf>
    <xf numFmtId="0" fontId="25" fillId="0" borderId="172" xfId="8" applyBorder="1" applyAlignment="1">
      <alignment horizontal="center" vertical="center" wrapText="1"/>
    </xf>
    <xf numFmtId="0" fontId="30" fillId="0" borderId="198" xfId="8" applyFont="1" applyBorder="1" applyAlignment="1">
      <alignment horizontal="left" vertical="center" wrapText="1"/>
    </xf>
    <xf numFmtId="0" fontId="30" fillId="0" borderId="332" xfId="8" applyFont="1" applyBorder="1" applyAlignment="1">
      <alignment horizontal="left" vertical="center" wrapText="1"/>
    </xf>
  </cellXfs>
  <cellStyles count="49">
    <cellStyle name="スタイル 1" xfId="1" xr:uid="{00000000-0005-0000-0000-000000000000}"/>
    <cellStyle name="パーセント 2" xfId="31" xr:uid="{00000000-0005-0000-0000-000001000000}"/>
    <cellStyle name="ハイパーリンク" xfId="17" builtinId="8"/>
    <cellStyle name="ハイパーリンク 2" xfId="18" xr:uid="{00000000-0005-0000-0000-000003000000}"/>
    <cellStyle name="ハイパーリンク 3" xfId="41" xr:uid="{FC55E3D1-17F6-4C1E-BA6C-9B3013752F7B}"/>
    <cellStyle name="桁区切り" xfId="2" builtinId="6"/>
    <cellStyle name="桁区切り 2" xfId="12" xr:uid="{00000000-0005-0000-0000-000005000000}"/>
    <cellStyle name="桁区切り 2 2" xfId="23" xr:uid="{00000000-0005-0000-0000-000006000000}"/>
    <cellStyle name="桁区切り 2 3" xfId="33" xr:uid="{00000000-0005-0000-0000-000007000000}"/>
    <cellStyle name="桁区切り 2 4" xfId="20" xr:uid="{00000000-0005-0000-0000-000008000000}"/>
    <cellStyle name="桁区切り 3" xfId="22" xr:uid="{00000000-0005-0000-0000-000009000000}"/>
    <cellStyle name="桁区切り 3 2" xfId="34" xr:uid="{00000000-0005-0000-0000-00000A000000}"/>
    <cellStyle name="桁区切り 4" xfId="32" xr:uid="{00000000-0005-0000-0000-00000B000000}"/>
    <cellStyle name="標準" xfId="0" builtinId="0"/>
    <cellStyle name="標準 10" xfId="44" xr:uid="{D6FE47F4-C8B7-4CE8-91A7-DA37BC6ABC03}"/>
    <cellStyle name="標準 10 2" xfId="46" xr:uid="{43DF9861-F4B7-4FAE-8DA6-1C5DBB6A235C}"/>
    <cellStyle name="標準 10 2 2" xfId="47" xr:uid="{88900BD0-8AD5-4728-A00B-A92A1F339B20}"/>
    <cellStyle name="標準 10 2 3" xfId="48" xr:uid="{129607FA-CA8C-4B86-9D18-3AFB7397511F}"/>
    <cellStyle name="標準 11" xfId="42" xr:uid="{E22B785A-9E09-4950-ADFD-733416AC2065}"/>
    <cellStyle name="標準 2" xfId="3" xr:uid="{00000000-0005-0000-0000-00000D000000}"/>
    <cellStyle name="標準 2 2" xfId="8" xr:uid="{00000000-0005-0000-0000-00000E000000}"/>
    <cellStyle name="標準 2 2 2" xfId="27" xr:uid="{00000000-0005-0000-0000-00000F000000}"/>
    <cellStyle name="標準 2 3" xfId="35" xr:uid="{00000000-0005-0000-0000-000010000000}"/>
    <cellStyle name="標準 2 4" xfId="24" xr:uid="{00000000-0005-0000-0000-000011000000}"/>
    <cellStyle name="標準 3" xfId="4" xr:uid="{00000000-0005-0000-0000-000012000000}"/>
    <cellStyle name="標準 3 2" xfId="36" xr:uid="{00000000-0005-0000-0000-000013000000}"/>
    <cellStyle name="標準 3 3" xfId="21" xr:uid="{00000000-0005-0000-0000-000014000000}"/>
    <cellStyle name="標準 4" xfId="7" xr:uid="{00000000-0005-0000-0000-000015000000}"/>
    <cellStyle name="標準 4 2" xfId="13" xr:uid="{00000000-0005-0000-0000-000016000000}"/>
    <cellStyle name="標準 4 2 2" xfId="10" xr:uid="{00000000-0005-0000-0000-000017000000}"/>
    <cellStyle name="標準 4 2 2 2" xfId="11" xr:uid="{00000000-0005-0000-0000-000018000000}"/>
    <cellStyle name="標準 4 2 2 2 2" xfId="16" xr:uid="{00000000-0005-0000-0000-000019000000}"/>
    <cellStyle name="標準 4 2 2 3" xfId="15" xr:uid="{00000000-0005-0000-0000-00001A000000}"/>
    <cellStyle name="標準 4 3" xfId="28" xr:uid="{00000000-0005-0000-0000-00001B000000}"/>
    <cellStyle name="標準 5" xfId="19" xr:uid="{00000000-0005-0000-0000-00001C000000}"/>
    <cellStyle name="標準 6" xfId="37" xr:uid="{00000000-0005-0000-0000-00001D000000}"/>
    <cellStyle name="標準 6 2 6 2" xfId="26" xr:uid="{00000000-0005-0000-0000-00001E000000}"/>
    <cellStyle name="標準 6 2 7" xfId="29" xr:uid="{00000000-0005-0000-0000-00001F000000}"/>
    <cellStyle name="標準 6 6" xfId="30" xr:uid="{00000000-0005-0000-0000-000020000000}"/>
    <cellStyle name="標準 7" xfId="9" xr:uid="{00000000-0005-0000-0000-000021000000}"/>
    <cellStyle name="標準 7 2" xfId="14" xr:uid="{00000000-0005-0000-0000-000022000000}"/>
    <cellStyle name="標準 7 6 2" xfId="25" xr:uid="{00000000-0005-0000-0000-000023000000}"/>
    <cellStyle name="標準 8" xfId="38" xr:uid="{00000000-0005-0000-0000-000024000000}"/>
    <cellStyle name="標準 9" xfId="40" xr:uid="{048E9959-BA62-41AB-A6C1-E078123E0C6D}"/>
    <cellStyle name="標準_DD設06-234-001XML構造設計書（法人-別表）" xfId="45" xr:uid="{D1B3F20E-858F-44E7-AF41-5281C524FE68}"/>
    <cellStyle name="標準_Sheet1" xfId="5" xr:uid="{00000000-0005-0000-0000-000025000000}"/>
    <cellStyle name="標準_特定事業者用表紙" xfId="6" xr:uid="{00000000-0005-0000-0000-000026000000}"/>
    <cellStyle name="標準_旅客輸送事業者報告書作成支援ツール_1217" xfId="43" xr:uid="{8258A47E-48B5-4EDD-829C-4732D8A7A6BB}"/>
    <cellStyle name="未定義" xfId="39" xr:uid="{00000000-0005-0000-0000-000028000000}"/>
  </cellStyles>
  <dxfs count="208">
    <dxf>
      <fill>
        <patternFill>
          <bgColor rgb="FFFFFF00"/>
        </patternFill>
      </fill>
    </dxf>
    <dxf>
      <fill>
        <patternFill>
          <bgColor rgb="FFFFFF00"/>
        </patternFill>
      </fill>
    </dxf>
    <dxf>
      <fill>
        <patternFill>
          <bgColor rgb="FFFFFF00"/>
        </patternFill>
      </fill>
    </dxf>
    <dxf>
      <fill>
        <patternFill>
          <bgColor indexed="22"/>
        </patternFill>
      </fill>
    </dxf>
    <dxf>
      <fill>
        <patternFill>
          <bgColor indexed="22"/>
        </patternFill>
      </fill>
    </dxf>
    <dxf>
      <fill>
        <patternFill>
          <bgColor rgb="FFFFFF85"/>
        </patternFill>
      </fill>
    </dxf>
    <dxf>
      <fill>
        <patternFill>
          <bgColor rgb="FFFFFF99"/>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ill>
        <patternFill>
          <bgColor indexed="43"/>
        </patternFill>
      </fill>
    </dxf>
    <dxf>
      <font>
        <color theme="0" tint="-0.24994659260841701"/>
      </font>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ill>
        <patternFill>
          <bgColor indexed="43"/>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indexed="43"/>
        </patternFill>
      </fill>
    </dxf>
    <dxf>
      <fill>
        <patternFill>
          <bgColor indexed="43"/>
        </patternFill>
      </fill>
    </dxf>
    <dxf>
      <fill>
        <patternFill>
          <bgColor indexed="43"/>
        </patternFill>
      </fill>
    </dxf>
    <dxf>
      <fill>
        <patternFill>
          <bgColor indexed="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22"/>
        </patternFill>
      </fill>
    </dxf>
    <dxf>
      <fill>
        <patternFill>
          <bgColor indexed="22"/>
        </patternFill>
      </fill>
    </dxf>
    <dxf>
      <fill>
        <patternFill>
          <bgColor rgb="FFFFFF99"/>
        </patternFill>
      </fill>
    </dxf>
    <dxf>
      <fill>
        <patternFill>
          <bgColor theme="0"/>
        </patternFill>
      </fill>
    </dxf>
    <dxf>
      <fill>
        <patternFill>
          <bgColor theme="0"/>
        </patternFill>
      </fill>
    </dxf>
    <dxf>
      <fill>
        <patternFill>
          <bgColor rgb="FFFFFF99"/>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ill>
        <patternFill>
          <bgColor indexed="43"/>
        </patternFill>
      </fill>
    </dxf>
  </dxfs>
  <tableStyles count="0" defaultTableStyle="TableStyleMedium9" defaultPivotStyle="PivotStyleLight16"/>
  <colors>
    <mruColors>
      <color rgb="FFFFFF99"/>
      <color rgb="FFFFFFCC"/>
      <color rgb="FFFFFF85"/>
      <color rgb="FF000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 Id="rId35" Type="http://schemas.openxmlformats.org/officeDocument/2006/relationships/customXml" Target="../customXml/item3.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fmlaLink="B66"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Radio" firstButton="1" fmlaLink="$A$345" lockText="1"/>
</file>

<file path=xl/ctrlProps/ctrlProp39.xml><?xml version="1.0" encoding="utf-8"?>
<formControlPr xmlns="http://schemas.microsoft.com/office/spreadsheetml/2009/9/main" objectType="Radio" checked="Checked"/>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Radio" firstButton="1" fmlaLink="$A$349" lockText="1"/>
</file>

<file path=xl/ctrlProps/ctrlProp43.xml><?xml version="1.0" encoding="utf-8"?>
<formControlPr xmlns="http://schemas.microsoft.com/office/spreadsheetml/2009/9/main" objectType="Radio" checked="Checked" lockText="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Radio" checked="Checked" firstButton="1" fmlaLink="$A$353" lockText="1"/>
</file>

<file path=xl/ctrlProps/ctrlProp46.xml><?xml version="1.0" encoding="utf-8"?>
<formControlPr xmlns="http://schemas.microsoft.com/office/spreadsheetml/2009/9/main" objectType="Radio"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GBox" noThreeD="1"/>
</file>

<file path=xl/ctrlProps/ctrlProp124.xml><?xml version="1.0" encoding="utf-8"?>
<formControlPr xmlns="http://schemas.microsoft.com/office/spreadsheetml/2009/9/main" objectType="Radio" firstButton="1" fmlaLink="K345" lockText="1"/>
</file>

<file path=xl/ctrlProps/ctrlProp125.xml><?xml version="1.0" encoding="utf-8"?>
<formControlPr xmlns="http://schemas.microsoft.com/office/spreadsheetml/2009/9/main" objectType="Radio" lockText="1"/>
</file>

<file path=xl/ctrlProps/ctrlProp126.xml><?xml version="1.0" encoding="utf-8"?>
<formControlPr xmlns="http://schemas.microsoft.com/office/spreadsheetml/2009/9/main" objectType="Radio" lockText="1"/>
</file>

<file path=xl/ctrlProps/ctrlProp127.xml><?xml version="1.0" encoding="utf-8"?>
<formControlPr xmlns="http://schemas.microsoft.com/office/spreadsheetml/2009/9/main" objectType="GBox" noThreeD="1"/>
</file>

<file path=xl/ctrlProps/ctrlProp128.xml><?xml version="1.0" encoding="utf-8"?>
<formControlPr xmlns="http://schemas.microsoft.com/office/spreadsheetml/2009/9/main" objectType="Radio" firstButton="1" fmlaLink="W341" lockText="1"/>
</file>

<file path=xl/ctrlProps/ctrlProp129.xml><?xml version="1.0" encoding="utf-8"?>
<formControlPr xmlns="http://schemas.microsoft.com/office/spreadsheetml/2009/9/main" objectType="Radio" lockText="1"/>
</file>

<file path=xl/ctrlProps/ctrlProp130.xml><?xml version="1.0" encoding="utf-8"?>
<formControlPr xmlns="http://schemas.microsoft.com/office/spreadsheetml/2009/9/main" objectType="Radio" lockText="1"/>
</file>

<file path=xl/ctrlProps/ctrlProp131.xml><?xml version="1.0" encoding="utf-8"?>
<formControlPr xmlns="http://schemas.microsoft.com/office/spreadsheetml/2009/9/main" objectType="GBox" noThreeD="1"/>
</file>

<file path=xl/ctrlProps/ctrlProp132.xml><?xml version="1.0" encoding="utf-8"?>
<formControlPr xmlns="http://schemas.microsoft.com/office/spreadsheetml/2009/9/main" objectType="Radio" firstButton="1" fmlaLink="W345" lockText="1"/>
</file>

<file path=xl/ctrlProps/ctrlProp133.xml><?xml version="1.0" encoding="utf-8"?>
<formControlPr xmlns="http://schemas.microsoft.com/office/spreadsheetml/2009/9/main" objectType="Radio" lockText="1"/>
</file>

<file path=xl/ctrlProps/ctrlProp134.xml><?xml version="1.0" encoding="utf-8"?>
<formControlPr xmlns="http://schemas.microsoft.com/office/spreadsheetml/2009/9/main" objectType="Radio" lockText="1"/>
</file>

<file path=xl/ctrlProps/ctrlProp135.xml><?xml version="1.0" encoding="utf-8"?>
<formControlPr xmlns="http://schemas.microsoft.com/office/spreadsheetml/2009/9/main" objectType="GBox" noThreeD="1"/>
</file>

<file path=xl/ctrlProps/ctrlProp136.xml><?xml version="1.0" encoding="utf-8"?>
<formControlPr xmlns="http://schemas.microsoft.com/office/spreadsheetml/2009/9/main" objectType="Radio" firstButton="1" fmlaLink="AJ341" lockText="1"/>
</file>

<file path=xl/ctrlProps/ctrlProp137.xml><?xml version="1.0" encoding="utf-8"?>
<formControlPr xmlns="http://schemas.microsoft.com/office/spreadsheetml/2009/9/main" objectType="Radio" lockText="1"/>
</file>

<file path=xl/ctrlProps/ctrlProp138.xml><?xml version="1.0" encoding="utf-8"?>
<formControlPr xmlns="http://schemas.microsoft.com/office/spreadsheetml/2009/9/main" objectType="GBox" noThreeD="1"/>
</file>

<file path=xl/ctrlProps/ctrlProp139.xml><?xml version="1.0" encoding="utf-8"?>
<formControlPr xmlns="http://schemas.microsoft.com/office/spreadsheetml/2009/9/main" objectType="Radio" firstButton="1" fmlaLink="AJ345" lockText="1"/>
</file>

<file path=xl/ctrlProps/ctrlProp140.xml><?xml version="1.0" encoding="utf-8"?>
<formControlPr xmlns="http://schemas.microsoft.com/office/spreadsheetml/2009/9/main" objectType="Radio" lockText="1"/>
</file>

<file path=xl/ctrlProps/ctrlProp141.xml><?xml version="1.0" encoding="utf-8"?>
<formControlPr xmlns="http://schemas.microsoft.com/office/spreadsheetml/2009/9/main" objectType="Radio" lockText="1"/>
</file>

<file path=xl/ctrlProps/ctrlProp142.xml><?xml version="1.0" encoding="utf-8"?>
<formControlPr xmlns="http://schemas.microsoft.com/office/spreadsheetml/2009/9/main" objectType="GBox" noThreeD="1"/>
</file>

<file path=xl/ctrlProps/ctrlProp143.xml><?xml version="1.0" encoding="utf-8"?>
<formControlPr xmlns="http://schemas.microsoft.com/office/spreadsheetml/2009/9/main" objectType="Radio" firstButton="1" fmlaLink="AU340" lockText="1"/>
</file>

<file path=xl/ctrlProps/ctrlProp144.xml><?xml version="1.0" encoding="utf-8"?>
<formControlPr xmlns="http://schemas.microsoft.com/office/spreadsheetml/2009/9/main" objectType="Radio" lockText="1"/>
</file>

<file path=xl/ctrlProps/ctrlProp145.xml><?xml version="1.0" encoding="utf-8"?>
<formControlPr xmlns="http://schemas.microsoft.com/office/spreadsheetml/2009/9/main" objectType="Radio" lockText="1"/>
</file>

<file path=xl/ctrlProps/ctrlProp146.xml><?xml version="1.0" encoding="utf-8"?>
<formControlPr xmlns="http://schemas.microsoft.com/office/spreadsheetml/2009/9/main" objectType="GBox" noThreeD="1"/>
</file>

<file path=xl/ctrlProps/ctrlProp147.xml><?xml version="1.0" encoding="utf-8"?>
<formControlPr xmlns="http://schemas.microsoft.com/office/spreadsheetml/2009/9/main" objectType="GBox" noThreeD="1"/>
</file>

<file path=xl/ctrlProps/ctrlProp148.xml><?xml version="1.0" encoding="utf-8"?>
<formControlPr xmlns="http://schemas.microsoft.com/office/spreadsheetml/2009/9/main" objectType="GBox" noThreeD="1"/>
</file>

<file path=xl/ctrlProps/ctrlProp149.xml><?xml version="1.0" encoding="utf-8"?>
<formControlPr xmlns="http://schemas.microsoft.com/office/spreadsheetml/2009/9/main" objectType="GBox" noThreeD="1"/>
</file>

<file path=xl/ctrlProps/ctrlProp150.xml><?xml version="1.0" encoding="utf-8"?>
<formControlPr xmlns="http://schemas.microsoft.com/office/spreadsheetml/2009/9/main" objectType="GBox" noThreeD="1"/>
</file>

<file path=xl/ctrlProps/ctrlProp151.xml><?xml version="1.0" encoding="utf-8"?>
<formControlPr xmlns="http://schemas.microsoft.com/office/spreadsheetml/2009/9/main" objectType="GBox" noThreeD="1"/>
</file>

<file path=xl/ctrlProps/ctrlProp152.xml><?xml version="1.0" encoding="utf-8"?>
<formControlPr xmlns="http://schemas.microsoft.com/office/spreadsheetml/2009/9/main" objectType="GBox" noThreeD="1"/>
</file>

<file path=xl/ctrlProps/ctrlProp153.xml><?xml version="1.0" encoding="utf-8"?>
<formControlPr xmlns="http://schemas.microsoft.com/office/spreadsheetml/2009/9/main" objectType="GBox" noThreeD="1"/>
</file>

<file path=xl/ctrlProps/ctrlProp154.xml><?xml version="1.0" encoding="utf-8"?>
<formControlPr xmlns="http://schemas.microsoft.com/office/spreadsheetml/2009/9/main" objectType="GBox" noThreeD="1"/>
</file>

<file path=xl/ctrlProps/ctrlProp155.xml><?xml version="1.0" encoding="utf-8"?>
<formControlPr xmlns="http://schemas.microsoft.com/office/spreadsheetml/2009/9/main" objectType="GBox" noThreeD="1"/>
</file>

<file path=xl/ctrlProps/ctrlProp156.xml><?xml version="1.0" encoding="utf-8"?>
<formControlPr xmlns="http://schemas.microsoft.com/office/spreadsheetml/2009/9/main" objectType="GBox" noThreeD="1"/>
</file>

<file path=xl/ctrlProps/ctrlProp157.xml><?xml version="1.0" encoding="utf-8"?>
<formControlPr xmlns="http://schemas.microsoft.com/office/spreadsheetml/2009/9/main" objectType="GBox" noThreeD="1"/>
</file>

<file path=xl/ctrlProps/ctrlProp158.xml><?xml version="1.0" encoding="utf-8"?>
<formControlPr xmlns="http://schemas.microsoft.com/office/spreadsheetml/2009/9/main" objectType="GBox" noThreeD="1"/>
</file>

<file path=xl/ctrlProps/ctrlProp159.xml><?xml version="1.0" encoding="utf-8"?>
<formControlPr xmlns="http://schemas.microsoft.com/office/spreadsheetml/2009/9/main" objectType="GBox" noThreeD="1"/>
</file>

<file path=xl/ctrlProps/ctrlProp160.xml><?xml version="1.0" encoding="utf-8"?>
<formControlPr xmlns="http://schemas.microsoft.com/office/spreadsheetml/2009/9/main" objectType="GBox" noThreeD="1"/>
</file>

<file path=xl/ctrlProps/ctrlProp161.xml><?xml version="1.0" encoding="utf-8"?>
<formControlPr xmlns="http://schemas.microsoft.com/office/spreadsheetml/2009/9/main" objectType="GBox" noThreeD="1"/>
</file>

<file path=xl/ctrlProps/ctrlProp162.xml><?xml version="1.0" encoding="utf-8"?>
<formControlPr xmlns="http://schemas.microsoft.com/office/spreadsheetml/2009/9/main" objectType="GBox" noThreeD="1"/>
</file>

<file path=xl/ctrlProps/ctrlProp163.xml><?xml version="1.0" encoding="utf-8"?>
<formControlPr xmlns="http://schemas.microsoft.com/office/spreadsheetml/2009/9/main" objectType="GBox" noThreeD="1"/>
</file>

<file path=xl/ctrlProps/ctrlProp164.xml><?xml version="1.0" encoding="utf-8"?>
<formControlPr xmlns="http://schemas.microsoft.com/office/spreadsheetml/2009/9/main" objectType="GBox" noThreeD="1"/>
</file>

<file path=xl/ctrlProps/ctrlProp165.xml><?xml version="1.0" encoding="utf-8"?>
<formControlPr xmlns="http://schemas.microsoft.com/office/spreadsheetml/2009/9/main" objectType="GBox" noThreeD="1"/>
</file>

<file path=xl/ctrlProps/ctrlProp166.xml><?xml version="1.0" encoding="utf-8"?>
<formControlPr xmlns="http://schemas.microsoft.com/office/spreadsheetml/2009/9/main" objectType="GBox" noThreeD="1"/>
</file>

<file path=xl/ctrlProps/ctrlProp167.xml><?xml version="1.0" encoding="utf-8"?>
<formControlPr xmlns="http://schemas.microsoft.com/office/spreadsheetml/2009/9/main" objectType="GBox" noThreeD="1"/>
</file>

<file path=xl/ctrlProps/ctrlProp168.xml><?xml version="1.0" encoding="utf-8"?>
<formControlPr xmlns="http://schemas.microsoft.com/office/spreadsheetml/2009/9/main" objectType="GBox" noThreeD="1"/>
</file>

<file path=xl/ctrlProps/ctrlProp169.xml><?xml version="1.0" encoding="utf-8"?>
<formControlPr xmlns="http://schemas.microsoft.com/office/spreadsheetml/2009/9/main" objectType="GBox" noThreeD="1"/>
</file>

<file path=xl/ctrlProps/ctrlProp170.xml><?xml version="1.0" encoding="utf-8"?>
<formControlPr xmlns="http://schemas.microsoft.com/office/spreadsheetml/2009/9/main" objectType="GBox" noThreeD="1"/>
</file>

<file path=xl/ctrlProps/ctrlProp171.xml><?xml version="1.0" encoding="utf-8"?>
<formControlPr xmlns="http://schemas.microsoft.com/office/spreadsheetml/2009/9/main" objectType="GBox" noThreeD="1"/>
</file>

<file path=xl/ctrlProps/ctrlProp172.xml><?xml version="1.0" encoding="utf-8"?>
<formControlPr xmlns="http://schemas.microsoft.com/office/spreadsheetml/2009/9/main" objectType="GBox" noThreeD="1"/>
</file>

<file path=xl/ctrlProps/ctrlProp173.xml><?xml version="1.0" encoding="utf-8"?>
<formControlPr xmlns="http://schemas.microsoft.com/office/spreadsheetml/2009/9/main" objectType="GBox" noThreeD="1"/>
</file>

<file path=xl/ctrlProps/ctrlProp174.xml><?xml version="1.0" encoding="utf-8"?>
<formControlPr xmlns="http://schemas.microsoft.com/office/spreadsheetml/2009/9/main" objectType="GBox" noThreeD="1"/>
</file>

<file path=xl/ctrlProps/ctrlProp175.xml><?xml version="1.0" encoding="utf-8"?>
<formControlPr xmlns="http://schemas.microsoft.com/office/spreadsheetml/2009/9/main" objectType="GBox" noThreeD="1"/>
</file>

<file path=xl/ctrlProps/ctrlProp176.xml><?xml version="1.0" encoding="utf-8"?>
<formControlPr xmlns="http://schemas.microsoft.com/office/spreadsheetml/2009/9/main" objectType="GBox" noThreeD="1"/>
</file>

<file path=xl/ctrlProps/ctrlProp177.xml><?xml version="1.0" encoding="utf-8"?>
<formControlPr xmlns="http://schemas.microsoft.com/office/spreadsheetml/2009/9/main" objectType="GBox" noThreeD="1"/>
</file>

<file path=xl/ctrlProps/ctrlProp178.xml><?xml version="1.0" encoding="utf-8"?>
<formControlPr xmlns="http://schemas.microsoft.com/office/spreadsheetml/2009/9/main" objectType="GBox" noThreeD="1"/>
</file>

<file path=xl/ctrlProps/ctrlProp179.xml><?xml version="1.0" encoding="utf-8"?>
<formControlPr xmlns="http://schemas.microsoft.com/office/spreadsheetml/2009/9/main" objectType="GBox" noThreeD="1"/>
</file>

<file path=xl/ctrlProps/ctrlProp180.xml><?xml version="1.0" encoding="utf-8"?>
<formControlPr xmlns="http://schemas.microsoft.com/office/spreadsheetml/2009/9/main" objectType="GBox" noThreeD="1"/>
</file>

<file path=xl/ctrlProps/ctrlProp181.xml><?xml version="1.0" encoding="utf-8"?>
<formControlPr xmlns="http://schemas.microsoft.com/office/spreadsheetml/2009/9/main" objectType="GBox" noThreeD="1"/>
</file>

<file path=xl/ctrlProps/ctrlProp182.xml><?xml version="1.0" encoding="utf-8"?>
<formControlPr xmlns="http://schemas.microsoft.com/office/spreadsheetml/2009/9/main" objectType="GBox" noThreeD="1"/>
</file>

<file path=xl/ctrlProps/ctrlProp183.xml><?xml version="1.0" encoding="utf-8"?>
<formControlPr xmlns="http://schemas.microsoft.com/office/spreadsheetml/2009/9/main" objectType="GBox" noThreeD="1"/>
</file>

<file path=xl/ctrlProps/ctrlProp184.xml><?xml version="1.0" encoding="utf-8"?>
<formControlPr xmlns="http://schemas.microsoft.com/office/spreadsheetml/2009/9/main" objectType="GBox" noThreeD="1"/>
</file>

<file path=xl/ctrlProps/ctrlProp185.xml><?xml version="1.0" encoding="utf-8"?>
<formControlPr xmlns="http://schemas.microsoft.com/office/spreadsheetml/2009/9/main" objectType="GBox" noThreeD="1"/>
</file>

<file path=xl/ctrlProps/ctrlProp186.xml><?xml version="1.0" encoding="utf-8"?>
<formControlPr xmlns="http://schemas.microsoft.com/office/spreadsheetml/2009/9/main" objectType="Radio" firstButton="1" fmlaLink="K350" lockText="1"/>
</file>

<file path=xl/ctrlProps/ctrlProp187.xml><?xml version="1.0" encoding="utf-8"?>
<formControlPr xmlns="http://schemas.microsoft.com/office/spreadsheetml/2009/9/main" objectType="Radio" lockText="1"/>
</file>

<file path=xl/ctrlProps/ctrlProp188.xml><?xml version="1.0" encoding="utf-8"?>
<formControlPr xmlns="http://schemas.microsoft.com/office/spreadsheetml/2009/9/main" objectType="Radio" firstButton="1" fmlaLink="K354" lockText="1"/>
</file>

<file path=xl/ctrlProps/ctrlProp189.xml><?xml version="1.0" encoding="utf-8"?>
<formControlPr xmlns="http://schemas.microsoft.com/office/spreadsheetml/2009/9/main" objectType="Radio" lockText="1"/>
</file>

<file path=xl/ctrlProps/ctrlProp190.xml><?xml version="1.0" encoding="utf-8"?>
<formControlPr xmlns="http://schemas.microsoft.com/office/spreadsheetml/2009/9/main" objectType="Radio" lockText="1"/>
</file>

<file path=xl/ctrlProps/ctrlProp191.xml><?xml version="1.0" encoding="utf-8"?>
<formControlPr xmlns="http://schemas.microsoft.com/office/spreadsheetml/2009/9/main" objectType="Radio" lockText="1"/>
</file>

<file path=xl/ctrlProps/ctrlProp192.xml><?xml version="1.0" encoding="utf-8"?>
<formControlPr xmlns="http://schemas.microsoft.com/office/spreadsheetml/2009/9/main" objectType="Radio" firstButton="1" fmlaLink="W350" lockText="1"/>
</file>

<file path=xl/ctrlProps/ctrlProp193.xml><?xml version="1.0" encoding="utf-8"?>
<formControlPr xmlns="http://schemas.microsoft.com/office/spreadsheetml/2009/9/main" objectType="Radio" lockText="1"/>
</file>

<file path=xl/ctrlProps/ctrlProp194.xml><?xml version="1.0" encoding="utf-8"?>
<formControlPr xmlns="http://schemas.microsoft.com/office/spreadsheetml/2009/9/main" objectType="Radio" firstButton="1" fmlaLink="W354" lockText="1"/>
</file>

<file path=xl/ctrlProps/ctrlProp195.xml><?xml version="1.0" encoding="utf-8"?>
<formControlPr xmlns="http://schemas.microsoft.com/office/spreadsheetml/2009/9/main" objectType="Radio" lockText="1"/>
</file>

<file path=xl/ctrlProps/ctrlProp196.xml><?xml version="1.0" encoding="utf-8"?>
<formControlPr xmlns="http://schemas.microsoft.com/office/spreadsheetml/2009/9/main" objectType="Radio" lockText="1"/>
</file>

<file path=xl/ctrlProps/ctrlProp197.xml><?xml version="1.0" encoding="utf-8"?>
<formControlPr xmlns="http://schemas.microsoft.com/office/spreadsheetml/2009/9/main" objectType="Radio" lockText="1"/>
</file>

<file path=xl/ctrlProps/ctrlProp198.xml><?xml version="1.0" encoding="utf-8"?>
<formControlPr xmlns="http://schemas.microsoft.com/office/spreadsheetml/2009/9/main" objectType="Radio" lockText="1"/>
</file>

<file path=xl/ctrlProps/ctrlProp199.xml><?xml version="1.0" encoding="utf-8"?>
<formControlPr xmlns="http://schemas.microsoft.com/office/spreadsheetml/2009/9/main" objectType="Radio" firstButton="1" fmlaLink="AJ350" lockText="1"/>
</file>

<file path=xl/ctrlProps/ctrlProp200.xml><?xml version="1.0" encoding="utf-8"?>
<formControlPr xmlns="http://schemas.microsoft.com/office/spreadsheetml/2009/9/main" objectType="Radio" lockText="1"/>
</file>

<file path=xl/ctrlProps/ctrlProp201.xml><?xml version="1.0" encoding="utf-8"?>
<formControlPr xmlns="http://schemas.microsoft.com/office/spreadsheetml/2009/9/main" objectType="Radio" lockText="1"/>
</file>

<file path=xl/ctrlProps/ctrlProp202.xml><?xml version="1.0" encoding="utf-8"?>
<formControlPr xmlns="http://schemas.microsoft.com/office/spreadsheetml/2009/9/main" objectType="Radio" firstButton="1" fmlaLink="AJ354" lockText="1"/>
</file>

<file path=xl/ctrlProps/ctrlProp203.xml><?xml version="1.0" encoding="utf-8"?>
<formControlPr xmlns="http://schemas.microsoft.com/office/spreadsheetml/2009/9/main" objectType="Radio" lockText="1"/>
</file>

<file path=xl/ctrlProps/ctrlProp204.xml><?xml version="1.0" encoding="utf-8"?>
<formControlPr xmlns="http://schemas.microsoft.com/office/spreadsheetml/2009/9/main" objectType="Radio" lockText="1"/>
</file>

<file path=xl/ctrlProps/ctrlProp205.xml><?xml version="1.0" encoding="utf-8"?>
<formControlPr xmlns="http://schemas.microsoft.com/office/spreadsheetml/2009/9/main" objectType="Radio" firstButton="1" fmlaLink="AU349" lockText="1"/>
</file>

<file path=xl/ctrlProps/ctrlProp206.xml><?xml version="1.0" encoding="utf-8"?>
<formControlPr xmlns="http://schemas.microsoft.com/office/spreadsheetml/2009/9/main" objectType="Radio" lockText="1"/>
</file>

<file path=xl/ctrlProps/ctrlProp207.xml><?xml version="1.0" encoding="utf-8"?>
<formControlPr xmlns="http://schemas.microsoft.com/office/spreadsheetml/2009/9/main" objectType="Radio" lockText="1"/>
</file>

<file path=xl/ctrlProps/ctrlProp208.xml><?xml version="1.0" encoding="utf-8"?>
<formControlPr xmlns="http://schemas.microsoft.com/office/spreadsheetml/2009/9/main" objectType="Radio" firstButton="1" fmlaLink="K368" lockText="1"/>
</file>

<file path=xl/ctrlProps/ctrlProp209.xml><?xml version="1.0" encoding="utf-8"?>
<formControlPr xmlns="http://schemas.microsoft.com/office/spreadsheetml/2009/9/main" objectType="Radio" firstButton="1" fmlaLink="W368" lockText="1"/>
</file>

<file path=xl/ctrlProps/ctrlProp210.xml><?xml version="1.0" encoding="utf-8"?>
<formControlPr xmlns="http://schemas.microsoft.com/office/spreadsheetml/2009/9/main" objectType="Radio" lockText="1"/>
</file>

<file path=xl/ctrlProps/ctrlProp211.xml><?xml version="1.0" encoding="utf-8"?>
<formControlPr xmlns="http://schemas.microsoft.com/office/spreadsheetml/2009/9/main" objectType="Radio" lockText="1"/>
</file>

<file path=xl/ctrlProps/ctrlProp212.xml><?xml version="1.0" encoding="utf-8"?>
<formControlPr xmlns="http://schemas.microsoft.com/office/spreadsheetml/2009/9/main" objectType="Radio" firstButton="1" fmlaLink="W389" lockText="1"/>
</file>

<file path=xl/ctrlProps/ctrlProp213.xml><?xml version="1.0" encoding="utf-8"?>
<formControlPr xmlns="http://schemas.microsoft.com/office/spreadsheetml/2009/9/main" objectType="Radio" lockText="1"/>
</file>

<file path=xl/ctrlProps/ctrlProp214.xml><?xml version="1.0" encoding="utf-8"?>
<formControlPr xmlns="http://schemas.microsoft.com/office/spreadsheetml/2009/9/main" objectType="Radio" lockText="1"/>
</file>

<file path=xl/ctrlProps/ctrlProp215.xml><?xml version="1.0" encoding="utf-8"?>
<formControlPr xmlns="http://schemas.microsoft.com/office/spreadsheetml/2009/9/main" objectType="Radio" firstButton="1" fmlaLink="AJ368" lockText="1"/>
</file>

<file path=xl/ctrlProps/ctrlProp216.xml><?xml version="1.0" encoding="utf-8"?>
<formControlPr xmlns="http://schemas.microsoft.com/office/spreadsheetml/2009/9/main" objectType="Radio" lockText="1"/>
</file>

<file path=xl/ctrlProps/ctrlProp217.xml><?xml version="1.0" encoding="utf-8"?>
<formControlPr xmlns="http://schemas.microsoft.com/office/spreadsheetml/2009/9/main" objectType="Radio" lockText="1"/>
</file>

<file path=xl/ctrlProps/ctrlProp218.xml><?xml version="1.0" encoding="utf-8"?>
<formControlPr xmlns="http://schemas.microsoft.com/office/spreadsheetml/2009/9/main" objectType="Radio" firstButton="1" fmlaLink="K372" lockText="1"/>
</file>

<file path=xl/ctrlProps/ctrlProp219.xml><?xml version="1.0" encoding="utf-8"?>
<formControlPr xmlns="http://schemas.microsoft.com/office/spreadsheetml/2009/9/main" objectType="Radio" lockText="1"/>
</file>

<file path=xl/ctrlProps/ctrlProp220.xml><?xml version="1.0" encoding="utf-8"?>
<formControlPr xmlns="http://schemas.microsoft.com/office/spreadsheetml/2009/9/main" objectType="Radio" lockText="1"/>
</file>

<file path=xl/ctrlProps/ctrlProp221.xml><?xml version="1.0" encoding="utf-8"?>
<formControlPr xmlns="http://schemas.microsoft.com/office/spreadsheetml/2009/9/main" objectType="Radio" firstButton="1" fmlaLink="W372" lockText="1"/>
</file>

<file path=xl/ctrlProps/ctrlProp222.xml><?xml version="1.0" encoding="utf-8"?>
<formControlPr xmlns="http://schemas.microsoft.com/office/spreadsheetml/2009/9/main" objectType="Radio" lockText="1"/>
</file>

<file path=xl/ctrlProps/ctrlProp223.xml><?xml version="1.0" encoding="utf-8"?>
<formControlPr xmlns="http://schemas.microsoft.com/office/spreadsheetml/2009/9/main" objectType="Radio" lockText="1"/>
</file>

<file path=xl/ctrlProps/ctrlProp224.xml><?xml version="1.0" encoding="utf-8"?>
<formControlPr xmlns="http://schemas.microsoft.com/office/spreadsheetml/2009/9/main" objectType="Radio" firstButton="1" fmlaLink="AJ372" lockText="1"/>
</file>

<file path=xl/ctrlProps/ctrlProp225.xml><?xml version="1.0" encoding="utf-8"?>
<formControlPr xmlns="http://schemas.microsoft.com/office/spreadsheetml/2009/9/main" objectType="Radio" lockText="1"/>
</file>

<file path=xl/ctrlProps/ctrlProp226.xml><?xml version="1.0" encoding="utf-8"?>
<formControlPr xmlns="http://schemas.microsoft.com/office/spreadsheetml/2009/9/main" objectType="Radio" lockText="1"/>
</file>

<file path=xl/ctrlProps/ctrlProp227.xml><?xml version="1.0" encoding="utf-8"?>
<formControlPr xmlns="http://schemas.microsoft.com/office/spreadsheetml/2009/9/main" objectType="Radio" firstButton="1" fmlaLink="AU367" lockText="1"/>
</file>

<file path=xl/ctrlProps/ctrlProp228.xml><?xml version="1.0" encoding="utf-8"?>
<formControlPr xmlns="http://schemas.microsoft.com/office/spreadsheetml/2009/9/main" objectType="Radio" lockText="1"/>
</file>

<file path=xl/ctrlProps/ctrlProp229.xml><?xml version="1.0" encoding="utf-8"?>
<formControlPr xmlns="http://schemas.microsoft.com/office/spreadsheetml/2009/9/main" objectType="Radio" lockText="1"/>
</file>

<file path=xl/ctrlProps/ctrlProp230.xml><?xml version="1.0" encoding="utf-8"?>
<formControlPr xmlns="http://schemas.microsoft.com/office/spreadsheetml/2009/9/main" objectType="Radio" firstButton="1" fmlaLink="K377" lockText="1"/>
</file>

<file path=xl/ctrlProps/ctrlProp231.xml><?xml version="1.0" encoding="utf-8"?>
<formControlPr xmlns="http://schemas.microsoft.com/office/spreadsheetml/2009/9/main" objectType="Radio" lockText="1"/>
</file>

<file path=xl/ctrlProps/ctrlProp232.xml><?xml version="1.0" encoding="utf-8"?>
<formControlPr xmlns="http://schemas.microsoft.com/office/spreadsheetml/2009/9/main" objectType="Radio" lockText="1"/>
</file>

<file path=xl/ctrlProps/ctrlProp233.xml><?xml version="1.0" encoding="utf-8"?>
<formControlPr xmlns="http://schemas.microsoft.com/office/spreadsheetml/2009/9/main" objectType="Radio" firstButton="1" fmlaLink="W377" lockText="1"/>
</file>

<file path=xl/ctrlProps/ctrlProp234.xml><?xml version="1.0" encoding="utf-8"?>
<formControlPr xmlns="http://schemas.microsoft.com/office/spreadsheetml/2009/9/main" objectType="Radio" lockText="1"/>
</file>

<file path=xl/ctrlProps/ctrlProp235.xml><?xml version="1.0" encoding="utf-8"?>
<formControlPr xmlns="http://schemas.microsoft.com/office/spreadsheetml/2009/9/main" objectType="Radio" lockText="1"/>
</file>

<file path=xl/ctrlProps/ctrlProp236.xml><?xml version="1.0" encoding="utf-8"?>
<formControlPr xmlns="http://schemas.microsoft.com/office/spreadsheetml/2009/9/main" objectType="Radio" firstButton="1" fmlaLink="AJ377" lockText="1"/>
</file>

<file path=xl/ctrlProps/ctrlProp237.xml><?xml version="1.0" encoding="utf-8"?>
<formControlPr xmlns="http://schemas.microsoft.com/office/spreadsheetml/2009/9/main" objectType="Radio" lockText="1"/>
</file>

<file path=xl/ctrlProps/ctrlProp238.xml><?xml version="1.0" encoding="utf-8"?>
<formControlPr xmlns="http://schemas.microsoft.com/office/spreadsheetml/2009/9/main" objectType="Radio" lockText="1"/>
</file>

<file path=xl/ctrlProps/ctrlProp239.xml><?xml version="1.0" encoding="utf-8"?>
<formControlPr xmlns="http://schemas.microsoft.com/office/spreadsheetml/2009/9/main" objectType="Radio" firstButton="1" fmlaLink="K381" lockText="1"/>
</file>

<file path=xl/ctrlProps/ctrlProp240.xml><?xml version="1.0" encoding="utf-8"?>
<formControlPr xmlns="http://schemas.microsoft.com/office/spreadsheetml/2009/9/main" objectType="Radio" lockText="1"/>
</file>

<file path=xl/ctrlProps/ctrlProp241.xml><?xml version="1.0" encoding="utf-8"?>
<formControlPr xmlns="http://schemas.microsoft.com/office/spreadsheetml/2009/9/main" objectType="Radio" lockText="1"/>
</file>

<file path=xl/ctrlProps/ctrlProp242.xml><?xml version="1.0" encoding="utf-8"?>
<formControlPr xmlns="http://schemas.microsoft.com/office/spreadsheetml/2009/9/main" objectType="Radio" firstButton="1" fmlaLink="W381" lockText="1"/>
</file>

<file path=xl/ctrlProps/ctrlProp243.xml><?xml version="1.0" encoding="utf-8"?>
<formControlPr xmlns="http://schemas.microsoft.com/office/spreadsheetml/2009/9/main" objectType="Radio" lockText="1"/>
</file>

<file path=xl/ctrlProps/ctrlProp244.xml><?xml version="1.0" encoding="utf-8"?>
<formControlPr xmlns="http://schemas.microsoft.com/office/spreadsheetml/2009/9/main" objectType="Radio" lockText="1"/>
</file>

<file path=xl/ctrlProps/ctrlProp245.xml><?xml version="1.0" encoding="utf-8"?>
<formControlPr xmlns="http://schemas.microsoft.com/office/spreadsheetml/2009/9/main" objectType="Radio" firstButton="1" fmlaLink="AJ381" lockText="1"/>
</file>

<file path=xl/ctrlProps/ctrlProp246.xml><?xml version="1.0" encoding="utf-8"?>
<formControlPr xmlns="http://schemas.microsoft.com/office/spreadsheetml/2009/9/main" objectType="Radio" lockText="1"/>
</file>

<file path=xl/ctrlProps/ctrlProp247.xml><?xml version="1.0" encoding="utf-8"?>
<formControlPr xmlns="http://schemas.microsoft.com/office/spreadsheetml/2009/9/main" objectType="Radio" lockText="1"/>
</file>

<file path=xl/ctrlProps/ctrlProp248.xml><?xml version="1.0" encoding="utf-8"?>
<formControlPr xmlns="http://schemas.microsoft.com/office/spreadsheetml/2009/9/main" objectType="Radio" firstButton="1" fmlaLink="AU376" lockText="1"/>
</file>

<file path=xl/ctrlProps/ctrlProp249.xml><?xml version="1.0" encoding="utf-8"?>
<formControlPr xmlns="http://schemas.microsoft.com/office/spreadsheetml/2009/9/main" objectType="Radio" lockText="1"/>
</file>

<file path=xl/ctrlProps/ctrlProp250.xml><?xml version="1.0" encoding="utf-8"?>
<formControlPr xmlns="http://schemas.microsoft.com/office/spreadsheetml/2009/9/main" objectType="Radio" lockText="1"/>
</file>

<file path=xl/ctrlProps/ctrlProp251.xml><?xml version="1.0" encoding="utf-8"?>
<formControlPr xmlns="http://schemas.microsoft.com/office/spreadsheetml/2009/9/main" objectType="Radio" checked="Checked" firstButton="1" fmlaLink="AV385" lockText="1"/>
</file>

<file path=xl/ctrlProps/ctrlProp252.xml><?xml version="1.0" encoding="utf-8"?>
<formControlPr xmlns="http://schemas.microsoft.com/office/spreadsheetml/2009/9/main" objectType="Radio" lockText="1"/>
</file>

<file path=xl/ctrlProps/ctrlProp253.xml><?xml version="1.0" encoding="utf-8"?>
<formControlPr xmlns="http://schemas.microsoft.com/office/spreadsheetml/2009/9/main" objectType="Radio" firstButton="1" fmlaLink="K389" lockText="1"/>
</file>

<file path=xl/ctrlProps/ctrlProp254.xml><?xml version="1.0" encoding="utf-8"?>
<formControlPr xmlns="http://schemas.microsoft.com/office/spreadsheetml/2009/9/main" objectType="Radio" lockText="1"/>
</file>

<file path=xl/ctrlProps/ctrlProp255.xml><?xml version="1.0" encoding="utf-8"?>
<formControlPr xmlns="http://schemas.microsoft.com/office/spreadsheetml/2009/9/main" objectType="Radio" lockText="1"/>
</file>

<file path=xl/ctrlProps/ctrlProp256.xml><?xml version="1.0" encoding="utf-8"?>
<formControlPr xmlns="http://schemas.microsoft.com/office/spreadsheetml/2009/9/main" objectType="Radio" lockText="1"/>
</file>

<file path=xl/ctrlProps/ctrlProp257.xml><?xml version="1.0" encoding="utf-8"?>
<formControlPr xmlns="http://schemas.microsoft.com/office/spreadsheetml/2009/9/main" objectType="Radio" lockText="1"/>
</file>

<file path=xl/ctrlProps/ctrlProp258.xml><?xml version="1.0" encoding="utf-8"?>
<formControlPr xmlns="http://schemas.microsoft.com/office/spreadsheetml/2009/9/main" objectType="Radio" firstButton="1" fmlaLink="AJ389" lockText="1"/>
</file>

<file path=xl/ctrlProps/ctrlProp259.xml><?xml version="1.0" encoding="utf-8"?>
<formControlPr xmlns="http://schemas.microsoft.com/office/spreadsheetml/2009/9/main" objectType="Radio" lockText="1"/>
</file>

<file path=xl/ctrlProps/ctrlProp260.xml><?xml version="1.0" encoding="utf-8"?>
<formControlPr xmlns="http://schemas.microsoft.com/office/spreadsheetml/2009/9/main" objectType="Radio" lockText="1"/>
</file>

<file path=xl/ctrlProps/ctrlProp261.xml><?xml version="1.0" encoding="utf-8"?>
<formControlPr xmlns="http://schemas.microsoft.com/office/spreadsheetml/2009/9/main" objectType="Radio" firstButton="1" fmlaLink="K393" lockText="1"/>
</file>

<file path=xl/ctrlProps/ctrlProp262.xml><?xml version="1.0" encoding="utf-8"?>
<formControlPr xmlns="http://schemas.microsoft.com/office/spreadsheetml/2009/9/main" objectType="Radio" lockText="1"/>
</file>

<file path=xl/ctrlProps/ctrlProp263.xml><?xml version="1.0" encoding="utf-8"?>
<formControlPr xmlns="http://schemas.microsoft.com/office/spreadsheetml/2009/9/main" objectType="Radio" lockText="1"/>
</file>

<file path=xl/ctrlProps/ctrlProp264.xml><?xml version="1.0" encoding="utf-8"?>
<formControlPr xmlns="http://schemas.microsoft.com/office/spreadsheetml/2009/9/main" objectType="Radio" firstButton="1" fmlaLink="W393" lockText="1"/>
</file>

<file path=xl/ctrlProps/ctrlProp265.xml><?xml version="1.0" encoding="utf-8"?>
<formControlPr xmlns="http://schemas.microsoft.com/office/spreadsheetml/2009/9/main" objectType="Radio" lockText="1"/>
</file>

<file path=xl/ctrlProps/ctrlProp266.xml><?xml version="1.0" encoding="utf-8"?>
<formControlPr xmlns="http://schemas.microsoft.com/office/spreadsheetml/2009/9/main" objectType="Radio" lockText="1"/>
</file>

<file path=xl/ctrlProps/ctrlProp267.xml><?xml version="1.0" encoding="utf-8"?>
<formControlPr xmlns="http://schemas.microsoft.com/office/spreadsheetml/2009/9/main" objectType="Radio" firstButton="1" fmlaLink="AJ393" lockText="1"/>
</file>

<file path=xl/ctrlProps/ctrlProp268.xml><?xml version="1.0" encoding="utf-8"?>
<formControlPr xmlns="http://schemas.microsoft.com/office/spreadsheetml/2009/9/main" objectType="Radio" lockText="1"/>
</file>

<file path=xl/ctrlProps/ctrlProp269.xml><?xml version="1.0" encoding="utf-8"?>
<formControlPr xmlns="http://schemas.microsoft.com/office/spreadsheetml/2009/9/main" objectType="Radio" lockText="1"/>
</file>

<file path=xl/ctrlProps/ctrlProp270.xml><?xml version="1.0" encoding="utf-8"?>
<formControlPr xmlns="http://schemas.microsoft.com/office/spreadsheetml/2009/9/main" objectType="Radio" firstButton="1" fmlaLink="AU388" lockText="1"/>
</file>

<file path=xl/ctrlProps/ctrlProp271.xml><?xml version="1.0" encoding="utf-8"?>
<formControlPr xmlns="http://schemas.microsoft.com/office/spreadsheetml/2009/9/main" objectType="Radio" lockText="1"/>
</file>

<file path=xl/ctrlProps/ctrlProp272.xml><?xml version="1.0" encoding="utf-8"?>
<formControlPr xmlns="http://schemas.microsoft.com/office/spreadsheetml/2009/9/main" objectType="Radio" lockText="1"/>
</file>

<file path=xl/ctrlProps/ctrlProp273.xml><?xml version="1.0" encoding="utf-8"?>
<formControlPr xmlns="http://schemas.microsoft.com/office/spreadsheetml/2009/9/main" objectType="Radio" firstButton="1" fmlaLink="K407" lockText="1"/>
</file>

<file path=xl/ctrlProps/ctrlProp274.xml><?xml version="1.0" encoding="utf-8"?>
<formControlPr xmlns="http://schemas.microsoft.com/office/spreadsheetml/2009/9/main" objectType="Radio" lockText="1"/>
</file>

<file path=xl/ctrlProps/ctrlProp275.xml><?xml version="1.0" encoding="utf-8"?>
<formControlPr xmlns="http://schemas.microsoft.com/office/spreadsheetml/2009/9/main" objectType="Radio" lockText="1"/>
</file>

<file path=xl/ctrlProps/ctrlProp276.xml><?xml version="1.0" encoding="utf-8"?>
<formControlPr xmlns="http://schemas.microsoft.com/office/spreadsheetml/2009/9/main" objectType="Radio" firstButton="1" fmlaLink="K411" lockText="1"/>
</file>

<file path=xl/ctrlProps/ctrlProp277.xml><?xml version="1.0" encoding="utf-8"?>
<formControlPr xmlns="http://schemas.microsoft.com/office/spreadsheetml/2009/9/main" objectType="Radio" lockText="1"/>
</file>

<file path=xl/ctrlProps/ctrlProp278.xml><?xml version="1.0" encoding="utf-8"?>
<formControlPr xmlns="http://schemas.microsoft.com/office/spreadsheetml/2009/9/main" objectType="Radio" lockText="1"/>
</file>

<file path=xl/ctrlProps/ctrlProp279.xml><?xml version="1.0" encoding="utf-8"?>
<formControlPr xmlns="http://schemas.microsoft.com/office/spreadsheetml/2009/9/main" objectType="Radio" firstButton="1" fmlaLink="AU406" lockText="1"/>
</file>

<file path=xl/ctrlProps/ctrlProp280.xml><?xml version="1.0" encoding="utf-8"?>
<formControlPr xmlns="http://schemas.microsoft.com/office/spreadsheetml/2009/9/main" objectType="Radio" lockText="1"/>
</file>

<file path=xl/ctrlProps/ctrlProp281.xml><?xml version="1.0" encoding="utf-8"?>
<formControlPr xmlns="http://schemas.microsoft.com/office/spreadsheetml/2009/9/main" objectType="Radio" lockText="1"/>
</file>

<file path=xl/ctrlProps/ctrlProp282.xml><?xml version="1.0" encoding="utf-8"?>
<formControlPr xmlns="http://schemas.microsoft.com/office/spreadsheetml/2009/9/main" objectType="Radio" firstButton="1" fmlaLink="K416" lockText="1"/>
</file>

<file path=xl/ctrlProps/ctrlProp283.xml><?xml version="1.0" encoding="utf-8"?>
<formControlPr xmlns="http://schemas.microsoft.com/office/spreadsheetml/2009/9/main" objectType="Radio" lockText="1"/>
</file>

<file path=xl/ctrlProps/ctrlProp284.xml><?xml version="1.0" encoding="utf-8"?>
<formControlPr xmlns="http://schemas.microsoft.com/office/spreadsheetml/2009/9/main" objectType="Radio" lockText="1"/>
</file>

<file path=xl/ctrlProps/ctrlProp285.xml><?xml version="1.0" encoding="utf-8"?>
<formControlPr xmlns="http://schemas.microsoft.com/office/spreadsheetml/2009/9/main" objectType="Radio" firstButton="1" fmlaLink="W416" lockText="1"/>
</file>

<file path=xl/ctrlProps/ctrlProp286.xml><?xml version="1.0" encoding="utf-8"?>
<formControlPr xmlns="http://schemas.microsoft.com/office/spreadsheetml/2009/9/main" objectType="Radio" lockText="1"/>
</file>

<file path=xl/ctrlProps/ctrlProp287.xml><?xml version="1.0" encoding="utf-8"?>
<formControlPr xmlns="http://schemas.microsoft.com/office/spreadsheetml/2009/9/main" objectType="Radio" lockText="1"/>
</file>

<file path=xl/ctrlProps/ctrlProp288.xml><?xml version="1.0" encoding="utf-8"?>
<formControlPr xmlns="http://schemas.microsoft.com/office/spreadsheetml/2009/9/main" objectType="Radio" firstButton="1" fmlaLink="AJ416" lockText="1"/>
</file>

<file path=xl/ctrlProps/ctrlProp289.xml><?xml version="1.0" encoding="utf-8"?>
<formControlPr xmlns="http://schemas.microsoft.com/office/spreadsheetml/2009/9/main" objectType="Radio" lockText="1"/>
</file>

<file path=xl/ctrlProps/ctrlProp290.xml><?xml version="1.0" encoding="utf-8"?>
<formControlPr xmlns="http://schemas.microsoft.com/office/spreadsheetml/2009/9/main" objectType="Radio" lockText="1"/>
</file>

<file path=xl/ctrlProps/ctrlProp291.xml><?xml version="1.0" encoding="utf-8"?>
<formControlPr xmlns="http://schemas.microsoft.com/office/spreadsheetml/2009/9/main" objectType="Radio" firstButton="1" fmlaLink="K420" lockText="1"/>
</file>

<file path=xl/ctrlProps/ctrlProp292.xml><?xml version="1.0" encoding="utf-8"?>
<formControlPr xmlns="http://schemas.microsoft.com/office/spreadsheetml/2009/9/main" objectType="Radio" lockText="1"/>
</file>

<file path=xl/ctrlProps/ctrlProp293.xml><?xml version="1.0" encoding="utf-8"?>
<formControlPr xmlns="http://schemas.microsoft.com/office/spreadsheetml/2009/9/main" objectType="Radio" lockText="1"/>
</file>

<file path=xl/ctrlProps/ctrlProp294.xml><?xml version="1.0" encoding="utf-8"?>
<formControlPr xmlns="http://schemas.microsoft.com/office/spreadsheetml/2009/9/main" objectType="Radio" firstButton="1" fmlaLink="W420" lockText="1"/>
</file>

<file path=xl/ctrlProps/ctrlProp295.xml><?xml version="1.0" encoding="utf-8"?>
<formControlPr xmlns="http://schemas.microsoft.com/office/spreadsheetml/2009/9/main" objectType="Radio" lockText="1"/>
</file>

<file path=xl/ctrlProps/ctrlProp296.xml><?xml version="1.0" encoding="utf-8"?>
<formControlPr xmlns="http://schemas.microsoft.com/office/spreadsheetml/2009/9/main" objectType="Radio" lockText="1"/>
</file>

<file path=xl/ctrlProps/ctrlProp297.xml><?xml version="1.0" encoding="utf-8"?>
<formControlPr xmlns="http://schemas.microsoft.com/office/spreadsheetml/2009/9/main" objectType="Radio" firstButton="1" fmlaLink="AJ420" lockText="1"/>
</file>

<file path=xl/ctrlProps/ctrlProp298.xml><?xml version="1.0" encoding="utf-8"?>
<formControlPr xmlns="http://schemas.microsoft.com/office/spreadsheetml/2009/9/main" objectType="Radio" lockText="1"/>
</file>

<file path=xl/ctrlProps/ctrlProp299.xml><?xml version="1.0" encoding="utf-8"?>
<formControlPr xmlns="http://schemas.microsoft.com/office/spreadsheetml/2009/9/main" objectType="Radio" lockText="1"/>
</file>

<file path=xl/ctrlProps/ctrlProp300.xml><?xml version="1.0" encoding="utf-8"?>
<formControlPr xmlns="http://schemas.microsoft.com/office/spreadsheetml/2009/9/main" objectType="Radio" firstButton="1" fmlaLink="AU415" lockText="1"/>
</file>

<file path=xl/ctrlProps/ctrlProp301.xml><?xml version="1.0" encoding="utf-8"?>
<formControlPr xmlns="http://schemas.microsoft.com/office/spreadsheetml/2009/9/main" objectType="Radio" lockText="1"/>
</file>

<file path=xl/ctrlProps/ctrlProp302.xml><?xml version="1.0" encoding="utf-8"?>
<formControlPr xmlns="http://schemas.microsoft.com/office/spreadsheetml/2009/9/main" objectType="Radio" lockText="1"/>
</file>

<file path=xl/ctrlProps/ctrlProp303.xml><?xml version="1.0" encoding="utf-8"?>
<formControlPr xmlns="http://schemas.microsoft.com/office/spreadsheetml/2009/9/main" objectType="Radio" firstButton="1" fmlaLink="AN423" lockText="1"/>
</file>

<file path=xl/ctrlProps/ctrlProp304.xml><?xml version="1.0" encoding="utf-8"?>
<formControlPr xmlns="http://schemas.microsoft.com/office/spreadsheetml/2009/9/main" objectType="Radio" lockText="1"/>
</file>

<file path=xl/ctrlProps/ctrlProp305.xml><?xml version="1.0" encoding="utf-8"?>
<formControlPr xmlns="http://schemas.microsoft.com/office/spreadsheetml/2009/9/main" objectType="Radio" lockText="1"/>
</file>

<file path=xl/ctrlProps/ctrlProp306.xml><?xml version="1.0" encoding="utf-8"?>
<formControlPr xmlns="http://schemas.microsoft.com/office/spreadsheetml/2009/9/main" objectType="GBox" noThreeD="1"/>
</file>

<file path=xl/ctrlProps/ctrlProp307.xml><?xml version="1.0" encoding="utf-8"?>
<formControlPr xmlns="http://schemas.microsoft.com/office/spreadsheetml/2009/9/main" objectType="GBox" noThreeD="1"/>
</file>

<file path=xl/ctrlProps/ctrlProp308.xml><?xml version="1.0" encoding="utf-8"?>
<formControlPr xmlns="http://schemas.microsoft.com/office/spreadsheetml/2009/9/main" objectType="GBox" noThreeD="1"/>
</file>

<file path=xl/ctrlProps/ctrlProp309.xml><?xml version="1.0" encoding="utf-8"?>
<formControlPr xmlns="http://schemas.microsoft.com/office/spreadsheetml/2009/9/main" objectType="GBox" noThreeD="1"/>
</file>

<file path=xl/ctrlProps/ctrlProp310.xml><?xml version="1.0" encoding="utf-8"?>
<formControlPr xmlns="http://schemas.microsoft.com/office/spreadsheetml/2009/9/main" objectType="GBox" noThreeD="1"/>
</file>

<file path=xl/ctrlProps/ctrlProp311.xml><?xml version="1.0" encoding="utf-8"?>
<formControlPr xmlns="http://schemas.microsoft.com/office/spreadsheetml/2009/9/main" objectType="GBox" noThreeD="1"/>
</file>

<file path=xl/ctrlProps/ctrlProp312.xml><?xml version="1.0" encoding="utf-8"?>
<formControlPr xmlns="http://schemas.microsoft.com/office/spreadsheetml/2009/9/main" objectType="GBox" noThreeD="1"/>
</file>

<file path=xl/ctrlProps/ctrlProp313.xml><?xml version="1.0" encoding="utf-8"?>
<formControlPr xmlns="http://schemas.microsoft.com/office/spreadsheetml/2009/9/main" objectType="GBox" noThreeD="1"/>
</file>

<file path=xl/ctrlProps/ctrlProp314.xml><?xml version="1.0" encoding="utf-8"?>
<formControlPr xmlns="http://schemas.microsoft.com/office/spreadsheetml/2009/9/main" objectType="GBox" noThreeD="1"/>
</file>

<file path=xl/ctrlProps/ctrlProp315.xml><?xml version="1.0" encoding="utf-8"?>
<formControlPr xmlns="http://schemas.microsoft.com/office/spreadsheetml/2009/9/main" objectType="GBox" noThreeD="1"/>
</file>

<file path=xl/ctrlProps/ctrlProp316.xml><?xml version="1.0" encoding="utf-8"?>
<formControlPr xmlns="http://schemas.microsoft.com/office/spreadsheetml/2009/9/main" objectType="GBox" noThreeD="1"/>
</file>

<file path=xl/ctrlProps/ctrlProp317.xml><?xml version="1.0" encoding="utf-8"?>
<formControlPr xmlns="http://schemas.microsoft.com/office/spreadsheetml/2009/9/main" objectType="GBox" noThreeD="1"/>
</file>

<file path=xl/ctrlProps/ctrlProp318.xml><?xml version="1.0" encoding="utf-8"?>
<formControlPr xmlns="http://schemas.microsoft.com/office/spreadsheetml/2009/9/main" objectType="GBox" noThreeD="1"/>
</file>

<file path=xl/ctrlProps/ctrlProp319.xml><?xml version="1.0" encoding="utf-8"?>
<formControlPr xmlns="http://schemas.microsoft.com/office/spreadsheetml/2009/9/main" objectType="GBox" noThreeD="1"/>
</file>

<file path=xl/ctrlProps/ctrlProp320.xml><?xml version="1.0" encoding="utf-8"?>
<formControlPr xmlns="http://schemas.microsoft.com/office/spreadsheetml/2009/9/main" objectType="GBox" noThreeD="1"/>
</file>

<file path=xl/ctrlProps/ctrlProp321.xml><?xml version="1.0" encoding="utf-8"?>
<formControlPr xmlns="http://schemas.microsoft.com/office/spreadsheetml/2009/9/main" objectType="GBox" noThreeD="1"/>
</file>

<file path=xl/ctrlProps/ctrlProp322.xml><?xml version="1.0" encoding="utf-8"?>
<formControlPr xmlns="http://schemas.microsoft.com/office/spreadsheetml/2009/9/main" objectType="GBox" noThreeD="1"/>
</file>

<file path=xl/ctrlProps/ctrlProp323.xml><?xml version="1.0" encoding="utf-8"?>
<formControlPr xmlns="http://schemas.microsoft.com/office/spreadsheetml/2009/9/main" objectType="GBox" noThreeD="1"/>
</file>

<file path=xl/ctrlProps/ctrlProp324.xml><?xml version="1.0" encoding="utf-8"?>
<formControlPr xmlns="http://schemas.microsoft.com/office/spreadsheetml/2009/9/main" objectType="GBox" noThreeD="1"/>
</file>

<file path=xl/ctrlProps/ctrlProp325.xml><?xml version="1.0" encoding="utf-8"?>
<formControlPr xmlns="http://schemas.microsoft.com/office/spreadsheetml/2009/9/main" objectType="GBox" noThreeD="1"/>
</file>

<file path=xl/ctrlProps/ctrlProp326.xml><?xml version="1.0" encoding="utf-8"?>
<formControlPr xmlns="http://schemas.microsoft.com/office/spreadsheetml/2009/9/main" objectType="GBox" noThreeD="1"/>
</file>

<file path=xl/ctrlProps/ctrlProp327.xml><?xml version="1.0" encoding="utf-8"?>
<formControlPr xmlns="http://schemas.microsoft.com/office/spreadsheetml/2009/9/main" objectType="GBox" noThreeD="1"/>
</file>

<file path=xl/ctrlProps/ctrlProp328.xml><?xml version="1.0" encoding="utf-8"?>
<formControlPr xmlns="http://schemas.microsoft.com/office/spreadsheetml/2009/9/main" objectType="GBox" noThreeD="1"/>
</file>

<file path=xl/ctrlProps/ctrlProp329.xml><?xml version="1.0" encoding="utf-8"?>
<formControlPr xmlns="http://schemas.microsoft.com/office/spreadsheetml/2009/9/main" objectType="GBox" noThreeD="1"/>
</file>

<file path=xl/ctrlProps/ctrlProp330.xml><?xml version="1.0" encoding="utf-8"?>
<formControlPr xmlns="http://schemas.microsoft.com/office/spreadsheetml/2009/9/main" objectType="GBox" noThreeD="1"/>
</file>

<file path=xl/ctrlProps/ctrlProp331.xml><?xml version="1.0" encoding="utf-8"?>
<formControlPr xmlns="http://schemas.microsoft.com/office/spreadsheetml/2009/9/main" objectType="GBox" noThreeD="1"/>
</file>

<file path=xl/ctrlProps/ctrlProp332.xml><?xml version="1.0" encoding="utf-8"?>
<formControlPr xmlns="http://schemas.microsoft.com/office/spreadsheetml/2009/9/main" objectType="GBox" noThreeD="1"/>
</file>

<file path=xl/ctrlProps/ctrlProp333.xml><?xml version="1.0" encoding="utf-8"?>
<formControlPr xmlns="http://schemas.microsoft.com/office/spreadsheetml/2009/9/main" objectType="GBox" noThreeD="1"/>
</file>

<file path=xl/ctrlProps/ctrlProp334.xml><?xml version="1.0" encoding="utf-8"?>
<formControlPr xmlns="http://schemas.microsoft.com/office/spreadsheetml/2009/9/main" objectType="GBox" noThreeD="1"/>
</file>

<file path=xl/ctrlProps/ctrlProp335.xml><?xml version="1.0" encoding="utf-8"?>
<formControlPr xmlns="http://schemas.microsoft.com/office/spreadsheetml/2009/9/main" objectType="GBox" noThreeD="1"/>
</file>

<file path=xl/ctrlProps/ctrlProp336.xml><?xml version="1.0" encoding="utf-8"?>
<formControlPr xmlns="http://schemas.microsoft.com/office/spreadsheetml/2009/9/main" objectType="GBox" noThreeD="1"/>
</file>

<file path=xl/ctrlProps/ctrlProp337.xml><?xml version="1.0" encoding="utf-8"?>
<formControlPr xmlns="http://schemas.microsoft.com/office/spreadsheetml/2009/9/main" objectType="GBox" noThreeD="1"/>
</file>

<file path=xl/ctrlProps/ctrlProp338.xml><?xml version="1.0" encoding="utf-8"?>
<formControlPr xmlns="http://schemas.microsoft.com/office/spreadsheetml/2009/9/main" objectType="GBox" noThreeD="1"/>
</file>

<file path=xl/ctrlProps/ctrlProp339.xml><?xml version="1.0" encoding="utf-8"?>
<formControlPr xmlns="http://schemas.microsoft.com/office/spreadsheetml/2009/9/main" objectType="GBox" noThreeD="1"/>
</file>

<file path=xl/ctrlProps/ctrlProp340.xml><?xml version="1.0" encoding="utf-8"?>
<formControlPr xmlns="http://schemas.microsoft.com/office/spreadsheetml/2009/9/main" objectType="GBox" noThreeD="1"/>
</file>

<file path=xl/ctrlProps/ctrlProp341.xml><?xml version="1.0" encoding="utf-8"?>
<formControlPr xmlns="http://schemas.microsoft.com/office/spreadsheetml/2009/9/main" objectType="GBox" noThreeD="1"/>
</file>

<file path=xl/ctrlProps/ctrlProp342.xml><?xml version="1.0" encoding="utf-8"?>
<formControlPr xmlns="http://schemas.microsoft.com/office/spreadsheetml/2009/9/main" objectType="GBox" noThreeD="1"/>
</file>

<file path=xl/ctrlProps/ctrlProp343.xml><?xml version="1.0" encoding="utf-8"?>
<formControlPr xmlns="http://schemas.microsoft.com/office/spreadsheetml/2009/9/main" objectType="GBox" noThreeD="1"/>
</file>

<file path=xl/ctrlProps/ctrlProp344.xml><?xml version="1.0" encoding="utf-8"?>
<formControlPr xmlns="http://schemas.microsoft.com/office/spreadsheetml/2009/9/main" objectType="GBox" noThreeD="1"/>
</file>

<file path=xl/ctrlProps/ctrlProp345.xml><?xml version="1.0" encoding="utf-8"?>
<formControlPr xmlns="http://schemas.microsoft.com/office/spreadsheetml/2009/9/main" objectType="GBox" noThreeD="1"/>
</file>

<file path=xl/ctrlProps/ctrlProp346.xml><?xml version="1.0" encoding="utf-8"?>
<formControlPr xmlns="http://schemas.microsoft.com/office/spreadsheetml/2009/9/main" objectType="GBox" noThreeD="1"/>
</file>

<file path=xl/ctrlProps/ctrlProp347.xml><?xml version="1.0" encoding="utf-8"?>
<formControlPr xmlns="http://schemas.microsoft.com/office/spreadsheetml/2009/9/main" objectType="GBox" noThreeD="1"/>
</file>

<file path=xl/ctrlProps/ctrlProp348.xml><?xml version="1.0" encoding="utf-8"?>
<formControlPr xmlns="http://schemas.microsoft.com/office/spreadsheetml/2009/9/main" objectType="GBox" noThreeD="1"/>
</file>

<file path=xl/ctrlProps/ctrlProp349.xml><?xml version="1.0" encoding="utf-8"?>
<formControlPr xmlns="http://schemas.microsoft.com/office/spreadsheetml/2009/9/main" objectType="GBox" noThreeD="1"/>
</file>

<file path=xl/ctrlProps/ctrlProp350.xml><?xml version="1.0" encoding="utf-8"?>
<formControlPr xmlns="http://schemas.microsoft.com/office/spreadsheetml/2009/9/main" objectType="GBox" noThreeD="1"/>
</file>

<file path=xl/ctrlProps/ctrlProp351.xml><?xml version="1.0" encoding="utf-8"?>
<formControlPr xmlns="http://schemas.microsoft.com/office/spreadsheetml/2009/9/main" objectType="GBox" noThreeD="1"/>
</file>

<file path=xl/ctrlProps/ctrlProp352.xml><?xml version="1.0" encoding="utf-8"?>
<formControlPr xmlns="http://schemas.microsoft.com/office/spreadsheetml/2009/9/main" objectType="GBox" noThreeD="1"/>
</file>

<file path=xl/ctrlProps/ctrlProp353.xml><?xml version="1.0" encoding="utf-8"?>
<formControlPr xmlns="http://schemas.microsoft.com/office/spreadsheetml/2009/9/main" objectType="GBox" noThreeD="1"/>
</file>

<file path=xl/ctrlProps/ctrlProp354.xml><?xml version="1.0" encoding="utf-8"?>
<formControlPr xmlns="http://schemas.microsoft.com/office/spreadsheetml/2009/9/main" objectType="GBox" noThreeD="1"/>
</file>

<file path=xl/ctrlProps/ctrlProp355.xml><?xml version="1.0" encoding="utf-8"?>
<formControlPr xmlns="http://schemas.microsoft.com/office/spreadsheetml/2009/9/main" objectType="GBox" noThreeD="1"/>
</file>

<file path=xl/ctrlProps/ctrlProp356.xml><?xml version="1.0" encoding="utf-8"?>
<formControlPr xmlns="http://schemas.microsoft.com/office/spreadsheetml/2009/9/main" objectType="GBox" noThreeD="1"/>
</file>

<file path=xl/ctrlProps/ctrlProp357.xml><?xml version="1.0" encoding="utf-8"?>
<formControlPr xmlns="http://schemas.microsoft.com/office/spreadsheetml/2009/9/main" objectType="GBox" noThreeD="1"/>
</file>

<file path=xl/ctrlProps/ctrlProp358.xml><?xml version="1.0" encoding="utf-8"?>
<formControlPr xmlns="http://schemas.microsoft.com/office/spreadsheetml/2009/9/main" objectType="GBox" noThreeD="1"/>
</file>

<file path=xl/ctrlProps/ctrlProp359.xml><?xml version="1.0" encoding="utf-8"?>
<formControlPr xmlns="http://schemas.microsoft.com/office/spreadsheetml/2009/9/main" objectType="GBox" noThreeD="1"/>
</file>

<file path=xl/ctrlProps/ctrlProp360.xml><?xml version="1.0" encoding="utf-8"?>
<formControlPr xmlns="http://schemas.microsoft.com/office/spreadsheetml/2009/9/main" objectType="GBox" noThreeD="1"/>
</file>

<file path=xl/ctrlProps/ctrlProp361.xml><?xml version="1.0" encoding="utf-8"?>
<formControlPr xmlns="http://schemas.microsoft.com/office/spreadsheetml/2009/9/main" objectType="GBox" noThreeD="1"/>
</file>

<file path=xl/ctrlProps/ctrlProp362.xml><?xml version="1.0" encoding="utf-8"?>
<formControlPr xmlns="http://schemas.microsoft.com/office/spreadsheetml/2009/9/main" objectType="GBox" noThreeD="1"/>
</file>

<file path=xl/ctrlProps/ctrlProp363.xml><?xml version="1.0" encoding="utf-8"?>
<formControlPr xmlns="http://schemas.microsoft.com/office/spreadsheetml/2009/9/main" objectType="GBox" noThreeD="1"/>
</file>

<file path=xl/ctrlProps/ctrlProp364.xml><?xml version="1.0" encoding="utf-8"?>
<formControlPr xmlns="http://schemas.microsoft.com/office/spreadsheetml/2009/9/main" objectType="GBox" noThreeD="1"/>
</file>

<file path=xl/ctrlProps/ctrlProp365.xml><?xml version="1.0" encoding="utf-8"?>
<formControlPr xmlns="http://schemas.microsoft.com/office/spreadsheetml/2009/9/main" objectType="GBox" noThreeD="1"/>
</file>

<file path=xl/ctrlProps/ctrlProp366.xml><?xml version="1.0" encoding="utf-8"?>
<formControlPr xmlns="http://schemas.microsoft.com/office/spreadsheetml/2009/9/main" objectType="GBox" noThreeD="1"/>
</file>

<file path=xl/ctrlProps/ctrlProp367.xml><?xml version="1.0" encoding="utf-8"?>
<formControlPr xmlns="http://schemas.microsoft.com/office/spreadsheetml/2009/9/main" objectType="GBox" noThreeD="1"/>
</file>

<file path=xl/ctrlProps/ctrlProp368.xml><?xml version="1.0" encoding="utf-8"?>
<formControlPr xmlns="http://schemas.microsoft.com/office/spreadsheetml/2009/9/main" objectType="GBox" noThreeD="1"/>
</file>

<file path=xl/ctrlProps/ctrlProp369.xml><?xml version="1.0" encoding="utf-8"?>
<formControlPr xmlns="http://schemas.microsoft.com/office/spreadsheetml/2009/9/main" objectType="GBox" noThreeD="1"/>
</file>

<file path=xl/ctrlProps/ctrlProp370.xml><?xml version="1.0" encoding="utf-8"?>
<formControlPr xmlns="http://schemas.microsoft.com/office/spreadsheetml/2009/9/main" objectType="GBox" noThreeD="1"/>
</file>

<file path=xl/ctrlProps/ctrlProp371.xml><?xml version="1.0" encoding="utf-8"?>
<formControlPr xmlns="http://schemas.microsoft.com/office/spreadsheetml/2009/9/main" objectType="GBox" noThreeD="1"/>
</file>

<file path=xl/ctrlProps/ctrlProp372.xml><?xml version="1.0" encoding="utf-8"?>
<formControlPr xmlns="http://schemas.microsoft.com/office/spreadsheetml/2009/9/main" objectType="GBox" noThreeD="1"/>
</file>

<file path=xl/ctrlProps/ctrlProp373.xml><?xml version="1.0" encoding="utf-8"?>
<formControlPr xmlns="http://schemas.microsoft.com/office/spreadsheetml/2009/9/main" objectType="GBox" noThreeD="1"/>
</file>

<file path=xl/ctrlProps/ctrlProp374.xml><?xml version="1.0" encoding="utf-8"?>
<formControlPr xmlns="http://schemas.microsoft.com/office/spreadsheetml/2009/9/main" objectType="GBox" noThreeD="1"/>
</file>

<file path=xl/ctrlProps/ctrlProp375.xml><?xml version="1.0" encoding="utf-8"?>
<formControlPr xmlns="http://schemas.microsoft.com/office/spreadsheetml/2009/9/main" objectType="GBox" noThreeD="1"/>
</file>

<file path=xl/ctrlProps/ctrlProp376.xml><?xml version="1.0" encoding="utf-8"?>
<formControlPr xmlns="http://schemas.microsoft.com/office/spreadsheetml/2009/9/main" objectType="GBox" noThreeD="1"/>
</file>

<file path=xl/ctrlProps/ctrlProp377.xml><?xml version="1.0" encoding="utf-8"?>
<formControlPr xmlns="http://schemas.microsoft.com/office/spreadsheetml/2009/9/main" objectType="GBox" noThreeD="1"/>
</file>

<file path=xl/ctrlProps/ctrlProp378.xml><?xml version="1.0" encoding="utf-8"?>
<formControlPr xmlns="http://schemas.microsoft.com/office/spreadsheetml/2009/9/main" objectType="GBox" noThreeD="1"/>
</file>

<file path=xl/ctrlProps/ctrlProp379.xml><?xml version="1.0" encoding="utf-8"?>
<formControlPr xmlns="http://schemas.microsoft.com/office/spreadsheetml/2009/9/main" objectType="Radio" checked="Checked" firstButton="1" fmlaLink="K433" lockText="1"/>
</file>

<file path=xl/ctrlProps/ctrlProp380.xml><?xml version="1.0" encoding="utf-8"?>
<formControlPr xmlns="http://schemas.microsoft.com/office/spreadsheetml/2009/9/main" objectType="Radio" lockText="1"/>
</file>

<file path=xl/ctrlProps/ctrlProp381.xml><?xml version="1.0" encoding="utf-8"?>
<formControlPr xmlns="http://schemas.microsoft.com/office/spreadsheetml/2009/9/main" objectType="Radio" lockText="1"/>
</file>

<file path=xl/ctrlProps/ctrlProp382.xml><?xml version="1.0" encoding="utf-8"?>
<formControlPr xmlns="http://schemas.microsoft.com/office/spreadsheetml/2009/9/main" objectType="Radio" checked="Checked" firstButton="1" fmlaLink="W433" lockText="1"/>
</file>

<file path=xl/ctrlProps/ctrlProp383.xml><?xml version="1.0" encoding="utf-8"?>
<formControlPr xmlns="http://schemas.microsoft.com/office/spreadsheetml/2009/9/main" objectType="Radio" lockText="1"/>
</file>

<file path=xl/ctrlProps/ctrlProp384.xml><?xml version="1.0" encoding="utf-8"?>
<formControlPr xmlns="http://schemas.microsoft.com/office/spreadsheetml/2009/9/main" objectType="Radio" lockText="1"/>
</file>

<file path=xl/ctrlProps/ctrlProp385.xml><?xml version="1.0" encoding="utf-8"?>
<formControlPr xmlns="http://schemas.microsoft.com/office/spreadsheetml/2009/9/main" objectType="Radio" checked="Checked" firstButton="1" fmlaLink="AJ433" lockText="1"/>
</file>

<file path=xl/ctrlProps/ctrlProp386.xml><?xml version="1.0" encoding="utf-8"?>
<formControlPr xmlns="http://schemas.microsoft.com/office/spreadsheetml/2009/9/main" objectType="Radio" lockText="1"/>
</file>

<file path=xl/ctrlProps/ctrlProp387.xml><?xml version="1.0" encoding="utf-8"?>
<formControlPr xmlns="http://schemas.microsoft.com/office/spreadsheetml/2009/9/main" objectType="Radio" lockText="1"/>
</file>

<file path=xl/ctrlProps/ctrlProp388.xml><?xml version="1.0" encoding="utf-8"?>
<formControlPr xmlns="http://schemas.microsoft.com/office/spreadsheetml/2009/9/main" objectType="Radio" checked="Checked" firstButton="1" fmlaLink="K437" lockText="1"/>
</file>

<file path=xl/ctrlProps/ctrlProp389.xml><?xml version="1.0" encoding="utf-8"?>
<formControlPr xmlns="http://schemas.microsoft.com/office/spreadsheetml/2009/9/main" objectType="Radio" lockText="1"/>
</file>

<file path=xl/ctrlProps/ctrlProp390.xml><?xml version="1.0" encoding="utf-8"?>
<formControlPr xmlns="http://schemas.microsoft.com/office/spreadsheetml/2009/9/main" objectType="Radio" lockText="1"/>
</file>

<file path=xl/ctrlProps/ctrlProp391.xml><?xml version="1.0" encoding="utf-8"?>
<formControlPr xmlns="http://schemas.microsoft.com/office/spreadsheetml/2009/9/main" objectType="Radio" checked="Checked" firstButton="1" fmlaLink="W437" lockText="1"/>
</file>

<file path=xl/ctrlProps/ctrlProp392.xml><?xml version="1.0" encoding="utf-8"?>
<formControlPr xmlns="http://schemas.microsoft.com/office/spreadsheetml/2009/9/main" objectType="Radio" lockText="1"/>
</file>

<file path=xl/ctrlProps/ctrlProp393.xml><?xml version="1.0" encoding="utf-8"?>
<formControlPr xmlns="http://schemas.microsoft.com/office/spreadsheetml/2009/9/main" objectType="Radio" lockText="1"/>
</file>

<file path=xl/ctrlProps/ctrlProp394.xml><?xml version="1.0" encoding="utf-8"?>
<formControlPr xmlns="http://schemas.microsoft.com/office/spreadsheetml/2009/9/main" objectType="Radio" checked="Checked" firstButton="1" fmlaLink="AJ437" lockText="1"/>
</file>

<file path=xl/ctrlProps/ctrlProp395.xml><?xml version="1.0" encoding="utf-8"?>
<formControlPr xmlns="http://schemas.microsoft.com/office/spreadsheetml/2009/9/main" objectType="Radio" lockText="1"/>
</file>

<file path=xl/ctrlProps/ctrlProp396.xml><?xml version="1.0" encoding="utf-8"?>
<formControlPr xmlns="http://schemas.microsoft.com/office/spreadsheetml/2009/9/main" objectType="Radio" lockText="1"/>
</file>

<file path=xl/ctrlProps/ctrlProp397.xml><?xml version="1.0" encoding="utf-8"?>
<formControlPr xmlns="http://schemas.microsoft.com/office/spreadsheetml/2009/9/main" objectType="Radio" firstButton="1" fmlaLink="AU432" lockText="1"/>
</file>

<file path=xl/ctrlProps/ctrlProp398.xml><?xml version="1.0" encoding="utf-8"?>
<formControlPr xmlns="http://schemas.microsoft.com/office/spreadsheetml/2009/9/main" objectType="Radio" lockText="1"/>
</file>

<file path=xl/ctrlProps/ctrlProp399.xml><?xml version="1.0" encoding="utf-8"?>
<formControlPr xmlns="http://schemas.microsoft.com/office/spreadsheetml/2009/9/main" objectType="Radio" checked="Checked" lockText="1"/>
</file>

<file path=xl/ctrlProps/ctrlProp400.xml><?xml version="1.0" encoding="utf-8"?>
<formControlPr xmlns="http://schemas.microsoft.com/office/spreadsheetml/2009/9/main" objectType="Radio" checked="Checked" firstButton="1" fmlaLink="K443" lockText="1"/>
</file>

<file path=xl/ctrlProps/ctrlProp401.xml><?xml version="1.0" encoding="utf-8"?>
<formControlPr xmlns="http://schemas.microsoft.com/office/spreadsheetml/2009/9/main" objectType="Radio" lockText="1"/>
</file>

<file path=xl/ctrlProps/ctrlProp402.xml><?xml version="1.0" encoding="utf-8"?>
<formControlPr xmlns="http://schemas.microsoft.com/office/spreadsheetml/2009/9/main" objectType="Radio" lockText="1"/>
</file>

<file path=xl/ctrlProps/ctrlProp403.xml><?xml version="1.0" encoding="utf-8"?>
<formControlPr xmlns="http://schemas.microsoft.com/office/spreadsheetml/2009/9/main" objectType="Radio" checked="Checked" firstButton="1" fmlaLink="W443" lockText="1"/>
</file>

<file path=xl/ctrlProps/ctrlProp404.xml><?xml version="1.0" encoding="utf-8"?>
<formControlPr xmlns="http://schemas.microsoft.com/office/spreadsheetml/2009/9/main" objectType="Radio" lockText="1"/>
</file>

<file path=xl/ctrlProps/ctrlProp405.xml><?xml version="1.0" encoding="utf-8"?>
<formControlPr xmlns="http://schemas.microsoft.com/office/spreadsheetml/2009/9/main" objectType="Radio" lockText="1"/>
</file>

<file path=xl/ctrlProps/ctrlProp406.xml><?xml version="1.0" encoding="utf-8"?>
<formControlPr xmlns="http://schemas.microsoft.com/office/spreadsheetml/2009/9/main" objectType="Radio" checked="Checked" firstButton="1" fmlaLink="AJ443" lockText="1"/>
</file>

<file path=xl/ctrlProps/ctrlProp407.xml><?xml version="1.0" encoding="utf-8"?>
<formControlPr xmlns="http://schemas.microsoft.com/office/spreadsheetml/2009/9/main" objectType="Radio" lockText="1"/>
</file>

<file path=xl/ctrlProps/ctrlProp408.xml><?xml version="1.0" encoding="utf-8"?>
<formControlPr xmlns="http://schemas.microsoft.com/office/spreadsheetml/2009/9/main" objectType="Radio" lockText="1"/>
</file>

<file path=xl/ctrlProps/ctrlProp409.xml><?xml version="1.0" encoding="utf-8"?>
<formControlPr xmlns="http://schemas.microsoft.com/office/spreadsheetml/2009/9/main" objectType="Radio" checked="Checked" firstButton="1" fmlaLink="K447" lockText="1"/>
</file>

<file path=xl/ctrlProps/ctrlProp410.xml><?xml version="1.0" encoding="utf-8"?>
<formControlPr xmlns="http://schemas.microsoft.com/office/spreadsheetml/2009/9/main" objectType="Radio" lockText="1"/>
</file>

<file path=xl/ctrlProps/ctrlProp411.xml><?xml version="1.0" encoding="utf-8"?>
<formControlPr xmlns="http://schemas.microsoft.com/office/spreadsheetml/2009/9/main" objectType="Radio" lockText="1"/>
</file>

<file path=xl/ctrlProps/ctrlProp412.xml><?xml version="1.0" encoding="utf-8"?>
<formControlPr xmlns="http://schemas.microsoft.com/office/spreadsheetml/2009/9/main" objectType="Radio" firstButton="1" fmlaLink="W447" lockText="1"/>
</file>

<file path=xl/ctrlProps/ctrlProp413.xml><?xml version="1.0" encoding="utf-8"?>
<formControlPr xmlns="http://schemas.microsoft.com/office/spreadsheetml/2009/9/main" objectType="Radio" checked="Checked" lockText="1"/>
</file>

<file path=xl/ctrlProps/ctrlProp414.xml><?xml version="1.0" encoding="utf-8"?>
<formControlPr xmlns="http://schemas.microsoft.com/office/spreadsheetml/2009/9/main" objectType="Radio" lockText="1"/>
</file>

<file path=xl/ctrlProps/ctrlProp415.xml><?xml version="1.0" encoding="utf-8"?>
<formControlPr xmlns="http://schemas.microsoft.com/office/spreadsheetml/2009/9/main" objectType="Radio" firstButton="1" fmlaLink="AJ447" lockText="1"/>
</file>

<file path=xl/ctrlProps/ctrlProp416.xml><?xml version="1.0" encoding="utf-8"?>
<formControlPr xmlns="http://schemas.microsoft.com/office/spreadsheetml/2009/9/main" objectType="Radio" checked="Checked" lockText="1"/>
</file>

<file path=xl/ctrlProps/ctrlProp417.xml><?xml version="1.0" encoding="utf-8"?>
<formControlPr xmlns="http://schemas.microsoft.com/office/spreadsheetml/2009/9/main" objectType="Radio" lockText="1"/>
</file>

<file path=xl/ctrlProps/ctrlProp418.xml><?xml version="1.0" encoding="utf-8"?>
<formControlPr xmlns="http://schemas.microsoft.com/office/spreadsheetml/2009/9/main" objectType="Radio" firstButton="1" fmlaLink="AU442" lockText="1"/>
</file>

<file path=xl/ctrlProps/ctrlProp419.xml><?xml version="1.0" encoding="utf-8"?>
<formControlPr xmlns="http://schemas.microsoft.com/office/spreadsheetml/2009/9/main" objectType="Radio" checked="Checked" lockText="1"/>
</file>

<file path=xl/ctrlProps/ctrlProp420.xml><?xml version="1.0" encoding="utf-8"?>
<formControlPr xmlns="http://schemas.microsoft.com/office/spreadsheetml/2009/9/main" objectType="Radio" lockText="1"/>
</file>

<file path=xl/ctrlProps/ctrlProp421.xml><?xml version="1.0" encoding="utf-8"?>
<formControlPr xmlns="http://schemas.microsoft.com/office/spreadsheetml/2009/9/main" objectType="Radio" firstButton="1" fmlaLink="K452" lockText="1"/>
</file>

<file path=xl/ctrlProps/ctrlProp422.xml><?xml version="1.0" encoding="utf-8"?>
<formControlPr xmlns="http://schemas.microsoft.com/office/spreadsheetml/2009/9/main" objectType="Radio" lockText="1"/>
</file>

<file path=xl/ctrlProps/ctrlProp423.xml><?xml version="1.0" encoding="utf-8"?>
<formControlPr xmlns="http://schemas.microsoft.com/office/spreadsheetml/2009/9/main" objectType="Radio" checked="Checked" lockText="1"/>
</file>

<file path=xl/ctrlProps/ctrlProp424.xml><?xml version="1.0" encoding="utf-8"?>
<formControlPr xmlns="http://schemas.microsoft.com/office/spreadsheetml/2009/9/main" objectType="Radio" firstButton="1" fmlaLink="W452" lockText="1"/>
</file>

<file path=xl/ctrlProps/ctrlProp425.xml><?xml version="1.0" encoding="utf-8"?>
<formControlPr xmlns="http://schemas.microsoft.com/office/spreadsheetml/2009/9/main" objectType="Radio" lockText="1"/>
</file>

<file path=xl/ctrlProps/ctrlProp426.xml><?xml version="1.0" encoding="utf-8"?>
<formControlPr xmlns="http://schemas.microsoft.com/office/spreadsheetml/2009/9/main" objectType="Radio" checked="Checked" lockText="1"/>
</file>

<file path=xl/ctrlProps/ctrlProp427.xml><?xml version="1.0" encoding="utf-8"?>
<formControlPr xmlns="http://schemas.microsoft.com/office/spreadsheetml/2009/9/main" objectType="Radio" firstButton="1" fmlaLink="AJ452" lockText="1"/>
</file>

<file path=xl/ctrlProps/ctrlProp428.xml><?xml version="1.0" encoding="utf-8"?>
<formControlPr xmlns="http://schemas.microsoft.com/office/spreadsheetml/2009/9/main" objectType="Radio" lockText="1"/>
</file>

<file path=xl/ctrlProps/ctrlProp429.xml><?xml version="1.0" encoding="utf-8"?>
<formControlPr xmlns="http://schemas.microsoft.com/office/spreadsheetml/2009/9/main" objectType="Radio" checked="Checked" lockText="1"/>
</file>

<file path=xl/ctrlProps/ctrlProp430.xml><?xml version="1.0" encoding="utf-8"?>
<formControlPr xmlns="http://schemas.microsoft.com/office/spreadsheetml/2009/9/main" objectType="Radio" firstButton="1" fmlaLink="K456" lockText="1"/>
</file>

<file path=xl/ctrlProps/ctrlProp431.xml><?xml version="1.0" encoding="utf-8"?>
<formControlPr xmlns="http://schemas.microsoft.com/office/spreadsheetml/2009/9/main" objectType="Radio" lockText="1"/>
</file>

<file path=xl/ctrlProps/ctrlProp432.xml><?xml version="1.0" encoding="utf-8"?>
<formControlPr xmlns="http://schemas.microsoft.com/office/spreadsheetml/2009/9/main" objectType="Radio" checked="Checked" lockText="1"/>
</file>

<file path=xl/ctrlProps/ctrlProp433.xml><?xml version="1.0" encoding="utf-8"?>
<formControlPr xmlns="http://schemas.microsoft.com/office/spreadsheetml/2009/9/main" objectType="Radio" firstButton="1" fmlaLink="W456" lockText="1"/>
</file>

<file path=xl/ctrlProps/ctrlProp434.xml><?xml version="1.0" encoding="utf-8"?>
<formControlPr xmlns="http://schemas.microsoft.com/office/spreadsheetml/2009/9/main" objectType="Radio" lockText="1"/>
</file>

<file path=xl/ctrlProps/ctrlProp435.xml><?xml version="1.0" encoding="utf-8"?>
<formControlPr xmlns="http://schemas.microsoft.com/office/spreadsheetml/2009/9/main" objectType="Radio" checked="Checked" lockText="1"/>
</file>

<file path=xl/ctrlProps/ctrlProp436.xml><?xml version="1.0" encoding="utf-8"?>
<formControlPr xmlns="http://schemas.microsoft.com/office/spreadsheetml/2009/9/main" objectType="Radio" firstButton="1" fmlaLink="AJ456" lockText="1"/>
</file>

<file path=xl/ctrlProps/ctrlProp437.xml><?xml version="1.0" encoding="utf-8"?>
<formControlPr xmlns="http://schemas.microsoft.com/office/spreadsheetml/2009/9/main" objectType="Radio" lockText="1"/>
</file>

<file path=xl/ctrlProps/ctrlProp438.xml><?xml version="1.0" encoding="utf-8"?>
<formControlPr xmlns="http://schemas.microsoft.com/office/spreadsheetml/2009/9/main" objectType="Radio" checked="Checked" lockText="1"/>
</file>

<file path=xl/ctrlProps/ctrlProp439.xml><?xml version="1.0" encoding="utf-8"?>
<formControlPr xmlns="http://schemas.microsoft.com/office/spreadsheetml/2009/9/main" objectType="Radio" checked="Checked" firstButton="1" fmlaLink="AU451" lockText="1"/>
</file>

<file path=xl/ctrlProps/ctrlProp440.xml><?xml version="1.0" encoding="utf-8"?>
<formControlPr xmlns="http://schemas.microsoft.com/office/spreadsheetml/2009/9/main" objectType="Radio" lockText="1"/>
</file>

<file path=xl/ctrlProps/ctrlProp441.xml><?xml version="1.0" encoding="utf-8"?>
<formControlPr xmlns="http://schemas.microsoft.com/office/spreadsheetml/2009/9/main" objectType="Radio" lockText="1"/>
</file>

<file path=xl/ctrlProps/ctrlProp442.xml><?xml version="1.0" encoding="utf-8"?>
<formControlPr xmlns="http://schemas.microsoft.com/office/spreadsheetml/2009/9/main" objectType="Radio" checked="Checked" firstButton="1" fmlaLink="K470" lockText="1"/>
</file>

<file path=xl/ctrlProps/ctrlProp443.xml><?xml version="1.0" encoding="utf-8"?>
<formControlPr xmlns="http://schemas.microsoft.com/office/spreadsheetml/2009/9/main" objectType="Radio" lockText="1"/>
</file>

<file path=xl/ctrlProps/ctrlProp444.xml><?xml version="1.0" encoding="utf-8"?>
<formControlPr xmlns="http://schemas.microsoft.com/office/spreadsheetml/2009/9/main" objectType="Radio" lockText="1"/>
</file>

<file path=xl/ctrlProps/ctrlProp445.xml><?xml version="1.0" encoding="utf-8"?>
<formControlPr xmlns="http://schemas.microsoft.com/office/spreadsheetml/2009/9/main" objectType="Radio" checked="Checked" firstButton="1" fmlaLink="W470" lockText="1"/>
</file>

<file path=xl/ctrlProps/ctrlProp446.xml><?xml version="1.0" encoding="utf-8"?>
<formControlPr xmlns="http://schemas.microsoft.com/office/spreadsheetml/2009/9/main" objectType="Radio" lockText="1"/>
</file>

<file path=xl/ctrlProps/ctrlProp447.xml><?xml version="1.0" encoding="utf-8"?>
<formControlPr xmlns="http://schemas.microsoft.com/office/spreadsheetml/2009/9/main" objectType="Radio" lockText="1"/>
</file>

<file path=xl/ctrlProps/ctrlProp448.xml><?xml version="1.0" encoding="utf-8"?>
<formControlPr xmlns="http://schemas.microsoft.com/office/spreadsheetml/2009/9/main" objectType="Radio" checked="Checked" firstButton="1" fmlaLink="AJ470" lockText="1"/>
</file>

<file path=xl/ctrlProps/ctrlProp449.xml><?xml version="1.0" encoding="utf-8"?>
<formControlPr xmlns="http://schemas.microsoft.com/office/spreadsheetml/2009/9/main" objectType="Radio" lockText="1"/>
</file>

<file path=xl/ctrlProps/ctrlProp450.xml><?xml version="1.0" encoding="utf-8"?>
<formControlPr xmlns="http://schemas.microsoft.com/office/spreadsheetml/2009/9/main" objectType="Radio" lockText="1"/>
</file>

<file path=xl/ctrlProps/ctrlProp451.xml><?xml version="1.0" encoding="utf-8"?>
<formControlPr xmlns="http://schemas.microsoft.com/office/spreadsheetml/2009/9/main" objectType="Radio" checked="Checked" firstButton="1" fmlaLink="K474" lockText="1"/>
</file>

<file path=xl/ctrlProps/ctrlProp452.xml><?xml version="1.0" encoding="utf-8"?>
<formControlPr xmlns="http://schemas.microsoft.com/office/spreadsheetml/2009/9/main" objectType="Radio" lockText="1"/>
</file>

<file path=xl/ctrlProps/ctrlProp453.xml><?xml version="1.0" encoding="utf-8"?>
<formControlPr xmlns="http://schemas.microsoft.com/office/spreadsheetml/2009/9/main" objectType="Radio" lockText="1"/>
</file>

<file path=xl/ctrlProps/ctrlProp454.xml><?xml version="1.0" encoding="utf-8"?>
<formControlPr xmlns="http://schemas.microsoft.com/office/spreadsheetml/2009/9/main" objectType="Radio" checked="Checked" firstButton="1" fmlaLink="W474" lockText="1"/>
</file>

<file path=xl/ctrlProps/ctrlProp455.xml><?xml version="1.0" encoding="utf-8"?>
<formControlPr xmlns="http://schemas.microsoft.com/office/spreadsheetml/2009/9/main" objectType="Radio" lockText="1"/>
</file>

<file path=xl/ctrlProps/ctrlProp456.xml><?xml version="1.0" encoding="utf-8"?>
<formControlPr xmlns="http://schemas.microsoft.com/office/spreadsheetml/2009/9/main" objectType="Radio" lockText="1"/>
</file>

<file path=xl/ctrlProps/ctrlProp457.xml><?xml version="1.0" encoding="utf-8"?>
<formControlPr xmlns="http://schemas.microsoft.com/office/spreadsheetml/2009/9/main" objectType="Radio" checked="Checked" firstButton="1" fmlaLink="AJ474" lockText="1"/>
</file>

<file path=xl/ctrlProps/ctrlProp458.xml><?xml version="1.0" encoding="utf-8"?>
<formControlPr xmlns="http://schemas.microsoft.com/office/spreadsheetml/2009/9/main" objectType="Radio" lockText="1"/>
</file>

<file path=xl/ctrlProps/ctrlProp459.xml><?xml version="1.0" encoding="utf-8"?>
<formControlPr xmlns="http://schemas.microsoft.com/office/spreadsheetml/2009/9/main" objectType="Radio" lockText="1"/>
</file>

<file path=xl/ctrlProps/ctrlProp460.xml><?xml version="1.0" encoding="utf-8"?>
<formControlPr xmlns="http://schemas.microsoft.com/office/spreadsheetml/2009/9/main" objectType="Radio" firstButton="1" fmlaLink="AU469" lockText="1"/>
</file>

<file path=xl/ctrlProps/ctrlProp461.xml><?xml version="1.0" encoding="utf-8"?>
<formControlPr xmlns="http://schemas.microsoft.com/office/spreadsheetml/2009/9/main" objectType="Radio" checked="Checked" lockText="1"/>
</file>

<file path=xl/ctrlProps/ctrlProp462.xml><?xml version="1.0" encoding="utf-8"?>
<formControlPr xmlns="http://schemas.microsoft.com/office/spreadsheetml/2009/9/main" objectType="Radio" lockText="1"/>
</file>

<file path=xl/ctrlProps/ctrlProp463.xml><?xml version="1.0" encoding="utf-8"?>
<formControlPr xmlns="http://schemas.microsoft.com/office/spreadsheetml/2009/9/main" objectType="Radio" checked="Checked" firstButton="1" fmlaLink="K480" lockText="1"/>
</file>

<file path=xl/ctrlProps/ctrlProp464.xml><?xml version="1.0" encoding="utf-8"?>
<formControlPr xmlns="http://schemas.microsoft.com/office/spreadsheetml/2009/9/main" objectType="Radio" lockText="1"/>
</file>

<file path=xl/ctrlProps/ctrlProp465.xml><?xml version="1.0" encoding="utf-8"?>
<formControlPr xmlns="http://schemas.microsoft.com/office/spreadsheetml/2009/9/main" objectType="Radio" lockText="1"/>
</file>

<file path=xl/ctrlProps/ctrlProp466.xml><?xml version="1.0" encoding="utf-8"?>
<formControlPr xmlns="http://schemas.microsoft.com/office/spreadsheetml/2009/9/main" objectType="Radio" checked="Checked" firstButton="1" fmlaLink="W480" lockText="1"/>
</file>

<file path=xl/ctrlProps/ctrlProp467.xml><?xml version="1.0" encoding="utf-8"?>
<formControlPr xmlns="http://schemas.microsoft.com/office/spreadsheetml/2009/9/main" objectType="Radio" lockText="1"/>
</file>

<file path=xl/ctrlProps/ctrlProp468.xml><?xml version="1.0" encoding="utf-8"?>
<formControlPr xmlns="http://schemas.microsoft.com/office/spreadsheetml/2009/9/main" objectType="Radio" lockText="1"/>
</file>

<file path=xl/ctrlProps/ctrlProp469.xml><?xml version="1.0" encoding="utf-8"?>
<formControlPr xmlns="http://schemas.microsoft.com/office/spreadsheetml/2009/9/main" objectType="Radio" firstButton="1" fmlaLink="AJ480" lockText="1"/>
</file>

<file path=xl/ctrlProps/ctrlProp470.xml><?xml version="1.0" encoding="utf-8"?>
<formControlPr xmlns="http://schemas.microsoft.com/office/spreadsheetml/2009/9/main" objectType="Radio" lockText="1"/>
</file>

<file path=xl/ctrlProps/ctrlProp471.xml><?xml version="1.0" encoding="utf-8"?>
<formControlPr xmlns="http://schemas.microsoft.com/office/spreadsheetml/2009/9/main" objectType="Radio" checked="Checked" lockText="1"/>
</file>

<file path=xl/ctrlProps/ctrlProp472.xml><?xml version="1.0" encoding="utf-8"?>
<formControlPr xmlns="http://schemas.microsoft.com/office/spreadsheetml/2009/9/main" objectType="Radio" firstButton="1" fmlaLink="K484" lockText="1"/>
</file>

<file path=xl/ctrlProps/ctrlProp473.xml><?xml version="1.0" encoding="utf-8"?>
<formControlPr xmlns="http://schemas.microsoft.com/office/spreadsheetml/2009/9/main" objectType="Radio" checked="Checked" lockText="1"/>
</file>

<file path=xl/ctrlProps/ctrlProp474.xml><?xml version="1.0" encoding="utf-8"?>
<formControlPr xmlns="http://schemas.microsoft.com/office/spreadsheetml/2009/9/main" objectType="Radio" lockText="1"/>
</file>

<file path=xl/ctrlProps/ctrlProp475.xml><?xml version="1.0" encoding="utf-8"?>
<formControlPr xmlns="http://schemas.microsoft.com/office/spreadsheetml/2009/9/main" objectType="Radio" firstButton="1" fmlaLink="W484" lockText="1"/>
</file>

<file path=xl/ctrlProps/ctrlProp476.xml><?xml version="1.0" encoding="utf-8"?>
<formControlPr xmlns="http://schemas.microsoft.com/office/spreadsheetml/2009/9/main" objectType="Radio" lockText="1"/>
</file>

<file path=xl/ctrlProps/ctrlProp477.xml><?xml version="1.0" encoding="utf-8"?>
<formControlPr xmlns="http://schemas.microsoft.com/office/spreadsheetml/2009/9/main" objectType="Radio" checked="Checked" lockText="1"/>
</file>

<file path=xl/ctrlProps/ctrlProp478.xml><?xml version="1.0" encoding="utf-8"?>
<formControlPr xmlns="http://schemas.microsoft.com/office/spreadsheetml/2009/9/main" objectType="Radio" firstButton="1" fmlaLink="AJ484" lockText="1"/>
</file>

<file path=xl/ctrlProps/ctrlProp479.xml><?xml version="1.0" encoding="utf-8"?>
<formControlPr xmlns="http://schemas.microsoft.com/office/spreadsheetml/2009/9/main" objectType="Radio" lockText="1"/>
</file>

<file path=xl/ctrlProps/ctrlProp480.xml><?xml version="1.0" encoding="utf-8"?>
<formControlPr xmlns="http://schemas.microsoft.com/office/spreadsheetml/2009/9/main" objectType="Radio" checked="Checked" lockText="1"/>
</file>

<file path=xl/ctrlProps/ctrlProp481.xml><?xml version="1.0" encoding="utf-8"?>
<formControlPr xmlns="http://schemas.microsoft.com/office/spreadsheetml/2009/9/main" objectType="Radio" firstButton="1" fmlaLink="AU479" lockText="1"/>
</file>

<file path=xl/ctrlProps/ctrlProp482.xml><?xml version="1.0" encoding="utf-8"?>
<formControlPr xmlns="http://schemas.microsoft.com/office/spreadsheetml/2009/9/main" objectType="Radio" lockText="1"/>
</file>

<file path=xl/ctrlProps/ctrlProp483.xml><?xml version="1.0" encoding="utf-8"?>
<formControlPr xmlns="http://schemas.microsoft.com/office/spreadsheetml/2009/9/main" objectType="Radio" checked="Checked" lockText="1"/>
</file>

<file path=xl/ctrlProps/ctrlProp484.xml><?xml version="1.0" encoding="utf-8"?>
<formControlPr xmlns="http://schemas.microsoft.com/office/spreadsheetml/2009/9/main" objectType="Radio" checked="Checked" firstButton="1" fmlaLink="K489" lockText="1"/>
</file>

<file path=xl/ctrlProps/ctrlProp485.xml><?xml version="1.0" encoding="utf-8"?>
<formControlPr xmlns="http://schemas.microsoft.com/office/spreadsheetml/2009/9/main" objectType="Radio" lockText="1"/>
</file>

<file path=xl/ctrlProps/ctrlProp486.xml><?xml version="1.0" encoding="utf-8"?>
<formControlPr xmlns="http://schemas.microsoft.com/office/spreadsheetml/2009/9/main" objectType="Radio" lockText="1"/>
</file>

<file path=xl/ctrlProps/ctrlProp487.xml><?xml version="1.0" encoding="utf-8"?>
<formControlPr xmlns="http://schemas.microsoft.com/office/spreadsheetml/2009/9/main" objectType="Radio" checked="Checked" firstButton="1" fmlaLink="W489" lockText="1"/>
</file>

<file path=xl/ctrlProps/ctrlProp488.xml><?xml version="1.0" encoding="utf-8"?>
<formControlPr xmlns="http://schemas.microsoft.com/office/spreadsheetml/2009/9/main" objectType="Radio" lockText="1"/>
</file>

<file path=xl/ctrlProps/ctrlProp489.xml><?xml version="1.0" encoding="utf-8"?>
<formControlPr xmlns="http://schemas.microsoft.com/office/spreadsheetml/2009/9/main" objectType="Radio" lockText="1"/>
</file>

<file path=xl/ctrlProps/ctrlProp490.xml><?xml version="1.0" encoding="utf-8"?>
<formControlPr xmlns="http://schemas.microsoft.com/office/spreadsheetml/2009/9/main" objectType="Radio" checked="Checked" firstButton="1" fmlaLink="AJ489" lockText="1"/>
</file>

<file path=xl/ctrlProps/ctrlProp491.xml><?xml version="1.0" encoding="utf-8"?>
<formControlPr xmlns="http://schemas.microsoft.com/office/spreadsheetml/2009/9/main" objectType="Radio" lockText="1"/>
</file>

<file path=xl/ctrlProps/ctrlProp492.xml><?xml version="1.0" encoding="utf-8"?>
<formControlPr xmlns="http://schemas.microsoft.com/office/spreadsheetml/2009/9/main" objectType="Radio" lockText="1"/>
</file>

<file path=xl/ctrlProps/ctrlProp493.xml><?xml version="1.0" encoding="utf-8"?>
<formControlPr xmlns="http://schemas.microsoft.com/office/spreadsheetml/2009/9/main" objectType="Radio" firstButton="1" fmlaLink="K493" lockText="1"/>
</file>

<file path=xl/ctrlProps/ctrlProp494.xml><?xml version="1.0" encoding="utf-8"?>
<formControlPr xmlns="http://schemas.microsoft.com/office/spreadsheetml/2009/9/main" objectType="Radio" lockText="1"/>
</file>

<file path=xl/ctrlProps/ctrlProp495.xml><?xml version="1.0" encoding="utf-8"?>
<formControlPr xmlns="http://schemas.microsoft.com/office/spreadsheetml/2009/9/main" objectType="Radio" checked="Checked" lockText="1"/>
</file>

<file path=xl/ctrlProps/ctrlProp496.xml><?xml version="1.0" encoding="utf-8"?>
<formControlPr xmlns="http://schemas.microsoft.com/office/spreadsheetml/2009/9/main" objectType="Radio" firstButton="1" fmlaLink="W493" lockText="1"/>
</file>

<file path=xl/ctrlProps/ctrlProp497.xml><?xml version="1.0" encoding="utf-8"?>
<formControlPr xmlns="http://schemas.microsoft.com/office/spreadsheetml/2009/9/main" objectType="Radio" lockText="1"/>
</file>

<file path=xl/ctrlProps/ctrlProp498.xml><?xml version="1.0" encoding="utf-8"?>
<formControlPr xmlns="http://schemas.microsoft.com/office/spreadsheetml/2009/9/main" objectType="Radio" checked="Checked" lockText="1"/>
</file>

<file path=xl/ctrlProps/ctrlProp499.xml><?xml version="1.0" encoding="utf-8"?>
<formControlPr xmlns="http://schemas.microsoft.com/office/spreadsheetml/2009/9/main" objectType="Radio" firstButton="1" fmlaLink="AJ493" lockText="1"/>
</file>

<file path=xl/ctrlProps/ctrlProp500.xml><?xml version="1.0" encoding="utf-8"?>
<formControlPr xmlns="http://schemas.microsoft.com/office/spreadsheetml/2009/9/main" objectType="Radio" lockText="1"/>
</file>

<file path=xl/ctrlProps/ctrlProp501.xml><?xml version="1.0" encoding="utf-8"?>
<formControlPr xmlns="http://schemas.microsoft.com/office/spreadsheetml/2009/9/main" objectType="Radio" checked="Checked" lockText="1"/>
</file>

<file path=xl/ctrlProps/ctrlProp502.xml><?xml version="1.0" encoding="utf-8"?>
<formControlPr xmlns="http://schemas.microsoft.com/office/spreadsheetml/2009/9/main" objectType="Radio" firstButton="1" fmlaLink="AU488" lockText="1"/>
</file>

<file path=xl/ctrlProps/ctrlProp503.xml><?xml version="1.0" encoding="utf-8"?>
<formControlPr xmlns="http://schemas.microsoft.com/office/spreadsheetml/2009/9/main" objectType="Radio" lockText="1"/>
</file>

<file path=xl/ctrlProps/ctrlProp504.xml><?xml version="1.0" encoding="utf-8"?>
<formControlPr xmlns="http://schemas.microsoft.com/office/spreadsheetml/2009/9/main" objectType="Radio" checked="Checked" lockText="1"/>
</file>

<file path=xl/ctrlProps/ctrlProp505.xml><?xml version="1.0" encoding="utf-8"?>
<formControlPr xmlns="http://schemas.microsoft.com/office/spreadsheetml/2009/9/main" objectType="Radio" checked="Checked" firstButton="1" fmlaLink="K514" lockText="1"/>
</file>

<file path=xl/ctrlProps/ctrlProp506.xml><?xml version="1.0" encoding="utf-8"?>
<formControlPr xmlns="http://schemas.microsoft.com/office/spreadsheetml/2009/9/main" objectType="Radio" lockText="1"/>
</file>

<file path=xl/ctrlProps/ctrlProp507.xml><?xml version="1.0" encoding="utf-8"?>
<formControlPr xmlns="http://schemas.microsoft.com/office/spreadsheetml/2009/9/main" objectType="Radio" lockText="1"/>
</file>

<file path=xl/ctrlProps/ctrlProp508.xml><?xml version="1.0" encoding="utf-8"?>
<formControlPr xmlns="http://schemas.microsoft.com/office/spreadsheetml/2009/9/main" objectType="Radio" firstButton="1" fmlaLink="W514" lockText="1"/>
</file>

<file path=xl/ctrlProps/ctrlProp509.xml><?xml version="1.0" encoding="utf-8"?>
<formControlPr xmlns="http://schemas.microsoft.com/office/spreadsheetml/2009/9/main" objectType="Radio" lockText="1"/>
</file>

<file path=xl/ctrlProps/ctrlProp510.xml><?xml version="1.0" encoding="utf-8"?>
<formControlPr xmlns="http://schemas.microsoft.com/office/spreadsheetml/2009/9/main" objectType="Radio" checked="Checked" lockText="1"/>
</file>

<file path=xl/ctrlProps/ctrlProp511.xml><?xml version="1.0" encoding="utf-8"?>
<formControlPr xmlns="http://schemas.microsoft.com/office/spreadsheetml/2009/9/main" objectType="Radio" checked="Checked" firstButton="1" fmlaLink="AJ514" lockText="1"/>
</file>

<file path=xl/ctrlProps/ctrlProp512.xml><?xml version="1.0" encoding="utf-8"?>
<formControlPr xmlns="http://schemas.microsoft.com/office/spreadsheetml/2009/9/main" objectType="Radio" lockText="1"/>
</file>

<file path=xl/ctrlProps/ctrlProp513.xml><?xml version="1.0" encoding="utf-8"?>
<formControlPr xmlns="http://schemas.microsoft.com/office/spreadsheetml/2009/9/main" objectType="Radio" lockText="1"/>
</file>

<file path=xl/ctrlProps/ctrlProp514.xml><?xml version="1.0" encoding="utf-8"?>
<formControlPr xmlns="http://schemas.microsoft.com/office/spreadsheetml/2009/9/main" objectType="Radio" checked="Checked" firstButton="1" fmlaLink="K518" lockText="1"/>
</file>

<file path=xl/ctrlProps/ctrlProp515.xml><?xml version="1.0" encoding="utf-8"?>
<formControlPr xmlns="http://schemas.microsoft.com/office/spreadsheetml/2009/9/main" objectType="Radio" lockText="1"/>
</file>

<file path=xl/ctrlProps/ctrlProp516.xml><?xml version="1.0" encoding="utf-8"?>
<formControlPr xmlns="http://schemas.microsoft.com/office/spreadsheetml/2009/9/main" objectType="Radio" lockText="1"/>
</file>

<file path=xl/ctrlProps/ctrlProp517.xml><?xml version="1.0" encoding="utf-8"?>
<formControlPr xmlns="http://schemas.microsoft.com/office/spreadsheetml/2009/9/main" objectType="Radio" firstButton="1" fmlaLink="W518" lockText="1"/>
</file>

<file path=xl/ctrlProps/ctrlProp518.xml><?xml version="1.0" encoding="utf-8"?>
<formControlPr xmlns="http://schemas.microsoft.com/office/spreadsheetml/2009/9/main" objectType="Radio" lockText="1"/>
</file>

<file path=xl/ctrlProps/ctrlProp519.xml><?xml version="1.0" encoding="utf-8"?>
<formControlPr xmlns="http://schemas.microsoft.com/office/spreadsheetml/2009/9/main" objectType="Radio" checked="Checked" lockText="1"/>
</file>

<file path=xl/ctrlProps/ctrlProp520.xml><?xml version="1.0" encoding="utf-8"?>
<formControlPr xmlns="http://schemas.microsoft.com/office/spreadsheetml/2009/9/main" objectType="Radio" firstButton="1" fmlaLink="AJ518" lockText="1"/>
</file>

<file path=xl/ctrlProps/ctrlProp521.xml><?xml version="1.0" encoding="utf-8"?>
<formControlPr xmlns="http://schemas.microsoft.com/office/spreadsheetml/2009/9/main" objectType="Radio" checked="Checked" lockText="1"/>
</file>

<file path=xl/ctrlProps/ctrlProp522.xml><?xml version="1.0" encoding="utf-8"?>
<formControlPr xmlns="http://schemas.microsoft.com/office/spreadsheetml/2009/9/main" objectType="Radio" lockText="1"/>
</file>

<file path=xl/ctrlProps/ctrlProp523.xml><?xml version="1.0" encoding="utf-8"?>
<formControlPr xmlns="http://schemas.microsoft.com/office/spreadsheetml/2009/9/main" objectType="Radio" firstButton="1" fmlaLink="AU513" lockText="1"/>
</file>

<file path=xl/ctrlProps/ctrlProp524.xml><?xml version="1.0" encoding="utf-8"?>
<formControlPr xmlns="http://schemas.microsoft.com/office/spreadsheetml/2009/9/main" objectType="Radio" lockText="1"/>
</file>

<file path=xl/ctrlProps/ctrlProp525.xml><?xml version="1.0" encoding="utf-8"?>
<formControlPr xmlns="http://schemas.microsoft.com/office/spreadsheetml/2009/9/main" objectType="Radio" lockText="1"/>
</file>

<file path=xl/ctrlProps/ctrlProp526.xml><?xml version="1.0" encoding="utf-8"?>
<formControlPr xmlns="http://schemas.microsoft.com/office/spreadsheetml/2009/9/main" objectType="Radio" firstButton="1" fmlaLink="W531" lockText="1"/>
</file>

<file path=xl/ctrlProps/ctrlProp527.xml><?xml version="1.0" encoding="utf-8"?>
<formControlPr xmlns="http://schemas.microsoft.com/office/spreadsheetml/2009/9/main" objectType="Radio" lockText="1"/>
</file>

<file path=xl/ctrlProps/ctrlProp528.xml><?xml version="1.0" encoding="utf-8"?>
<formControlPr xmlns="http://schemas.microsoft.com/office/spreadsheetml/2009/9/main" objectType="Radio" checked="Checked" lockText="1"/>
</file>

<file path=xl/ctrlProps/ctrlProp529.xml><?xml version="1.0" encoding="utf-8"?>
<formControlPr xmlns="http://schemas.microsoft.com/office/spreadsheetml/2009/9/main" objectType="Radio" firstButton="1" fmlaLink="AJ531" lockText="1"/>
</file>

<file path=xl/ctrlProps/ctrlProp530.xml><?xml version="1.0" encoding="utf-8"?>
<formControlPr xmlns="http://schemas.microsoft.com/office/spreadsheetml/2009/9/main" objectType="Radio" lockText="1"/>
</file>

<file path=xl/ctrlProps/ctrlProp531.xml><?xml version="1.0" encoding="utf-8"?>
<formControlPr xmlns="http://schemas.microsoft.com/office/spreadsheetml/2009/9/main" objectType="Radio" checked="Checked" lockText="1"/>
</file>

<file path=xl/ctrlProps/ctrlProp532.xml><?xml version="1.0" encoding="utf-8"?>
<formControlPr xmlns="http://schemas.microsoft.com/office/spreadsheetml/2009/9/main" objectType="Radio" firstButton="1" fmlaLink="W535" lockText="1"/>
</file>

<file path=xl/ctrlProps/ctrlProp533.xml><?xml version="1.0" encoding="utf-8"?>
<formControlPr xmlns="http://schemas.microsoft.com/office/spreadsheetml/2009/9/main" objectType="Radio" lockText="1"/>
</file>

<file path=xl/ctrlProps/ctrlProp534.xml><?xml version="1.0" encoding="utf-8"?>
<formControlPr xmlns="http://schemas.microsoft.com/office/spreadsheetml/2009/9/main" objectType="Radio" checked="Checked" lockText="1"/>
</file>

<file path=xl/ctrlProps/ctrlProp535.xml><?xml version="1.0" encoding="utf-8"?>
<formControlPr xmlns="http://schemas.microsoft.com/office/spreadsheetml/2009/9/main" objectType="Radio" firstButton="1" fmlaLink="AJ535" lockText="1"/>
</file>

<file path=xl/ctrlProps/ctrlProp536.xml><?xml version="1.0" encoding="utf-8"?>
<formControlPr xmlns="http://schemas.microsoft.com/office/spreadsheetml/2009/9/main" objectType="Radio" lockText="1"/>
</file>

<file path=xl/ctrlProps/ctrlProp537.xml><?xml version="1.0" encoding="utf-8"?>
<formControlPr xmlns="http://schemas.microsoft.com/office/spreadsheetml/2009/9/main" objectType="Radio" checked="Checked" lockText="1"/>
</file>

<file path=xl/ctrlProps/ctrlProp538.xml><?xml version="1.0" encoding="utf-8"?>
<formControlPr xmlns="http://schemas.microsoft.com/office/spreadsheetml/2009/9/main" objectType="Radio" firstButton="1" fmlaLink="AU530" lockText="1"/>
</file>

<file path=xl/ctrlProps/ctrlProp539.xml><?xml version="1.0" encoding="utf-8"?>
<formControlPr xmlns="http://schemas.microsoft.com/office/spreadsheetml/2009/9/main" objectType="Radio" checked="Checked" lockText="1"/>
</file>

<file path=xl/ctrlProps/ctrlProp540.xml><?xml version="1.0" encoding="utf-8"?>
<formControlPr xmlns="http://schemas.microsoft.com/office/spreadsheetml/2009/9/main" objectType="Radio" lockText="1"/>
</file>

<file path=xl/ctrlProps/ctrlProp541.xml><?xml version="1.0" encoding="utf-8"?>
<formControlPr xmlns="http://schemas.microsoft.com/office/spreadsheetml/2009/9/main" objectType="Radio" checked="Checked" firstButton="1" fmlaLink="K540" lockText="1"/>
</file>

<file path=xl/ctrlProps/ctrlProp542.xml><?xml version="1.0" encoding="utf-8"?>
<formControlPr xmlns="http://schemas.microsoft.com/office/spreadsheetml/2009/9/main" objectType="Radio" lockText="1"/>
</file>

<file path=xl/ctrlProps/ctrlProp543.xml><?xml version="1.0" encoding="utf-8"?>
<formControlPr xmlns="http://schemas.microsoft.com/office/spreadsheetml/2009/9/main" objectType="Radio" lockText="1"/>
</file>

<file path=xl/ctrlProps/ctrlProp544.xml><?xml version="1.0" encoding="utf-8"?>
<formControlPr xmlns="http://schemas.microsoft.com/office/spreadsheetml/2009/9/main" objectType="Radio" checked="Checked" firstButton="1" fmlaLink="W540" lockText="1"/>
</file>

<file path=xl/ctrlProps/ctrlProp545.xml><?xml version="1.0" encoding="utf-8"?>
<formControlPr xmlns="http://schemas.microsoft.com/office/spreadsheetml/2009/9/main" objectType="Radio" lockText="1"/>
</file>

<file path=xl/ctrlProps/ctrlProp546.xml><?xml version="1.0" encoding="utf-8"?>
<formControlPr xmlns="http://schemas.microsoft.com/office/spreadsheetml/2009/9/main" objectType="Radio" lockText="1"/>
</file>

<file path=xl/ctrlProps/ctrlProp547.xml><?xml version="1.0" encoding="utf-8"?>
<formControlPr xmlns="http://schemas.microsoft.com/office/spreadsheetml/2009/9/main" objectType="Radio" checked="Checked" firstButton="1" fmlaLink="AJ540" lockText="1"/>
</file>

<file path=xl/ctrlProps/ctrlProp548.xml><?xml version="1.0" encoding="utf-8"?>
<formControlPr xmlns="http://schemas.microsoft.com/office/spreadsheetml/2009/9/main" objectType="Radio" lockText="1"/>
</file>

<file path=xl/ctrlProps/ctrlProp549.xml><?xml version="1.0" encoding="utf-8"?>
<formControlPr xmlns="http://schemas.microsoft.com/office/spreadsheetml/2009/9/main" objectType="Radio" lockText="1"/>
</file>

<file path=xl/ctrlProps/ctrlProp550.xml><?xml version="1.0" encoding="utf-8"?>
<formControlPr xmlns="http://schemas.microsoft.com/office/spreadsheetml/2009/9/main" objectType="Radio" firstButton="1" fmlaLink="K544" lockText="1"/>
</file>

<file path=xl/ctrlProps/ctrlProp551.xml><?xml version="1.0" encoding="utf-8"?>
<formControlPr xmlns="http://schemas.microsoft.com/office/spreadsheetml/2009/9/main" objectType="Radio" checked="Checked" lockText="1"/>
</file>

<file path=xl/ctrlProps/ctrlProp552.xml><?xml version="1.0" encoding="utf-8"?>
<formControlPr xmlns="http://schemas.microsoft.com/office/spreadsheetml/2009/9/main" objectType="Radio" lockText="1"/>
</file>

<file path=xl/ctrlProps/ctrlProp553.xml><?xml version="1.0" encoding="utf-8"?>
<formControlPr xmlns="http://schemas.microsoft.com/office/spreadsheetml/2009/9/main" objectType="Radio" firstButton="1" fmlaLink="W544" lockText="1"/>
</file>

<file path=xl/ctrlProps/ctrlProp554.xml><?xml version="1.0" encoding="utf-8"?>
<formControlPr xmlns="http://schemas.microsoft.com/office/spreadsheetml/2009/9/main" objectType="Radio" checked="Checked" lockText="1"/>
</file>

<file path=xl/ctrlProps/ctrlProp555.xml><?xml version="1.0" encoding="utf-8"?>
<formControlPr xmlns="http://schemas.microsoft.com/office/spreadsheetml/2009/9/main" objectType="Radio" lockText="1"/>
</file>

<file path=xl/ctrlProps/ctrlProp556.xml><?xml version="1.0" encoding="utf-8"?>
<formControlPr xmlns="http://schemas.microsoft.com/office/spreadsheetml/2009/9/main" objectType="Radio" firstButton="1" fmlaLink="AJ544" lockText="1"/>
</file>

<file path=xl/ctrlProps/ctrlProp557.xml><?xml version="1.0" encoding="utf-8"?>
<formControlPr xmlns="http://schemas.microsoft.com/office/spreadsheetml/2009/9/main" objectType="Radio" lockText="1"/>
</file>

<file path=xl/ctrlProps/ctrlProp558.xml><?xml version="1.0" encoding="utf-8"?>
<formControlPr xmlns="http://schemas.microsoft.com/office/spreadsheetml/2009/9/main" objectType="Radio" checked="Checked" lockText="1"/>
</file>

<file path=xl/ctrlProps/ctrlProp559.xml><?xml version="1.0" encoding="utf-8"?>
<formControlPr xmlns="http://schemas.microsoft.com/office/spreadsheetml/2009/9/main" objectType="Radio" firstButton="1" fmlaLink="AU539" lockText="1"/>
</file>

<file path=xl/ctrlProps/ctrlProp560.xml><?xml version="1.0" encoding="utf-8"?>
<formControlPr xmlns="http://schemas.microsoft.com/office/spreadsheetml/2009/9/main" objectType="Radio" lockText="1"/>
</file>

<file path=xl/ctrlProps/ctrlProp561.xml><?xml version="1.0" encoding="utf-8"?>
<formControlPr xmlns="http://schemas.microsoft.com/office/spreadsheetml/2009/9/main" objectType="Radio" checked="Checked" lockText="1"/>
</file>

<file path=xl/ctrlProps/ctrlProp562.xml><?xml version="1.0" encoding="utf-8"?>
<formControlPr xmlns="http://schemas.microsoft.com/office/spreadsheetml/2009/9/main" objectType="Radio" checked="Checked" firstButton="1" fmlaLink="K550" lockText="1"/>
</file>

<file path=xl/ctrlProps/ctrlProp563.xml><?xml version="1.0" encoding="utf-8"?>
<formControlPr xmlns="http://schemas.microsoft.com/office/spreadsheetml/2009/9/main" objectType="Radio" lockText="1"/>
</file>

<file path=xl/ctrlProps/ctrlProp564.xml><?xml version="1.0" encoding="utf-8"?>
<formControlPr xmlns="http://schemas.microsoft.com/office/spreadsheetml/2009/9/main" objectType="Radio" lockText="1"/>
</file>

<file path=xl/ctrlProps/ctrlProp565.xml><?xml version="1.0" encoding="utf-8"?>
<formControlPr xmlns="http://schemas.microsoft.com/office/spreadsheetml/2009/9/main" objectType="Radio" checked="Checked" firstButton="1" fmlaLink="W550" lockText="1"/>
</file>

<file path=xl/ctrlProps/ctrlProp566.xml><?xml version="1.0" encoding="utf-8"?>
<formControlPr xmlns="http://schemas.microsoft.com/office/spreadsheetml/2009/9/main" objectType="Radio" lockText="1"/>
</file>

<file path=xl/ctrlProps/ctrlProp567.xml><?xml version="1.0" encoding="utf-8"?>
<formControlPr xmlns="http://schemas.microsoft.com/office/spreadsheetml/2009/9/main" objectType="Radio" lockText="1"/>
</file>

<file path=xl/ctrlProps/ctrlProp568.xml><?xml version="1.0" encoding="utf-8"?>
<formControlPr xmlns="http://schemas.microsoft.com/office/spreadsheetml/2009/9/main" objectType="Radio" firstButton="1" fmlaLink="AJ550" lockText="1"/>
</file>

<file path=xl/ctrlProps/ctrlProp569.xml><?xml version="1.0" encoding="utf-8"?>
<formControlPr xmlns="http://schemas.microsoft.com/office/spreadsheetml/2009/9/main" objectType="Radio" lockText="1"/>
</file>

<file path=xl/ctrlProps/ctrlProp570.xml><?xml version="1.0" encoding="utf-8"?>
<formControlPr xmlns="http://schemas.microsoft.com/office/spreadsheetml/2009/9/main" objectType="Radio" checked="Checked" lockText="1"/>
</file>

<file path=xl/ctrlProps/ctrlProp571.xml><?xml version="1.0" encoding="utf-8"?>
<formControlPr xmlns="http://schemas.microsoft.com/office/spreadsheetml/2009/9/main" objectType="Radio" checked="Checked" firstButton="1" fmlaLink="K554" lockText="1"/>
</file>

<file path=xl/ctrlProps/ctrlProp572.xml><?xml version="1.0" encoding="utf-8"?>
<formControlPr xmlns="http://schemas.microsoft.com/office/spreadsheetml/2009/9/main" objectType="Radio" lockText="1"/>
</file>

<file path=xl/ctrlProps/ctrlProp573.xml><?xml version="1.0" encoding="utf-8"?>
<formControlPr xmlns="http://schemas.microsoft.com/office/spreadsheetml/2009/9/main" objectType="Radio" lockText="1"/>
</file>

<file path=xl/ctrlProps/ctrlProp574.xml><?xml version="1.0" encoding="utf-8"?>
<formControlPr xmlns="http://schemas.microsoft.com/office/spreadsheetml/2009/9/main" objectType="Radio" firstButton="1" fmlaLink="W554" lockText="1"/>
</file>

<file path=xl/ctrlProps/ctrlProp575.xml><?xml version="1.0" encoding="utf-8"?>
<formControlPr xmlns="http://schemas.microsoft.com/office/spreadsheetml/2009/9/main" objectType="Radio" checked="Checked" lockText="1"/>
</file>

<file path=xl/ctrlProps/ctrlProp576.xml><?xml version="1.0" encoding="utf-8"?>
<formControlPr xmlns="http://schemas.microsoft.com/office/spreadsheetml/2009/9/main" objectType="Radio" lockText="1"/>
</file>

<file path=xl/ctrlProps/ctrlProp577.xml><?xml version="1.0" encoding="utf-8"?>
<formControlPr xmlns="http://schemas.microsoft.com/office/spreadsheetml/2009/9/main" objectType="Radio" firstButton="1" fmlaLink="AJ554" lockText="1"/>
</file>

<file path=xl/ctrlProps/ctrlProp578.xml><?xml version="1.0" encoding="utf-8"?>
<formControlPr xmlns="http://schemas.microsoft.com/office/spreadsheetml/2009/9/main" objectType="Radio" lockText="1"/>
</file>

<file path=xl/ctrlProps/ctrlProp579.xml><?xml version="1.0" encoding="utf-8"?>
<formControlPr xmlns="http://schemas.microsoft.com/office/spreadsheetml/2009/9/main" objectType="Radio" checked="Checked" lockText="1"/>
</file>

<file path=xl/ctrlProps/ctrlProp580.xml><?xml version="1.0" encoding="utf-8"?>
<formControlPr xmlns="http://schemas.microsoft.com/office/spreadsheetml/2009/9/main" objectType="Radio" firstButton="1" fmlaLink="AU549" lockText="1"/>
</file>

<file path=xl/ctrlProps/ctrlProp581.xml><?xml version="1.0" encoding="utf-8"?>
<formControlPr xmlns="http://schemas.microsoft.com/office/spreadsheetml/2009/9/main" objectType="Radio" lockText="1"/>
</file>

<file path=xl/ctrlProps/ctrlProp582.xml><?xml version="1.0" encoding="utf-8"?>
<formControlPr xmlns="http://schemas.microsoft.com/office/spreadsheetml/2009/9/main" objectType="Radio" checked="Checked" lockText="1"/>
</file>

<file path=xl/ctrlProps/ctrlProp583.xml><?xml version="1.0" encoding="utf-8"?>
<formControlPr xmlns="http://schemas.microsoft.com/office/spreadsheetml/2009/9/main" objectType="Radio" checked="Checked" firstButton="1" fmlaLink="K559" lockText="1"/>
</file>

<file path=xl/ctrlProps/ctrlProp584.xml><?xml version="1.0" encoding="utf-8"?>
<formControlPr xmlns="http://schemas.microsoft.com/office/spreadsheetml/2009/9/main" objectType="Radio" lockText="1"/>
</file>

<file path=xl/ctrlProps/ctrlProp585.xml><?xml version="1.0" encoding="utf-8"?>
<formControlPr xmlns="http://schemas.microsoft.com/office/spreadsheetml/2009/9/main" objectType="Radio" lockText="1"/>
</file>

<file path=xl/ctrlProps/ctrlProp586.xml><?xml version="1.0" encoding="utf-8"?>
<formControlPr xmlns="http://schemas.microsoft.com/office/spreadsheetml/2009/9/main" objectType="Radio" checked="Checked" firstButton="1" fmlaLink="W559" lockText="1"/>
</file>

<file path=xl/ctrlProps/ctrlProp587.xml><?xml version="1.0" encoding="utf-8"?>
<formControlPr xmlns="http://schemas.microsoft.com/office/spreadsheetml/2009/9/main" objectType="Radio" lockText="1"/>
</file>

<file path=xl/ctrlProps/ctrlProp588.xml><?xml version="1.0" encoding="utf-8"?>
<formControlPr xmlns="http://schemas.microsoft.com/office/spreadsheetml/2009/9/main" objectType="Radio" lockText="1"/>
</file>

<file path=xl/ctrlProps/ctrlProp589.xml><?xml version="1.0" encoding="utf-8"?>
<formControlPr xmlns="http://schemas.microsoft.com/office/spreadsheetml/2009/9/main" objectType="Radio" checked="Checked" firstButton="1" fmlaLink="AJ559" lockText="1"/>
</file>

<file path=xl/ctrlProps/ctrlProp590.xml><?xml version="1.0" encoding="utf-8"?>
<formControlPr xmlns="http://schemas.microsoft.com/office/spreadsheetml/2009/9/main" objectType="Radio" lockText="1"/>
</file>

<file path=xl/ctrlProps/ctrlProp591.xml><?xml version="1.0" encoding="utf-8"?>
<formControlPr xmlns="http://schemas.microsoft.com/office/spreadsheetml/2009/9/main" objectType="Radio" lockText="1"/>
</file>

<file path=xl/ctrlProps/ctrlProp592.xml><?xml version="1.0" encoding="utf-8"?>
<formControlPr xmlns="http://schemas.microsoft.com/office/spreadsheetml/2009/9/main" objectType="Radio" checked="Checked" firstButton="1" fmlaLink="K563" lockText="1"/>
</file>

<file path=xl/ctrlProps/ctrlProp593.xml><?xml version="1.0" encoding="utf-8"?>
<formControlPr xmlns="http://schemas.microsoft.com/office/spreadsheetml/2009/9/main" objectType="Radio" lockText="1"/>
</file>

<file path=xl/ctrlProps/ctrlProp594.xml><?xml version="1.0" encoding="utf-8"?>
<formControlPr xmlns="http://schemas.microsoft.com/office/spreadsheetml/2009/9/main" objectType="Radio" lockText="1"/>
</file>

<file path=xl/ctrlProps/ctrlProp595.xml><?xml version="1.0" encoding="utf-8"?>
<formControlPr xmlns="http://schemas.microsoft.com/office/spreadsheetml/2009/9/main" objectType="Radio" checked="Checked" firstButton="1" fmlaLink="W563" lockText="1"/>
</file>

<file path=xl/ctrlProps/ctrlProp596.xml><?xml version="1.0" encoding="utf-8"?>
<formControlPr xmlns="http://schemas.microsoft.com/office/spreadsheetml/2009/9/main" objectType="Radio" lockText="1"/>
</file>

<file path=xl/ctrlProps/ctrlProp597.xml><?xml version="1.0" encoding="utf-8"?>
<formControlPr xmlns="http://schemas.microsoft.com/office/spreadsheetml/2009/9/main" objectType="Radio" lockText="1"/>
</file>

<file path=xl/ctrlProps/ctrlProp598.xml><?xml version="1.0" encoding="utf-8"?>
<formControlPr xmlns="http://schemas.microsoft.com/office/spreadsheetml/2009/9/main" objectType="Radio" checked="Checked" firstButton="1" fmlaLink="AJ563" lockText="1"/>
</file>

<file path=xl/ctrlProps/ctrlProp599.xml><?xml version="1.0" encoding="utf-8"?>
<formControlPr xmlns="http://schemas.microsoft.com/office/spreadsheetml/2009/9/main" objectType="Radio" lockText="1"/>
</file>

<file path=xl/ctrlProps/ctrlProp600.xml><?xml version="1.0" encoding="utf-8"?>
<formControlPr xmlns="http://schemas.microsoft.com/office/spreadsheetml/2009/9/main" objectType="Radio" lockText="1"/>
</file>

<file path=xl/ctrlProps/ctrlProp601.xml><?xml version="1.0" encoding="utf-8"?>
<formControlPr xmlns="http://schemas.microsoft.com/office/spreadsheetml/2009/9/main" objectType="Radio" firstButton="1" fmlaLink="AU558" lockText="1"/>
</file>

<file path=xl/ctrlProps/ctrlProp602.xml><?xml version="1.0" encoding="utf-8"?>
<formControlPr xmlns="http://schemas.microsoft.com/office/spreadsheetml/2009/9/main" objectType="Radio" checked="Checked" lockText="1"/>
</file>

<file path=xl/ctrlProps/ctrlProp603.xml><?xml version="1.0" encoding="utf-8"?>
<formControlPr xmlns="http://schemas.microsoft.com/office/spreadsheetml/2009/9/main" objectType="Radio" lockText="1"/>
</file>

<file path=xl/ctrlProps/ctrlProp604.xml><?xml version="1.0" encoding="utf-8"?>
<formControlPr xmlns="http://schemas.microsoft.com/office/spreadsheetml/2009/9/main" objectType="GBox" noThreeD="1"/>
</file>

<file path=xl/ctrlProps/ctrlProp605.xml><?xml version="1.0" encoding="utf-8"?>
<formControlPr xmlns="http://schemas.microsoft.com/office/spreadsheetml/2009/9/main" objectType="GBox" noThreeD="1"/>
</file>

<file path=xl/ctrlProps/ctrlProp606.xml><?xml version="1.0" encoding="utf-8"?>
<formControlPr xmlns="http://schemas.microsoft.com/office/spreadsheetml/2009/9/main" objectType="GBox" noThreeD="1"/>
</file>

<file path=xl/ctrlProps/ctrlProp607.xml><?xml version="1.0" encoding="utf-8"?>
<formControlPr xmlns="http://schemas.microsoft.com/office/spreadsheetml/2009/9/main" objectType="Radio" checked="Checked" firstButton="1" fmlaLink="K498" lockText="1"/>
</file>

<file path=xl/ctrlProps/ctrlProp608.xml><?xml version="1.0" encoding="utf-8"?>
<formControlPr xmlns="http://schemas.microsoft.com/office/spreadsheetml/2009/9/main" objectType="Radio" lockText="1"/>
</file>

<file path=xl/ctrlProps/ctrlProp609.xml><?xml version="1.0" encoding="utf-8"?>
<formControlPr xmlns="http://schemas.microsoft.com/office/spreadsheetml/2009/9/main" objectType="Radio" firstButton="1" fmlaLink="K501" lockText="1"/>
</file>

<file path=xl/ctrlProps/ctrlProp610.xml><?xml version="1.0" encoding="utf-8"?>
<formControlPr xmlns="http://schemas.microsoft.com/office/spreadsheetml/2009/9/main" objectType="Radio" checked="Checked" lockText="1"/>
</file>

<file path=xl/ctrlProps/ctrlProp611.xml><?xml version="1.0" encoding="utf-8"?>
<formControlPr xmlns="http://schemas.microsoft.com/office/spreadsheetml/2009/9/main" objectType="Radio" firstButton="1" fmlaLink="W498" lockText="1"/>
</file>

<file path=xl/ctrlProps/ctrlProp612.xml><?xml version="1.0" encoding="utf-8"?>
<formControlPr xmlns="http://schemas.microsoft.com/office/spreadsheetml/2009/9/main" objectType="Radio" checked="Checked" lockText="1"/>
</file>

<file path=xl/ctrlProps/ctrlProp613.xml><?xml version="1.0" encoding="utf-8"?>
<formControlPr xmlns="http://schemas.microsoft.com/office/spreadsheetml/2009/9/main" objectType="GBox" noThreeD="1"/>
</file>

<file path=xl/ctrlProps/ctrlProp614.xml><?xml version="1.0" encoding="utf-8"?>
<formControlPr xmlns="http://schemas.microsoft.com/office/spreadsheetml/2009/9/main" objectType="GBox" noThreeD="1"/>
</file>

<file path=xl/ctrlProps/ctrlProp615.xml><?xml version="1.0" encoding="utf-8"?>
<formControlPr xmlns="http://schemas.microsoft.com/office/spreadsheetml/2009/9/main" objectType="GBox" noThreeD="1"/>
</file>

<file path=xl/ctrlProps/ctrlProp616.xml><?xml version="1.0" encoding="utf-8"?>
<formControlPr xmlns="http://schemas.microsoft.com/office/spreadsheetml/2009/9/main" objectType="Radio" firstButton="1" fmlaLink="K523" lockText="1"/>
</file>

<file path=xl/ctrlProps/ctrlProp617.xml><?xml version="1.0" encoding="utf-8"?>
<formControlPr xmlns="http://schemas.microsoft.com/office/spreadsheetml/2009/9/main" objectType="Radio" lockText="1"/>
</file>

<file path=xl/ctrlProps/ctrlProp618.xml><?xml version="1.0" encoding="utf-8"?>
<formControlPr xmlns="http://schemas.microsoft.com/office/spreadsheetml/2009/9/main" objectType="Radio" firstButton="1" fmlaLink="W523" lockText="1"/>
</file>

<file path=xl/ctrlProps/ctrlProp619.xml><?xml version="1.0" encoding="utf-8"?>
<formControlPr xmlns="http://schemas.microsoft.com/office/spreadsheetml/2009/9/main" objectType="Radio" lockText="1"/>
</file>

<file path=xl/ctrlProps/ctrlProp620.xml><?xml version="1.0" encoding="utf-8"?>
<formControlPr xmlns="http://schemas.microsoft.com/office/spreadsheetml/2009/9/main" objectType="GBox" noThreeD="1"/>
</file>

<file path=xl/ctrlProps/ctrlProp621.xml><?xml version="1.0" encoding="utf-8"?>
<formControlPr xmlns="http://schemas.microsoft.com/office/spreadsheetml/2009/9/main" objectType="Radio" firstButton="1" fmlaLink="AF582" lockText="1" noThreeD="1"/>
</file>

<file path=xl/ctrlProps/ctrlProp622.xml><?xml version="1.0" encoding="utf-8"?>
<formControlPr xmlns="http://schemas.microsoft.com/office/spreadsheetml/2009/9/main" objectType="Radio" checked="Checked" lockText="1" noThreeD="1"/>
</file>

<file path=xl/ctrlProps/ctrlProp623.xml><?xml version="1.0" encoding="utf-8"?>
<formControlPr xmlns="http://schemas.microsoft.com/office/spreadsheetml/2009/9/main" objectType="CheckBox" checked="Checked" lockText="1" noThreeD="1"/>
</file>

<file path=xl/ctrlProps/ctrlProp624.xml><?xml version="1.0" encoding="utf-8"?>
<formControlPr xmlns="http://schemas.microsoft.com/office/spreadsheetml/2009/9/main" objectType="CheckBox" fmlaLink="$AR$144" lockText="1" noThreeD="1"/>
</file>

<file path=xl/ctrlProps/ctrlProp625.xml><?xml version="1.0" encoding="utf-8"?>
<formControlPr xmlns="http://schemas.microsoft.com/office/spreadsheetml/2009/9/main" objectType="GBox" noThreeD="1"/>
</file>

<file path=xl/ctrlProps/ctrlProp626.xml><?xml version="1.0" encoding="utf-8"?>
<formControlPr xmlns="http://schemas.microsoft.com/office/spreadsheetml/2009/9/main" objectType="GBox" noThreeD="1"/>
</file>

<file path=xl/ctrlProps/ctrlProp627.xml><?xml version="1.0" encoding="utf-8"?>
<formControlPr xmlns="http://schemas.microsoft.com/office/spreadsheetml/2009/9/main" objectType="Radio" firstButton="1" fmlaLink="AJ359" lockText="1"/>
</file>

<file path=xl/ctrlProps/ctrlProp628.xml><?xml version="1.0" encoding="utf-8"?>
<formControlPr xmlns="http://schemas.microsoft.com/office/spreadsheetml/2009/9/main" objectType="Radio" lockText="1"/>
</file>

<file path=xl/ctrlProps/ctrlProp629.xml><?xml version="1.0" encoding="utf-8"?>
<formControlPr xmlns="http://schemas.microsoft.com/office/spreadsheetml/2009/9/main" objectType="Radio" lockText="1"/>
</file>

<file path=xl/ctrlProps/ctrlProp630.xml><?xml version="1.0" encoding="utf-8"?>
<formControlPr xmlns="http://schemas.microsoft.com/office/spreadsheetml/2009/9/main" objectType="Radio" firstButton="1" fmlaLink="AJ363" lockText="1"/>
</file>

<file path=xl/ctrlProps/ctrlProp631.xml><?xml version="1.0" encoding="utf-8"?>
<formControlPr xmlns="http://schemas.microsoft.com/office/spreadsheetml/2009/9/main" objectType="Radio" lockText="1"/>
</file>

<file path=xl/ctrlProps/ctrlProp632.xml><?xml version="1.0" encoding="utf-8"?>
<formControlPr xmlns="http://schemas.microsoft.com/office/spreadsheetml/2009/9/main" objectType="Radio"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GBox" noThreeD="1"/>
</file>

<file path=xl/ctrlProps/ctrlProp635.xml><?xml version="1.0" encoding="utf-8"?>
<formControlPr xmlns="http://schemas.microsoft.com/office/spreadsheetml/2009/9/main" objectType="GBox" noThreeD="1"/>
</file>

<file path=xl/ctrlProps/ctrlProp636.xml><?xml version="1.0" encoding="utf-8"?>
<formControlPr xmlns="http://schemas.microsoft.com/office/spreadsheetml/2009/9/main" objectType="GBox" noThreeD="1"/>
</file>

<file path=xl/ctrlProps/ctrlProp637.xml><?xml version="1.0" encoding="utf-8"?>
<formControlPr xmlns="http://schemas.microsoft.com/office/spreadsheetml/2009/9/main" objectType="GBox" noThreeD="1"/>
</file>

<file path=xl/ctrlProps/ctrlProp638.xml><?xml version="1.0" encoding="utf-8"?>
<formControlPr xmlns="http://schemas.microsoft.com/office/spreadsheetml/2009/9/main" objectType="GBox" noThreeD="1"/>
</file>

<file path=xl/ctrlProps/ctrlProp639.xml><?xml version="1.0" encoding="utf-8"?>
<formControlPr xmlns="http://schemas.microsoft.com/office/spreadsheetml/2009/9/main" objectType="Radio" firstButton="1" fmlaLink="AJ398" lockText="1"/>
</file>

<file path=xl/ctrlProps/ctrlProp640.xml><?xml version="1.0" encoding="utf-8"?>
<formControlPr xmlns="http://schemas.microsoft.com/office/spreadsheetml/2009/9/main" objectType="Radio" lockText="1"/>
</file>

<file path=xl/ctrlProps/ctrlProp641.xml><?xml version="1.0" encoding="utf-8"?>
<formControlPr xmlns="http://schemas.microsoft.com/office/spreadsheetml/2009/9/main" objectType="Radio" lockText="1"/>
</file>

<file path=xl/ctrlProps/ctrlProp642.xml><?xml version="1.0" encoding="utf-8"?>
<formControlPr xmlns="http://schemas.microsoft.com/office/spreadsheetml/2009/9/main" objectType="Radio" firstButton="1" fmlaLink="AJ402" lockText="1"/>
</file>

<file path=xl/ctrlProps/ctrlProp643.xml><?xml version="1.0" encoding="utf-8"?>
<formControlPr xmlns="http://schemas.microsoft.com/office/spreadsheetml/2009/9/main" objectType="Radio" lockText="1"/>
</file>

<file path=xl/ctrlProps/ctrlProp644.xml><?xml version="1.0" encoding="utf-8"?>
<formControlPr xmlns="http://schemas.microsoft.com/office/spreadsheetml/2009/9/main" objectType="Radio"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GBox" noThreeD="1"/>
</file>

<file path=xl/ctrlProps/ctrlProp647.xml><?xml version="1.0" encoding="utf-8"?>
<formControlPr xmlns="http://schemas.microsoft.com/office/spreadsheetml/2009/9/main" objectType="GBox" noThreeD="1"/>
</file>

<file path=xl/ctrlProps/ctrlProp648.xml><?xml version="1.0" encoding="utf-8"?>
<formControlPr xmlns="http://schemas.microsoft.com/office/spreadsheetml/2009/9/main" objectType="Radio" firstButton="1" fmlaLink="AJ461" lockText="1"/>
</file>

<file path=xl/ctrlProps/ctrlProp649.xml><?xml version="1.0" encoding="utf-8"?>
<formControlPr xmlns="http://schemas.microsoft.com/office/spreadsheetml/2009/9/main" objectType="Radio" lockText="1"/>
</file>

<file path=xl/ctrlProps/ctrlProp650.xml><?xml version="1.0" encoding="utf-8"?>
<formControlPr xmlns="http://schemas.microsoft.com/office/spreadsheetml/2009/9/main" objectType="Radio" checked="Checked" lockText="1"/>
</file>

<file path=xl/ctrlProps/ctrlProp651.xml><?xml version="1.0" encoding="utf-8"?>
<formControlPr xmlns="http://schemas.microsoft.com/office/spreadsheetml/2009/9/main" objectType="Radio" firstButton="1" fmlaLink="AJ465" lockText="1"/>
</file>

<file path=xl/ctrlProps/ctrlProp652.xml><?xml version="1.0" encoding="utf-8"?>
<formControlPr xmlns="http://schemas.microsoft.com/office/spreadsheetml/2009/9/main" objectType="Radio" lockText="1"/>
</file>

<file path=xl/ctrlProps/ctrlProp653.xml><?xml version="1.0" encoding="utf-8"?>
<formControlPr xmlns="http://schemas.microsoft.com/office/spreadsheetml/2009/9/main" objectType="Radio" checked="Checked"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GBox" noThreeD="1"/>
</file>

<file path=xl/ctrlProps/ctrlProp656.xml><?xml version="1.0" encoding="utf-8"?>
<formControlPr xmlns="http://schemas.microsoft.com/office/spreadsheetml/2009/9/main" objectType="GBox" noThreeD="1"/>
</file>

<file path=xl/ctrlProps/ctrlProp657.xml><?xml version="1.0" encoding="utf-8"?>
<formControlPr xmlns="http://schemas.microsoft.com/office/spreadsheetml/2009/9/main" objectType="GBox" noThreeD="1"/>
</file>

<file path=xl/ctrlProps/ctrlProp658.xml><?xml version="1.0" encoding="utf-8"?>
<formControlPr xmlns="http://schemas.microsoft.com/office/spreadsheetml/2009/9/main" objectType="GBox" noThreeD="1"/>
</file>

<file path=xl/ctrlProps/ctrlProp659.xml><?xml version="1.0" encoding="utf-8"?>
<formControlPr xmlns="http://schemas.microsoft.com/office/spreadsheetml/2009/9/main" objectType="GBox" noThreeD="1"/>
</file>

<file path=xl/ctrlProps/ctrlProp660.xml><?xml version="1.0" encoding="utf-8"?>
<formControlPr xmlns="http://schemas.microsoft.com/office/spreadsheetml/2009/9/main" objectType="Radio" checked="Checked" firstButton="1" fmlaLink="AJ505" lockText="1"/>
</file>

<file path=xl/ctrlProps/ctrlProp661.xml><?xml version="1.0" encoding="utf-8"?>
<formControlPr xmlns="http://schemas.microsoft.com/office/spreadsheetml/2009/9/main" objectType="Radio" lockText="1"/>
</file>

<file path=xl/ctrlProps/ctrlProp662.xml><?xml version="1.0" encoding="utf-8"?>
<formControlPr xmlns="http://schemas.microsoft.com/office/spreadsheetml/2009/9/main" objectType="Radio" lockText="1"/>
</file>

<file path=xl/ctrlProps/ctrlProp663.xml><?xml version="1.0" encoding="utf-8"?>
<formControlPr xmlns="http://schemas.microsoft.com/office/spreadsheetml/2009/9/main" objectType="Radio" firstButton="1" fmlaLink="AJ509" lockText="1"/>
</file>

<file path=xl/ctrlProps/ctrlProp664.xml><?xml version="1.0" encoding="utf-8"?>
<formControlPr xmlns="http://schemas.microsoft.com/office/spreadsheetml/2009/9/main" objectType="Radio" checked="Checked" lockText="1"/>
</file>

<file path=xl/ctrlProps/ctrlProp665.xml><?xml version="1.0" encoding="utf-8"?>
<formControlPr xmlns="http://schemas.microsoft.com/office/spreadsheetml/2009/9/main" objectType="Radio" lockText="1"/>
</file>

<file path=xl/ctrlProps/ctrlProp666.xml><?xml version="1.0" encoding="utf-8"?>
<formControlPr xmlns="http://schemas.microsoft.com/office/spreadsheetml/2009/9/main" objectType="Button" lockText="1"/>
</file>

<file path=xl/ctrlProps/ctrlProp667.xml><?xml version="1.0" encoding="utf-8"?>
<formControlPr xmlns="http://schemas.microsoft.com/office/spreadsheetml/2009/9/main" objectType="GBox" noThreeD="1"/>
</file>

<file path=xl/ctrlProps/ctrlProp668.xml><?xml version="1.0" encoding="utf-8"?>
<formControlPr xmlns="http://schemas.microsoft.com/office/spreadsheetml/2009/9/main" objectType="Button" lockText="1"/>
</file>

<file path=xl/ctrlProps/ctrlProp669.xml><?xml version="1.0" encoding="utf-8"?>
<formControlPr xmlns="http://schemas.microsoft.com/office/spreadsheetml/2009/9/main" objectType="Button" lockText="1"/>
</file>

<file path=xl/ctrlProps/ctrlProp670.xml><?xml version="1.0" encoding="utf-8"?>
<formControlPr xmlns="http://schemas.microsoft.com/office/spreadsheetml/2009/9/main" objectType="Button" lockText="1"/>
</file>

<file path=xl/ctrlProps/ctrlProp671.xml><?xml version="1.0" encoding="utf-8"?>
<formControlPr xmlns="http://schemas.microsoft.com/office/spreadsheetml/2009/9/main" objectType="Button" lockText="1"/>
</file>

<file path=xl/ctrlProps/ctrlProp672.xml><?xml version="1.0" encoding="utf-8"?>
<formControlPr xmlns="http://schemas.microsoft.com/office/spreadsheetml/2009/9/main" objectType="Button" lockText="1"/>
</file>

<file path=xl/ctrlProps/ctrlProp673.xml><?xml version="1.0" encoding="utf-8"?>
<formControlPr xmlns="http://schemas.microsoft.com/office/spreadsheetml/2009/9/main" objectType="Button" lockText="1"/>
</file>

<file path=xl/ctrlProps/ctrlProp674.xml><?xml version="1.0" encoding="utf-8"?>
<formControlPr xmlns="http://schemas.microsoft.com/office/spreadsheetml/2009/9/main" objectType="Button" lockText="1"/>
</file>

<file path=xl/ctrlProps/ctrlProp675.xml><?xml version="1.0" encoding="utf-8"?>
<formControlPr xmlns="http://schemas.microsoft.com/office/spreadsheetml/2009/9/main" objectType="Button" lockText="1"/>
</file>

<file path=xl/ctrlProps/ctrlProp676.xml><?xml version="1.0" encoding="utf-8"?>
<formControlPr xmlns="http://schemas.microsoft.com/office/spreadsheetml/2009/9/main" objectType="Button" lockText="1"/>
</file>

<file path=xl/ctrlProps/ctrlProp677.xml><?xml version="1.0" encoding="utf-8"?>
<formControlPr xmlns="http://schemas.microsoft.com/office/spreadsheetml/2009/9/main" objectType="Button" lockText="1"/>
</file>

<file path=xl/ctrlProps/ctrlProp678.xml><?xml version="1.0" encoding="utf-8"?>
<formControlPr xmlns="http://schemas.microsoft.com/office/spreadsheetml/2009/9/main" objectType="Button" lockText="1"/>
</file>

<file path=xl/ctrlProps/ctrlProp679.xml><?xml version="1.0" encoding="utf-8"?>
<formControlPr xmlns="http://schemas.microsoft.com/office/spreadsheetml/2009/9/main" objectType="Button" lockText="1"/>
</file>

<file path=xl/ctrlProps/ctrlProp680.xml><?xml version="1.0" encoding="utf-8"?>
<formControlPr xmlns="http://schemas.microsoft.com/office/spreadsheetml/2009/9/main" objectType="Button" lockText="1"/>
</file>

<file path=xl/ctrlProps/ctrlProp681.xml><?xml version="1.0" encoding="utf-8"?>
<formControlPr xmlns="http://schemas.microsoft.com/office/spreadsheetml/2009/9/main" objectType="Button" lockText="1"/>
</file>

<file path=xl/ctrlProps/ctrlProp682.xml><?xml version="1.0" encoding="utf-8"?>
<formControlPr xmlns="http://schemas.microsoft.com/office/spreadsheetml/2009/9/main" objectType="Button" lockText="1"/>
</file>

<file path=xl/ctrlProps/ctrlProp683.xml><?xml version="1.0" encoding="utf-8"?>
<formControlPr xmlns="http://schemas.microsoft.com/office/spreadsheetml/2009/9/main" objectType="Button" lockText="1"/>
</file>

<file path=xl/ctrlProps/ctrlProp684.xml><?xml version="1.0" encoding="utf-8"?>
<formControlPr xmlns="http://schemas.microsoft.com/office/spreadsheetml/2009/9/main" objectType="Button" lockText="1"/>
</file>

<file path=xl/ctrlProps/ctrlProp685.xml><?xml version="1.0" encoding="utf-8"?>
<formControlPr xmlns="http://schemas.microsoft.com/office/spreadsheetml/2009/9/main" objectType="GBox" noThreeD="1"/>
</file>

<file path=xl/ctrlProps/ctrlProp686.xml><?xml version="1.0" encoding="utf-8"?>
<formControlPr xmlns="http://schemas.microsoft.com/office/spreadsheetml/2009/9/main" objectType="GBox" noThreeD="1"/>
</file>

<file path=xl/ctrlProps/ctrlProp687.xml><?xml version="1.0" encoding="utf-8"?>
<formControlPr xmlns="http://schemas.microsoft.com/office/spreadsheetml/2009/9/main" objectType="GBox" noThreeD="1"/>
</file>

<file path=xl/ctrlProps/ctrlProp688.xml><?xml version="1.0" encoding="utf-8"?>
<formControlPr xmlns="http://schemas.microsoft.com/office/spreadsheetml/2009/9/main" objectType="GBox" noThreeD="1"/>
</file>

<file path=xl/ctrlProps/ctrlProp689.xml><?xml version="1.0" encoding="utf-8"?>
<formControlPr xmlns="http://schemas.microsoft.com/office/spreadsheetml/2009/9/main" objectType="GBox" noThreeD="1"/>
</file>

<file path=xl/ctrlProps/ctrlProp690.xml><?xml version="1.0" encoding="utf-8"?>
<formControlPr xmlns="http://schemas.microsoft.com/office/spreadsheetml/2009/9/main" objectType="GBox" noThreeD="1"/>
</file>

<file path=xl/ctrlProps/ctrlProp691.xml><?xml version="1.0" encoding="utf-8"?>
<formControlPr xmlns="http://schemas.microsoft.com/office/spreadsheetml/2009/9/main" objectType="GBox" noThreeD="1"/>
</file>

<file path=xl/ctrlProps/ctrlProp692.xml><?xml version="1.0" encoding="utf-8"?>
<formControlPr xmlns="http://schemas.microsoft.com/office/spreadsheetml/2009/9/main" objectType="GBox" noThreeD="1"/>
</file>

<file path=xl/ctrlProps/ctrlProp693.xml><?xml version="1.0" encoding="utf-8"?>
<formControlPr xmlns="http://schemas.microsoft.com/office/spreadsheetml/2009/9/main" objectType="GBox" noThreeD="1"/>
</file>

<file path=xl/ctrlProps/ctrlProp694.xml><?xml version="1.0" encoding="utf-8"?>
<formControlPr xmlns="http://schemas.microsoft.com/office/spreadsheetml/2009/9/main" objectType="GBox" noThreeD="1"/>
</file>

<file path=xl/ctrlProps/ctrlProp695.xml><?xml version="1.0" encoding="utf-8"?>
<formControlPr xmlns="http://schemas.microsoft.com/office/spreadsheetml/2009/9/main" objectType="GBox" noThreeD="1"/>
</file>

<file path=xl/ctrlProps/ctrlProp696.xml><?xml version="1.0" encoding="utf-8"?>
<formControlPr xmlns="http://schemas.microsoft.com/office/spreadsheetml/2009/9/main" objectType="Radio" firstButton="1" fmlaLink="K526" lockText="1"/>
</file>

<file path=xl/ctrlProps/ctrlProp697.xml><?xml version="1.0" encoding="utf-8"?>
<formControlPr xmlns="http://schemas.microsoft.com/office/spreadsheetml/2009/9/main" objectType="Radio" lockText="1"/>
</file>

<file path=xl/ctrlProps/ctrlProp698.xml><?xml version="1.0" encoding="utf-8"?>
<formControlPr xmlns="http://schemas.microsoft.com/office/spreadsheetml/2009/9/main" objectType="Radio" firstButton="1" fmlaLink="K341" lockText="1"/>
</file>

<file path=xl/ctrlProps/ctrlProp699.xml><?xml version="1.0" encoding="utf-8"?>
<formControlPr xmlns="http://schemas.microsoft.com/office/spreadsheetml/2009/9/main" objectType="Radio" lockText="1"/>
</file>

<file path=xl/ctrlProps/ctrlProp700.xml><?xml version="1.0" encoding="utf-8"?>
<formControlPr xmlns="http://schemas.microsoft.com/office/spreadsheetml/2009/9/main" objectType="Radio" lockText="1"/>
</file>

<file path=xl/drawings/_rels/drawing1.xml.rels><?xml version="1.0" encoding="UTF-8" standalone="yes"?>
<Relationships xmlns="http://schemas.openxmlformats.org/package/2006/relationships"><Relationship Id="rId3" Type="http://schemas.openxmlformats.org/officeDocument/2006/relationships/hyperlink" Target="#'STEP0(&#12510;&#12463;&#12525;&#12434;&#26377;&#21177;&#12395;)'!A1"/><Relationship Id="rId2" Type="http://schemas.openxmlformats.org/officeDocument/2006/relationships/hyperlink" Target="#'STEP&#65298;&#65288;&#31532;&#65298;&#20837;&#21147;&#38913;&#65289;'!A1"/><Relationship Id="rId1" Type="http://schemas.openxmlformats.org/officeDocument/2006/relationships/hyperlink" Target="#'STEP&#65297;&#65288;&#31532;&#65297;&#20837;&#21147;&#38913;&#65289;'!A1"/><Relationship Id="rId4" Type="http://schemas.openxmlformats.org/officeDocument/2006/relationships/image" Target="../media/image2.jp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hyperlink" Target="https://www.enecho.meti.go.jp/category/saving_and_new/saving/enterprise/factory/support-tools/data/kojo-kinyuyoryo.pdf"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371475</xdr:colOff>
          <xdr:row>65</xdr:row>
          <xdr:rowOff>66675</xdr:rowOff>
        </xdr:from>
        <xdr:to>
          <xdr:col>4</xdr:col>
          <xdr:colOff>409575</xdr:colOff>
          <xdr:row>65</xdr:row>
          <xdr:rowOff>257175</xdr:rowOff>
        </xdr:to>
        <xdr:sp macro="" textlink="">
          <xdr:nvSpPr>
            <xdr:cNvPr id="94513" name="Check Box 305" hidden="1">
              <a:extLst>
                <a:ext uri="{63B3BB69-23CF-44E3-9099-C40C66FF867C}">
                  <a14:compatExt spid="_x0000_s94513"/>
                </a:ext>
                <a:ext uri="{FF2B5EF4-FFF2-40B4-BE49-F238E27FC236}">
                  <a16:creationId xmlns:a16="http://schemas.microsoft.com/office/drawing/2014/main" id="{00000000-0008-0000-0000-00003171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←のようにチェックが入った状態にして下さい　⇒</a:t>
              </a:r>
            </a:p>
          </xdr:txBody>
        </xdr:sp>
        <xdr:clientData/>
      </xdr:twoCellAnchor>
    </mc:Choice>
    <mc:Fallback/>
  </mc:AlternateContent>
  <xdr:twoCellAnchor>
    <xdr:from>
      <xdr:col>4</xdr:col>
      <xdr:colOff>91440</xdr:colOff>
      <xdr:row>77</xdr:row>
      <xdr:rowOff>1</xdr:rowOff>
    </xdr:from>
    <xdr:to>
      <xdr:col>5</xdr:col>
      <xdr:colOff>12489</xdr:colOff>
      <xdr:row>78</xdr:row>
      <xdr:rowOff>152401</xdr:rowOff>
    </xdr:to>
    <xdr:sp macro="" textlink="">
      <xdr:nvSpPr>
        <xdr:cNvPr id="2" name="下矢印 1">
          <a:extLst>
            <a:ext uri="{FF2B5EF4-FFF2-40B4-BE49-F238E27FC236}">
              <a16:creationId xmlns:a16="http://schemas.microsoft.com/office/drawing/2014/main" id="{00000000-0008-0000-0000-000002000000}"/>
            </a:ext>
          </a:extLst>
        </xdr:cNvPr>
        <xdr:cNvSpPr/>
      </xdr:nvSpPr>
      <xdr:spPr>
        <a:xfrm>
          <a:off x="2714625" y="3305176"/>
          <a:ext cx="600075" cy="34290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4</xdr:col>
      <xdr:colOff>91440</xdr:colOff>
      <xdr:row>77</xdr:row>
      <xdr:rowOff>1</xdr:rowOff>
    </xdr:from>
    <xdr:to>
      <xdr:col>5</xdr:col>
      <xdr:colOff>12489</xdr:colOff>
      <xdr:row>78</xdr:row>
      <xdr:rowOff>152401</xdr:rowOff>
    </xdr:to>
    <xdr:sp macro="" textlink="">
      <xdr:nvSpPr>
        <xdr:cNvPr id="7" name="下矢印 6">
          <a:extLst>
            <a:ext uri="{FF2B5EF4-FFF2-40B4-BE49-F238E27FC236}">
              <a16:creationId xmlns:a16="http://schemas.microsoft.com/office/drawing/2014/main" id="{00000000-0008-0000-0000-000007000000}"/>
            </a:ext>
          </a:extLst>
        </xdr:cNvPr>
        <xdr:cNvSpPr/>
      </xdr:nvSpPr>
      <xdr:spPr>
        <a:xfrm>
          <a:off x="2714625" y="3305176"/>
          <a:ext cx="600075" cy="34290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1</xdr:col>
      <xdr:colOff>205740</xdr:colOff>
      <xdr:row>73</xdr:row>
      <xdr:rowOff>76200</xdr:rowOff>
    </xdr:from>
    <xdr:to>
      <xdr:col>9</xdr:col>
      <xdr:colOff>129604</xdr:colOff>
      <xdr:row>76</xdr:row>
      <xdr:rowOff>152400</xdr:rowOff>
    </xdr:to>
    <xdr:sp macro="" textlink="">
      <xdr:nvSpPr>
        <xdr:cNvPr id="94485" name="角丸四角形 7">
          <a:hlinkClick xmlns:r="http://schemas.openxmlformats.org/officeDocument/2006/relationships" r:id="rId1"/>
          <a:extLst>
            <a:ext uri="{FF2B5EF4-FFF2-40B4-BE49-F238E27FC236}">
              <a16:creationId xmlns:a16="http://schemas.microsoft.com/office/drawing/2014/main" id="{00000000-0008-0000-0000-000015710100}"/>
            </a:ext>
          </a:extLst>
        </xdr:cNvPr>
        <xdr:cNvSpPr>
          <a:spLocks noChangeArrowheads="1"/>
        </xdr:cNvSpPr>
      </xdr:nvSpPr>
      <xdr:spPr bwMode="auto">
        <a:xfrm>
          <a:off x="523875" y="2428875"/>
          <a:ext cx="5648325" cy="723900"/>
        </a:xfrm>
        <a:prstGeom prst="roundRect">
          <a:avLst>
            <a:gd name="adj" fmla="val 16667"/>
          </a:avLst>
        </a:prstGeom>
        <a:solidFill>
          <a:srgbClr val="4F81BD"/>
        </a:solidFill>
        <a:ln w="25400" algn="ctr">
          <a:solidFill>
            <a:srgbClr val="385D8A"/>
          </a:solidFill>
          <a:round/>
          <a:headEnd/>
          <a:tailEnd/>
        </a:ln>
      </xdr:spPr>
      <xdr:txBody>
        <a:bodyPr vertOverflow="clip" wrap="square" lIns="45720" tIns="41148" rIns="45720" bIns="41148" anchor="ctr" upright="1"/>
        <a:lstStyle/>
        <a:p>
          <a:pPr algn="ctr" rtl="0">
            <a:defRPr sz="1000"/>
          </a:pPr>
          <a:r>
            <a:rPr lang="en-US" altLang="ja-JP" sz="2000" b="0" i="0" u="none" strike="noStrike" baseline="0">
              <a:solidFill>
                <a:srgbClr val="FFFFFF"/>
              </a:solidFill>
              <a:latin typeface="Calibri"/>
            </a:rPr>
            <a:t>STEP 1</a:t>
          </a:r>
        </a:p>
        <a:p>
          <a:pPr algn="ctr" rtl="0">
            <a:defRPr sz="1000"/>
          </a:pPr>
          <a:r>
            <a:rPr lang="ja-JP" altLang="en-US" sz="1400" b="1" i="0" u="none" strike="noStrike" baseline="0">
              <a:solidFill>
                <a:srgbClr val="FFFFFF"/>
              </a:solidFill>
              <a:latin typeface="ＭＳ Ｐゴシック"/>
              <a:ea typeface="ＭＳ Ｐゴシック"/>
            </a:rPr>
            <a:t>作成準備：過去５ヶ年値、都市ガスの発熱係数等を入力する画面</a:t>
          </a:r>
        </a:p>
      </xdr:txBody>
    </xdr:sp>
    <xdr:clientData/>
  </xdr:twoCellAnchor>
  <xdr:twoCellAnchor>
    <xdr:from>
      <xdr:col>1</xdr:col>
      <xdr:colOff>163830</xdr:colOff>
      <xdr:row>83</xdr:row>
      <xdr:rowOff>19050</xdr:rowOff>
    </xdr:from>
    <xdr:to>
      <xdr:col>9</xdr:col>
      <xdr:colOff>169608</xdr:colOff>
      <xdr:row>85</xdr:row>
      <xdr:rowOff>133350</xdr:rowOff>
    </xdr:to>
    <xdr:sp macro="" textlink="">
      <xdr:nvSpPr>
        <xdr:cNvPr id="94486" name="角丸四角形 8">
          <a:hlinkClick xmlns:r="http://schemas.openxmlformats.org/officeDocument/2006/relationships" r:id="rId2"/>
          <a:extLst>
            <a:ext uri="{FF2B5EF4-FFF2-40B4-BE49-F238E27FC236}">
              <a16:creationId xmlns:a16="http://schemas.microsoft.com/office/drawing/2014/main" id="{00000000-0008-0000-0000-000016710100}"/>
            </a:ext>
          </a:extLst>
        </xdr:cNvPr>
        <xdr:cNvSpPr>
          <a:spLocks noChangeArrowheads="1"/>
        </xdr:cNvSpPr>
      </xdr:nvSpPr>
      <xdr:spPr bwMode="auto">
        <a:xfrm>
          <a:off x="504825" y="4619625"/>
          <a:ext cx="5715000" cy="723900"/>
        </a:xfrm>
        <a:prstGeom prst="roundRect">
          <a:avLst>
            <a:gd name="adj" fmla="val 16667"/>
          </a:avLst>
        </a:prstGeom>
        <a:solidFill>
          <a:srgbClr val="4F81BD"/>
        </a:solidFill>
        <a:ln w="25400" algn="ctr">
          <a:solidFill>
            <a:srgbClr val="385D8A"/>
          </a:solidFill>
          <a:round/>
          <a:headEnd/>
          <a:tailEnd/>
        </a:ln>
      </xdr:spPr>
      <xdr:txBody>
        <a:bodyPr vertOverflow="clip" wrap="square" lIns="45720" tIns="41148" rIns="45720" bIns="41148" anchor="ctr" upright="1"/>
        <a:lstStyle/>
        <a:p>
          <a:pPr algn="ctr" rtl="0">
            <a:lnSpc>
              <a:spcPts val="2500"/>
            </a:lnSpc>
            <a:defRPr sz="1000"/>
          </a:pPr>
          <a:r>
            <a:rPr lang="en-US" altLang="ja-JP" sz="2000" b="0" i="0" u="none" strike="noStrike" baseline="0">
              <a:solidFill>
                <a:srgbClr val="FFFFFF"/>
              </a:solidFill>
              <a:latin typeface="Calibri"/>
            </a:rPr>
            <a:t>STEP </a:t>
          </a:r>
          <a:r>
            <a:rPr lang="ja-JP" altLang="en-US" sz="2000" b="0" i="0" u="none" strike="noStrike" baseline="0">
              <a:solidFill>
                <a:srgbClr val="FFFFFF"/>
              </a:solidFill>
              <a:latin typeface="ＭＳ Ｐゴシック"/>
              <a:ea typeface="ＭＳ Ｐゴシック"/>
            </a:rPr>
            <a:t>２</a:t>
          </a:r>
          <a:endParaRPr lang="ja-JP" altLang="en-US" sz="2000" b="0" i="0" u="none" strike="noStrike" baseline="0">
            <a:solidFill>
              <a:srgbClr val="FFFFFF"/>
            </a:solidFill>
            <a:latin typeface="Calibri"/>
          </a:endParaRPr>
        </a:p>
        <a:p>
          <a:pPr algn="ctr" rtl="0">
            <a:lnSpc>
              <a:spcPts val="1700"/>
            </a:lnSpc>
            <a:defRPr sz="1000"/>
          </a:pPr>
          <a:r>
            <a:rPr lang="ja-JP" altLang="en-US" sz="1400" b="1" i="0" u="none" strike="noStrike" baseline="0">
              <a:solidFill>
                <a:srgbClr val="FFFFFF"/>
              </a:solidFill>
              <a:latin typeface="ＭＳ Ｐゴシック"/>
              <a:ea typeface="ＭＳ Ｐゴシック"/>
            </a:rPr>
            <a:t>第１表～第１０表まで該当項目を入力する画面</a:t>
          </a:r>
        </a:p>
      </xdr:txBody>
    </xdr:sp>
    <xdr:clientData/>
  </xdr:twoCellAnchor>
  <xdr:twoCellAnchor>
    <xdr:from>
      <xdr:col>1</xdr:col>
      <xdr:colOff>207645</xdr:colOff>
      <xdr:row>66</xdr:row>
      <xdr:rowOff>66675</xdr:rowOff>
    </xdr:from>
    <xdr:to>
      <xdr:col>9</xdr:col>
      <xdr:colOff>129593</xdr:colOff>
      <xdr:row>69</xdr:row>
      <xdr:rowOff>85725</xdr:rowOff>
    </xdr:to>
    <xdr:sp macro="" textlink="">
      <xdr:nvSpPr>
        <xdr:cNvPr id="3" name="角丸四角形 7">
          <a:hlinkClick xmlns:r="http://schemas.openxmlformats.org/officeDocument/2006/relationships" r:id="rId3"/>
          <a:extLst>
            <a:ext uri="{FF2B5EF4-FFF2-40B4-BE49-F238E27FC236}">
              <a16:creationId xmlns:a16="http://schemas.microsoft.com/office/drawing/2014/main" id="{00000000-0008-0000-0000-000003000000}"/>
            </a:ext>
          </a:extLst>
        </xdr:cNvPr>
        <xdr:cNvSpPr>
          <a:spLocks noChangeArrowheads="1"/>
        </xdr:cNvSpPr>
      </xdr:nvSpPr>
      <xdr:spPr bwMode="auto">
        <a:xfrm>
          <a:off x="523875" y="2428875"/>
          <a:ext cx="5648325" cy="723900"/>
        </a:xfrm>
        <a:prstGeom prst="roundRect">
          <a:avLst>
            <a:gd name="adj" fmla="val 16667"/>
          </a:avLst>
        </a:prstGeom>
        <a:solidFill>
          <a:srgbClr val="4F81BD"/>
        </a:solidFill>
        <a:ln w="25400" algn="ctr">
          <a:solidFill>
            <a:srgbClr val="385D8A"/>
          </a:solidFill>
          <a:round/>
          <a:headEnd/>
          <a:tailEnd/>
        </a:ln>
      </xdr:spPr>
      <xdr:txBody>
        <a:bodyPr vertOverflow="clip" wrap="square" lIns="45720" tIns="41148" rIns="45720" bIns="41148" anchor="ctr" upright="1"/>
        <a:lstStyle/>
        <a:p>
          <a:pPr algn="ctr" rtl="0">
            <a:defRPr sz="1000"/>
          </a:pPr>
          <a:r>
            <a:rPr lang="en-US" altLang="ja-JP" sz="2000" b="0" i="0" u="none" strike="noStrike" baseline="0">
              <a:solidFill>
                <a:srgbClr val="FFFFFF"/>
              </a:solidFill>
              <a:latin typeface="Calibri"/>
            </a:rPr>
            <a:t>STEP 0</a:t>
          </a:r>
        </a:p>
        <a:p>
          <a:pPr algn="ctr" rtl="0">
            <a:defRPr sz="1000"/>
          </a:pPr>
          <a:r>
            <a:rPr lang="en-US" altLang="ja-JP" sz="1400" b="1" i="0" u="none" strike="noStrike" baseline="0">
              <a:solidFill>
                <a:srgbClr val="FFFFFF"/>
              </a:solidFill>
              <a:latin typeface="Calibri"/>
            </a:rPr>
            <a:t>Excel</a:t>
          </a:r>
          <a:r>
            <a:rPr lang="ja-JP" altLang="en-US" sz="1400" b="1" i="0" u="none" strike="noStrike" baseline="0">
              <a:solidFill>
                <a:srgbClr val="FFFFFF"/>
              </a:solidFill>
              <a:latin typeface="ＭＳ Ｐゴシック"/>
              <a:ea typeface="ＭＳ Ｐゴシック"/>
            </a:rPr>
            <a:t>の準備：マクロを有効にする</a:t>
          </a:r>
        </a:p>
      </xdr:txBody>
    </xdr:sp>
    <xdr:clientData/>
  </xdr:twoCellAnchor>
  <mc:AlternateContent xmlns:mc="http://schemas.openxmlformats.org/markup-compatibility/2006">
    <mc:Choice xmlns:a14="http://schemas.microsoft.com/office/drawing/2010/main" Requires="a14">
      <xdr:twoCellAnchor editAs="oneCell">
        <xdr:from>
          <xdr:col>4</xdr:col>
          <xdr:colOff>447675</xdr:colOff>
          <xdr:row>65</xdr:row>
          <xdr:rowOff>0</xdr:rowOff>
        </xdr:from>
        <xdr:to>
          <xdr:col>6</xdr:col>
          <xdr:colOff>485775</xdr:colOff>
          <xdr:row>66</xdr:row>
          <xdr:rowOff>19050</xdr:rowOff>
        </xdr:to>
        <xdr:sp macro="" textlink="">
          <xdr:nvSpPr>
            <xdr:cNvPr id="94512" name="CheckBox1" hidden="1">
              <a:extLst>
                <a:ext uri="{63B3BB69-23CF-44E3-9099-C40C66FF867C}">
                  <a14:compatExt spid="_x0000_s94512"/>
                </a:ext>
                <a:ext uri="{FF2B5EF4-FFF2-40B4-BE49-F238E27FC236}">
                  <a16:creationId xmlns:a16="http://schemas.microsoft.com/office/drawing/2014/main" id="{00000000-0008-0000-0000-00003071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82</xdr:row>
          <xdr:rowOff>66675</xdr:rowOff>
        </xdr:from>
        <xdr:to>
          <xdr:col>1</xdr:col>
          <xdr:colOff>561975</xdr:colOff>
          <xdr:row>82</xdr:row>
          <xdr:rowOff>257175</xdr:rowOff>
        </xdr:to>
        <xdr:sp macro="" textlink="">
          <xdr:nvSpPr>
            <xdr:cNvPr id="256093" name="ボタン マイナス１" hidden="1">
              <a:extLst>
                <a:ext uri="{63B3BB69-23CF-44E3-9099-C40C66FF867C}">
                  <a14:compatExt spid="_x0000_s256093"/>
                </a:ext>
                <a:ext uri="{FF2B5EF4-FFF2-40B4-BE49-F238E27FC236}">
                  <a16:creationId xmlns:a16="http://schemas.microsoft.com/office/drawing/2014/main" id="{00000000-0008-0000-0000-00005DE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82</xdr:row>
          <xdr:rowOff>66675</xdr:rowOff>
        </xdr:from>
        <xdr:to>
          <xdr:col>1</xdr:col>
          <xdr:colOff>295275</xdr:colOff>
          <xdr:row>82</xdr:row>
          <xdr:rowOff>257175</xdr:rowOff>
        </xdr:to>
        <xdr:sp macro="" textlink="">
          <xdr:nvSpPr>
            <xdr:cNvPr id="256094" name="ボタン プラス２" hidden="1">
              <a:extLst>
                <a:ext uri="{63B3BB69-23CF-44E3-9099-C40C66FF867C}">
                  <a14:compatExt spid="_x0000_s256094"/>
                </a:ext>
                <a:ext uri="{FF2B5EF4-FFF2-40B4-BE49-F238E27FC236}">
                  <a16:creationId xmlns:a16="http://schemas.microsoft.com/office/drawing/2014/main" id="{00000000-0008-0000-0000-00005EE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104775</xdr:colOff>
          <xdr:row>81</xdr:row>
          <xdr:rowOff>66675</xdr:rowOff>
        </xdr:from>
        <xdr:to>
          <xdr:col>5</xdr:col>
          <xdr:colOff>295275</xdr:colOff>
          <xdr:row>81</xdr:row>
          <xdr:rowOff>257175</xdr:rowOff>
        </xdr:to>
        <xdr:sp macro="" textlink="">
          <xdr:nvSpPr>
            <xdr:cNvPr id="256096" name="ボタン プラス１" hidden="1">
              <a:extLst>
                <a:ext uri="{63B3BB69-23CF-44E3-9099-C40C66FF867C}">
                  <a14:compatExt spid="_x0000_s256096"/>
                </a:ext>
                <a:ext uri="{FF2B5EF4-FFF2-40B4-BE49-F238E27FC236}">
                  <a16:creationId xmlns:a16="http://schemas.microsoft.com/office/drawing/2014/main" id="{00000000-0008-0000-0000-000060E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twoCellAnchor>
    <xdr:from>
      <xdr:col>1</xdr:col>
      <xdr:colOff>13607</xdr:colOff>
      <xdr:row>7</xdr:row>
      <xdr:rowOff>0</xdr:rowOff>
    </xdr:from>
    <xdr:to>
      <xdr:col>14</xdr:col>
      <xdr:colOff>353785</xdr:colOff>
      <xdr:row>58</xdr:row>
      <xdr:rowOff>17318</xdr:rowOff>
    </xdr:to>
    <xdr:sp macro="" textlink="">
      <xdr:nvSpPr>
        <xdr:cNvPr id="17" name="四角形: 角を丸くする 16">
          <a:extLst>
            <a:ext uri="{FF2B5EF4-FFF2-40B4-BE49-F238E27FC236}">
              <a16:creationId xmlns:a16="http://schemas.microsoft.com/office/drawing/2014/main" id="{00000000-0008-0000-0000-000011000000}"/>
            </a:ext>
          </a:extLst>
        </xdr:cNvPr>
        <xdr:cNvSpPr/>
      </xdr:nvSpPr>
      <xdr:spPr bwMode="auto">
        <a:xfrm>
          <a:off x="295547" y="1981200"/>
          <a:ext cx="8577398" cy="10380518"/>
        </a:xfrm>
        <a:prstGeom prst="roundRect">
          <a:avLst>
            <a:gd name="adj" fmla="val 0"/>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clientData/>
  </xdr:twoCellAnchor>
  <xdr:twoCellAnchor>
    <xdr:from>
      <xdr:col>1</xdr:col>
      <xdr:colOff>283026</xdr:colOff>
      <xdr:row>6</xdr:row>
      <xdr:rowOff>130384</xdr:rowOff>
    </xdr:from>
    <xdr:to>
      <xdr:col>5</xdr:col>
      <xdr:colOff>545647</xdr:colOff>
      <xdr:row>7</xdr:row>
      <xdr:rowOff>184689</xdr:rowOff>
    </xdr:to>
    <xdr:sp macro="" textlink="">
      <xdr:nvSpPr>
        <xdr:cNvPr id="18" name="角丸四角形 3">
          <a:extLst>
            <a:ext uri="{FF2B5EF4-FFF2-40B4-BE49-F238E27FC236}">
              <a16:creationId xmlns:a16="http://schemas.microsoft.com/office/drawing/2014/main" id="{00000000-0008-0000-0000-000012000000}"/>
            </a:ext>
          </a:extLst>
        </xdr:cNvPr>
        <xdr:cNvSpPr/>
      </xdr:nvSpPr>
      <xdr:spPr>
        <a:xfrm>
          <a:off x="564966" y="1806784"/>
          <a:ext cx="2944861" cy="359105"/>
        </a:xfrm>
        <a:prstGeom prst="roundRect">
          <a:avLst>
            <a:gd name="adj" fmla="val 217"/>
          </a:avLst>
        </a:prstGeom>
        <a:solidFill>
          <a:schemeClr val="bg1">
            <a:lumMod val="65000"/>
          </a:schemeClr>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400" b="0" u="none">
              <a:latin typeface="+mn-ea"/>
              <a:ea typeface="+mn-ea"/>
              <a:cs typeface="Meiryo UI" panose="020B0604030504040204" pitchFamily="50" charset="-128"/>
            </a:rPr>
            <a:t>資源エネルギー庁よりお知らせ</a:t>
          </a:r>
          <a:endParaRPr kumimoji="1" lang="en-US" altLang="ja-JP" sz="1200" u="none">
            <a:uFill>
              <a:solidFill>
                <a:srgbClr val="FF0000"/>
              </a:solidFill>
            </a:uFill>
            <a:latin typeface="+mn-ea"/>
            <a:ea typeface="+mn-ea"/>
            <a:cs typeface="Meiryo UI" panose="020B0604030504040204" pitchFamily="50" charset="-128"/>
          </a:endParaRPr>
        </a:p>
      </xdr:txBody>
    </xdr:sp>
    <xdr:clientData/>
  </xdr:twoCellAnchor>
  <xdr:twoCellAnchor>
    <xdr:from>
      <xdr:col>1</xdr:col>
      <xdr:colOff>265339</xdr:colOff>
      <xdr:row>25</xdr:row>
      <xdr:rowOff>152898</xdr:rowOff>
    </xdr:from>
    <xdr:to>
      <xdr:col>13</xdr:col>
      <xdr:colOff>503463</xdr:colOff>
      <xdr:row>31</xdr:row>
      <xdr:rowOff>147893</xdr:rowOff>
    </xdr:to>
    <xdr:grpSp>
      <xdr:nvGrpSpPr>
        <xdr:cNvPr id="19" name="グループ化 18">
          <a:extLst>
            <a:ext uri="{FF2B5EF4-FFF2-40B4-BE49-F238E27FC236}">
              <a16:creationId xmlns:a16="http://schemas.microsoft.com/office/drawing/2014/main" id="{00000000-0008-0000-0000-000013000000}"/>
            </a:ext>
          </a:extLst>
        </xdr:cNvPr>
        <xdr:cNvGrpSpPr/>
      </xdr:nvGrpSpPr>
      <xdr:grpSpPr>
        <a:xfrm>
          <a:off x="579664" y="6772773"/>
          <a:ext cx="8705849" cy="1080845"/>
          <a:chOff x="646339" y="5029201"/>
          <a:chExt cx="8647339" cy="827313"/>
        </a:xfrm>
      </xdr:grpSpPr>
      <xdr:sp macro="" textlink="">
        <xdr:nvSpPr>
          <xdr:cNvPr id="20" name="角丸四角形 3">
            <a:extLst>
              <a:ext uri="{FF2B5EF4-FFF2-40B4-BE49-F238E27FC236}">
                <a16:creationId xmlns:a16="http://schemas.microsoft.com/office/drawing/2014/main" id="{00000000-0008-0000-0000-000014000000}"/>
              </a:ext>
            </a:extLst>
          </xdr:cNvPr>
          <xdr:cNvSpPr/>
        </xdr:nvSpPr>
        <xdr:spPr>
          <a:xfrm>
            <a:off x="646339" y="5038726"/>
            <a:ext cx="2785381" cy="817788"/>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使用に際して</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インストールが不要</a:t>
            </a:r>
          </a:p>
        </xdr:txBody>
      </xdr:sp>
      <xdr:sp macro="" textlink="">
        <xdr:nvSpPr>
          <xdr:cNvPr id="21" name="角丸四角形 3">
            <a:extLst>
              <a:ext uri="{FF2B5EF4-FFF2-40B4-BE49-F238E27FC236}">
                <a16:creationId xmlns:a16="http://schemas.microsoft.com/office/drawing/2014/main" id="{00000000-0008-0000-0000-000015000000}"/>
              </a:ext>
            </a:extLst>
          </xdr:cNvPr>
          <xdr:cNvSpPr/>
        </xdr:nvSpPr>
        <xdr:spPr>
          <a:xfrm>
            <a:off x="3584121" y="5038726"/>
            <a:ext cx="2778578" cy="817788"/>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報告に必要なデータの</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収集が容易</a:t>
            </a:r>
          </a:p>
        </xdr:txBody>
      </xdr:sp>
      <xdr:sp macro="" textlink="">
        <xdr:nvSpPr>
          <xdr:cNvPr id="22" name="角丸四角形 3">
            <a:extLst>
              <a:ext uri="{FF2B5EF4-FFF2-40B4-BE49-F238E27FC236}">
                <a16:creationId xmlns:a16="http://schemas.microsoft.com/office/drawing/2014/main" id="{00000000-0008-0000-0000-000016000000}"/>
              </a:ext>
            </a:extLst>
          </xdr:cNvPr>
          <xdr:cNvSpPr/>
        </xdr:nvSpPr>
        <xdr:spPr>
          <a:xfrm>
            <a:off x="6515100" y="5029201"/>
            <a:ext cx="2778578" cy="817788"/>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報告書提出に伴う</a:t>
            </a:r>
          </a:p>
          <a:p>
            <a:pPr algn="ctr"/>
            <a:r>
              <a:rPr lang="ja-JP" altLang="en-US" sz="1600" b="1" u="none">
                <a:solidFill>
                  <a:srgbClr val="0066CC"/>
                </a:solidFill>
                <a:latin typeface="+mn-ea"/>
                <a:ea typeface="+mn-ea"/>
                <a:cs typeface="Meiryo UI" panose="020B0604030504040204" pitchFamily="50" charset="-128"/>
              </a:rPr>
              <a:t>負担が軽減</a:t>
            </a:r>
          </a:p>
        </xdr:txBody>
      </xdr:sp>
      <xdr:sp macro="" textlink="">
        <xdr:nvSpPr>
          <xdr:cNvPr id="23" name="角丸四角形 3">
            <a:extLst>
              <a:ext uri="{FF2B5EF4-FFF2-40B4-BE49-F238E27FC236}">
                <a16:creationId xmlns:a16="http://schemas.microsoft.com/office/drawing/2014/main" id="{00000000-0008-0000-0000-000017000000}"/>
              </a:ext>
            </a:extLst>
          </xdr:cNvPr>
          <xdr:cNvSpPr/>
        </xdr:nvSpPr>
        <xdr:spPr>
          <a:xfrm>
            <a:off x="646340" y="5038727"/>
            <a:ext cx="252000"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1</a:t>
            </a:r>
            <a:endParaRPr lang="ja-JP" altLang="en-US" sz="1400" b="0" u="none">
              <a:solidFill>
                <a:schemeClr val="bg1"/>
              </a:solidFill>
              <a:latin typeface="+mn-ea"/>
              <a:ea typeface="+mn-ea"/>
              <a:cs typeface="Meiryo UI" panose="020B0604030504040204" pitchFamily="50" charset="-128"/>
            </a:endParaRPr>
          </a:p>
        </xdr:txBody>
      </xdr:sp>
      <xdr:sp macro="" textlink="">
        <xdr:nvSpPr>
          <xdr:cNvPr id="24" name="角丸四角形 3">
            <a:extLst>
              <a:ext uri="{FF2B5EF4-FFF2-40B4-BE49-F238E27FC236}">
                <a16:creationId xmlns:a16="http://schemas.microsoft.com/office/drawing/2014/main" id="{00000000-0008-0000-0000-000018000000}"/>
              </a:ext>
            </a:extLst>
          </xdr:cNvPr>
          <xdr:cNvSpPr/>
        </xdr:nvSpPr>
        <xdr:spPr>
          <a:xfrm>
            <a:off x="3593647" y="5038727"/>
            <a:ext cx="252000"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2</a:t>
            </a:r>
            <a:endParaRPr lang="ja-JP" altLang="en-US" sz="1400" b="0" u="none">
              <a:solidFill>
                <a:schemeClr val="bg1"/>
              </a:solidFill>
              <a:latin typeface="+mn-ea"/>
              <a:ea typeface="+mn-ea"/>
              <a:cs typeface="Meiryo UI" panose="020B0604030504040204" pitchFamily="50" charset="-128"/>
            </a:endParaRPr>
          </a:p>
        </xdr:txBody>
      </xdr:sp>
      <xdr:sp macro="" textlink="">
        <xdr:nvSpPr>
          <xdr:cNvPr id="25" name="角丸四角形 3">
            <a:extLst>
              <a:ext uri="{FF2B5EF4-FFF2-40B4-BE49-F238E27FC236}">
                <a16:creationId xmlns:a16="http://schemas.microsoft.com/office/drawing/2014/main" id="{00000000-0008-0000-0000-000019000000}"/>
              </a:ext>
            </a:extLst>
          </xdr:cNvPr>
          <xdr:cNvSpPr/>
        </xdr:nvSpPr>
        <xdr:spPr>
          <a:xfrm>
            <a:off x="6524626" y="5038727"/>
            <a:ext cx="246557"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3</a:t>
            </a:r>
            <a:endParaRPr lang="ja-JP" altLang="en-US" sz="1400" b="0" u="none">
              <a:solidFill>
                <a:schemeClr val="bg1"/>
              </a:solidFill>
              <a:latin typeface="+mn-ea"/>
              <a:ea typeface="+mn-ea"/>
              <a:cs typeface="Meiryo UI" panose="020B0604030504040204" pitchFamily="50" charset="-128"/>
            </a:endParaRPr>
          </a:p>
        </xdr:txBody>
      </xdr:sp>
    </xdr:grpSp>
    <xdr:clientData/>
  </xdr:twoCellAnchor>
  <xdr:twoCellAnchor>
    <xdr:from>
      <xdr:col>1</xdr:col>
      <xdr:colOff>257175</xdr:colOff>
      <xdr:row>33</xdr:row>
      <xdr:rowOff>100328</xdr:rowOff>
    </xdr:from>
    <xdr:to>
      <xdr:col>13</xdr:col>
      <xdr:colOff>495300</xdr:colOff>
      <xdr:row>39</xdr:row>
      <xdr:rowOff>17318</xdr:rowOff>
    </xdr:to>
    <xdr:grpSp>
      <xdr:nvGrpSpPr>
        <xdr:cNvPr id="26" name="グループ化 25">
          <a:extLst>
            <a:ext uri="{FF2B5EF4-FFF2-40B4-BE49-F238E27FC236}">
              <a16:creationId xmlns:a16="http://schemas.microsoft.com/office/drawing/2014/main" id="{00000000-0008-0000-0000-00001A000000}"/>
            </a:ext>
          </a:extLst>
        </xdr:cNvPr>
        <xdr:cNvGrpSpPr/>
      </xdr:nvGrpSpPr>
      <xdr:grpSpPr>
        <a:xfrm>
          <a:off x="571500" y="8168003"/>
          <a:ext cx="8705850" cy="1002840"/>
          <a:chOff x="665389" y="6042926"/>
          <a:chExt cx="8647343" cy="831390"/>
        </a:xfrm>
      </xdr:grpSpPr>
      <xdr:sp macro="" textlink="">
        <xdr:nvSpPr>
          <xdr:cNvPr id="27" name="角丸四角形 3">
            <a:extLst>
              <a:ext uri="{FF2B5EF4-FFF2-40B4-BE49-F238E27FC236}">
                <a16:creationId xmlns:a16="http://schemas.microsoft.com/office/drawing/2014/main" id="{00000000-0008-0000-0000-00001B000000}"/>
              </a:ext>
            </a:extLst>
          </xdr:cNvPr>
          <xdr:cNvSpPr/>
        </xdr:nvSpPr>
        <xdr:spPr>
          <a:xfrm>
            <a:off x="665389" y="6052445"/>
            <a:ext cx="2785382" cy="821869"/>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報告内容の</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ミスを抑制</a:t>
            </a:r>
          </a:p>
        </xdr:txBody>
      </xdr:sp>
      <xdr:sp macro="" textlink="">
        <xdr:nvSpPr>
          <xdr:cNvPr id="28" name="角丸四角形 3">
            <a:extLst>
              <a:ext uri="{FF2B5EF4-FFF2-40B4-BE49-F238E27FC236}">
                <a16:creationId xmlns:a16="http://schemas.microsoft.com/office/drawing/2014/main" id="{00000000-0008-0000-0000-00001C000000}"/>
              </a:ext>
            </a:extLst>
          </xdr:cNvPr>
          <xdr:cNvSpPr/>
        </xdr:nvSpPr>
        <xdr:spPr>
          <a:xfrm>
            <a:off x="3603172" y="6052447"/>
            <a:ext cx="2778579" cy="821869"/>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過年度報告内容の</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確認が可能</a:t>
            </a:r>
          </a:p>
        </xdr:txBody>
      </xdr:sp>
      <xdr:sp macro="" textlink="">
        <xdr:nvSpPr>
          <xdr:cNvPr id="30" name="角丸四角形 3">
            <a:extLst>
              <a:ext uri="{FF2B5EF4-FFF2-40B4-BE49-F238E27FC236}">
                <a16:creationId xmlns:a16="http://schemas.microsoft.com/office/drawing/2014/main" id="{00000000-0008-0000-0000-00001E000000}"/>
              </a:ext>
            </a:extLst>
          </xdr:cNvPr>
          <xdr:cNvSpPr/>
        </xdr:nvSpPr>
        <xdr:spPr>
          <a:xfrm>
            <a:off x="6534153" y="6042926"/>
            <a:ext cx="2778579" cy="821869"/>
          </a:xfrm>
          <a:prstGeom prst="roundRect">
            <a:avLst>
              <a:gd name="adj" fmla="val 0"/>
            </a:avLst>
          </a:prstGeom>
          <a:solidFill>
            <a:schemeClr val="bg1"/>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1600" b="1" u="none">
                <a:solidFill>
                  <a:srgbClr val="0066CC"/>
                </a:solidFill>
                <a:latin typeface="+mn-ea"/>
                <a:ea typeface="+mn-ea"/>
                <a:cs typeface="Meiryo UI" panose="020B0604030504040204" pitchFamily="50" charset="-128"/>
              </a:rPr>
              <a:t>報告書処理状況の</a:t>
            </a:r>
            <a:endParaRPr lang="en-US" altLang="ja-JP" sz="1600" b="1" u="none">
              <a:solidFill>
                <a:srgbClr val="0066CC"/>
              </a:solidFill>
              <a:latin typeface="+mn-ea"/>
              <a:ea typeface="+mn-ea"/>
              <a:cs typeface="Meiryo UI" panose="020B0604030504040204" pitchFamily="50" charset="-128"/>
            </a:endParaRPr>
          </a:p>
          <a:p>
            <a:pPr algn="ctr"/>
            <a:r>
              <a:rPr lang="ja-JP" altLang="en-US" sz="1600" b="1" u="none">
                <a:solidFill>
                  <a:srgbClr val="0066CC"/>
                </a:solidFill>
                <a:latin typeface="+mn-ea"/>
                <a:ea typeface="+mn-ea"/>
                <a:cs typeface="Meiryo UI" panose="020B0604030504040204" pitchFamily="50" charset="-128"/>
              </a:rPr>
              <a:t>確認が可能</a:t>
            </a:r>
          </a:p>
        </xdr:txBody>
      </xdr:sp>
      <xdr:sp macro="" textlink="">
        <xdr:nvSpPr>
          <xdr:cNvPr id="31" name="角丸四角形 3">
            <a:extLst>
              <a:ext uri="{FF2B5EF4-FFF2-40B4-BE49-F238E27FC236}">
                <a16:creationId xmlns:a16="http://schemas.microsoft.com/office/drawing/2014/main" id="{00000000-0008-0000-0000-00001F000000}"/>
              </a:ext>
            </a:extLst>
          </xdr:cNvPr>
          <xdr:cNvSpPr/>
        </xdr:nvSpPr>
        <xdr:spPr>
          <a:xfrm>
            <a:off x="665390" y="6052451"/>
            <a:ext cx="252000"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4</a:t>
            </a:r>
            <a:endParaRPr lang="ja-JP" altLang="en-US" sz="1400" b="0" u="none">
              <a:solidFill>
                <a:schemeClr val="bg1"/>
              </a:solidFill>
              <a:latin typeface="+mn-ea"/>
              <a:ea typeface="+mn-ea"/>
              <a:cs typeface="Meiryo UI" panose="020B0604030504040204" pitchFamily="50" charset="-128"/>
            </a:endParaRPr>
          </a:p>
        </xdr:txBody>
      </xdr:sp>
      <xdr:sp macro="" textlink="">
        <xdr:nvSpPr>
          <xdr:cNvPr id="32" name="角丸四角形 3">
            <a:extLst>
              <a:ext uri="{FF2B5EF4-FFF2-40B4-BE49-F238E27FC236}">
                <a16:creationId xmlns:a16="http://schemas.microsoft.com/office/drawing/2014/main" id="{00000000-0008-0000-0000-000020000000}"/>
              </a:ext>
            </a:extLst>
          </xdr:cNvPr>
          <xdr:cNvSpPr/>
        </xdr:nvSpPr>
        <xdr:spPr>
          <a:xfrm>
            <a:off x="3612698" y="6052447"/>
            <a:ext cx="252000"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5</a:t>
            </a:r>
            <a:endParaRPr lang="ja-JP" altLang="en-US" sz="1400" b="0" u="none">
              <a:solidFill>
                <a:schemeClr val="bg1"/>
              </a:solidFill>
              <a:latin typeface="+mn-ea"/>
              <a:ea typeface="+mn-ea"/>
              <a:cs typeface="Meiryo UI" panose="020B0604030504040204" pitchFamily="50" charset="-128"/>
            </a:endParaRPr>
          </a:p>
        </xdr:txBody>
      </xdr:sp>
      <xdr:sp macro="" textlink="">
        <xdr:nvSpPr>
          <xdr:cNvPr id="33" name="角丸四角形 3">
            <a:extLst>
              <a:ext uri="{FF2B5EF4-FFF2-40B4-BE49-F238E27FC236}">
                <a16:creationId xmlns:a16="http://schemas.microsoft.com/office/drawing/2014/main" id="{00000000-0008-0000-0000-000021000000}"/>
              </a:ext>
            </a:extLst>
          </xdr:cNvPr>
          <xdr:cNvSpPr/>
        </xdr:nvSpPr>
        <xdr:spPr>
          <a:xfrm>
            <a:off x="6543676" y="6052458"/>
            <a:ext cx="246557" cy="247918"/>
          </a:xfrm>
          <a:prstGeom prst="roundRect">
            <a:avLst>
              <a:gd name="adj" fmla="val 0"/>
            </a:avLst>
          </a:prstGeom>
          <a:solidFill>
            <a:srgbClr val="0066CC"/>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en-US" altLang="ja-JP" sz="1400" b="0" u="none">
                <a:solidFill>
                  <a:schemeClr val="bg1"/>
                </a:solidFill>
                <a:latin typeface="+mn-ea"/>
                <a:ea typeface="+mn-ea"/>
                <a:cs typeface="Meiryo UI" panose="020B0604030504040204" pitchFamily="50" charset="-128"/>
              </a:rPr>
              <a:t>6</a:t>
            </a:r>
            <a:endParaRPr lang="ja-JP" altLang="en-US" sz="1400" b="0" u="none">
              <a:solidFill>
                <a:schemeClr val="bg1"/>
              </a:solidFill>
              <a:latin typeface="+mn-ea"/>
              <a:ea typeface="+mn-ea"/>
              <a:cs typeface="Meiryo UI" panose="020B0604030504040204" pitchFamily="50" charset="-128"/>
            </a:endParaRPr>
          </a:p>
        </xdr:txBody>
      </xdr:sp>
    </xdr:grpSp>
    <xdr:clientData/>
  </xdr:twoCellAnchor>
  <xdr:twoCellAnchor>
    <xdr:from>
      <xdr:col>3</xdr:col>
      <xdr:colOff>571500</xdr:colOff>
      <xdr:row>20</xdr:row>
      <xdr:rowOff>52490</xdr:rowOff>
    </xdr:from>
    <xdr:to>
      <xdr:col>9</xdr:col>
      <xdr:colOff>2540</xdr:colOff>
      <xdr:row>20</xdr:row>
      <xdr:rowOff>65991</xdr:rowOff>
    </xdr:to>
    <xdr:cxnSp macro="">
      <xdr:nvCxnSpPr>
        <xdr:cNvPr id="34" name="直線コネクタ 33">
          <a:extLst>
            <a:ext uri="{FF2B5EF4-FFF2-40B4-BE49-F238E27FC236}">
              <a16:creationId xmlns:a16="http://schemas.microsoft.com/office/drawing/2014/main" id="{00000000-0008-0000-0000-000022000000}"/>
            </a:ext>
          </a:extLst>
        </xdr:cNvPr>
        <xdr:cNvCxnSpPr/>
      </xdr:nvCxnSpPr>
      <xdr:spPr>
        <a:xfrm flipV="1">
          <a:off x="2301240" y="5737010"/>
          <a:ext cx="3134360" cy="13501"/>
        </a:xfrm>
        <a:prstGeom prst="line">
          <a:avLst/>
        </a:prstGeom>
        <a:ln w="57150" cmpd="sng">
          <a:solidFill>
            <a:srgbClr val="FFFF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413845</xdr:colOff>
      <xdr:row>21</xdr:row>
      <xdr:rowOff>128732</xdr:rowOff>
    </xdr:from>
    <xdr:to>
      <xdr:col>8</xdr:col>
      <xdr:colOff>480135</xdr:colOff>
      <xdr:row>21</xdr:row>
      <xdr:rowOff>131379</xdr:rowOff>
    </xdr:to>
    <xdr:cxnSp macro="">
      <xdr:nvCxnSpPr>
        <xdr:cNvPr id="35" name="直線コネクタ 34">
          <a:extLst>
            <a:ext uri="{FF2B5EF4-FFF2-40B4-BE49-F238E27FC236}">
              <a16:creationId xmlns:a16="http://schemas.microsoft.com/office/drawing/2014/main" id="{00000000-0008-0000-0000-000023000000}"/>
            </a:ext>
          </a:extLst>
        </xdr:cNvPr>
        <xdr:cNvCxnSpPr/>
      </xdr:nvCxnSpPr>
      <xdr:spPr>
        <a:xfrm flipV="1">
          <a:off x="1526365" y="5988512"/>
          <a:ext cx="3769610" cy="2647"/>
        </a:xfrm>
        <a:prstGeom prst="line">
          <a:avLst/>
        </a:prstGeom>
        <a:ln w="57150" cmpd="sng">
          <a:solidFill>
            <a:srgbClr val="FFFF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145895</xdr:colOff>
      <xdr:row>17</xdr:row>
      <xdr:rowOff>181290</xdr:rowOff>
    </xdr:from>
    <xdr:to>
      <xdr:col>13</xdr:col>
      <xdr:colOff>653921</xdr:colOff>
      <xdr:row>22</xdr:row>
      <xdr:rowOff>315</xdr:rowOff>
    </xdr:to>
    <xdr:sp macro="" textlink="">
      <xdr:nvSpPr>
        <xdr:cNvPr id="36" name="角丸四角形 3">
          <a:extLst>
            <a:ext uri="{FF2B5EF4-FFF2-40B4-BE49-F238E27FC236}">
              <a16:creationId xmlns:a16="http://schemas.microsoft.com/office/drawing/2014/main" id="{00000000-0008-0000-0000-000024000000}"/>
            </a:ext>
          </a:extLst>
        </xdr:cNvPr>
        <xdr:cNvSpPr/>
      </xdr:nvSpPr>
      <xdr:spPr>
        <a:xfrm>
          <a:off x="427835" y="5210490"/>
          <a:ext cx="8089926" cy="824865"/>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rtl="0" eaLnBrk="1" latinLnBrk="0" hangingPunct="1">
            <a:lnSpc>
              <a:spcPct val="120000"/>
            </a:lnSpc>
          </a:pPr>
          <a:r>
            <a:rPr kumimoji="1" lang="ja-JP" altLang="en-US" sz="1400" b="0" u="none" kern="1200">
              <a:solidFill>
                <a:sysClr val="windowText" lastClr="000000"/>
              </a:solidFill>
              <a:effectLst/>
              <a:latin typeface="+mn-ea"/>
              <a:ea typeface="+mn-ea"/>
              <a:cs typeface="+mn-cs"/>
            </a:rPr>
            <a:t>電子報告システム「</a:t>
          </a:r>
          <a:r>
            <a:rPr kumimoji="1" lang="en-US" altLang="ja-JP" sz="1400" b="0" u="none" kern="1200">
              <a:solidFill>
                <a:sysClr val="windowText" lastClr="000000"/>
              </a:solidFill>
              <a:effectLst/>
              <a:latin typeface="+mn-ea"/>
              <a:ea typeface="+mn-ea"/>
              <a:cs typeface="+mn-cs"/>
            </a:rPr>
            <a:t>EEGS</a:t>
          </a:r>
          <a:r>
            <a:rPr kumimoji="1" lang="ja-JP" altLang="en-US" sz="1400" b="0" u="none" kern="1200">
              <a:solidFill>
                <a:sysClr val="windowText" lastClr="000000"/>
              </a:solidFill>
              <a:effectLst/>
              <a:latin typeface="+mn-ea"/>
              <a:ea typeface="+mn-ea"/>
              <a:cs typeface="+mn-cs"/>
            </a:rPr>
            <a:t>」は、</a:t>
          </a:r>
          <a:r>
            <a:rPr kumimoji="1" lang="ja-JP" altLang="ja-JP" sz="1400" b="0" u="none" kern="1200">
              <a:solidFill>
                <a:sysClr val="windowText" lastClr="000000"/>
              </a:solidFill>
              <a:effectLst/>
              <a:latin typeface="+mn-ea"/>
              <a:ea typeface="+mn-ea"/>
              <a:cs typeface="+mn-cs"/>
            </a:rPr>
            <a:t>省エネ法・温対法・フロン法の</a:t>
          </a:r>
          <a:endParaRPr kumimoji="1" lang="en-US" altLang="ja-JP" sz="1400" b="0" u="none" kern="1200">
            <a:solidFill>
              <a:sysClr val="windowText" lastClr="000000"/>
            </a:solidFill>
            <a:effectLst/>
            <a:latin typeface="+mn-ea"/>
            <a:ea typeface="+mn-ea"/>
            <a:cs typeface="+mn-cs"/>
          </a:endParaRPr>
        </a:p>
        <a:p>
          <a:pPr algn="ctr" rtl="0" eaLnBrk="1" latinLnBrk="0" hangingPunct="1">
            <a:lnSpc>
              <a:spcPct val="120000"/>
            </a:lnSpc>
          </a:pPr>
          <a:r>
            <a:rPr kumimoji="1" lang="ja-JP" altLang="ja-JP" sz="1400" b="1" u="none" kern="1200">
              <a:solidFill>
                <a:sysClr val="windowText" lastClr="000000"/>
              </a:solidFill>
              <a:effectLst/>
              <a:latin typeface="+mn-ea"/>
              <a:ea typeface="+mn-ea"/>
              <a:cs typeface="+mn-cs"/>
            </a:rPr>
            <a:t>報告書の作成から提出までをワンストップ化</a:t>
          </a:r>
          <a:r>
            <a:rPr kumimoji="1" lang="ja-JP" altLang="ja-JP" sz="1400" b="0" u="none" kern="1200">
              <a:solidFill>
                <a:sysClr val="windowText" lastClr="000000"/>
              </a:solidFill>
              <a:effectLst/>
              <a:latin typeface="+mn-ea"/>
              <a:ea typeface="+mn-ea"/>
              <a:cs typeface="+mn-cs"/>
            </a:rPr>
            <a:t>することにより、</a:t>
          </a:r>
          <a:endParaRPr kumimoji="1" lang="en-US" altLang="ja-JP" sz="1400" b="0" u="none" kern="1200">
            <a:solidFill>
              <a:sysClr val="windowText" lastClr="000000"/>
            </a:solidFill>
            <a:effectLst/>
            <a:latin typeface="+mn-ea"/>
            <a:ea typeface="+mn-ea"/>
            <a:cs typeface="+mn-cs"/>
          </a:endParaRPr>
        </a:p>
        <a:p>
          <a:pPr algn="ctr" rtl="0" eaLnBrk="1" latinLnBrk="0" hangingPunct="1">
            <a:lnSpc>
              <a:spcPct val="120000"/>
            </a:lnSpc>
          </a:pPr>
          <a:r>
            <a:rPr kumimoji="1" lang="ja-JP" altLang="ja-JP" sz="1400" b="1" u="none" kern="1200">
              <a:solidFill>
                <a:sysClr val="windowText" lastClr="000000"/>
              </a:solidFill>
              <a:effectLst/>
              <a:latin typeface="+mn-ea"/>
              <a:ea typeface="+mn-ea"/>
              <a:cs typeface="+mn-cs"/>
            </a:rPr>
            <a:t>事業者の皆様の報告書の作成や提出の負担を軽減</a:t>
          </a:r>
          <a:r>
            <a:rPr kumimoji="1" lang="ja-JP" altLang="en-US" sz="1400" b="1" u="none" kern="1200">
              <a:solidFill>
                <a:sysClr val="windowText" lastClr="000000"/>
              </a:solidFill>
              <a:effectLst/>
              <a:latin typeface="+mn-ea"/>
              <a:ea typeface="+mn-ea"/>
              <a:cs typeface="+mn-cs"/>
            </a:rPr>
            <a:t> </a:t>
          </a:r>
          <a:r>
            <a:rPr kumimoji="1" lang="ja-JP" altLang="en-US" sz="1400" b="0" u="none" kern="1200">
              <a:solidFill>
                <a:sysClr val="windowText" lastClr="000000"/>
              </a:solidFill>
              <a:effectLst/>
              <a:latin typeface="+mn-ea"/>
              <a:ea typeface="+mn-ea"/>
              <a:cs typeface="+mn-cs"/>
            </a:rPr>
            <a:t>します。ぜひ、ご活用ください。</a:t>
          </a:r>
          <a:endParaRPr lang="ja-JP" altLang="ja-JP" sz="1400" b="0" u="none">
            <a:solidFill>
              <a:sysClr val="windowText" lastClr="000000"/>
            </a:solidFill>
            <a:effectLst/>
            <a:latin typeface="+mn-ea"/>
            <a:ea typeface="+mn-ea"/>
          </a:endParaRPr>
        </a:p>
      </xdr:txBody>
    </xdr:sp>
    <xdr:clientData/>
  </xdr:twoCellAnchor>
  <xdr:twoCellAnchor>
    <xdr:from>
      <xdr:col>1</xdr:col>
      <xdr:colOff>259773</xdr:colOff>
      <xdr:row>42</xdr:row>
      <xdr:rowOff>50843</xdr:rowOff>
    </xdr:from>
    <xdr:to>
      <xdr:col>13</xdr:col>
      <xdr:colOff>588818</xdr:colOff>
      <xdr:row>53</xdr:row>
      <xdr:rowOff>123829</xdr:rowOff>
    </xdr:to>
    <xdr:sp macro="" textlink="">
      <xdr:nvSpPr>
        <xdr:cNvPr id="37" name="四角形: 角を丸くする 36">
          <a:extLst>
            <a:ext uri="{FF2B5EF4-FFF2-40B4-BE49-F238E27FC236}">
              <a16:creationId xmlns:a16="http://schemas.microsoft.com/office/drawing/2014/main" id="{00000000-0008-0000-0000-000025000000}"/>
            </a:ext>
          </a:extLst>
        </xdr:cNvPr>
        <xdr:cNvSpPr/>
      </xdr:nvSpPr>
      <xdr:spPr bwMode="auto">
        <a:xfrm>
          <a:off x="574098" y="9747293"/>
          <a:ext cx="8796770" cy="2063711"/>
        </a:xfrm>
        <a:prstGeom prst="roundRect">
          <a:avLst>
            <a:gd name="adj" fmla="val 6448"/>
          </a:avLst>
        </a:prstGeom>
        <a:solidFill>
          <a:srgbClr val="E5EFFA"/>
        </a:solidFill>
        <a:ln w="28575"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pPr marL="0" indent="0" algn="ctr" defTabSz="914400" rtl="0" eaLnBrk="1" latinLnBrk="0" hangingPunct="1"/>
          <a:endParaRPr kumimoji="1" lang="ja-JP" altLang="en-US" sz="1400" b="0" u="none" kern="1200">
            <a:solidFill>
              <a:srgbClr val="0066CC"/>
            </a:solidFill>
            <a:latin typeface="+mn-ea"/>
            <a:ea typeface="+mn-ea"/>
            <a:cs typeface="Meiryo UI" panose="020B0604030504040204" pitchFamily="50" charset="-128"/>
          </a:endParaRPr>
        </a:p>
      </xdr:txBody>
    </xdr:sp>
    <xdr:clientData/>
  </xdr:twoCellAnchor>
  <xdr:twoCellAnchor>
    <xdr:from>
      <xdr:col>1</xdr:col>
      <xdr:colOff>475226</xdr:colOff>
      <xdr:row>43</xdr:row>
      <xdr:rowOff>23142</xdr:rowOff>
    </xdr:from>
    <xdr:to>
      <xdr:col>12</xdr:col>
      <xdr:colOff>207897</xdr:colOff>
      <xdr:row>46</xdr:row>
      <xdr:rowOff>12960</xdr:rowOff>
    </xdr:to>
    <xdr:sp macro="" textlink="">
      <xdr:nvSpPr>
        <xdr:cNvPr id="38" name="角丸四角形 3">
          <a:extLst>
            <a:ext uri="{FF2B5EF4-FFF2-40B4-BE49-F238E27FC236}">
              <a16:creationId xmlns:a16="http://schemas.microsoft.com/office/drawing/2014/main" id="{00000000-0008-0000-0000-000026000000}"/>
            </a:ext>
          </a:extLst>
        </xdr:cNvPr>
        <xdr:cNvSpPr/>
      </xdr:nvSpPr>
      <xdr:spPr>
        <a:xfrm>
          <a:off x="757166" y="9738642"/>
          <a:ext cx="6735451" cy="515598"/>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l" rtl="0" eaLnBrk="1" latinLnBrk="0" hangingPunct="1"/>
          <a:r>
            <a:rPr lang="ja-JP" altLang="en-US" sz="1800" b="1" u="none">
              <a:solidFill>
                <a:srgbClr val="0066CC"/>
              </a:solidFill>
              <a:effectLst/>
              <a:latin typeface="+mn-ea"/>
              <a:ea typeface="+mn-ea"/>
            </a:rPr>
            <a:t>便利な電子報告システム「</a:t>
          </a:r>
          <a:r>
            <a:rPr lang="en-US" altLang="ja-JP" sz="1800" b="1" u="none">
              <a:solidFill>
                <a:srgbClr val="0066CC"/>
              </a:solidFill>
              <a:effectLst/>
              <a:latin typeface="+mn-ea"/>
              <a:ea typeface="+mn-ea"/>
            </a:rPr>
            <a:t>EEGS</a:t>
          </a:r>
          <a:r>
            <a:rPr lang="ja-JP" altLang="en-US" sz="1800" b="1" u="none">
              <a:solidFill>
                <a:srgbClr val="0066CC"/>
              </a:solidFill>
              <a:effectLst/>
              <a:latin typeface="+mn-ea"/>
              <a:ea typeface="+mn-ea"/>
            </a:rPr>
            <a:t>（イーグス）」  </a:t>
          </a:r>
          <a:r>
            <a:rPr lang="en-US" altLang="ja-JP" sz="1800" b="1" u="none">
              <a:solidFill>
                <a:srgbClr val="0066CC"/>
              </a:solidFill>
              <a:effectLst/>
              <a:latin typeface="+mn-ea"/>
              <a:ea typeface="+mn-ea"/>
            </a:rPr>
            <a:t>Web</a:t>
          </a:r>
          <a:r>
            <a:rPr lang="ja-JP" altLang="en-US" sz="1800" b="1" u="none">
              <a:solidFill>
                <a:srgbClr val="0066CC"/>
              </a:solidFill>
              <a:effectLst/>
              <a:latin typeface="+mn-ea"/>
              <a:ea typeface="+mn-ea"/>
            </a:rPr>
            <a:t>サイトはこちらから</a:t>
          </a:r>
          <a:endParaRPr lang="en-US" altLang="ja-JP" sz="1800" b="1" u="none">
            <a:solidFill>
              <a:srgbClr val="0066CC"/>
            </a:solidFill>
            <a:effectLst/>
            <a:latin typeface="+mn-ea"/>
            <a:ea typeface="+mn-ea"/>
          </a:endParaRPr>
        </a:p>
      </xdr:txBody>
    </xdr:sp>
    <xdr:clientData/>
  </xdr:twoCellAnchor>
  <xdr:twoCellAnchor>
    <xdr:from>
      <xdr:col>1</xdr:col>
      <xdr:colOff>327047</xdr:colOff>
      <xdr:row>10</xdr:row>
      <xdr:rowOff>3538</xdr:rowOff>
    </xdr:from>
    <xdr:to>
      <xdr:col>14</xdr:col>
      <xdr:colOff>1731</xdr:colOff>
      <xdr:row>15</xdr:row>
      <xdr:rowOff>171743</xdr:rowOff>
    </xdr:to>
    <xdr:grpSp>
      <xdr:nvGrpSpPr>
        <xdr:cNvPr id="40" name="グループ化 39">
          <a:extLst>
            <a:ext uri="{FF2B5EF4-FFF2-40B4-BE49-F238E27FC236}">
              <a16:creationId xmlns:a16="http://schemas.microsoft.com/office/drawing/2014/main" id="{00000000-0008-0000-0000-000028000000}"/>
            </a:ext>
          </a:extLst>
        </xdr:cNvPr>
        <xdr:cNvGrpSpPr/>
      </xdr:nvGrpSpPr>
      <xdr:grpSpPr>
        <a:xfrm>
          <a:off x="641372" y="2918188"/>
          <a:ext cx="8828209" cy="1692205"/>
          <a:chOff x="641372" y="3596368"/>
          <a:chExt cx="8826477" cy="1730305"/>
        </a:xfrm>
      </xdr:grpSpPr>
      <xdr:sp macro="" textlink="">
        <xdr:nvSpPr>
          <xdr:cNvPr id="41" name="角丸四角形 3">
            <a:extLst>
              <a:ext uri="{FF2B5EF4-FFF2-40B4-BE49-F238E27FC236}">
                <a16:creationId xmlns:a16="http://schemas.microsoft.com/office/drawing/2014/main" id="{00000000-0008-0000-0000-000029000000}"/>
              </a:ext>
            </a:extLst>
          </xdr:cNvPr>
          <xdr:cNvSpPr/>
        </xdr:nvSpPr>
        <xdr:spPr>
          <a:xfrm>
            <a:off x="3448050" y="3596368"/>
            <a:ext cx="6012997" cy="1714499"/>
          </a:xfrm>
          <a:prstGeom prst="roundRect">
            <a:avLst>
              <a:gd name="adj" fmla="val 349"/>
            </a:avLst>
          </a:prstGeom>
          <a:solidFill>
            <a:srgbClr val="B4DCFA">
              <a:lumMod val="50000"/>
            </a:srgbClr>
          </a:solidFill>
          <a:ln w="12700" cap="flat" cmpd="sng" algn="ctr">
            <a:solidFill>
              <a:srgbClr val="B4DCFA">
                <a:lumMod val="5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a:r>
              <a:rPr lang="ja-JP" altLang="en-US" sz="2000" b="1">
                <a:latin typeface="+mn-ea"/>
                <a:ea typeface="+mn-ea"/>
                <a:cs typeface="Meiryo UI" panose="020B0604030504040204" pitchFamily="50" charset="-128"/>
              </a:rPr>
              <a:t>省エネ法・温対法・フロン法 電子</a:t>
            </a:r>
            <a:r>
              <a:rPr lang="ja-JP" altLang="en-US" sz="2000" b="1">
                <a:solidFill>
                  <a:sysClr val="window" lastClr="FFFFFF"/>
                </a:solidFill>
                <a:latin typeface="+mn-ea"/>
                <a:ea typeface="+mn-ea"/>
                <a:cs typeface="Meiryo UI" panose="020B0604030504040204" pitchFamily="50" charset="-128"/>
              </a:rPr>
              <a:t>報告システム</a:t>
            </a:r>
            <a:endParaRPr lang="en-US" altLang="ja-JP" sz="2000" b="1">
              <a:solidFill>
                <a:sysClr val="window" lastClr="FFFFFF"/>
              </a:solidFill>
              <a:latin typeface="+mn-ea"/>
              <a:ea typeface="+mn-ea"/>
              <a:cs typeface="Meiryo UI" panose="020B0604030504040204" pitchFamily="50" charset="-128"/>
            </a:endParaRPr>
          </a:p>
          <a:p>
            <a:pPr algn="ctr"/>
            <a:r>
              <a:rPr kumimoji="1" lang="ja-JP" altLang="en-US" sz="1200">
                <a:solidFill>
                  <a:sysClr val="window" lastClr="FFFFFF"/>
                </a:solidFill>
                <a:uFill>
                  <a:solidFill>
                    <a:srgbClr val="FF0000"/>
                  </a:solidFill>
                </a:uFill>
                <a:latin typeface="+mn-ea"/>
                <a:ea typeface="+mn-ea"/>
                <a:cs typeface="Meiryo UI" panose="020B0604030504040204" pitchFamily="50" charset="-128"/>
              </a:rPr>
              <a:t>通称：</a:t>
            </a:r>
            <a:r>
              <a:rPr kumimoji="1" lang="en-US" altLang="ja-JP" sz="1200" b="1">
                <a:solidFill>
                  <a:sysClr val="window" lastClr="FFFFFF"/>
                </a:solidFill>
                <a:uFill>
                  <a:solidFill>
                    <a:srgbClr val="FF0000"/>
                  </a:solidFill>
                </a:uFill>
                <a:latin typeface="+mn-ea"/>
                <a:ea typeface="+mn-ea"/>
                <a:cs typeface="Meiryo UI" panose="020B0604030504040204" pitchFamily="50" charset="-128"/>
              </a:rPr>
              <a:t>EEGS</a:t>
            </a:r>
            <a:r>
              <a:rPr kumimoji="1" lang="ja-JP" altLang="en-US" sz="1200" b="1">
                <a:solidFill>
                  <a:sysClr val="window" lastClr="FFFFFF"/>
                </a:solidFill>
                <a:uFill>
                  <a:solidFill>
                    <a:srgbClr val="FF0000"/>
                  </a:solidFill>
                </a:uFill>
                <a:latin typeface="+mn-ea"/>
                <a:ea typeface="+mn-ea"/>
                <a:cs typeface="Meiryo UI" panose="020B0604030504040204" pitchFamily="50" charset="-128"/>
              </a:rPr>
              <a:t>（イーグス）</a:t>
            </a:r>
            <a:endParaRPr kumimoji="1" lang="en-US" altLang="ja-JP" sz="1200" b="1">
              <a:solidFill>
                <a:sysClr val="window" lastClr="FFFFFF"/>
              </a:solidFill>
              <a:uFill>
                <a:solidFill>
                  <a:srgbClr val="FF0000"/>
                </a:solidFill>
              </a:uFill>
              <a:latin typeface="+mn-ea"/>
              <a:ea typeface="+mn-ea"/>
              <a:cs typeface="Meiryo UI" panose="020B0604030504040204" pitchFamily="50" charset="-128"/>
            </a:endParaRPr>
          </a:p>
        </xdr:txBody>
      </xdr:sp>
      <xdr:sp macro="" textlink="">
        <xdr:nvSpPr>
          <xdr:cNvPr id="42" name="角丸四角形 3">
            <a:extLst>
              <a:ext uri="{FF2B5EF4-FFF2-40B4-BE49-F238E27FC236}">
                <a16:creationId xmlns:a16="http://schemas.microsoft.com/office/drawing/2014/main" id="{00000000-0008-0000-0000-00002A000000}"/>
              </a:ext>
            </a:extLst>
          </xdr:cNvPr>
          <xdr:cNvSpPr/>
        </xdr:nvSpPr>
        <xdr:spPr>
          <a:xfrm>
            <a:off x="3657008" y="3758293"/>
            <a:ext cx="5648927" cy="376918"/>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rtl="0" eaLnBrk="1" latinLnBrk="0" hangingPunct="1"/>
            <a:r>
              <a:rPr kumimoji="1" lang="ja-JP" altLang="en-US" sz="1400" b="0" u="sng" kern="1200">
                <a:solidFill>
                  <a:schemeClr val="bg1"/>
                </a:solidFill>
                <a:effectLst/>
                <a:latin typeface="+mn-ea"/>
                <a:ea typeface="+mn-ea"/>
                <a:cs typeface="+mn-cs"/>
              </a:rPr>
              <a:t>定期報告書・中長期計画書の提出は、”電子申請”が便利です！</a:t>
            </a:r>
          </a:p>
        </xdr:txBody>
      </xdr:sp>
      <xdr:sp macro="" textlink="">
        <xdr:nvSpPr>
          <xdr:cNvPr id="43" name="角丸四角形 3">
            <a:extLst>
              <a:ext uri="{FF2B5EF4-FFF2-40B4-BE49-F238E27FC236}">
                <a16:creationId xmlns:a16="http://schemas.microsoft.com/office/drawing/2014/main" id="{00000000-0008-0000-0000-00002B000000}"/>
              </a:ext>
            </a:extLst>
          </xdr:cNvPr>
          <xdr:cNvSpPr/>
        </xdr:nvSpPr>
        <xdr:spPr>
          <a:xfrm>
            <a:off x="3586842" y="4827818"/>
            <a:ext cx="5881007" cy="366032"/>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algn="ctr" rtl="0" eaLnBrk="1" latinLnBrk="0" hangingPunct="1"/>
            <a:r>
              <a:rPr kumimoji="1" lang="en-US" altLang="ja-JP" sz="1200" b="1" u="sng" kern="1200">
                <a:solidFill>
                  <a:schemeClr val="bg1"/>
                </a:solidFill>
                <a:effectLst/>
                <a:latin typeface="+mn-ea"/>
                <a:ea typeface="+mn-ea"/>
                <a:cs typeface="+mn-cs"/>
              </a:rPr>
              <a:t>E</a:t>
            </a:r>
            <a:r>
              <a:rPr kumimoji="1" lang="en-US" altLang="ja-JP" sz="1200" b="0" u="none" kern="1200">
                <a:solidFill>
                  <a:schemeClr val="bg1"/>
                </a:solidFill>
                <a:effectLst/>
                <a:latin typeface="+mn-ea"/>
                <a:ea typeface="+mn-ea"/>
                <a:cs typeface="+mn-cs"/>
              </a:rPr>
              <a:t>nergy </a:t>
            </a:r>
            <a:r>
              <a:rPr kumimoji="1" lang="en-US" altLang="ja-JP" sz="1200" b="1" u="sng" kern="1200">
                <a:solidFill>
                  <a:schemeClr val="bg1"/>
                </a:solidFill>
                <a:effectLst/>
                <a:latin typeface="+mn-ea"/>
                <a:ea typeface="+mn-ea"/>
                <a:cs typeface="+mn-cs"/>
              </a:rPr>
              <a:t>E</a:t>
            </a:r>
            <a:r>
              <a:rPr kumimoji="1" lang="en-US" altLang="ja-JP" sz="1200" b="0" u="none" kern="1200">
                <a:solidFill>
                  <a:schemeClr val="bg1"/>
                </a:solidFill>
                <a:effectLst/>
                <a:latin typeface="+mn-ea"/>
                <a:ea typeface="+mn-ea"/>
                <a:cs typeface="+mn-cs"/>
              </a:rPr>
              <a:t>fficiency and </a:t>
            </a:r>
            <a:r>
              <a:rPr kumimoji="1" lang="en-US" altLang="ja-JP" sz="1200" b="1" u="sng" kern="1200">
                <a:solidFill>
                  <a:schemeClr val="bg1"/>
                </a:solidFill>
                <a:effectLst/>
                <a:latin typeface="+mn-ea"/>
                <a:ea typeface="+mn-ea"/>
                <a:cs typeface="+mn-cs"/>
              </a:rPr>
              <a:t>G</a:t>
            </a:r>
            <a:r>
              <a:rPr kumimoji="1" lang="en-US" altLang="ja-JP" sz="1200" b="0" u="none" kern="1200">
                <a:solidFill>
                  <a:schemeClr val="bg1"/>
                </a:solidFill>
                <a:effectLst/>
                <a:latin typeface="+mn-ea"/>
                <a:ea typeface="+mn-ea"/>
                <a:cs typeface="+mn-cs"/>
              </a:rPr>
              <a:t>lobal Warming Countermeasures online reporting </a:t>
            </a:r>
            <a:r>
              <a:rPr kumimoji="1" lang="en-US" altLang="ja-JP" sz="1200" b="1" u="sng" kern="1200">
                <a:solidFill>
                  <a:schemeClr val="bg1"/>
                </a:solidFill>
                <a:effectLst/>
                <a:latin typeface="+mn-ea"/>
                <a:ea typeface="+mn-ea"/>
                <a:cs typeface="+mn-cs"/>
              </a:rPr>
              <a:t>S</a:t>
            </a:r>
            <a:r>
              <a:rPr kumimoji="1" lang="en-US" altLang="ja-JP" sz="1200" b="0" u="none" kern="1200">
                <a:solidFill>
                  <a:schemeClr val="bg1"/>
                </a:solidFill>
                <a:effectLst/>
                <a:latin typeface="+mn-ea"/>
                <a:ea typeface="+mn-ea"/>
                <a:cs typeface="+mn-cs"/>
              </a:rPr>
              <a:t>ystem</a:t>
            </a:r>
          </a:p>
        </xdr:txBody>
      </xdr:sp>
      <xdr:pic>
        <xdr:nvPicPr>
          <xdr:cNvPr id="44" name="図 43">
            <a:extLst>
              <a:ext uri="{FF2B5EF4-FFF2-40B4-BE49-F238E27FC236}">
                <a16:creationId xmlns:a16="http://schemas.microsoft.com/office/drawing/2014/main" id="{00000000-0008-0000-0000-00002C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5682" r="4545" b="20188"/>
          <a:stretch/>
        </xdr:blipFill>
        <xdr:spPr>
          <a:xfrm>
            <a:off x="641372" y="3598852"/>
            <a:ext cx="2970304" cy="1727821"/>
          </a:xfrm>
          <a:prstGeom prst="rect">
            <a:avLst/>
          </a:prstGeom>
        </xdr:spPr>
      </xdr:pic>
    </xdr:grpSp>
    <xdr:clientData/>
  </xdr:twoCellAnchor>
  <xdr:twoCellAnchor>
    <xdr:from>
      <xdr:col>1</xdr:col>
      <xdr:colOff>523875</xdr:colOff>
      <xdr:row>47</xdr:row>
      <xdr:rowOff>19050</xdr:rowOff>
    </xdr:from>
    <xdr:to>
      <xdr:col>13</xdr:col>
      <xdr:colOff>533399</xdr:colOff>
      <xdr:row>50</xdr:row>
      <xdr:rowOff>151078</xdr:rowOff>
    </xdr:to>
    <xdr:sp macro="" textlink="">
      <xdr:nvSpPr>
        <xdr:cNvPr id="46" name="角丸四角形 3">
          <a:extLst>
            <a:ext uri="{FF2B5EF4-FFF2-40B4-BE49-F238E27FC236}">
              <a16:creationId xmlns:a16="http://schemas.microsoft.com/office/drawing/2014/main" id="{00000000-0008-0000-0000-00002E000000}"/>
            </a:ext>
          </a:extLst>
        </xdr:cNvPr>
        <xdr:cNvSpPr/>
      </xdr:nvSpPr>
      <xdr:spPr>
        <a:xfrm>
          <a:off x="838200" y="10620375"/>
          <a:ext cx="8477249" cy="674953"/>
        </a:xfrm>
        <a:prstGeom prst="roundRect">
          <a:avLst>
            <a:gd name="adj" fmla="val 217"/>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ysClr val="window" lastClr="FFFFFF"/>
              </a:solidFill>
              <a:latin typeface="Calibri" panose="020F0502020204030204"/>
            </a:defRPr>
          </a:lvl1pPr>
          <a:lvl2pPr marL="457200" algn="l" defTabSz="914400" rtl="0" eaLnBrk="1" latinLnBrk="0" hangingPunct="1">
            <a:defRPr kumimoji="1" sz="1800" kern="1200">
              <a:solidFill>
                <a:sysClr val="window" lastClr="FFFFFF"/>
              </a:solidFill>
              <a:latin typeface="Calibri" panose="020F0502020204030204"/>
            </a:defRPr>
          </a:lvl2pPr>
          <a:lvl3pPr marL="914400" algn="l" defTabSz="914400" rtl="0" eaLnBrk="1" latinLnBrk="0" hangingPunct="1">
            <a:defRPr kumimoji="1" sz="1800" kern="1200">
              <a:solidFill>
                <a:sysClr val="window" lastClr="FFFFFF"/>
              </a:solidFill>
              <a:latin typeface="Calibri" panose="020F0502020204030204"/>
            </a:defRPr>
          </a:lvl3pPr>
          <a:lvl4pPr marL="1371600" algn="l" defTabSz="914400" rtl="0" eaLnBrk="1" latinLnBrk="0" hangingPunct="1">
            <a:defRPr kumimoji="1" sz="1800" kern="1200">
              <a:solidFill>
                <a:sysClr val="window" lastClr="FFFFFF"/>
              </a:solidFill>
              <a:latin typeface="Calibri" panose="020F0502020204030204"/>
            </a:defRPr>
          </a:lvl4pPr>
          <a:lvl5pPr marL="1828800" algn="l" defTabSz="914400" rtl="0" eaLnBrk="1" latinLnBrk="0" hangingPunct="1">
            <a:defRPr kumimoji="1" sz="1800" kern="1200">
              <a:solidFill>
                <a:sysClr val="window" lastClr="FFFFFF"/>
              </a:solidFill>
              <a:latin typeface="Calibri" panose="020F0502020204030204"/>
            </a:defRPr>
          </a:lvl5pPr>
          <a:lvl6pPr marL="2286000" algn="l" defTabSz="914400" rtl="0" eaLnBrk="1" latinLnBrk="0" hangingPunct="1">
            <a:defRPr kumimoji="1" sz="1800" kern="1200">
              <a:solidFill>
                <a:sysClr val="window" lastClr="FFFFFF"/>
              </a:solidFill>
              <a:latin typeface="Calibri" panose="020F0502020204030204"/>
            </a:defRPr>
          </a:lvl6pPr>
          <a:lvl7pPr marL="2743200" algn="l" defTabSz="914400" rtl="0" eaLnBrk="1" latinLnBrk="0" hangingPunct="1">
            <a:defRPr kumimoji="1" sz="1800" kern="1200">
              <a:solidFill>
                <a:sysClr val="window" lastClr="FFFFFF"/>
              </a:solidFill>
              <a:latin typeface="Calibri" panose="020F0502020204030204"/>
            </a:defRPr>
          </a:lvl7pPr>
          <a:lvl8pPr marL="3200400" algn="l" defTabSz="914400" rtl="0" eaLnBrk="1" latinLnBrk="0" hangingPunct="1">
            <a:defRPr kumimoji="1" sz="1800" kern="1200">
              <a:solidFill>
                <a:sysClr val="window" lastClr="FFFFFF"/>
              </a:solidFill>
              <a:latin typeface="Calibri" panose="020F0502020204030204"/>
            </a:defRPr>
          </a:lvl8pPr>
          <a:lvl9pPr marL="3657600" algn="l" defTabSz="914400" rtl="0" eaLnBrk="1" latinLnBrk="0" hangingPunct="1">
            <a:defRPr kumimoji="1" sz="1800" kern="1200">
              <a:solidFill>
                <a:sysClr val="window" lastClr="FFFFFF"/>
              </a:solidFill>
              <a:latin typeface="Calibri" panose="020F0502020204030204"/>
            </a:defRPr>
          </a:lvl9pPr>
        </a:lstStyle>
        <a:p>
          <a:pPr marL="0" marR="0" lvl="0" indent="0" algn="l" defTabSz="914400" rtl="0" eaLnBrk="1" fontAlgn="auto" latinLnBrk="0" hangingPunct="1">
            <a:lnSpc>
              <a:spcPct val="120000"/>
            </a:lnSpc>
            <a:spcBef>
              <a:spcPts val="0"/>
            </a:spcBef>
            <a:spcAft>
              <a:spcPts val="0"/>
            </a:spcAft>
            <a:buClrTx/>
            <a:buSzTx/>
            <a:buFontTx/>
            <a:buNone/>
            <a:tabLst/>
            <a:defRPr/>
          </a:pPr>
          <a:r>
            <a:rPr kumimoji="1" lang="en-US" altLang="ja-JP" sz="2400" b="0" kern="1200" baseline="0">
              <a:solidFill>
                <a:schemeClr val="tx1"/>
              </a:solidFill>
              <a:effectLst/>
              <a:latin typeface="Calibri" panose="020F0502020204030204"/>
              <a:ea typeface="+mn-ea"/>
              <a:cs typeface="+mn-cs"/>
            </a:rPr>
            <a:t>https://www.enecho.meti.go.jp/category/saving_and_new/saving/enterprise/factory/report/report_2022.html#aa03</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6</xdr:row>
      <xdr:rowOff>57150</xdr:rowOff>
    </xdr:from>
    <xdr:to>
      <xdr:col>12</xdr:col>
      <xdr:colOff>466725</xdr:colOff>
      <xdr:row>44</xdr:row>
      <xdr:rowOff>76200</xdr:rowOff>
    </xdr:to>
    <xdr:pic>
      <xdr:nvPicPr>
        <xdr:cNvPr id="257747" name="Picture 2">
          <a:extLst>
            <a:ext uri="{FF2B5EF4-FFF2-40B4-BE49-F238E27FC236}">
              <a16:creationId xmlns:a16="http://schemas.microsoft.com/office/drawing/2014/main" id="{00000000-0008-0000-0200-0000D3EE0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8150" y="11706225"/>
          <a:ext cx="8001000" cy="6534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104775</xdr:colOff>
      <xdr:row>18</xdr:row>
      <xdr:rowOff>104775</xdr:rowOff>
    </xdr:from>
    <xdr:to>
      <xdr:col>2</xdr:col>
      <xdr:colOff>600075</xdr:colOff>
      <xdr:row>20</xdr:row>
      <xdr:rowOff>28575</xdr:rowOff>
    </xdr:to>
    <xdr:sp macro="" textlink="">
      <xdr:nvSpPr>
        <xdr:cNvPr id="257748" name="Oval 15">
          <a:extLst>
            <a:ext uri="{FF2B5EF4-FFF2-40B4-BE49-F238E27FC236}">
              <a16:creationId xmlns:a16="http://schemas.microsoft.com/office/drawing/2014/main" id="{00000000-0008-0000-0200-0000D4EE0300}"/>
            </a:ext>
          </a:extLst>
        </xdr:cNvPr>
        <xdr:cNvSpPr>
          <a:spLocks noChangeArrowheads="1"/>
        </xdr:cNvSpPr>
      </xdr:nvSpPr>
      <xdr:spPr bwMode="auto">
        <a:xfrm>
          <a:off x="533400" y="13811250"/>
          <a:ext cx="1181100" cy="26670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9</xdr:col>
      <xdr:colOff>619125</xdr:colOff>
      <xdr:row>25</xdr:row>
      <xdr:rowOff>85725</xdr:rowOff>
    </xdr:from>
    <xdr:to>
      <xdr:col>12</xdr:col>
      <xdr:colOff>276225</xdr:colOff>
      <xdr:row>27</xdr:row>
      <xdr:rowOff>76200</xdr:rowOff>
    </xdr:to>
    <xdr:sp macro="" textlink="">
      <xdr:nvSpPr>
        <xdr:cNvPr id="257749" name="Oval 16">
          <a:extLst>
            <a:ext uri="{FF2B5EF4-FFF2-40B4-BE49-F238E27FC236}">
              <a16:creationId xmlns:a16="http://schemas.microsoft.com/office/drawing/2014/main" id="{00000000-0008-0000-0200-0000D5EE0300}"/>
            </a:ext>
          </a:extLst>
        </xdr:cNvPr>
        <xdr:cNvSpPr>
          <a:spLocks noChangeArrowheads="1"/>
        </xdr:cNvSpPr>
      </xdr:nvSpPr>
      <xdr:spPr bwMode="auto">
        <a:xfrm>
          <a:off x="6534150" y="14992350"/>
          <a:ext cx="1714500" cy="333375"/>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9525</xdr:colOff>
      <xdr:row>46</xdr:row>
      <xdr:rowOff>38100</xdr:rowOff>
    </xdr:from>
    <xdr:to>
      <xdr:col>12</xdr:col>
      <xdr:colOff>466725</xdr:colOff>
      <xdr:row>84</xdr:row>
      <xdr:rowOff>57150</xdr:rowOff>
    </xdr:to>
    <xdr:pic>
      <xdr:nvPicPr>
        <xdr:cNvPr id="257750" name="Picture 2">
          <a:extLst>
            <a:ext uri="{FF2B5EF4-FFF2-40B4-BE49-F238E27FC236}">
              <a16:creationId xmlns:a16="http://schemas.microsoft.com/office/drawing/2014/main" id="{00000000-0008-0000-0200-0000D6EE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38150" y="18545175"/>
          <a:ext cx="8001000" cy="6534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361950</xdr:colOff>
      <xdr:row>51</xdr:row>
      <xdr:rowOff>142875</xdr:rowOff>
    </xdr:from>
    <xdr:to>
      <xdr:col>7</xdr:col>
      <xdr:colOff>238125</xdr:colOff>
      <xdr:row>53</xdr:row>
      <xdr:rowOff>9525</xdr:rowOff>
    </xdr:to>
    <xdr:sp macro="" textlink="">
      <xdr:nvSpPr>
        <xdr:cNvPr id="257751" name="Oval 18">
          <a:extLst>
            <a:ext uri="{FF2B5EF4-FFF2-40B4-BE49-F238E27FC236}">
              <a16:creationId xmlns:a16="http://schemas.microsoft.com/office/drawing/2014/main" id="{00000000-0008-0000-0200-0000D7EE0300}"/>
            </a:ext>
          </a:extLst>
        </xdr:cNvPr>
        <xdr:cNvSpPr>
          <a:spLocks noChangeArrowheads="1"/>
        </xdr:cNvSpPr>
      </xdr:nvSpPr>
      <xdr:spPr bwMode="auto">
        <a:xfrm>
          <a:off x="2162175" y="19507200"/>
          <a:ext cx="2619375" cy="20955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9</xdr:col>
      <xdr:colOff>590550</xdr:colOff>
      <xdr:row>82</xdr:row>
      <xdr:rowOff>66675</xdr:rowOff>
    </xdr:from>
    <xdr:to>
      <xdr:col>11</xdr:col>
      <xdr:colOff>161925</xdr:colOff>
      <xdr:row>83</xdr:row>
      <xdr:rowOff>142875</xdr:rowOff>
    </xdr:to>
    <xdr:sp macro="" textlink="">
      <xdr:nvSpPr>
        <xdr:cNvPr id="257752" name="Oval 19">
          <a:extLst>
            <a:ext uri="{FF2B5EF4-FFF2-40B4-BE49-F238E27FC236}">
              <a16:creationId xmlns:a16="http://schemas.microsoft.com/office/drawing/2014/main" id="{00000000-0008-0000-0200-0000D8EE0300}"/>
            </a:ext>
          </a:extLst>
        </xdr:cNvPr>
        <xdr:cNvSpPr>
          <a:spLocks noChangeArrowheads="1"/>
        </xdr:cNvSpPr>
      </xdr:nvSpPr>
      <xdr:spPr bwMode="auto">
        <a:xfrm>
          <a:off x="6505575" y="24745950"/>
          <a:ext cx="942975" cy="24765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90</xdr:row>
      <xdr:rowOff>0</xdr:rowOff>
    </xdr:from>
    <xdr:to>
      <xdr:col>13</xdr:col>
      <xdr:colOff>238125</xdr:colOff>
      <xdr:row>110</xdr:row>
      <xdr:rowOff>95250</xdr:rowOff>
    </xdr:to>
    <xdr:pic>
      <xdr:nvPicPr>
        <xdr:cNvPr id="257759" name="図 29">
          <a:extLst>
            <a:ext uri="{FF2B5EF4-FFF2-40B4-BE49-F238E27FC236}">
              <a16:creationId xmlns:a16="http://schemas.microsoft.com/office/drawing/2014/main" id="{00000000-0008-0000-0200-0000DFEE03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8625" y="35137725"/>
          <a:ext cx="8467725" cy="3524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400050</xdr:colOff>
      <xdr:row>97</xdr:row>
      <xdr:rowOff>0</xdr:rowOff>
    </xdr:from>
    <xdr:to>
      <xdr:col>13</xdr:col>
      <xdr:colOff>285750</xdr:colOff>
      <xdr:row>101</xdr:row>
      <xdr:rowOff>66675</xdr:rowOff>
    </xdr:to>
    <xdr:sp macro="" textlink="">
      <xdr:nvSpPr>
        <xdr:cNvPr id="257760" name="Rectangle 23">
          <a:extLst>
            <a:ext uri="{FF2B5EF4-FFF2-40B4-BE49-F238E27FC236}">
              <a16:creationId xmlns:a16="http://schemas.microsoft.com/office/drawing/2014/main" id="{00000000-0008-0000-0200-0000E0EE0300}"/>
            </a:ext>
          </a:extLst>
        </xdr:cNvPr>
        <xdr:cNvSpPr>
          <a:spLocks noChangeArrowheads="1"/>
        </xdr:cNvSpPr>
      </xdr:nvSpPr>
      <xdr:spPr bwMode="auto">
        <a:xfrm>
          <a:off x="400050" y="36337875"/>
          <a:ext cx="8543925" cy="752475"/>
        </a:xfrm>
        <a:prstGeom prst="rect">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8</xdr:col>
      <xdr:colOff>266700</xdr:colOff>
      <xdr:row>98</xdr:row>
      <xdr:rowOff>9525</xdr:rowOff>
    </xdr:from>
    <xdr:to>
      <xdr:col>10</xdr:col>
      <xdr:colOff>247650</xdr:colOff>
      <xdr:row>100</xdr:row>
      <xdr:rowOff>47625</xdr:rowOff>
    </xdr:to>
    <xdr:sp macro="" textlink="">
      <xdr:nvSpPr>
        <xdr:cNvPr id="257761" name="Oval 21">
          <a:extLst>
            <a:ext uri="{FF2B5EF4-FFF2-40B4-BE49-F238E27FC236}">
              <a16:creationId xmlns:a16="http://schemas.microsoft.com/office/drawing/2014/main" id="{00000000-0008-0000-0200-0000E1EE0300}"/>
            </a:ext>
          </a:extLst>
        </xdr:cNvPr>
        <xdr:cNvSpPr>
          <a:spLocks noChangeArrowheads="1"/>
        </xdr:cNvSpPr>
      </xdr:nvSpPr>
      <xdr:spPr bwMode="auto">
        <a:xfrm>
          <a:off x="5495925" y="36518850"/>
          <a:ext cx="1352550" cy="38100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10</xdr:col>
      <xdr:colOff>323850</xdr:colOff>
      <xdr:row>98</xdr:row>
      <xdr:rowOff>95250</xdr:rowOff>
    </xdr:from>
    <xdr:ext cx="940835" cy="201850"/>
    <xdr:sp macro="" textlink="">
      <xdr:nvSpPr>
        <xdr:cNvPr id="34" name="Text Box 35">
          <a:extLst>
            <a:ext uri="{FF2B5EF4-FFF2-40B4-BE49-F238E27FC236}">
              <a16:creationId xmlns:a16="http://schemas.microsoft.com/office/drawing/2014/main" id="{00000000-0008-0000-0200-000022000000}"/>
            </a:ext>
          </a:extLst>
        </xdr:cNvPr>
        <xdr:cNvSpPr txBox="1">
          <a:spLocks noChangeArrowheads="1"/>
        </xdr:cNvSpPr>
      </xdr:nvSpPr>
      <xdr:spPr bwMode="auto">
        <a:xfrm>
          <a:off x="6924675" y="36604575"/>
          <a:ext cx="940835" cy="201850"/>
        </a:xfrm>
        <a:prstGeom prst="rect">
          <a:avLst/>
        </a:prstGeom>
        <a:noFill/>
        <a:ln w="9525">
          <a:noFill/>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FF0000"/>
              </a:solidFill>
              <a:latin typeface="ＭＳ Ｐゴシック"/>
              <a:ea typeface="ＭＳ Ｐゴシック"/>
            </a:rPr>
            <a:t>←ここをクリック</a:t>
          </a:r>
        </a:p>
      </xdr:txBody>
    </xdr:sp>
    <xdr:clientData/>
  </xdr:oneCellAnchor>
  <xdr:twoCellAnchor editAs="oneCell">
    <xdr:from>
      <xdr:col>1</xdr:col>
      <xdr:colOff>0</xdr:colOff>
      <xdr:row>116</xdr:row>
      <xdr:rowOff>0</xdr:rowOff>
    </xdr:from>
    <xdr:to>
      <xdr:col>13</xdr:col>
      <xdr:colOff>133350</xdr:colOff>
      <xdr:row>137</xdr:row>
      <xdr:rowOff>47625</xdr:rowOff>
    </xdr:to>
    <xdr:pic>
      <xdr:nvPicPr>
        <xdr:cNvPr id="257763" name="図 37">
          <a:extLst>
            <a:ext uri="{FF2B5EF4-FFF2-40B4-BE49-F238E27FC236}">
              <a16:creationId xmlns:a16="http://schemas.microsoft.com/office/drawing/2014/main" id="{00000000-0008-0000-0200-0000E3EE03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28625" y="39595425"/>
          <a:ext cx="8362950" cy="3648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390525</xdr:colOff>
      <xdr:row>123</xdr:row>
      <xdr:rowOff>19050</xdr:rowOff>
    </xdr:from>
    <xdr:to>
      <xdr:col>13</xdr:col>
      <xdr:colOff>276225</xdr:colOff>
      <xdr:row>127</xdr:row>
      <xdr:rowOff>85725</xdr:rowOff>
    </xdr:to>
    <xdr:sp macro="" textlink="">
      <xdr:nvSpPr>
        <xdr:cNvPr id="257764" name="Rectangle 23">
          <a:extLst>
            <a:ext uri="{FF2B5EF4-FFF2-40B4-BE49-F238E27FC236}">
              <a16:creationId xmlns:a16="http://schemas.microsoft.com/office/drawing/2014/main" id="{00000000-0008-0000-0200-0000E4EE0300}"/>
            </a:ext>
          </a:extLst>
        </xdr:cNvPr>
        <xdr:cNvSpPr>
          <a:spLocks noChangeArrowheads="1"/>
        </xdr:cNvSpPr>
      </xdr:nvSpPr>
      <xdr:spPr bwMode="auto">
        <a:xfrm>
          <a:off x="390525" y="40814625"/>
          <a:ext cx="8543925" cy="752475"/>
        </a:xfrm>
        <a:prstGeom prst="rect">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8</xdr:col>
      <xdr:colOff>285750</xdr:colOff>
      <xdr:row>123</xdr:row>
      <xdr:rowOff>152400</xdr:rowOff>
    </xdr:from>
    <xdr:to>
      <xdr:col>10</xdr:col>
      <xdr:colOff>266700</xdr:colOff>
      <xdr:row>126</xdr:row>
      <xdr:rowOff>19050</xdr:rowOff>
    </xdr:to>
    <xdr:sp macro="" textlink="">
      <xdr:nvSpPr>
        <xdr:cNvPr id="257765" name="Oval 21">
          <a:extLst>
            <a:ext uri="{FF2B5EF4-FFF2-40B4-BE49-F238E27FC236}">
              <a16:creationId xmlns:a16="http://schemas.microsoft.com/office/drawing/2014/main" id="{00000000-0008-0000-0200-0000E5EE0300}"/>
            </a:ext>
          </a:extLst>
        </xdr:cNvPr>
        <xdr:cNvSpPr>
          <a:spLocks noChangeArrowheads="1"/>
        </xdr:cNvSpPr>
      </xdr:nvSpPr>
      <xdr:spPr bwMode="auto">
        <a:xfrm>
          <a:off x="5514975" y="40947975"/>
          <a:ext cx="1352550" cy="381000"/>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10</xdr:col>
      <xdr:colOff>361950</xdr:colOff>
      <xdr:row>124</xdr:row>
      <xdr:rowOff>76200</xdr:rowOff>
    </xdr:from>
    <xdr:ext cx="940835" cy="201850"/>
    <xdr:sp macro="" textlink="">
      <xdr:nvSpPr>
        <xdr:cNvPr id="41" name="Text Box 35">
          <a:extLst>
            <a:ext uri="{FF2B5EF4-FFF2-40B4-BE49-F238E27FC236}">
              <a16:creationId xmlns:a16="http://schemas.microsoft.com/office/drawing/2014/main" id="{00000000-0008-0000-0200-000029000000}"/>
            </a:ext>
          </a:extLst>
        </xdr:cNvPr>
        <xdr:cNvSpPr txBox="1">
          <a:spLocks noChangeArrowheads="1"/>
        </xdr:cNvSpPr>
      </xdr:nvSpPr>
      <xdr:spPr bwMode="auto">
        <a:xfrm>
          <a:off x="6962775" y="41043225"/>
          <a:ext cx="940835" cy="201850"/>
        </a:xfrm>
        <a:prstGeom prst="rect">
          <a:avLst/>
        </a:prstGeom>
        <a:noFill/>
        <a:ln w="9525">
          <a:noFill/>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FF0000"/>
              </a:solidFill>
              <a:latin typeface="ＭＳ Ｐゴシック"/>
              <a:ea typeface="ＭＳ Ｐゴシック"/>
            </a:rPr>
            <a:t>←ここをクリック</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47625</xdr:colOff>
      <xdr:row>0</xdr:row>
      <xdr:rowOff>85725</xdr:rowOff>
    </xdr:from>
    <xdr:to>
      <xdr:col>21</xdr:col>
      <xdr:colOff>87640</xdr:colOff>
      <xdr:row>8</xdr:row>
      <xdr:rowOff>125765</xdr:rowOff>
    </xdr:to>
    <xdr:sp macro="" textlink="">
      <xdr:nvSpPr>
        <xdr:cNvPr id="2" name="角丸四角形 13">
          <a:extLst>
            <a:ext uri="{FF2B5EF4-FFF2-40B4-BE49-F238E27FC236}">
              <a16:creationId xmlns:a16="http://schemas.microsoft.com/office/drawing/2014/main" id="{00000000-0008-0000-0300-000002000000}"/>
            </a:ext>
          </a:extLst>
        </xdr:cNvPr>
        <xdr:cNvSpPr/>
      </xdr:nvSpPr>
      <xdr:spPr>
        <a:xfrm>
          <a:off x="47625" y="85725"/>
          <a:ext cx="8755390" cy="126876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7</xdr:col>
      <xdr:colOff>43812</xdr:colOff>
      <xdr:row>166</xdr:row>
      <xdr:rowOff>28576</xdr:rowOff>
    </xdr:from>
    <xdr:to>
      <xdr:col>8</xdr:col>
      <xdr:colOff>10132</xdr:colOff>
      <xdr:row>168</xdr:row>
      <xdr:rowOff>200025</xdr:rowOff>
    </xdr:to>
    <xdr:sp macro="" textlink="">
      <xdr:nvSpPr>
        <xdr:cNvPr id="5" name="屈折矢印 5">
          <a:extLst>
            <a:ext uri="{FF2B5EF4-FFF2-40B4-BE49-F238E27FC236}">
              <a16:creationId xmlns:a16="http://schemas.microsoft.com/office/drawing/2014/main" id="{00000000-0008-0000-0300-000005000000}"/>
            </a:ext>
          </a:extLst>
        </xdr:cNvPr>
        <xdr:cNvSpPr/>
      </xdr:nvSpPr>
      <xdr:spPr>
        <a:xfrm rot="5400000">
          <a:off x="2508235" y="25786728"/>
          <a:ext cx="628649" cy="433045"/>
        </a:xfrm>
        <a:prstGeom prst="bentUpArrow">
          <a:avLst>
            <a:gd name="adj1" fmla="val 25000"/>
            <a:gd name="adj2" fmla="val 25000"/>
            <a:gd name="adj3" fmla="val 34375"/>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oneCellAnchor>
    <xdr:from>
      <xdr:col>22</xdr:col>
      <xdr:colOff>223944</xdr:colOff>
      <xdr:row>10</xdr:row>
      <xdr:rowOff>147109</xdr:rowOff>
    </xdr:from>
    <xdr:ext cx="2126456" cy="1009251"/>
    <xdr:sp macro="" textlink="">
      <xdr:nvSpPr>
        <xdr:cNvPr id="6" name="四角形吹き出し 1">
          <a:extLst>
            <a:ext uri="{FF2B5EF4-FFF2-40B4-BE49-F238E27FC236}">
              <a16:creationId xmlns:a16="http://schemas.microsoft.com/office/drawing/2014/main" id="{00000000-0008-0000-0300-000006000000}"/>
            </a:ext>
          </a:extLst>
        </xdr:cNvPr>
        <xdr:cNvSpPr/>
      </xdr:nvSpPr>
      <xdr:spPr>
        <a:xfrm>
          <a:off x="10263294" y="2071159"/>
          <a:ext cx="2126456" cy="1009251"/>
        </a:xfrm>
        <a:prstGeom prst="wedgeRectCallout">
          <a:avLst>
            <a:gd name="adj1" fmla="val -27795"/>
            <a:gd name="adj2" fmla="val 60296"/>
          </a:avLst>
        </a:prstGeom>
        <a:solidFill>
          <a:schemeClr val="accent6">
            <a:lumMod val="20000"/>
            <a:lumOff val="80000"/>
          </a:schemeClr>
        </a:solidFill>
        <a:ln>
          <a:solidFill>
            <a:srgbClr val="FF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spAutoFit/>
        </a:bodyPr>
        <a:lstStyle/>
        <a:p>
          <a:pPr algn="l"/>
          <a:r>
            <a:rPr kumimoji="1" lang="en-US" altLang="ja-JP" sz="1100"/>
            <a:t>STEP1</a:t>
          </a:r>
          <a:r>
            <a:rPr kumimoji="1" lang="ja-JP" altLang="en-US" sz="1100" baseline="0"/>
            <a:t> </a:t>
          </a:r>
          <a:r>
            <a:rPr kumimoji="1" lang="en-US" altLang="ja-JP" sz="1100" baseline="0"/>
            <a:t>3</a:t>
          </a:r>
          <a:r>
            <a:rPr kumimoji="1" lang="ja-JP" altLang="en-US" sz="1100"/>
            <a:t>の入力内容を保存用</a:t>
          </a:r>
          <a:endParaRPr kumimoji="1" lang="en-US" altLang="ja-JP" sz="1100"/>
        </a:p>
        <a:p>
          <a:pPr algn="l"/>
          <a:r>
            <a:rPr kumimoji="1" lang="ja-JP" altLang="en-US" sz="1100"/>
            <a:t>シートに保存します。</a:t>
          </a:r>
          <a:endParaRPr kumimoji="1" lang="en-US" altLang="ja-JP" sz="1100"/>
        </a:p>
        <a:p>
          <a:pPr algn="l"/>
          <a:r>
            <a:rPr kumimoji="1" lang="en-US" altLang="ja-JP" sz="1100"/>
            <a:t>※STEP2</a:t>
          </a:r>
          <a:r>
            <a:rPr kumimoji="1" lang="ja-JP" altLang="en-US" sz="1100"/>
            <a:t>入力後に保存すると、</a:t>
          </a:r>
          <a:endParaRPr kumimoji="1" lang="en-US" altLang="ja-JP" sz="1100"/>
        </a:p>
        <a:p>
          <a:pPr algn="l"/>
          <a:r>
            <a:rPr kumimoji="1" lang="en-US" altLang="ja-JP" sz="1100"/>
            <a:t> </a:t>
          </a:r>
          <a:r>
            <a:rPr kumimoji="1" lang="ja-JP" altLang="en-US" sz="1100"/>
            <a:t>報告年度の値も保存されます。</a:t>
          </a:r>
          <a:br>
            <a:rPr kumimoji="1" lang="en-US" altLang="ja-JP" sz="1100"/>
          </a:br>
          <a:r>
            <a:rPr kumimoji="1" lang="en-US" altLang="ja-JP" sz="1100"/>
            <a:t>※</a:t>
          </a:r>
          <a:r>
            <a:rPr kumimoji="1" lang="ja-JP" altLang="en-US" sz="1100"/>
            <a:t>「保存用」シート</a:t>
          </a:r>
        </a:p>
      </xdr:txBody>
    </xdr:sp>
    <xdr:clientData/>
  </xdr:oneCellAnchor>
  <xdr:oneCellAnchor>
    <xdr:from>
      <xdr:col>22</xdr:col>
      <xdr:colOff>89535</xdr:colOff>
      <xdr:row>26</xdr:row>
      <xdr:rowOff>209550</xdr:rowOff>
    </xdr:from>
    <xdr:ext cx="2127034" cy="459100"/>
    <xdr:sp macro="" textlink="">
      <xdr:nvSpPr>
        <xdr:cNvPr id="7" name="四角形吹き出し 11">
          <a:extLst>
            <a:ext uri="{FF2B5EF4-FFF2-40B4-BE49-F238E27FC236}">
              <a16:creationId xmlns:a16="http://schemas.microsoft.com/office/drawing/2014/main" id="{00000000-0008-0000-0300-000007000000}"/>
            </a:ext>
          </a:extLst>
        </xdr:cNvPr>
        <xdr:cNvSpPr/>
      </xdr:nvSpPr>
      <xdr:spPr>
        <a:xfrm>
          <a:off x="9766935" y="4171950"/>
          <a:ext cx="2127034" cy="459100"/>
        </a:xfrm>
        <a:prstGeom prst="wedgeRectCallout">
          <a:avLst>
            <a:gd name="adj1" fmla="val -32829"/>
            <a:gd name="adj2" fmla="val -93187"/>
          </a:avLst>
        </a:prstGeom>
        <a:solidFill>
          <a:schemeClr val="accent6">
            <a:lumMod val="20000"/>
            <a:lumOff val="80000"/>
          </a:schemeClr>
        </a:solidFill>
        <a:ln w="25400" cap="flat" cmpd="sng" algn="ctr">
          <a:solidFill>
            <a:srgbClr val="FF0000"/>
          </a:solidFill>
          <a:prstDash val="solid"/>
        </a:ln>
        <a:effectLst/>
      </xdr:spPr>
      <xdr:txBody>
        <a:bodyPr vertOverflow="clip" horzOverflow="clip" rtlCol="0" anchor="t">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他の</a:t>
          </a:r>
          <a:r>
            <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rPr>
            <a:t>Excel</a:t>
          </a: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ファイルから保存用</a:t>
          </a:r>
          <a:endPar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シートのデータを取り込みます。</a:t>
          </a:r>
        </a:p>
      </xdr:txBody>
    </xdr:sp>
    <xdr:clientData/>
  </xdr:oneCellAnchor>
  <xdr:oneCellAnchor>
    <xdr:from>
      <xdr:col>22</xdr:col>
      <xdr:colOff>312631</xdr:colOff>
      <xdr:row>35</xdr:row>
      <xdr:rowOff>138430</xdr:rowOff>
    </xdr:from>
    <xdr:ext cx="2110183" cy="642484"/>
    <xdr:sp macro="" textlink="">
      <xdr:nvSpPr>
        <xdr:cNvPr id="8" name="四角形吹き出し 12">
          <a:extLst>
            <a:ext uri="{FF2B5EF4-FFF2-40B4-BE49-F238E27FC236}">
              <a16:creationId xmlns:a16="http://schemas.microsoft.com/office/drawing/2014/main" id="{00000000-0008-0000-0300-000008000000}"/>
            </a:ext>
          </a:extLst>
        </xdr:cNvPr>
        <xdr:cNvSpPr/>
      </xdr:nvSpPr>
      <xdr:spPr>
        <a:xfrm>
          <a:off x="10123381" y="6118013"/>
          <a:ext cx="2110183" cy="642484"/>
        </a:xfrm>
        <a:prstGeom prst="wedgeRectCallout">
          <a:avLst>
            <a:gd name="adj1" fmla="val -32352"/>
            <a:gd name="adj2" fmla="val -97164"/>
          </a:avLst>
        </a:prstGeom>
        <a:solidFill>
          <a:schemeClr val="accent6">
            <a:lumMod val="20000"/>
            <a:lumOff val="80000"/>
          </a:schemeClr>
        </a:solidFill>
        <a:ln w="25400" cap="flat" cmpd="sng" algn="ctr">
          <a:solidFill>
            <a:srgbClr val="FF0000"/>
          </a:solidFill>
          <a:prstDash val="solid"/>
        </a:ln>
        <a:effectLst/>
      </xdr:spPr>
      <xdr:txBody>
        <a:bodyPr vertOverflow="clip" horzOverflow="clip" rtlCol="0" anchor="t">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rPr>
            <a:t>STEP1</a:t>
          </a: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　</a:t>
          </a:r>
          <a:r>
            <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rPr>
            <a:t>3</a:t>
          </a: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を「保存用」シートに保存</a:t>
          </a:r>
          <a:endParaRPr kumimoji="1" lang="en-US" altLang="ja-JP" sz="1100" b="0" i="0" u="none" strike="noStrike" kern="0" cap="none" spc="0" normalizeH="0" baseline="0" noProof="0">
            <a:ln>
              <a:noFill/>
            </a:ln>
            <a:solidFill>
              <a:sysClr val="windowText" lastClr="000000"/>
            </a:solidFill>
            <a:effectLst/>
            <a:uLnTx/>
            <a:uFillTx/>
            <a:latin typeface="Calibri"/>
            <a:ea typeface="ＭＳ Ｐゴシック"/>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ysClr val="windowText" lastClr="000000"/>
              </a:solidFill>
              <a:effectLst/>
              <a:uLnTx/>
              <a:uFillTx/>
              <a:latin typeface="Calibri"/>
              <a:ea typeface="ＭＳ Ｐゴシック"/>
              <a:cs typeface="+mn-cs"/>
            </a:rPr>
            <a:t>されている値に置き換えます。</a:t>
          </a:r>
        </a:p>
      </xdr:txBody>
    </xdr:sp>
    <xdr:clientData/>
  </xdr:oneCellAnchor>
  <mc:AlternateContent xmlns:mc="http://schemas.openxmlformats.org/markup-compatibility/2006">
    <mc:Choice xmlns:a14="http://schemas.microsoft.com/office/drawing/2010/main" Requires="a14">
      <xdr:oneCellAnchor>
        <xdr:from>
          <xdr:col>22</xdr:col>
          <xdr:colOff>57150</xdr:colOff>
          <xdr:row>19</xdr:row>
          <xdr:rowOff>38100</xdr:rowOff>
        </xdr:from>
        <xdr:ext cx="990600" cy="390525"/>
        <xdr:sp macro="" textlink="">
          <xdr:nvSpPr>
            <xdr:cNvPr id="301059" name="過年度保存ボタン" hidden="1">
              <a:extLst>
                <a:ext uri="{63B3BB69-23CF-44E3-9099-C40C66FF867C}">
                  <a14:compatExt spid="_x0000_s301059"/>
                </a:ext>
                <a:ext uri="{FF2B5EF4-FFF2-40B4-BE49-F238E27FC236}">
                  <a16:creationId xmlns:a16="http://schemas.microsoft.com/office/drawing/2014/main" id="{00000000-0008-0000-0300-0000039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wrap="none" lIns="18288" tIns="18288" rIns="18288" bIns="18288" anchor="ctr" upright="1">
              <a:spAutoFit/>
            </a:bodyPr>
            <a:lstStyle/>
            <a:p>
              <a:pPr algn="ctr" rtl="0">
                <a:defRPr sz="1000"/>
              </a:pPr>
              <a:r>
                <a:rPr lang="ja-JP" altLang="en-US" sz="1100" b="0" i="0" u="none" strike="noStrike" baseline="0">
                  <a:solidFill>
                    <a:srgbClr val="000000"/>
                  </a:solidFill>
                  <a:latin typeface="ＭＳ Ｐゴシック"/>
                  <a:ea typeface="ＭＳ Ｐゴシック"/>
                </a:rPr>
                <a:t>過年度データの</a:t>
              </a:r>
            </a:p>
            <a:p>
              <a:pPr algn="ctr" rtl="0">
                <a:defRPr sz="1000"/>
              </a:pPr>
              <a:r>
                <a:rPr lang="ja-JP" altLang="en-US" sz="1100" b="0" i="0" u="none" strike="noStrike" baseline="0">
                  <a:solidFill>
                    <a:srgbClr val="000000"/>
                  </a:solidFill>
                  <a:latin typeface="ＭＳ Ｐゴシック"/>
                  <a:ea typeface="ＭＳ Ｐゴシック"/>
                </a:rPr>
                <a:t>保存</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22</xdr:col>
          <xdr:colOff>57150</xdr:colOff>
          <xdr:row>23</xdr:row>
          <xdr:rowOff>38100</xdr:rowOff>
        </xdr:from>
        <xdr:ext cx="990600" cy="390525"/>
        <xdr:sp macro="" textlink="">
          <xdr:nvSpPr>
            <xdr:cNvPr id="301060" name="過年度取込ボタン" hidden="1">
              <a:extLst>
                <a:ext uri="{63B3BB69-23CF-44E3-9099-C40C66FF867C}">
                  <a14:compatExt spid="_x0000_s301060"/>
                </a:ext>
                <a:ext uri="{FF2B5EF4-FFF2-40B4-BE49-F238E27FC236}">
                  <a16:creationId xmlns:a16="http://schemas.microsoft.com/office/drawing/2014/main" id="{00000000-0008-0000-0300-0000049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wrap="none" lIns="18288" tIns="18288" rIns="18288" bIns="18288" anchor="ctr" upright="1">
              <a:spAutoFit/>
            </a:bodyPr>
            <a:lstStyle/>
            <a:p>
              <a:pPr algn="ctr" rtl="0">
                <a:defRPr sz="1000"/>
              </a:pPr>
              <a:r>
                <a:rPr lang="ja-JP" altLang="en-US" sz="1100" b="0" i="0" u="none" strike="noStrike" baseline="0">
                  <a:solidFill>
                    <a:srgbClr val="000000"/>
                  </a:solidFill>
                  <a:latin typeface="ＭＳ Ｐゴシック"/>
                  <a:ea typeface="ＭＳ Ｐゴシック"/>
                </a:rPr>
                <a:t>過年度データの</a:t>
              </a:r>
            </a:p>
            <a:p>
              <a:pPr algn="ctr" rtl="0">
                <a:defRPr sz="1000"/>
              </a:pPr>
              <a:r>
                <a:rPr lang="ja-JP" altLang="en-US" sz="1100" b="0" i="0" u="none" strike="noStrike" baseline="0">
                  <a:solidFill>
                    <a:srgbClr val="000000"/>
                  </a:solidFill>
                  <a:latin typeface="ＭＳ Ｐゴシック"/>
                  <a:ea typeface="ＭＳ Ｐゴシック"/>
                </a:rPr>
                <a:t>取込</a:t>
              </a:r>
            </a:p>
          </xdr:txBody>
        </xdr:sp>
        <xdr:clientData fPrintsWithSheet="0"/>
      </xdr:oneCellAnchor>
    </mc:Choice>
    <mc:Fallback/>
  </mc:AlternateContent>
  <xdr:oneCellAnchor>
    <xdr:from>
      <xdr:col>17</xdr:col>
      <xdr:colOff>35719</xdr:colOff>
      <xdr:row>9</xdr:row>
      <xdr:rowOff>119062</xdr:rowOff>
    </xdr:from>
    <xdr:ext cx="3714750" cy="275717"/>
    <xdr:sp macro="" textlink="">
      <xdr:nvSpPr>
        <xdr:cNvPr id="13" name="四角形吹き出し 20">
          <a:extLst>
            <a:ext uri="{FF2B5EF4-FFF2-40B4-BE49-F238E27FC236}">
              <a16:creationId xmlns:a16="http://schemas.microsoft.com/office/drawing/2014/main" id="{00000000-0008-0000-0300-00000D000000}"/>
            </a:ext>
          </a:extLst>
        </xdr:cNvPr>
        <xdr:cNvSpPr/>
      </xdr:nvSpPr>
      <xdr:spPr>
        <a:xfrm>
          <a:off x="6941344" y="1852612"/>
          <a:ext cx="3714750" cy="275717"/>
        </a:xfrm>
        <a:prstGeom prst="wedgeRectCallout">
          <a:avLst>
            <a:gd name="adj1" fmla="val -60680"/>
            <a:gd name="adj2" fmla="val 27806"/>
          </a:avLst>
        </a:prstGeom>
        <a:solidFill>
          <a:schemeClr val="tx1"/>
        </a:solidFill>
        <a:ln>
          <a:solidFill>
            <a:srgbClr val="FF0000"/>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spAutoFit/>
        </a:bodyPr>
        <a:lstStyle/>
        <a:p>
          <a:pPr algn="l"/>
          <a:r>
            <a:rPr kumimoji="1" lang="en-US" altLang="ja-JP" sz="1100">
              <a:solidFill>
                <a:schemeClr val="bg1"/>
              </a:solidFill>
            </a:rPr>
            <a:t>※</a:t>
          </a:r>
          <a:r>
            <a:rPr kumimoji="1" lang="ja-JP" altLang="en-US" sz="1100">
              <a:solidFill>
                <a:schemeClr val="bg1"/>
              </a:solidFill>
            </a:rPr>
            <a:t>「指定工場等番号」ではございませんのでご注意ください。</a:t>
          </a:r>
          <a:endParaRPr kumimoji="1" lang="en-US" altLang="ja-JP" sz="1100">
            <a:solidFill>
              <a:schemeClr val="bg1"/>
            </a:solidFill>
          </a:endParaRPr>
        </a:p>
      </xdr:txBody>
    </xdr:sp>
    <xdr:clientData/>
  </xdr:oneCellAnchor>
  <xdr:oneCellAnchor>
    <xdr:from>
      <xdr:col>20</xdr:col>
      <xdr:colOff>95250</xdr:colOff>
      <xdr:row>47</xdr:row>
      <xdr:rowOff>0</xdr:rowOff>
    </xdr:from>
    <xdr:ext cx="5791200" cy="1532466"/>
    <xdr:sp macro="" textlink="">
      <xdr:nvSpPr>
        <xdr:cNvPr id="14" name="四角形吹き出し 20">
          <a:extLst>
            <a:ext uri="{FF2B5EF4-FFF2-40B4-BE49-F238E27FC236}">
              <a16:creationId xmlns:a16="http://schemas.microsoft.com/office/drawing/2014/main" id="{00000000-0008-0000-0300-00000E000000}"/>
            </a:ext>
          </a:extLst>
        </xdr:cNvPr>
        <xdr:cNvSpPr/>
      </xdr:nvSpPr>
      <xdr:spPr bwMode="auto">
        <a:xfrm>
          <a:off x="8353425" y="8134351"/>
          <a:ext cx="5791200" cy="1532466"/>
        </a:xfrm>
        <a:prstGeom prst="wedgeRectCallout">
          <a:avLst>
            <a:gd name="adj1" fmla="val -55446"/>
            <a:gd name="adj2" fmla="val 54102"/>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noAutofit/>
        </a:bodyPr>
        <a:lstStyle/>
        <a:p>
          <a:r>
            <a:rPr lang="ja-JP" altLang="ja-JP" sz="900" b="0" i="0">
              <a:effectLst/>
              <a:latin typeface="+mn-lt"/>
              <a:ea typeface="+mn-ea"/>
              <a:cs typeface="+mn-cs"/>
            </a:rPr>
            <a:t>■残差　　　メニュー別排出係数を公表している電気事業者から電気の供給を受けている場合であって、</a:t>
          </a:r>
          <a:endParaRPr lang="ja-JP" altLang="ja-JP" sz="900">
            <a:effectLst/>
          </a:endParaRPr>
        </a:p>
        <a:p>
          <a:r>
            <a:rPr lang="ja-JP" altLang="ja-JP" sz="900" b="0" i="0">
              <a:effectLst/>
              <a:latin typeface="+mn-lt"/>
              <a:ea typeface="+mn-ea"/>
              <a:cs typeface="+mn-cs"/>
            </a:rPr>
            <a:t>　　　　　　　　供給を受けている電気に関するメニュー別排出係数が公表されていない場合に使用する係数です。</a:t>
          </a:r>
          <a:endParaRPr lang="ja-JP" altLang="ja-JP" sz="900">
            <a:effectLst/>
          </a:endParaRPr>
        </a:p>
        <a:p>
          <a:r>
            <a:rPr lang="ja-JP" altLang="ja-JP" sz="900" b="0" i="0">
              <a:effectLst/>
              <a:latin typeface="+mn-lt"/>
              <a:ea typeface="+mn-ea"/>
              <a:cs typeface="+mn-cs"/>
            </a:rPr>
            <a:t>　　　　　　　　</a:t>
          </a:r>
          <a:r>
            <a:rPr lang="en-US" altLang="ja-JP" sz="900" b="0" i="0">
              <a:effectLst/>
              <a:latin typeface="+mn-lt"/>
              <a:ea typeface="+mn-ea"/>
              <a:cs typeface="+mn-cs"/>
            </a:rPr>
            <a:t>※</a:t>
          </a:r>
          <a:r>
            <a:rPr lang="ja-JP" altLang="ja-JP" sz="900" b="0" i="0" u="sng">
              <a:effectLst/>
              <a:latin typeface="+mn-lt"/>
              <a:ea typeface="+mn-ea"/>
              <a:cs typeface="+mn-cs"/>
            </a:rPr>
            <a:t>再生可能エネルギー１００％の契約電力は残差のメニューではありません</a:t>
          </a:r>
          <a:endParaRPr lang="ja-JP" altLang="ja-JP" sz="900">
            <a:effectLst/>
          </a:endParaRPr>
        </a:p>
        <a:p>
          <a:br>
            <a:rPr lang="ja-JP" altLang="ja-JP" sz="900">
              <a:effectLst/>
              <a:latin typeface="+mn-lt"/>
              <a:ea typeface="+mn-ea"/>
              <a:cs typeface="+mn-cs"/>
            </a:rPr>
          </a:br>
          <a:r>
            <a:rPr lang="ja-JP" altLang="ja-JP" sz="900" b="0" i="0">
              <a:effectLst/>
              <a:latin typeface="+mn-lt"/>
              <a:ea typeface="+mn-ea"/>
              <a:cs typeface="+mn-cs"/>
            </a:rPr>
            <a:t>■参考値　　メニュー別排出係数を公表している電気事業者についての参考情報です。</a:t>
          </a:r>
          <a:endParaRPr lang="ja-JP" altLang="ja-JP" sz="900">
            <a:effectLst/>
          </a:endParaRPr>
        </a:p>
        <a:p>
          <a:r>
            <a:rPr lang="ja-JP" altLang="ja-JP" sz="900" b="0" i="0">
              <a:effectLst/>
              <a:latin typeface="+mn-lt"/>
              <a:ea typeface="+mn-ea"/>
              <a:cs typeface="+mn-cs"/>
            </a:rPr>
            <a:t>　　　　　　　　調整後温室効果ガス排出量を算定する際には、いずれかのメニュー別排出係数を用いて算定します。</a:t>
          </a:r>
          <a:endParaRPr lang="ja-JP" altLang="ja-JP" sz="900">
            <a:effectLst/>
          </a:endParaRPr>
        </a:p>
        <a:p>
          <a:r>
            <a:rPr lang="ja-JP" altLang="ja-JP" sz="900" b="0" i="0">
              <a:effectLst/>
              <a:latin typeface="+mn-lt"/>
              <a:ea typeface="+mn-ea"/>
              <a:cs typeface="+mn-cs"/>
            </a:rPr>
            <a:t>　　　　　　　　ただし、メニュー別排出係数を公表している電気事業者から「メニュー別排出係数（残差）」に相当する</a:t>
          </a:r>
          <a:endParaRPr lang="ja-JP" altLang="ja-JP" sz="900">
            <a:effectLst/>
          </a:endParaRPr>
        </a:p>
        <a:p>
          <a:r>
            <a:rPr lang="ja-JP" altLang="ja-JP" sz="900" b="0" i="0">
              <a:effectLst/>
              <a:latin typeface="+mn-lt"/>
              <a:ea typeface="+mn-ea"/>
              <a:cs typeface="+mn-cs"/>
            </a:rPr>
            <a:t>　　　　　　　　電気の供給を受けており、かつ当該メニュー別排出係数が公表されていない場合には、</a:t>
          </a:r>
          <a:endParaRPr lang="ja-JP" altLang="ja-JP" sz="900">
            <a:effectLst/>
          </a:endParaRPr>
        </a:p>
        <a:p>
          <a:r>
            <a:rPr lang="ja-JP" altLang="ja-JP" sz="900" b="0" i="0">
              <a:effectLst/>
              <a:latin typeface="+mn-lt"/>
              <a:ea typeface="+mn-ea"/>
              <a:cs typeface="+mn-cs"/>
            </a:rPr>
            <a:t>　　　　　　　　この参考値を用いて算定します。</a:t>
          </a:r>
          <a:endParaRPr lang="ja-JP" altLang="ja-JP" sz="900">
            <a:effectLst/>
          </a:endParaRPr>
        </a:p>
        <a:p>
          <a:pPr algn="l"/>
          <a:endParaRPr kumimoji="1" lang="en-US" altLang="ja-JP" sz="900">
            <a:solidFill>
              <a:srgbClr val="FF0000"/>
            </a:solidFill>
          </a:endParaRPr>
        </a:p>
      </xdr:txBody>
    </xdr:sp>
    <xdr:clientData/>
  </xdr:oneCellAnchor>
  <xdr:oneCellAnchor>
    <xdr:from>
      <xdr:col>18</xdr:col>
      <xdr:colOff>314325</xdr:colOff>
      <xdr:row>18</xdr:row>
      <xdr:rowOff>74295</xdr:rowOff>
    </xdr:from>
    <xdr:ext cx="1771650" cy="1325880"/>
    <xdr:sp macro="" textlink="">
      <xdr:nvSpPr>
        <xdr:cNvPr id="17" name="四角形吹き出し 900">
          <a:extLst>
            <a:ext uri="{FF2B5EF4-FFF2-40B4-BE49-F238E27FC236}">
              <a16:creationId xmlns:a16="http://schemas.microsoft.com/office/drawing/2014/main" id="{00000000-0008-0000-0300-000011000000}"/>
            </a:ext>
          </a:extLst>
        </xdr:cNvPr>
        <xdr:cNvSpPr/>
      </xdr:nvSpPr>
      <xdr:spPr bwMode="auto">
        <a:xfrm>
          <a:off x="7610475" y="3007995"/>
          <a:ext cx="1771650" cy="1325880"/>
        </a:xfrm>
        <a:prstGeom prst="wedgeRectCallout">
          <a:avLst>
            <a:gd name="adj1" fmla="val -232735"/>
            <a:gd name="adj2" fmla="val 24498"/>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単位を手入力する際は、</a:t>
          </a:r>
          <a:endParaRPr kumimoji="1" lang="en-US" altLang="ja-JP" sz="11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セルを選択した状態で</a:t>
          </a:r>
          <a:endParaRPr kumimoji="1" lang="en-US" altLang="ja-JP" sz="11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次のいずれかの操作を</a:t>
          </a:r>
          <a:endParaRPr kumimoji="1" lang="en-US" altLang="ja-JP" sz="11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行ってください。</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a:t>
          </a:r>
          <a:r>
            <a:rPr kumimoji="1" lang="en-US" altLang="ja-JP" sz="1100" b="0" i="0" u="none" strike="noStrike" kern="0" cap="none" spc="0" normalizeH="0" baseline="0" noProof="0">
              <a:ln>
                <a:noFill/>
              </a:ln>
              <a:solidFill>
                <a:srgbClr val="FF0000"/>
              </a:solidFill>
              <a:effectLst/>
              <a:uLnTx/>
              <a:uFillTx/>
            </a:rPr>
            <a:t>F2</a:t>
          </a:r>
          <a:r>
            <a:rPr kumimoji="1" lang="ja-JP" altLang="en-US" sz="1100" b="0" i="0" u="none" strike="noStrike" kern="0" cap="none" spc="0" normalizeH="0" baseline="0" noProof="0">
              <a:ln>
                <a:noFill/>
              </a:ln>
              <a:solidFill>
                <a:srgbClr val="FF0000"/>
              </a:solidFill>
              <a:effectLst/>
              <a:uLnTx/>
              <a:uFillTx/>
            </a:rPr>
            <a:t>キーを押して、手入力</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a:t>
          </a:r>
          <a:r>
            <a:rPr kumimoji="1" lang="en-US" altLang="ja-JP" sz="1100" b="0" i="0" u="none" strike="noStrike" kern="0" cap="none" spc="0" normalizeH="0" baseline="0" noProof="0">
              <a:ln>
                <a:noFill/>
              </a:ln>
              <a:solidFill>
                <a:srgbClr val="FF0000"/>
              </a:solidFill>
              <a:effectLst/>
              <a:uLnTx/>
              <a:uFillTx/>
            </a:rPr>
            <a:t>Excel</a:t>
          </a:r>
          <a:r>
            <a:rPr kumimoji="1" lang="ja-JP" altLang="en-US" sz="1100" b="0" i="0" u="none" strike="noStrike" kern="0" cap="none" spc="0" normalizeH="0" baseline="0" noProof="0">
              <a:ln>
                <a:noFill/>
              </a:ln>
              <a:solidFill>
                <a:srgbClr val="FF0000"/>
              </a:solidFill>
              <a:effectLst/>
              <a:uLnTx/>
              <a:uFillTx/>
            </a:rPr>
            <a:t>画面上部の数式</a:t>
          </a:r>
          <a:endParaRPr kumimoji="1" lang="en-US" altLang="ja-JP" sz="11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バーをクリックし、手入力</a:t>
          </a:r>
        </a:p>
      </xdr:txBody>
    </xdr:sp>
    <xdr:clientData fPrintsWithSheet="0"/>
  </xdr:oneCellAnchor>
  <mc:AlternateContent xmlns:mc="http://schemas.openxmlformats.org/markup-compatibility/2006">
    <mc:Choice xmlns:a14="http://schemas.microsoft.com/office/drawing/2010/main" Requires="a14">
      <xdr:oneCellAnchor>
        <xdr:from>
          <xdr:col>22</xdr:col>
          <xdr:colOff>76200</xdr:colOff>
          <xdr:row>31</xdr:row>
          <xdr:rowOff>28575</xdr:rowOff>
        </xdr:from>
        <xdr:ext cx="990600" cy="390525"/>
        <xdr:sp macro="" textlink="">
          <xdr:nvSpPr>
            <xdr:cNvPr id="301241" name="過年度表示ボタン" hidden="1">
              <a:extLst>
                <a:ext uri="{63B3BB69-23CF-44E3-9099-C40C66FF867C}">
                  <a14:compatExt spid="_x0000_s301241"/>
                </a:ext>
                <a:ext uri="{FF2B5EF4-FFF2-40B4-BE49-F238E27FC236}">
                  <a16:creationId xmlns:a16="http://schemas.microsoft.com/office/drawing/2014/main" id="{00000000-0008-0000-0300-0000B99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wrap="none" lIns="18288" tIns="18288" rIns="18288" bIns="18288" anchor="ctr" upright="1">
              <a:spAutoFit/>
            </a:bodyPr>
            <a:lstStyle/>
            <a:p>
              <a:pPr algn="ctr" rtl="0">
                <a:defRPr sz="1000"/>
              </a:pPr>
              <a:r>
                <a:rPr lang="ja-JP" altLang="en-US" sz="1100" b="0" i="0" u="none" strike="noStrike" baseline="0">
                  <a:solidFill>
                    <a:srgbClr val="000000"/>
                  </a:solidFill>
                  <a:latin typeface="ＭＳ Ｐゴシック"/>
                  <a:ea typeface="ＭＳ Ｐゴシック"/>
                </a:rPr>
                <a:t>保存用データの</a:t>
              </a:r>
            </a:p>
            <a:p>
              <a:pPr algn="ctr" rtl="0">
                <a:defRPr sz="1000"/>
              </a:pPr>
              <a:r>
                <a:rPr lang="ja-JP" altLang="en-US" sz="1100" b="0" i="0" u="none" strike="noStrike" baseline="0">
                  <a:solidFill>
                    <a:srgbClr val="000000"/>
                  </a:solidFill>
                  <a:latin typeface="ＭＳ Ｐゴシック"/>
                  <a:ea typeface="ＭＳ Ｐゴシック"/>
                </a:rPr>
                <a:t>値に戻す</a:t>
              </a:r>
            </a:p>
          </xdr:txBody>
        </xdr:sp>
        <xdr:clientData fPrintsWithSheet="0"/>
      </xdr:oneCellAnchor>
    </mc:Choice>
    <mc:Fallback/>
  </mc:AlternateContent>
  <xdr:twoCellAnchor>
    <xdr:from>
      <xdr:col>7</xdr:col>
      <xdr:colOff>114300</xdr:colOff>
      <xdr:row>121</xdr:row>
      <xdr:rowOff>85728</xdr:rowOff>
    </xdr:from>
    <xdr:to>
      <xdr:col>8</xdr:col>
      <xdr:colOff>52433</xdr:colOff>
      <xdr:row>123</xdr:row>
      <xdr:rowOff>180976</xdr:rowOff>
    </xdr:to>
    <xdr:sp macro="" textlink="">
      <xdr:nvSpPr>
        <xdr:cNvPr id="31" name="屈折矢印 15">
          <a:extLst>
            <a:ext uri="{FF2B5EF4-FFF2-40B4-BE49-F238E27FC236}">
              <a16:creationId xmlns:a16="http://schemas.microsoft.com/office/drawing/2014/main" id="{00000000-0008-0000-0300-00001F000000}"/>
            </a:ext>
          </a:extLst>
        </xdr:cNvPr>
        <xdr:cNvSpPr/>
      </xdr:nvSpPr>
      <xdr:spPr>
        <a:xfrm rot="5400000">
          <a:off x="2593205" y="30439498"/>
          <a:ext cx="571498" cy="404858"/>
        </a:xfrm>
        <a:prstGeom prst="bentUpArrow">
          <a:avLst>
            <a:gd name="adj1" fmla="val 25000"/>
            <a:gd name="adj2" fmla="val 25000"/>
            <a:gd name="adj3" fmla="val 34375"/>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7</xdr:col>
      <xdr:colOff>83820</xdr:colOff>
      <xdr:row>145</xdr:row>
      <xdr:rowOff>38100</xdr:rowOff>
    </xdr:from>
    <xdr:to>
      <xdr:col>8</xdr:col>
      <xdr:colOff>52433</xdr:colOff>
      <xdr:row>147</xdr:row>
      <xdr:rowOff>180975</xdr:rowOff>
    </xdr:to>
    <xdr:sp macro="" textlink="">
      <xdr:nvSpPr>
        <xdr:cNvPr id="35" name="屈折矢印 4">
          <a:extLst>
            <a:ext uri="{FF2B5EF4-FFF2-40B4-BE49-F238E27FC236}">
              <a16:creationId xmlns:a16="http://schemas.microsoft.com/office/drawing/2014/main" id="{00000000-0008-0000-0300-000023000000}"/>
            </a:ext>
          </a:extLst>
        </xdr:cNvPr>
        <xdr:cNvSpPr/>
      </xdr:nvSpPr>
      <xdr:spPr>
        <a:xfrm rot="5400000">
          <a:off x="2663689" y="42378131"/>
          <a:ext cx="619125" cy="349613"/>
        </a:xfrm>
        <a:prstGeom prst="bentUpArrow">
          <a:avLst>
            <a:gd name="adj1" fmla="val 25000"/>
            <a:gd name="adj2" fmla="val 25000"/>
            <a:gd name="adj3" fmla="val 34375"/>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23</xdr:col>
          <xdr:colOff>447675</xdr:colOff>
          <xdr:row>7</xdr:row>
          <xdr:rowOff>9525</xdr:rowOff>
        </xdr:from>
        <xdr:to>
          <xdr:col>25</xdr:col>
          <xdr:colOff>885825</xdr:colOff>
          <xdr:row>8</xdr:row>
          <xdr:rowOff>0</xdr:rowOff>
        </xdr:to>
        <xdr:sp macro="" textlink="">
          <xdr:nvSpPr>
            <xdr:cNvPr id="323710" name="調査表取込ボタン" hidden="1">
              <a:extLst>
                <a:ext uri="{63B3BB69-23CF-44E3-9099-C40C66FF867C}">
                  <a14:compatExt spid="_x0000_s323710"/>
                </a:ext>
                <a:ext uri="{FF2B5EF4-FFF2-40B4-BE49-F238E27FC236}">
                  <a16:creationId xmlns:a16="http://schemas.microsoft.com/office/drawing/2014/main" id="{00000000-0008-0000-0300-00007EF0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調査表エネルギーデータの取り込み</a:t>
              </a: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72</xdr:col>
      <xdr:colOff>89534</xdr:colOff>
      <xdr:row>83</xdr:row>
      <xdr:rowOff>0</xdr:rowOff>
    </xdr:from>
    <xdr:ext cx="2652139" cy="1123712"/>
    <xdr:sp macro="" textlink="">
      <xdr:nvSpPr>
        <xdr:cNvPr id="2" name="角丸四角形吹き出し 2" hidden="1">
          <a:extLst>
            <a:ext uri="{FF2B5EF4-FFF2-40B4-BE49-F238E27FC236}">
              <a16:creationId xmlns:a16="http://schemas.microsoft.com/office/drawing/2014/main" id="{00000000-0008-0000-0400-000002000000}"/>
            </a:ext>
          </a:extLst>
        </xdr:cNvPr>
        <xdr:cNvSpPr/>
      </xdr:nvSpPr>
      <xdr:spPr bwMode="auto">
        <a:xfrm>
          <a:off x="11062334" y="0"/>
          <a:ext cx="2652139" cy="1123712"/>
        </a:xfrm>
        <a:prstGeom prst="wedgeRoundRectCallout">
          <a:avLst>
            <a:gd name="adj1" fmla="val -41535"/>
            <a:gd name="adj2" fmla="val 72304"/>
            <a:gd name="adj3" fmla="val 16667"/>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spAutoFit/>
        </a:bodyPr>
        <a:lstStyle/>
        <a:p>
          <a:pPr algn="l"/>
          <a:r>
            <a:rPr kumimoji="1" lang="ja-JP" altLang="en-US" sz="1100" b="0">
              <a:solidFill>
                <a:srgbClr val="FF0000"/>
              </a:solidFill>
            </a:rPr>
            <a:t>代表者に代わりエネルギー管理統括者が提出する場合には、代表者の役職・氏名の下に</a:t>
          </a:r>
          <a:r>
            <a:rPr kumimoji="1" lang="en-US" altLang="ja-JP" sz="1100" b="0">
              <a:solidFill>
                <a:srgbClr val="FF0000"/>
              </a:solidFill>
            </a:rPr>
            <a:t>『</a:t>
          </a:r>
          <a:r>
            <a:rPr kumimoji="1" lang="ja-JP" altLang="en-US" sz="1100" b="0">
              <a:solidFill>
                <a:srgbClr val="FF0000"/>
              </a:solidFill>
            </a:rPr>
            <a:t>（</a:t>
          </a:r>
          <a:r>
            <a:rPr kumimoji="1" lang="ja-JP" altLang="en-US" sz="1100" b="0" baseline="0">
              <a:solidFill>
                <a:srgbClr val="FF0000"/>
              </a:solidFill>
            </a:rPr>
            <a:t>代理</a:t>
          </a:r>
          <a:r>
            <a:rPr kumimoji="1" lang="ja-JP" altLang="en-US" sz="1100" b="0">
              <a:solidFill>
                <a:srgbClr val="FF0000"/>
              </a:solidFill>
            </a:rPr>
            <a:t>）役職・氏名</a:t>
          </a:r>
          <a:r>
            <a:rPr kumimoji="1" lang="en-US" altLang="ja-JP" sz="1100" b="0">
              <a:solidFill>
                <a:srgbClr val="FF0000"/>
              </a:solidFill>
            </a:rPr>
            <a:t>』</a:t>
          </a:r>
          <a:r>
            <a:rPr kumimoji="1" lang="ja-JP" altLang="en-US" sz="1100" b="0">
              <a:solidFill>
                <a:srgbClr val="FF0000"/>
              </a:solidFill>
            </a:rPr>
            <a:t>と記載の上、押印して下さい。</a:t>
          </a:r>
          <a:endParaRPr kumimoji="1" lang="en-US" altLang="ja-JP" sz="1100" b="0">
            <a:solidFill>
              <a:srgbClr val="FF0000"/>
            </a:solidFill>
          </a:endParaRPr>
        </a:p>
        <a:p>
          <a:pPr algn="l">
            <a:lnSpc>
              <a:spcPts val="1200"/>
            </a:lnSpc>
          </a:pPr>
          <a:r>
            <a:rPr kumimoji="1" lang="ja-JP" altLang="en-US" sz="1100" b="1" u="sng">
              <a:solidFill>
                <a:srgbClr val="FF0000"/>
              </a:solidFill>
            </a:rPr>
            <a:t>この場合、委任状が必要です</a:t>
          </a:r>
          <a:r>
            <a:rPr kumimoji="1" lang="ja-JP" altLang="en-US" sz="1100" b="1">
              <a:solidFill>
                <a:srgbClr val="FF0000"/>
              </a:solidFill>
            </a:rPr>
            <a:t>。</a:t>
          </a:r>
        </a:p>
        <a:p>
          <a:pPr algn="l">
            <a:lnSpc>
              <a:spcPts val="900"/>
            </a:lnSpc>
          </a:pPr>
          <a:r>
            <a:rPr kumimoji="1" lang="ja-JP" altLang="en-US" sz="1100" b="1" u="sng">
              <a:solidFill>
                <a:srgbClr val="FF0000"/>
              </a:solidFill>
            </a:rPr>
            <a:t>書式は、お問い合わせ下さい。</a:t>
          </a:r>
        </a:p>
      </xdr:txBody>
    </xdr:sp>
    <xdr:clientData fPrintsWithSheet="0"/>
  </xdr:oneCellAnchor>
  <xdr:twoCellAnchor>
    <xdr:from>
      <xdr:col>114</xdr:col>
      <xdr:colOff>140634</xdr:colOff>
      <xdr:row>92</xdr:row>
      <xdr:rowOff>38100</xdr:rowOff>
    </xdr:from>
    <xdr:to>
      <xdr:col>114</xdr:col>
      <xdr:colOff>401587</xdr:colOff>
      <xdr:row>92</xdr:row>
      <xdr:rowOff>289529</xdr:rowOff>
    </xdr:to>
    <xdr:pic>
      <xdr:nvPicPr>
        <xdr:cNvPr id="4" name="図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19526250" y="1724025"/>
          <a:ext cx="0" cy="251429"/>
        </a:xfrm>
        <a:prstGeom prst="rect">
          <a:avLst/>
        </a:prstGeom>
      </xdr:spPr>
    </xdr:pic>
    <xdr:clientData fLocksWithSheet="0" fPrintsWithSheet="0"/>
  </xdr:twoCellAnchor>
  <xdr:twoCellAnchor editAs="oneCell">
    <xdr:from>
      <xdr:col>114</xdr:col>
      <xdr:colOff>129427</xdr:colOff>
      <xdr:row>94</xdr:row>
      <xdr:rowOff>0</xdr:rowOff>
    </xdr:from>
    <xdr:to>
      <xdr:col>116</xdr:col>
      <xdr:colOff>85218</xdr:colOff>
      <xdr:row>94</xdr:row>
      <xdr:rowOff>249187</xdr:rowOff>
    </xdr:to>
    <xdr:pic>
      <xdr:nvPicPr>
        <xdr:cNvPr id="5" name="図 4" hidden="1">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stretch>
          <a:fillRect/>
        </a:stretch>
      </xdr:blipFill>
      <xdr:spPr>
        <a:xfrm>
          <a:off x="19526250" y="2295525"/>
          <a:ext cx="239999" cy="249187"/>
        </a:xfrm>
        <a:prstGeom prst="rect">
          <a:avLst/>
        </a:prstGeom>
      </xdr:spPr>
    </xdr:pic>
    <xdr:clientData fPrintsWithSheet="0"/>
  </xdr:twoCellAnchor>
  <xdr:twoCellAnchor>
    <xdr:from>
      <xdr:col>114</xdr:col>
      <xdr:colOff>140634</xdr:colOff>
      <xdr:row>95</xdr:row>
      <xdr:rowOff>38660</xdr:rowOff>
    </xdr:from>
    <xdr:to>
      <xdr:col>114</xdr:col>
      <xdr:colOff>401587</xdr:colOff>
      <xdr:row>95</xdr:row>
      <xdr:rowOff>282469</xdr:rowOff>
    </xdr:to>
    <xdr:pic>
      <xdr:nvPicPr>
        <xdr:cNvPr id="6" name="図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a:stretch>
          <a:fillRect/>
        </a:stretch>
      </xdr:blipFill>
      <xdr:spPr>
        <a:xfrm>
          <a:off x="19526250" y="2638985"/>
          <a:ext cx="0" cy="243809"/>
        </a:xfrm>
        <a:prstGeom prst="rect">
          <a:avLst/>
        </a:prstGeom>
      </xdr:spPr>
    </xdr:pic>
    <xdr:clientData fPrintsWithSheet="0"/>
  </xdr:twoCellAnchor>
  <xdr:twoCellAnchor>
    <xdr:from>
      <xdr:col>114</xdr:col>
      <xdr:colOff>140634</xdr:colOff>
      <xdr:row>97</xdr:row>
      <xdr:rowOff>33617</xdr:rowOff>
    </xdr:from>
    <xdr:to>
      <xdr:col>114</xdr:col>
      <xdr:colOff>401587</xdr:colOff>
      <xdr:row>97</xdr:row>
      <xdr:rowOff>285046</xdr:rowOff>
    </xdr:to>
    <xdr:pic>
      <xdr:nvPicPr>
        <xdr:cNvPr id="7" name="図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1"/>
        <a:stretch>
          <a:fillRect/>
        </a:stretch>
      </xdr:blipFill>
      <xdr:spPr>
        <a:xfrm>
          <a:off x="19526250" y="3243542"/>
          <a:ext cx="0" cy="251429"/>
        </a:xfrm>
        <a:prstGeom prst="rect">
          <a:avLst/>
        </a:prstGeom>
      </xdr:spPr>
    </xdr:pic>
    <xdr:clientData fPrintsWithSheet="0"/>
  </xdr:twoCellAnchor>
  <xdr:twoCellAnchor>
    <xdr:from>
      <xdr:col>114</xdr:col>
      <xdr:colOff>140634</xdr:colOff>
      <xdr:row>99</xdr:row>
      <xdr:rowOff>29135</xdr:rowOff>
    </xdr:from>
    <xdr:to>
      <xdr:col>114</xdr:col>
      <xdr:colOff>401587</xdr:colOff>
      <xdr:row>99</xdr:row>
      <xdr:rowOff>286279</xdr:rowOff>
    </xdr:to>
    <xdr:pic>
      <xdr:nvPicPr>
        <xdr:cNvPr id="8" name="図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
        <a:stretch>
          <a:fillRect/>
        </a:stretch>
      </xdr:blipFill>
      <xdr:spPr>
        <a:xfrm>
          <a:off x="19526250" y="3848660"/>
          <a:ext cx="0" cy="257144"/>
        </a:xfrm>
        <a:prstGeom prst="rect">
          <a:avLst/>
        </a:prstGeom>
      </xdr:spPr>
    </xdr:pic>
    <xdr:clientData/>
  </xdr:twoCellAnchor>
  <xdr:twoCellAnchor>
    <xdr:from>
      <xdr:col>114</xdr:col>
      <xdr:colOff>140634</xdr:colOff>
      <xdr:row>103</xdr:row>
      <xdr:rowOff>24653</xdr:rowOff>
    </xdr:from>
    <xdr:to>
      <xdr:col>114</xdr:col>
      <xdr:colOff>401587</xdr:colOff>
      <xdr:row>103</xdr:row>
      <xdr:rowOff>283702</xdr:rowOff>
    </xdr:to>
    <xdr:pic>
      <xdr:nvPicPr>
        <xdr:cNvPr id="9" name="図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1"/>
        <a:stretch>
          <a:fillRect/>
        </a:stretch>
      </xdr:blipFill>
      <xdr:spPr>
        <a:xfrm>
          <a:off x="19526250" y="5063378"/>
          <a:ext cx="0" cy="259049"/>
        </a:xfrm>
        <a:prstGeom prst="rect">
          <a:avLst/>
        </a:prstGeom>
      </xdr:spPr>
    </xdr:pic>
    <xdr:clientData/>
  </xdr:twoCellAnchor>
  <xdr:twoCellAnchor>
    <xdr:from>
      <xdr:col>114</xdr:col>
      <xdr:colOff>140634</xdr:colOff>
      <xdr:row>105</xdr:row>
      <xdr:rowOff>20169</xdr:rowOff>
    </xdr:from>
    <xdr:to>
      <xdr:col>114</xdr:col>
      <xdr:colOff>401587</xdr:colOff>
      <xdr:row>105</xdr:row>
      <xdr:rowOff>267788</xdr:rowOff>
    </xdr:to>
    <xdr:pic>
      <xdr:nvPicPr>
        <xdr:cNvPr id="10" name="図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1"/>
        <a:stretch>
          <a:fillRect/>
        </a:stretch>
      </xdr:blipFill>
      <xdr:spPr>
        <a:xfrm>
          <a:off x="19526250" y="5668494"/>
          <a:ext cx="0" cy="247619"/>
        </a:xfrm>
        <a:prstGeom prst="rect">
          <a:avLst/>
        </a:prstGeom>
      </xdr:spPr>
    </xdr:pic>
    <xdr:clientData/>
  </xdr:twoCellAnchor>
  <xdr:twoCellAnchor>
    <xdr:from>
      <xdr:col>114</xdr:col>
      <xdr:colOff>140634</xdr:colOff>
      <xdr:row>107</xdr:row>
      <xdr:rowOff>38099</xdr:rowOff>
    </xdr:from>
    <xdr:to>
      <xdr:col>114</xdr:col>
      <xdr:colOff>401587</xdr:colOff>
      <xdr:row>107</xdr:row>
      <xdr:rowOff>289528</xdr:rowOff>
    </xdr:to>
    <xdr:pic>
      <xdr:nvPicPr>
        <xdr:cNvPr id="11" name="図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1"/>
        <a:stretch>
          <a:fillRect/>
        </a:stretch>
      </xdr:blipFill>
      <xdr:spPr>
        <a:xfrm>
          <a:off x="19526250" y="6296024"/>
          <a:ext cx="0" cy="251429"/>
        </a:xfrm>
        <a:prstGeom prst="rect">
          <a:avLst/>
        </a:prstGeom>
      </xdr:spPr>
    </xdr:pic>
    <xdr:clientData/>
  </xdr:twoCellAnchor>
  <xdr:twoCellAnchor>
    <xdr:from>
      <xdr:col>114</xdr:col>
      <xdr:colOff>140634</xdr:colOff>
      <xdr:row>109</xdr:row>
      <xdr:rowOff>44822</xdr:rowOff>
    </xdr:from>
    <xdr:to>
      <xdr:col>114</xdr:col>
      <xdr:colOff>401587</xdr:colOff>
      <xdr:row>109</xdr:row>
      <xdr:rowOff>288631</xdr:rowOff>
    </xdr:to>
    <xdr:pic>
      <xdr:nvPicPr>
        <xdr:cNvPr id="12" name="図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
        <a:stretch>
          <a:fillRect/>
        </a:stretch>
      </xdr:blipFill>
      <xdr:spPr>
        <a:xfrm>
          <a:off x="19526250" y="6912347"/>
          <a:ext cx="0" cy="243809"/>
        </a:xfrm>
        <a:prstGeom prst="rect">
          <a:avLst/>
        </a:prstGeom>
      </xdr:spPr>
    </xdr:pic>
    <xdr:clientData/>
  </xdr:twoCellAnchor>
  <xdr:twoCellAnchor>
    <xdr:from>
      <xdr:col>114</xdr:col>
      <xdr:colOff>140634</xdr:colOff>
      <xdr:row>111</xdr:row>
      <xdr:rowOff>40338</xdr:rowOff>
    </xdr:from>
    <xdr:to>
      <xdr:col>114</xdr:col>
      <xdr:colOff>401587</xdr:colOff>
      <xdr:row>111</xdr:row>
      <xdr:rowOff>284147</xdr:rowOff>
    </xdr:to>
    <xdr:pic>
      <xdr:nvPicPr>
        <xdr:cNvPr id="13" name="図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1"/>
        <a:stretch>
          <a:fillRect/>
        </a:stretch>
      </xdr:blipFill>
      <xdr:spPr>
        <a:xfrm>
          <a:off x="19526250" y="7517463"/>
          <a:ext cx="0" cy="243809"/>
        </a:xfrm>
        <a:prstGeom prst="rect">
          <a:avLst/>
        </a:prstGeom>
      </xdr:spPr>
    </xdr:pic>
    <xdr:clientData/>
  </xdr:twoCellAnchor>
  <xdr:twoCellAnchor>
    <xdr:from>
      <xdr:col>114</xdr:col>
      <xdr:colOff>140634</xdr:colOff>
      <xdr:row>113</xdr:row>
      <xdr:rowOff>47062</xdr:rowOff>
    </xdr:from>
    <xdr:to>
      <xdr:col>114</xdr:col>
      <xdr:colOff>401587</xdr:colOff>
      <xdr:row>113</xdr:row>
      <xdr:rowOff>285156</xdr:rowOff>
    </xdr:to>
    <xdr:pic>
      <xdr:nvPicPr>
        <xdr:cNvPr id="14" name="図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
        <a:stretch>
          <a:fillRect/>
        </a:stretch>
      </xdr:blipFill>
      <xdr:spPr>
        <a:xfrm>
          <a:off x="19526250" y="8133787"/>
          <a:ext cx="0" cy="238094"/>
        </a:xfrm>
        <a:prstGeom prst="rect">
          <a:avLst/>
        </a:prstGeom>
      </xdr:spPr>
    </xdr:pic>
    <xdr:clientData/>
  </xdr:twoCellAnchor>
  <xdr:twoCellAnchor>
    <xdr:from>
      <xdr:col>114</xdr:col>
      <xdr:colOff>140634</xdr:colOff>
      <xdr:row>114</xdr:row>
      <xdr:rowOff>42580</xdr:rowOff>
    </xdr:from>
    <xdr:to>
      <xdr:col>114</xdr:col>
      <xdr:colOff>401587</xdr:colOff>
      <xdr:row>114</xdr:row>
      <xdr:rowOff>286389</xdr:rowOff>
    </xdr:to>
    <xdr:pic>
      <xdr:nvPicPr>
        <xdr:cNvPr id="15" name="図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1"/>
        <a:stretch>
          <a:fillRect/>
        </a:stretch>
      </xdr:blipFill>
      <xdr:spPr>
        <a:xfrm>
          <a:off x="19526250" y="8434105"/>
          <a:ext cx="0" cy="243809"/>
        </a:xfrm>
        <a:prstGeom prst="rect">
          <a:avLst/>
        </a:prstGeom>
      </xdr:spPr>
    </xdr:pic>
    <xdr:clientData/>
  </xdr:twoCellAnchor>
  <xdr:twoCellAnchor>
    <xdr:from>
      <xdr:col>114</xdr:col>
      <xdr:colOff>140634</xdr:colOff>
      <xdr:row>117</xdr:row>
      <xdr:rowOff>49304</xdr:rowOff>
    </xdr:from>
    <xdr:to>
      <xdr:col>114</xdr:col>
      <xdr:colOff>401587</xdr:colOff>
      <xdr:row>117</xdr:row>
      <xdr:rowOff>289303</xdr:rowOff>
    </xdr:to>
    <xdr:pic>
      <xdr:nvPicPr>
        <xdr:cNvPr id="16" name="図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
        <a:stretch>
          <a:fillRect/>
        </a:stretch>
      </xdr:blipFill>
      <xdr:spPr>
        <a:xfrm>
          <a:off x="19526250" y="9669554"/>
          <a:ext cx="0" cy="239999"/>
        </a:xfrm>
        <a:prstGeom prst="rect">
          <a:avLst/>
        </a:prstGeom>
      </xdr:spPr>
    </xdr:pic>
    <xdr:clientData/>
  </xdr:twoCellAnchor>
  <xdr:twoCellAnchor>
    <xdr:from>
      <xdr:col>114</xdr:col>
      <xdr:colOff>140634</xdr:colOff>
      <xdr:row>119</xdr:row>
      <xdr:rowOff>56027</xdr:rowOff>
    </xdr:from>
    <xdr:to>
      <xdr:col>114</xdr:col>
      <xdr:colOff>401587</xdr:colOff>
      <xdr:row>119</xdr:row>
      <xdr:rowOff>288232</xdr:rowOff>
    </xdr:to>
    <xdr:pic>
      <xdr:nvPicPr>
        <xdr:cNvPr id="17" name="図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1"/>
        <a:stretch>
          <a:fillRect/>
        </a:stretch>
      </xdr:blipFill>
      <xdr:spPr>
        <a:xfrm>
          <a:off x="19526250" y="10495427"/>
          <a:ext cx="0" cy="232205"/>
        </a:xfrm>
        <a:prstGeom prst="rect">
          <a:avLst/>
        </a:prstGeom>
      </xdr:spPr>
    </xdr:pic>
    <xdr:clientData/>
  </xdr:twoCellAnchor>
  <xdr:twoCellAnchor>
    <xdr:from>
      <xdr:col>114</xdr:col>
      <xdr:colOff>140634</xdr:colOff>
      <xdr:row>121</xdr:row>
      <xdr:rowOff>40339</xdr:rowOff>
    </xdr:from>
    <xdr:to>
      <xdr:col>114</xdr:col>
      <xdr:colOff>401587</xdr:colOff>
      <xdr:row>121</xdr:row>
      <xdr:rowOff>284148</xdr:rowOff>
    </xdr:to>
    <xdr:pic>
      <xdr:nvPicPr>
        <xdr:cNvPr id="18" name="図 17">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1"/>
        <a:stretch>
          <a:fillRect/>
        </a:stretch>
      </xdr:blipFill>
      <xdr:spPr>
        <a:xfrm>
          <a:off x="19526250" y="11298889"/>
          <a:ext cx="0" cy="243809"/>
        </a:xfrm>
        <a:prstGeom prst="rect">
          <a:avLst/>
        </a:prstGeom>
      </xdr:spPr>
    </xdr:pic>
    <xdr:clientData/>
  </xdr:twoCellAnchor>
  <xdr:twoCellAnchor>
    <xdr:from>
      <xdr:col>114</xdr:col>
      <xdr:colOff>140634</xdr:colOff>
      <xdr:row>123</xdr:row>
      <xdr:rowOff>47063</xdr:rowOff>
    </xdr:from>
    <xdr:to>
      <xdr:col>114</xdr:col>
      <xdr:colOff>401587</xdr:colOff>
      <xdr:row>123</xdr:row>
      <xdr:rowOff>285157</xdr:rowOff>
    </xdr:to>
    <xdr:pic>
      <xdr:nvPicPr>
        <xdr:cNvPr id="19" name="図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
        <a:stretch>
          <a:fillRect/>
        </a:stretch>
      </xdr:blipFill>
      <xdr:spPr>
        <a:xfrm>
          <a:off x="19526250" y="12019988"/>
          <a:ext cx="0" cy="238094"/>
        </a:xfrm>
        <a:prstGeom prst="rect">
          <a:avLst/>
        </a:prstGeom>
      </xdr:spPr>
    </xdr:pic>
    <xdr:clientData/>
  </xdr:twoCellAnchor>
  <xdr:twoCellAnchor>
    <xdr:from>
      <xdr:col>114</xdr:col>
      <xdr:colOff>140634</xdr:colOff>
      <xdr:row>131</xdr:row>
      <xdr:rowOff>42579</xdr:rowOff>
    </xdr:from>
    <xdr:to>
      <xdr:col>114</xdr:col>
      <xdr:colOff>401587</xdr:colOff>
      <xdr:row>131</xdr:row>
      <xdr:rowOff>286388</xdr:rowOff>
    </xdr:to>
    <xdr:pic>
      <xdr:nvPicPr>
        <xdr:cNvPr id="20" name="図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
        <a:stretch>
          <a:fillRect/>
        </a:stretch>
      </xdr:blipFill>
      <xdr:spPr>
        <a:xfrm>
          <a:off x="19526250" y="14453904"/>
          <a:ext cx="0" cy="243809"/>
        </a:xfrm>
        <a:prstGeom prst="rect">
          <a:avLst/>
        </a:prstGeom>
      </xdr:spPr>
    </xdr:pic>
    <xdr:clientData/>
  </xdr:twoCellAnchor>
  <xdr:twoCellAnchor>
    <xdr:from>
      <xdr:col>114</xdr:col>
      <xdr:colOff>140634</xdr:colOff>
      <xdr:row>133</xdr:row>
      <xdr:rowOff>49302</xdr:rowOff>
    </xdr:from>
    <xdr:to>
      <xdr:col>114</xdr:col>
      <xdr:colOff>401587</xdr:colOff>
      <xdr:row>133</xdr:row>
      <xdr:rowOff>289301</xdr:rowOff>
    </xdr:to>
    <xdr:pic>
      <xdr:nvPicPr>
        <xdr:cNvPr id="21" name="図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
        <a:stretch>
          <a:fillRect/>
        </a:stretch>
      </xdr:blipFill>
      <xdr:spPr>
        <a:xfrm>
          <a:off x="19526250" y="15070227"/>
          <a:ext cx="0" cy="239999"/>
        </a:xfrm>
        <a:prstGeom prst="rect">
          <a:avLst/>
        </a:prstGeom>
      </xdr:spPr>
    </xdr:pic>
    <xdr:clientData/>
  </xdr:twoCellAnchor>
  <xdr:twoCellAnchor>
    <xdr:from>
      <xdr:col>114</xdr:col>
      <xdr:colOff>140634</xdr:colOff>
      <xdr:row>135</xdr:row>
      <xdr:rowOff>44819</xdr:rowOff>
    </xdr:from>
    <xdr:to>
      <xdr:col>114</xdr:col>
      <xdr:colOff>401587</xdr:colOff>
      <xdr:row>135</xdr:row>
      <xdr:rowOff>288628</xdr:rowOff>
    </xdr:to>
    <xdr:pic>
      <xdr:nvPicPr>
        <xdr:cNvPr id="22" name="図 21">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1"/>
        <a:stretch>
          <a:fillRect/>
        </a:stretch>
      </xdr:blipFill>
      <xdr:spPr>
        <a:xfrm>
          <a:off x="19526250" y="15675344"/>
          <a:ext cx="0" cy="243809"/>
        </a:xfrm>
        <a:prstGeom prst="rect">
          <a:avLst/>
        </a:prstGeom>
      </xdr:spPr>
    </xdr:pic>
    <xdr:clientData/>
  </xdr:twoCellAnchor>
  <xdr:twoCellAnchor>
    <xdr:from>
      <xdr:col>114</xdr:col>
      <xdr:colOff>140634</xdr:colOff>
      <xdr:row>137</xdr:row>
      <xdr:rowOff>40337</xdr:rowOff>
    </xdr:from>
    <xdr:to>
      <xdr:col>114</xdr:col>
      <xdr:colOff>401587</xdr:colOff>
      <xdr:row>137</xdr:row>
      <xdr:rowOff>284146</xdr:rowOff>
    </xdr:to>
    <xdr:pic>
      <xdr:nvPicPr>
        <xdr:cNvPr id="23" name="図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
        <a:stretch>
          <a:fillRect/>
        </a:stretch>
      </xdr:blipFill>
      <xdr:spPr>
        <a:xfrm>
          <a:off x="19526250" y="16280462"/>
          <a:ext cx="0" cy="243809"/>
        </a:xfrm>
        <a:prstGeom prst="rect">
          <a:avLst/>
        </a:prstGeom>
      </xdr:spPr>
    </xdr:pic>
    <xdr:clientData/>
  </xdr:twoCellAnchor>
  <xdr:twoCellAnchor>
    <xdr:from>
      <xdr:col>114</xdr:col>
      <xdr:colOff>140634</xdr:colOff>
      <xdr:row>139</xdr:row>
      <xdr:rowOff>47060</xdr:rowOff>
    </xdr:from>
    <xdr:to>
      <xdr:col>114</xdr:col>
      <xdr:colOff>401587</xdr:colOff>
      <xdr:row>139</xdr:row>
      <xdr:rowOff>285154</xdr:rowOff>
    </xdr:to>
    <xdr:pic>
      <xdr:nvPicPr>
        <xdr:cNvPr id="24" name="図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1"/>
        <a:stretch>
          <a:fillRect/>
        </a:stretch>
      </xdr:blipFill>
      <xdr:spPr>
        <a:xfrm>
          <a:off x="19526250" y="16896785"/>
          <a:ext cx="0" cy="238094"/>
        </a:xfrm>
        <a:prstGeom prst="rect">
          <a:avLst/>
        </a:prstGeom>
      </xdr:spPr>
    </xdr:pic>
    <xdr:clientData/>
  </xdr:twoCellAnchor>
  <xdr:twoCellAnchor>
    <xdr:from>
      <xdr:col>114</xdr:col>
      <xdr:colOff>140634</xdr:colOff>
      <xdr:row>141</xdr:row>
      <xdr:rowOff>31372</xdr:rowOff>
    </xdr:from>
    <xdr:to>
      <xdr:col>114</xdr:col>
      <xdr:colOff>401587</xdr:colOff>
      <xdr:row>141</xdr:row>
      <xdr:rowOff>282801</xdr:rowOff>
    </xdr:to>
    <xdr:pic>
      <xdr:nvPicPr>
        <xdr:cNvPr id="25" name="図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
        <a:stretch>
          <a:fillRect/>
        </a:stretch>
      </xdr:blipFill>
      <xdr:spPr>
        <a:xfrm>
          <a:off x="19526250" y="17490697"/>
          <a:ext cx="0" cy="251429"/>
        </a:xfrm>
        <a:prstGeom prst="rect">
          <a:avLst/>
        </a:prstGeom>
      </xdr:spPr>
    </xdr:pic>
    <xdr:clientData/>
  </xdr:twoCellAnchor>
  <xdr:twoCellAnchor>
    <xdr:from>
      <xdr:col>114</xdr:col>
      <xdr:colOff>140634</xdr:colOff>
      <xdr:row>145</xdr:row>
      <xdr:rowOff>38095</xdr:rowOff>
    </xdr:from>
    <xdr:to>
      <xdr:col>114</xdr:col>
      <xdr:colOff>401587</xdr:colOff>
      <xdr:row>145</xdr:row>
      <xdr:rowOff>289524</xdr:rowOff>
    </xdr:to>
    <xdr:pic>
      <xdr:nvPicPr>
        <xdr:cNvPr id="26" name="図 25">
          <a:extLst>
            <a:ext uri="{FF2B5EF4-FFF2-40B4-BE49-F238E27FC236}">
              <a16:creationId xmlns:a16="http://schemas.microsoft.com/office/drawing/2014/main" id="{00000000-0008-0000-0400-00001A000000}"/>
            </a:ext>
          </a:extLst>
        </xdr:cNvPr>
        <xdr:cNvPicPr>
          <a:picLocks noChangeAspect="1"/>
        </xdr:cNvPicPr>
      </xdr:nvPicPr>
      <xdr:blipFill>
        <a:blip xmlns:r="http://schemas.openxmlformats.org/officeDocument/2006/relationships" r:embed="rId1"/>
        <a:stretch>
          <a:fillRect/>
        </a:stretch>
      </xdr:blipFill>
      <xdr:spPr>
        <a:xfrm>
          <a:off x="19526250" y="18716620"/>
          <a:ext cx="0" cy="251429"/>
        </a:xfrm>
        <a:prstGeom prst="rect">
          <a:avLst/>
        </a:prstGeom>
      </xdr:spPr>
    </xdr:pic>
    <xdr:clientData/>
  </xdr:twoCellAnchor>
  <xdr:twoCellAnchor>
    <xdr:from>
      <xdr:col>114</xdr:col>
      <xdr:colOff>140634</xdr:colOff>
      <xdr:row>147</xdr:row>
      <xdr:rowOff>33612</xdr:rowOff>
    </xdr:from>
    <xdr:to>
      <xdr:col>114</xdr:col>
      <xdr:colOff>401587</xdr:colOff>
      <xdr:row>147</xdr:row>
      <xdr:rowOff>285041</xdr:rowOff>
    </xdr:to>
    <xdr:pic>
      <xdr:nvPicPr>
        <xdr:cNvPr id="27" name="図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
        <a:stretch>
          <a:fillRect/>
        </a:stretch>
      </xdr:blipFill>
      <xdr:spPr>
        <a:xfrm>
          <a:off x="19526250" y="19321737"/>
          <a:ext cx="0" cy="251429"/>
        </a:xfrm>
        <a:prstGeom prst="rect">
          <a:avLst/>
        </a:prstGeom>
      </xdr:spPr>
    </xdr:pic>
    <xdr:clientData/>
  </xdr:twoCellAnchor>
  <xdr:twoCellAnchor>
    <xdr:from>
      <xdr:col>114</xdr:col>
      <xdr:colOff>140634</xdr:colOff>
      <xdr:row>149</xdr:row>
      <xdr:rowOff>17924</xdr:rowOff>
    </xdr:from>
    <xdr:to>
      <xdr:col>114</xdr:col>
      <xdr:colOff>401587</xdr:colOff>
      <xdr:row>149</xdr:row>
      <xdr:rowOff>265543</xdr:rowOff>
    </xdr:to>
    <xdr:pic>
      <xdr:nvPicPr>
        <xdr:cNvPr id="28" name="図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1"/>
        <a:stretch>
          <a:fillRect/>
        </a:stretch>
      </xdr:blipFill>
      <xdr:spPr>
        <a:xfrm>
          <a:off x="19526250" y="19915649"/>
          <a:ext cx="0" cy="247619"/>
        </a:xfrm>
        <a:prstGeom prst="rect">
          <a:avLst/>
        </a:prstGeom>
      </xdr:spPr>
    </xdr:pic>
    <xdr:clientData/>
  </xdr:twoCellAnchor>
  <xdr:twoCellAnchor editAs="oneCell">
    <xdr:from>
      <xdr:col>114</xdr:col>
      <xdr:colOff>140634</xdr:colOff>
      <xdr:row>151</xdr:row>
      <xdr:rowOff>35853</xdr:rowOff>
    </xdr:from>
    <xdr:to>
      <xdr:col>116</xdr:col>
      <xdr:colOff>102362</xdr:colOff>
      <xdr:row>151</xdr:row>
      <xdr:rowOff>287282</xdr:rowOff>
    </xdr:to>
    <xdr:pic>
      <xdr:nvPicPr>
        <xdr:cNvPr id="29" name="図 28" hidden="1">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
        <a:stretch>
          <a:fillRect/>
        </a:stretch>
      </xdr:blipFill>
      <xdr:spPr>
        <a:xfrm>
          <a:off x="19526250" y="20543178"/>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0" name="図 29" hidden="1">
          <a:extLst>
            <a:ext uri="{FF2B5EF4-FFF2-40B4-BE49-F238E27FC236}">
              <a16:creationId xmlns:a16="http://schemas.microsoft.com/office/drawing/2014/main" id="{00000000-0008-0000-0400-00001E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248681</xdr:rowOff>
    </xdr:to>
    <xdr:pic>
      <xdr:nvPicPr>
        <xdr:cNvPr id="31" name="図 30" hidden="1">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48681"/>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247448</xdr:rowOff>
    </xdr:to>
    <xdr:pic>
      <xdr:nvPicPr>
        <xdr:cNvPr id="32" name="図 31" hidden="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47448"/>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3" name="図 32" hidden="1">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4" name="図 33" hidden="1">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5" name="図 34" hidden="1">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6" name="図 35" hidden="1">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7" name="図 36" hidden="1">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editAs="oneCell">
    <xdr:from>
      <xdr:col>114</xdr:col>
      <xdr:colOff>140634</xdr:colOff>
      <xdr:row>190</xdr:row>
      <xdr:rowOff>0</xdr:rowOff>
    </xdr:from>
    <xdr:to>
      <xdr:col>116</xdr:col>
      <xdr:colOff>102362</xdr:colOff>
      <xdr:row>190</xdr:row>
      <xdr:rowOff>257779</xdr:rowOff>
    </xdr:to>
    <xdr:pic>
      <xdr:nvPicPr>
        <xdr:cNvPr id="38" name="図 37" hidden="1">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twoCellAnchor>
  <xdr:twoCellAnchor>
    <xdr:from>
      <xdr:col>114</xdr:col>
      <xdr:colOff>140634</xdr:colOff>
      <xdr:row>193</xdr:row>
      <xdr:rowOff>15931</xdr:rowOff>
    </xdr:from>
    <xdr:to>
      <xdr:col>114</xdr:col>
      <xdr:colOff>401587</xdr:colOff>
      <xdr:row>193</xdr:row>
      <xdr:rowOff>249708</xdr:rowOff>
    </xdr:to>
    <xdr:pic>
      <xdr:nvPicPr>
        <xdr:cNvPr id="39" name="図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1"/>
        <a:stretch>
          <a:fillRect/>
        </a:stretch>
      </xdr:blipFill>
      <xdr:spPr>
        <a:xfrm>
          <a:off x="19526250" y="33324856"/>
          <a:ext cx="0" cy="233777"/>
        </a:xfrm>
        <a:prstGeom prst="rect">
          <a:avLst/>
        </a:prstGeom>
      </xdr:spPr>
    </xdr:pic>
    <xdr:clientData/>
  </xdr:twoCellAnchor>
  <xdr:twoCellAnchor>
    <xdr:from>
      <xdr:col>114</xdr:col>
      <xdr:colOff>140634</xdr:colOff>
      <xdr:row>197</xdr:row>
      <xdr:rowOff>42577</xdr:rowOff>
    </xdr:from>
    <xdr:to>
      <xdr:col>114</xdr:col>
      <xdr:colOff>401587</xdr:colOff>
      <xdr:row>197</xdr:row>
      <xdr:rowOff>286386</xdr:rowOff>
    </xdr:to>
    <xdr:pic>
      <xdr:nvPicPr>
        <xdr:cNvPr id="40" name="図 39">
          <a:extLst>
            <a:ext uri="{FF2B5EF4-FFF2-40B4-BE49-F238E27FC236}">
              <a16:creationId xmlns:a16="http://schemas.microsoft.com/office/drawing/2014/main" id="{00000000-0008-0000-0400-000028000000}"/>
            </a:ext>
          </a:extLst>
        </xdr:cNvPr>
        <xdr:cNvPicPr>
          <a:picLocks noChangeAspect="1"/>
        </xdr:cNvPicPr>
      </xdr:nvPicPr>
      <xdr:blipFill>
        <a:blip xmlns:r="http://schemas.openxmlformats.org/officeDocument/2006/relationships" r:embed="rId1"/>
        <a:stretch>
          <a:fillRect/>
        </a:stretch>
      </xdr:blipFill>
      <xdr:spPr>
        <a:xfrm>
          <a:off x="19526250" y="34570702"/>
          <a:ext cx="0" cy="243809"/>
        </a:xfrm>
        <a:prstGeom prst="rect">
          <a:avLst/>
        </a:prstGeom>
      </xdr:spPr>
    </xdr:pic>
    <xdr:clientData/>
  </xdr:twoCellAnchor>
  <xdr:twoCellAnchor>
    <xdr:from>
      <xdr:col>114</xdr:col>
      <xdr:colOff>140634</xdr:colOff>
      <xdr:row>206</xdr:row>
      <xdr:rowOff>38094</xdr:rowOff>
    </xdr:from>
    <xdr:to>
      <xdr:col>114</xdr:col>
      <xdr:colOff>401587</xdr:colOff>
      <xdr:row>206</xdr:row>
      <xdr:rowOff>289523</xdr:rowOff>
    </xdr:to>
    <xdr:pic>
      <xdr:nvPicPr>
        <xdr:cNvPr id="41" name="図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1"/>
        <a:stretch>
          <a:fillRect/>
        </a:stretch>
      </xdr:blipFill>
      <xdr:spPr>
        <a:xfrm>
          <a:off x="19526250" y="37309419"/>
          <a:ext cx="0" cy="251429"/>
        </a:xfrm>
        <a:prstGeom prst="rect">
          <a:avLst/>
        </a:prstGeom>
      </xdr:spPr>
    </xdr:pic>
    <xdr:clientData/>
  </xdr:twoCellAnchor>
  <xdr:twoCellAnchor>
    <xdr:from>
      <xdr:col>114</xdr:col>
      <xdr:colOff>140634</xdr:colOff>
      <xdr:row>216</xdr:row>
      <xdr:rowOff>44817</xdr:rowOff>
    </xdr:from>
    <xdr:to>
      <xdr:col>114</xdr:col>
      <xdr:colOff>401587</xdr:colOff>
      <xdr:row>216</xdr:row>
      <xdr:rowOff>288626</xdr:rowOff>
    </xdr:to>
    <xdr:pic>
      <xdr:nvPicPr>
        <xdr:cNvPr id="42" name="図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1"/>
        <a:stretch>
          <a:fillRect/>
        </a:stretch>
      </xdr:blipFill>
      <xdr:spPr>
        <a:xfrm>
          <a:off x="19526250" y="40516542"/>
          <a:ext cx="0" cy="243809"/>
        </a:xfrm>
        <a:prstGeom prst="rect">
          <a:avLst/>
        </a:prstGeom>
      </xdr:spPr>
    </xdr:pic>
    <xdr:clientData/>
  </xdr:twoCellAnchor>
  <xdr:twoCellAnchor>
    <xdr:from>
      <xdr:col>114</xdr:col>
      <xdr:colOff>140634</xdr:colOff>
      <xdr:row>226</xdr:row>
      <xdr:rowOff>47057</xdr:rowOff>
    </xdr:from>
    <xdr:to>
      <xdr:col>114</xdr:col>
      <xdr:colOff>401587</xdr:colOff>
      <xdr:row>226</xdr:row>
      <xdr:rowOff>285151</xdr:rowOff>
    </xdr:to>
    <xdr:pic>
      <xdr:nvPicPr>
        <xdr:cNvPr id="43" name="図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1"/>
        <a:stretch>
          <a:fillRect/>
        </a:stretch>
      </xdr:blipFill>
      <xdr:spPr>
        <a:xfrm>
          <a:off x="19526250" y="43566782"/>
          <a:ext cx="0" cy="238094"/>
        </a:xfrm>
        <a:prstGeom prst="rect">
          <a:avLst/>
        </a:prstGeom>
      </xdr:spPr>
    </xdr:pic>
    <xdr:clientData/>
  </xdr:twoCellAnchor>
  <xdr:twoCellAnchor>
    <xdr:from>
      <xdr:col>114</xdr:col>
      <xdr:colOff>140634</xdr:colOff>
      <xdr:row>231</xdr:row>
      <xdr:rowOff>31370</xdr:rowOff>
    </xdr:from>
    <xdr:to>
      <xdr:col>114</xdr:col>
      <xdr:colOff>401587</xdr:colOff>
      <xdr:row>231</xdr:row>
      <xdr:rowOff>282799</xdr:rowOff>
    </xdr:to>
    <xdr:pic>
      <xdr:nvPicPr>
        <xdr:cNvPr id="44" name="図 43">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
        <a:stretch>
          <a:fillRect/>
        </a:stretch>
      </xdr:blipFill>
      <xdr:spPr>
        <a:xfrm>
          <a:off x="19526250" y="45075095"/>
          <a:ext cx="0" cy="251429"/>
        </a:xfrm>
        <a:prstGeom prst="rect">
          <a:avLst/>
        </a:prstGeom>
      </xdr:spPr>
    </xdr:pic>
    <xdr:clientData/>
  </xdr:twoCellAnchor>
  <xdr:twoCellAnchor>
    <xdr:from>
      <xdr:col>114</xdr:col>
      <xdr:colOff>140634</xdr:colOff>
      <xdr:row>236</xdr:row>
      <xdr:rowOff>38094</xdr:rowOff>
    </xdr:from>
    <xdr:to>
      <xdr:col>114</xdr:col>
      <xdr:colOff>401587</xdr:colOff>
      <xdr:row>236</xdr:row>
      <xdr:rowOff>289523</xdr:rowOff>
    </xdr:to>
    <xdr:pic>
      <xdr:nvPicPr>
        <xdr:cNvPr id="45" name="図 44">
          <a:extLst>
            <a:ext uri="{FF2B5EF4-FFF2-40B4-BE49-F238E27FC236}">
              <a16:creationId xmlns:a16="http://schemas.microsoft.com/office/drawing/2014/main" id="{00000000-0008-0000-0400-00002D000000}"/>
            </a:ext>
          </a:extLst>
        </xdr:cNvPr>
        <xdr:cNvPicPr>
          <a:picLocks noChangeAspect="1"/>
        </xdr:cNvPicPr>
      </xdr:nvPicPr>
      <xdr:blipFill>
        <a:blip xmlns:r="http://schemas.openxmlformats.org/officeDocument/2006/relationships" r:embed="rId1"/>
        <a:stretch>
          <a:fillRect/>
        </a:stretch>
      </xdr:blipFill>
      <xdr:spPr>
        <a:xfrm>
          <a:off x="19526250" y="46605819"/>
          <a:ext cx="0" cy="251429"/>
        </a:xfrm>
        <a:prstGeom prst="rect">
          <a:avLst/>
        </a:prstGeom>
      </xdr:spPr>
    </xdr:pic>
    <xdr:clientData/>
  </xdr:twoCellAnchor>
  <xdr:twoCellAnchor>
    <xdr:from>
      <xdr:col>114</xdr:col>
      <xdr:colOff>140634</xdr:colOff>
      <xdr:row>254</xdr:row>
      <xdr:rowOff>44817</xdr:rowOff>
    </xdr:from>
    <xdr:to>
      <xdr:col>114</xdr:col>
      <xdr:colOff>401587</xdr:colOff>
      <xdr:row>254</xdr:row>
      <xdr:rowOff>288626</xdr:rowOff>
    </xdr:to>
    <xdr:pic>
      <xdr:nvPicPr>
        <xdr:cNvPr id="46" name="図 45">
          <a:extLst>
            <a:ext uri="{FF2B5EF4-FFF2-40B4-BE49-F238E27FC236}">
              <a16:creationId xmlns:a16="http://schemas.microsoft.com/office/drawing/2014/main" id="{00000000-0008-0000-0400-00002E000000}"/>
            </a:ext>
          </a:extLst>
        </xdr:cNvPr>
        <xdr:cNvPicPr>
          <a:picLocks noChangeAspect="1"/>
        </xdr:cNvPicPr>
      </xdr:nvPicPr>
      <xdr:blipFill>
        <a:blip xmlns:r="http://schemas.openxmlformats.org/officeDocument/2006/relationships" r:embed="rId1"/>
        <a:stretch>
          <a:fillRect/>
        </a:stretch>
      </xdr:blipFill>
      <xdr:spPr>
        <a:xfrm>
          <a:off x="19526250" y="50270142"/>
          <a:ext cx="0" cy="243809"/>
        </a:xfrm>
        <a:prstGeom prst="rect">
          <a:avLst/>
        </a:prstGeom>
      </xdr:spPr>
    </xdr:pic>
    <xdr:clientData/>
  </xdr:twoCellAnchor>
  <xdr:twoCellAnchor>
    <xdr:from>
      <xdr:col>114</xdr:col>
      <xdr:colOff>140634</xdr:colOff>
      <xdr:row>285</xdr:row>
      <xdr:rowOff>40335</xdr:rowOff>
    </xdr:from>
    <xdr:to>
      <xdr:col>114</xdr:col>
      <xdr:colOff>401587</xdr:colOff>
      <xdr:row>285</xdr:row>
      <xdr:rowOff>284144</xdr:rowOff>
    </xdr:to>
    <xdr:pic>
      <xdr:nvPicPr>
        <xdr:cNvPr id="47" name="図 46">
          <a:extLst>
            <a:ext uri="{FF2B5EF4-FFF2-40B4-BE49-F238E27FC236}">
              <a16:creationId xmlns:a16="http://schemas.microsoft.com/office/drawing/2014/main" id="{00000000-0008-0000-0400-00002F000000}"/>
            </a:ext>
          </a:extLst>
        </xdr:cNvPr>
        <xdr:cNvPicPr>
          <a:picLocks noChangeAspect="1"/>
        </xdr:cNvPicPr>
      </xdr:nvPicPr>
      <xdr:blipFill>
        <a:blip xmlns:r="http://schemas.openxmlformats.org/officeDocument/2006/relationships" r:embed="rId1"/>
        <a:stretch>
          <a:fillRect/>
        </a:stretch>
      </xdr:blipFill>
      <xdr:spPr>
        <a:xfrm>
          <a:off x="19526250" y="59714460"/>
          <a:ext cx="0" cy="243809"/>
        </a:xfrm>
        <a:prstGeom prst="rect">
          <a:avLst/>
        </a:prstGeom>
      </xdr:spPr>
    </xdr:pic>
    <xdr:clientData/>
  </xdr:twoCellAnchor>
  <xdr:twoCellAnchor>
    <xdr:from>
      <xdr:col>114</xdr:col>
      <xdr:colOff>140634</xdr:colOff>
      <xdr:row>288</xdr:row>
      <xdr:rowOff>35853</xdr:rowOff>
    </xdr:from>
    <xdr:to>
      <xdr:col>114</xdr:col>
      <xdr:colOff>400348</xdr:colOff>
      <xdr:row>288</xdr:row>
      <xdr:rowOff>278520</xdr:rowOff>
    </xdr:to>
    <xdr:pic>
      <xdr:nvPicPr>
        <xdr:cNvPr id="48" name="図 47">
          <a:extLst>
            <a:ext uri="{FF2B5EF4-FFF2-40B4-BE49-F238E27FC236}">
              <a16:creationId xmlns:a16="http://schemas.microsoft.com/office/drawing/2014/main" id="{00000000-0008-0000-0400-000030000000}"/>
            </a:ext>
          </a:extLst>
        </xdr:cNvPr>
        <xdr:cNvPicPr>
          <a:picLocks noChangeAspect="1"/>
        </xdr:cNvPicPr>
      </xdr:nvPicPr>
      <xdr:blipFill>
        <a:blip xmlns:r="http://schemas.openxmlformats.org/officeDocument/2006/relationships" r:embed="rId1"/>
        <a:stretch>
          <a:fillRect/>
        </a:stretch>
      </xdr:blipFill>
      <xdr:spPr>
        <a:xfrm>
          <a:off x="19526250" y="60624378"/>
          <a:ext cx="0" cy="242667"/>
        </a:xfrm>
        <a:prstGeom prst="rect">
          <a:avLst/>
        </a:prstGeom>
      </xdr:spPr>
    </xdr:pic>
    <xdr:clientData/>
  </xdr:twoCellAnchor>
  <xdr:twoCellAnchor>
    <xdr:from>
      <xdr:col>114</xdr:col>
      <xdr:colOff>130051</xdr:colOff>
      <xdr:row>293</xdr:row>
      <xdr:rowOff>41954</xdr:rowOff>
    </xdr:from>
    <xdr:to>
      <xdr:col>114</xdr:col>
      <xdr:colOff>400529</xdr:colOff>
      <xdr:row>293</xdr:row>
      <xdr:rowOff>285763</xdr:rowOff>
    </xdr:to>
    <xdr:pic>
      <xdr:nvPicPr>
        <xdr:cNvPr id="49" name="図 48">
          <a:extLst>
            <a:ext uri="{FF2B5EF4-FFF2-40B4-BE49-F238E27FC236}">
              <a16:creationId xmlns:a16="http://schemas.microsoft.com/office/drawing/2014/main" id="{00000000-0008-0000-0400-000031000000}"/>
            </a:ext>
          </a:extLst>
        </xdr:cNvPr>
        <xdr:cNvPicPr>
          <a:picLocks noChangeAspect="1"/>
        </xdr:cNvPicPr>
      </xdr:nvPicPr>
      <xdr:blipFill>
        <a:blip xmlns:r="http://schemas.openxmlformats.org/officeDocument/2006/relationships" r:embed="rId1"/>
        <a:stretch>
          <a:fillRect/>
        </a:stretch>
      </xdr:blipFill>
      <xdr:spPr>
        <a:xfrm>
          <a:off x="19526250" y="62154479"/>
          <a:ext cx="0" cy="243809"/>
        </a:xfrm>
        <a:prstGeom prst="rect">
          <a:avLst/>
        </a:prstGeom>
      </xdr:spPr>
    </xdr:pic>
    <xdr:clientData/>
  </xdr:twoCellAnchor>
  <xdr:twoCellAnchor editAs="oneCell">
    <xdr:from>
      <xdr:col>114</xdr:col>
      <xdr:colOff>129428</xdr:colOff>
      <xdr:row>294</xdr:row>
      <xdr:rowOff>47871</xdr:rowOff>
    </xdr:from>
    <xdr:to>
      <xdr:col>116</xdr:col>
      <xdr:colOff>85218</xdr:colOff>
      <xdr:row>294</xdr:row>
      <xdr:rowOff>287167</xdr:rowOff>
    </xdr:to>
    <xdr:pic>
      <xdr:nvPicPr>
        <xdr:cNvPr id="50" name="図 49" hidden="1">
          <a:extLst>
            <a:ext uri="{FF2B5EF4-FFF2-40B4-BE49-F238E27FC236}">
              <a16:creationId xmlns:a16="http://schemas.microsoft.com/office/drawing/2014/main" id="{00000000-0008-0000-0400-000032000000}"/>
            </a:ext>
          </a:extLst>
        </xdr:cNvPr>
        <xdr:cNvPicPr>
          <a:picLocks noChangeAspect="1"/>
        </xdr:cNvPicPr>
      </xdr:nvPicPr>
      <xdr:blipFill>
        <a:blip xmlns:r="http://schemas.openxmlformats.org/officeDocument/2006/relationships" r:embed="rId2"/>
        <a:stretch>
          <a:fillRect/>
        </a:stretch>
      </xdr:blipFill>
      <xdr:spPr>
        <a:xfrm>
          <a:off x="19526250" y="62465196"/>
          <a:ext cx="239999" cy="239296"/>
        </a:xfrm>
        <a:prstGeom prst="rect">
          <a:avLst/>
        </a:prstGeom>
      </xdr:spPr>
    </xdr:pic>
    <xdr:clientData/>
  </xdr:twoCellAnchor>
  <xdr:twoCellAnchor>
    <xdr:from>
      <xdr:col>114</xdr:col>
      <xdr:colOff>130051</xdr:colOff>
      <xdr:row>296</xdr:row>
      <xdr:rowOff>37471</xdr:rowOff>
    </xdr:from>
    <xdr:to>
      <xdr:col>114</xdr:col>
      <xdr:colOff>400529</xdr:colOff>
      <xdr:row>296</xdr:row>
      <xdr:rowOff>288900</xdr:rowOff>
    </xdr:to>
    <xdr:pic>
      <xdr:nvPicPr>
        <xdr:cNvPr id="51" name="図 50">
          <a:extLst>
            <a:ext uri="{FF2B5EF4-FFF2-40B4-BE49-F238E27FC236}">
              <a16:creationId xmlns:a16="http://schemas.microsoft.com/office/drawing/2014/main" id="{00000000-0008-0000-0400-000033000000}"/>
            </a:ext>
          </a:extLst>
        </xdr:cNvPr>
        <xdr:cNvPicPr>
          <a:picLocks noChangeAspect="1"/>
        </xdr:cNvPicPr>
      </xdr:nvPicPr>
      <xdr:blipFill>
        <a:blip xmlns:r="http://schemas.openxmlformats.org/officeDocument/2006/relationships" r:embed="rId1"/>
        <a:stretch>
          <a:fillRect/>
        </a:stretch>
      </xdr:blipFill>
      <xdr:spPr>
        <a:xfrm>
          <a:off x="19526250" y="63064396"/>
          <a:ext cx="0" cy="251429"/>
        </a:xfrm>
        <a:prstGeom prst="rect">
          <a:avLst/>
        </a:prstGeom>
      </xdr:spPr>
    </xdr:pic>
    <xdr:clientData/>
  </xdr:twoCellAnchor>
  <xdr:twoCellAnchor editAs="oneCell">
    <xdr:from>
      <xdr:col>114</xdr:col>
      <xdr:colOff>129428</xdr:colOff>
      <xdr:row>297</xdr:row>
      <xdr:rowOff>22222</xdr:rowOff>
    </xdr:from>
    <xdr:to>
      <xdr:col>116</xdr:col>
      <xdr:colOff>85218</xdr:colOff>
      <xdr:row>297</xdr:row>
      <xdr:rowOff>277393</xdr:rowOff>
    </xdr:to>
    <xdr:pic>
      <xdr:nvPicPr>
        <xdr:cNvPr id="52" name="図 51" hidden="1">
          <a:extLst>
            <a:ext uri="{FF2B5EF4-FFF2-40B4-BE49-F238E27FC236}">
              <a16:creationId xmlns:a16="http://schemas.microsoft.com/office/drawing/2014/main" id="{00000000-0008-0000-0400-000034000000}"/>
            </a:ext>
          </a:extLst>
        </xdr:cNvPr>
        <xdr:cNvPicPr>
          <a:picLocks noChangeAspect="1"/>
        </xdr:cNvPicPr>
      </xdr:nvPicPr>
      <xdr:blipFill>
        <a:blip xmlns:r="http://schemas.openxmlformats.org/officeDocument/2006/relationships" r:embed="rId2"/>
        <a:stretch>
          <a:fillRect/>
        </a:stretch>
      </xdr:blipFill>
      <xdr:spPr>
        <a:xfrm>
          <a:off x="19526250" y="63353947"/>
          <a:ext cx="239999" cy="248821"/>
        </a:xfrm>
        <a:prstGeom prst="rect">
          <a:avLst/>
        </a:prstGeom>
      </xdr:spPr>
    </xdr:pic>
    <xdr:clientData/>
  </xdr:twoCellAnchor>
  <xdr:twoCellAnchor>
    <xdr:from>
      <xdr:col>114</xdr:col>
      <xdr:colOff>130051</xdr:colOff>
      <xdr:row>299</xdr:row>
      <xdr:rowOff>44818</xdr:rowOff>
    </xdr:from>
    <xdr:to>
      <xdr:col>114</xdr:col>
      <xdr:colOff>400529</xdr:colOff>
      <xdr:row>299</xdr:row>
      <xdr:rowOff>288627</xdr:rowOff>
    </xdr:to>
    <xdr:pic>
      <xdr:nvPicPr>
        <xdr:cNvPr id="53" name="図 52">
          <a:extLst>
            <a:ext uri="{FF2B5EF4-FFF2-40B4-BE49-F238E27FC236}">
              <a16:creationId xmlns:a16="http://schemas.microsoft.com/office/drawing/2014/main" id="{00000000-0008-0000-0400-000035000000}"/>
            </a:ext>
          </a:extLst>
        </xdr:cNvPr>
        <xdr:cNvPicPr>
          <a:picLocks noChangeAspect="1"/>
        </xdr:cNvPicPr>
      </xdr:nvPicPr>
      <xdr:blipFill>
        <a:blip xmlns:r="http://schemas.openxmlformats.org/officeDocument/2006/relationships" r:embed="rId1"/>
        <a:stretch>
          <a:fillRect/>
        </a:stretch>
      </xdr:blipFill>
      <xdr:spPr>
        <a:xfrm>
          <a:off x="19526250" y="63986143"/>
          <a:ext cx="0" cy="243809"/>
        </a:xfrm>
        <a:prstGeom prst="rect">
          <a:avLst/>
        </a:prstGeom>
      </xdr:spPr>
    </xdr:pic>
    <xdr:clientData/>
  </xdr:twoCellAnchor>
  <xdr:twoCellAnchor editAs="oneCell">
    <xdr:from>
      <xdr:col>114</xdr:col>
      <xdr:colOff>129428</xdr:colOff>
      <xdr:row>300</xdr:row>
      <xdr:rowOff>18987</xdr:rowOff>
    </xdr:from>
    <xdr:to>
      <xdr:col>116</xdr:col>
      <xdr:colOff>85218</xdr:colOff>
      <xdr:row>300</xdr:row>
      <xdr:rowOff>267807</xdr:rowOff>
    </xdr:to>
    <xdr:pic>
      <xdr:nvPicPr>
        <xdr:cNvPr id="54" name="図 53" hidden="1">
          <a:extLst>
            <a:ext uri="{FF2B5EF4-FFF2-40B4-BE49-F238E27FC236}">
              <a16:creationId xmlns:a16="http://schemas.microsoft.com/office/drawing/2014/main" id="{00000000-0008-0000-0400-000036000000}"/>
            </a:ext>
          </a:extLst>
        </xdr:cNvPr>
        <xdr:cNvPicPr>
          <a:picLocks noChangeAspect="1"/>
        </xdr:cNvPicPr>
      </xdr:nvPicPr>
      <xdr:blipFill>
        <a:blip xmlns:r="http://schemas.openxmlformats.org/officeDocument/2006/relationships" r:embed="rId2"/>
        <a:stretch>
          <a:fillRect/>
        </a:stretch>
      </xdr:blipFill>
      <xdr:spPr>
        <a:xfrm>
          <a:off x="19526250" y="64265112"/>
          <a:ext cx="239999" cy="248820"/>
        </a:xfrm>
        <a:prstGeom prst="rect">
          <a:avLst/>
        </a:prstGeom>
      </xdr:spPr>
    </xdr:pic>
    <xdr:clientData/>
  </xdr:twoCellAnchor>
  <xdr:twoCellAnchor editAs="oneCell">
    <xdr:from>
      <xdr:col>114</xdr:col>
      <xdr:colOff>129428</xdr:colOff>
      <xdr:row>302</xdr:row>
      <xdr:rowOff>0</xdr:rowOff>
    </xdr:from>
    <xdr:to>
      <xdr:col>116</xdr:col>
      <xdr:colOff>85218</xdr:colOff>
      <xdr:row>303</xdr:row>
      <xdr:rowOff>85151</xdr:rowOff>
    </xdr:to>
    <xdr:pic>
      <xdr:nvPicPr>
        <xdr:cNvPr id="55" name="図 54" hidden="1">
          <a:extLst>
            <a:ext uri="{FF2B5EF4-FFF2-40B4-BE49-F238E27FC236}">
              <a16:creationId xmlns:a16="http://schemas.microsoft.com/office/drawing/2014/main" id="{00000000-0008-0000-0400-000037000000}"/>
            </a:ext>
          </a:extLst>
        </xdr:cNvPr>
        <xdr:cNvPicPr>
          <a:picLocks noChangeAspect="1"/>
        </xdr:cNvPicPr>
      </xdr:nvPicPr>
      <xdr:blipFill>
        <a:blip xmlns:r="http://schemas.openxmlformats.org/officeDocument/2006/relationships" r:embed="rId2"/>
        <a:stretch>
          <a:fillRect/>
        </a:stretch>
      </xdr:blipFill>
      <xdr:spPr>
        <a:xfrm>
          <a:off x="19526250" y="64855725"/>
          <a:ext cx="239999" cy="262951"/>
        </a:xfrm>
        <a:prstGeom prst="rect">
          <a:avLst/>
        </a:prstGeom>
      </xdr:spPr>
    </xdr:pic>
    <xdr:clientData/>
  </xdr:twoCellAnchor>
  <xdr:twoCellAnchor editAs="oneCell">
    <xdr:from>
      <xdr:col>114</xdr:col>
      <xdr:colOff>141194</xdr:colOff>
      <xdr:row>107</xdr:row>
      <xdr:rowOff>230841</xdr:rowOff>
    </xdr:from>
    <xdr:to>
      <xdr:col>116</xdr:col>
      <xdr:colOff>102362</xdr:colOff>
      <xdr:row>108</xdr:row>
      <xdr:rowOff>172092</xdr:rowOff>
    </xdr:to>
    <xdr:pic>
      <xdr:nvPicPr>
        <xdr:cNvPr id="56" name="図 55" hidden="1">
          <a:extLst>
            <a:ext uri="{FF2B5EF4-FFF2-40B4-BE49-F238E27FC236}">
              <a16:creationId xmlns:a16="http://schemas.microsoft.com/office/drawing/2014/main" id="{00000000-0008-0000-0400-000038000000}"/>
            </a:ext>
          </a:extLst>
        </xdr:cNvPr>
        <xdr:cNvPicPr>
          <a:picLocks noChangeAspect="1"/>
        </xdr:cNvPicPr>
      </xdr:nvPicPr>
      <xdr:blipFill>
        <a:blip xmlns:r="http://schemas.openxmlformats.org/officeDocument/2006/relationships" r:embed="rId1"/>
        <a:stretch>
          <a:fillRect/>
        </a:stretch>
      </xdr:blipFill>
      <xdr:spPr>
        <a:xfrm>
          <a:off x="19526250" y="6488766"/>
          <a:ext cx="257143" cy="246050"/>
        </a:xfrm>
        <a:prstGeom prst="rect">
          <a:avLst/>
        </a:prstGeom>
      </xdr:spPr>
    </xdr:pic>
    <xdr:clientData/>
  </xdr:twoCellAnchor>
  <xdr:twoCellAnchor editAs="oneCell">
    <xdr:from>
      <xdr:col>115</xdr:col>
      <xdr:colOff>528917</xdr:colOff>
      <xdr:row>103</xdr:row>
      <xdr:rowOff>103093</xdr:rowOff>
    </xdr:from>
    <xdr:to>
      <xdr:col>116</xdr:col>
      <xdr:colOff>259824</xdr:colOff>
      <xdr:row>104</xdr:row>
      <xdr:rowOff>57676</xdr:rowOff>
    </xdr:to>
    <xdr:pic>
      <xdr:nvPicPr>
        <xdr:cNvPr id="57" name="図 56" hidden="1">
          <a:extLst>
            <a:ext uri="{FF2B5EF4-FFF2-40B4-BE49-F238E27FC236}">
              <a16:creationId xmlns:a16="http://schemas.microsoft.com/office/drawing/2014/main" id="{00000000-0008-0000-0400-000039000000}"/>
            </a:ext>
          </a:extLst>
        </xdr:cNvPr>
        <xdr:cNvPicPr>
          <a:picLocks noChangeAspect="1"/>
        </xdr:cNvPicPr>
      </xdr:nvPicPr>
      <xdr:blipFill>
        <a:blip xmlns:r="http://schemas.openxmlformats.org/officeDocument/2006/relationships" r:embed="rId1"/>
        <a:stretch>
          <a:fillRect/>
        </a:stretch>
      </xdr:blipFill>
      <xdr:spPr>
        <a:xfrm>
          <a:off x="20055167" y="5141818"/>
          <a:ext cx="255575" cy="259384"/>
        </a:xfrm>
        <a:prstGeom prst="rect">
          <a:avLst/>
        </a:prstGeom>
      </xdr:spPr>
    </xdr:pic>
    <xdr:clientData/>
  </xdr:twoCellAnchor>
  <xdr:twoCellAnchor editAs="oneCell">
    <xdr:from>
      <xdr:col>114</xdr:col>
      <xdr:colOff>134471</xdr:colOff>
      <xdr:row>92</xdr:row>
      <xdr:rowOff>56030</xdr:rowOff>
    </xdr:from>
    <xdr:to>
      <xdr:col>116</xdr:col>
      <xdr:colOff>111887</xdr:colOff>
      <xdr:row>93</xdr:row>
      <xdr:rowOff>9551</xdr:rowOff>
    </xdr:to>
    <xdr:pic>
      <xdr:nvPicPr>
        <xdr:cNvPr id="58" name="図 57" hidden="1">
          <a:extLst>
            <a:ext uri="{FF2B5EF4-FFF2-40B4-BE49-F238E27FC236}">
              <a16:creationId xmlns:a16="http://schemas.microsoft.com/office/drawing/2014/main" id="{00000000-0008-0000-0400-00003A000000}"/>
            </a:ext>
          </a:extLst>
        </xdr:cNvPr>
        <xdr:cNvPicPr>
          <a:picLocks noChangeAspect="1"/>
        </xdr:cNvPicPr>
      </xdr:nvPicPr>
      <xdr:blipFill>
        <a:blip xmlns:r="http://schemas.openxmlformats.org/officeDocument/2006/relationships" r:embed="rId1"/>
        <a:stretch>
          <a:fillRect/>
        </a:stretch>
      </xdr:blipFill>
      <xdr:spPr>
        <a:xfrm>
          <a:off x="19526250" y="1741955"/>
          <a:ext cx="266668" cy="248770"/>
        </a:xfrm>
        <a:prstGeom prst="rect">
          <a:avLst/>
        </a:prstGeom>
      </xdr:spPr>
    </xdr:pic>
    <xdr:clientData/>
  </xdr:twoCellAnchor>
  <xdr:twoCellAnchor editAs="oneCell">
    <xdr:from>
      <xdr:col>114</xdr:col>
      <xdr:colOff>134471</xdr:colOff>
      <xdr:row>95</xdr:row>
      <xdr:rowOff>56030</xdr:rowOff>
    </xdr:from>
    <xdr:to>
      <xdr:col>116</xdr:col>
      <xdr:colOff>111887</xdr:colOff>
      <xdr:row>96</xdr:row>
      <xdr:rowOff>0</xdr:rowOff>
    </xdr:to>
    <xdr:pic>
      <xdr:nvPicPr>
        <xdr:cNvPr id="59" name="図 58" hidden="1">
          <a:extLst>
            <a:ext uri="{FF2B5EF4-FFF2-40B4-BE49-F238E27FC236}">
              <a16:creationId xmlns:a16="http://schemas.microsoft.com/office/drawing/2014/main" id="{00000000-0008-0000-0400-00003B000000}"/>
            </a:ext>
          </a:extLst>
        </xdr:cNvPr>
        <xdr:cNvPicPr>
          <a:picLocks noChangeAspect="1"/>
        </xdr:cNvPicPr>
      </xdr:nvPicPr>
      <xdr:blipFill>
        <a:blip xmlns:r="http://schemas.openxmlformats.org/officeDocument/2006/relationships" r:embed="rId1"/>
        <a:stretch>
          <a:fillRect/>
        </a:stretch>
      </xdr:blipFill>
      <xdr:spPr>
        <a:xfrm>
          <a:off x="19526250" y="2656355"/>
          <a:ext cx="266668" cy="248770"/>
        </a:xfrm>
        <a:prstGeom prst="rect">
          <a:avLst/>
        </a:prstGeom>
      </xdr:spPr>
    </xdr:pic>
    <xdr:clientData/>
  </xdr:twoCellAnchor>
  <xdr:twoCellAnchor editAs="oneCell">
    <xdr:from>
      <xdr:col>114</xdr:col>
      <xdr:colOff>134470</xdr:colOff>
      <xdr:row>94</xdr:row>
      <xdr:rowOff>0</xdr:rowOff>
    </xdr:from>
    <xdr:to>
      <xdr:col>116</xdr:col>
      <xdr:colOff>92838</xdr:colOff>
      <xdr:row>94</xdr:row>
      <xdr:rowOff>238113</xdr:rowOff>
    </xdr:to>
    <xdr:pic>
      <xdr:nvPicPr>
        <xdr:cNvPr id="60" name="図 59" hidden="1">
          <a:extLst>
            <a:ext uri="{FF2B5EF4-FFF2-40B4-BE49-F238E27FC236}">
              <a16:creationId xmlns:a16="http://schemas.microsoft.com/office/drawing/2014/main" id="{00000000-0008-0000-0400-00003C000000}"/>
            </a:ext>
          </a:extLst>
        </xdr:cNvPr>
        <xdr:cNvPicPr>
          <a:picLocks noChangeAspect="1"/>
        </xdr:cNvPicPr>
      </xdr:nvPicPr>
      <xdr:blipFill>
        <a:blip xmlns:r="http://schemas.openxmlformats.org/officeDocument/2006/relationships" r:embed="rId2"/>
        <a:stretch>
          <a:fillRect/>
        </a:stretch>
      </xdr:blipFill>
      <xdr:spPr>
        <a:xfrm>
          <a:off x="19526250" y="2295525"/>
          <a:ext cx="247619" cy="244463"/>
        </a:xfrm>
        <a:prstGeom prst="rect">
          <a:avLst/>
        </a:prstGeom>
      </xdr:spPr>
    </xdr:pic>
    <xdr:clientData/>
  </xdr:twoCellAnchor>
  <xdr:twoCellAnchor editAs="oneCell">
    <xdr:from>
      <xdr:col>114</xdr:col>
      <xdr:colOff>134470</xdr:colOff>
      <xdr:row>97</xdr:row>
      <xdr:rowOff>33618</xdr:rowOff>
    </xdr:from>
    <xdr:to>
      <xdr:col>116</xdr:col>
      <xdr:colOff>111887</xdr:colOff>
      <xdr:row>97</xdr:row>
      <xdr:rowOff>285047</xdr:rowOff>
    </xdr:to>
    <xdr:pic>
      <xdr:nvPicPr>
        <xdr:cNvPr id="61" name="図 60" hidden="1">
          <a:extLst>
            <a:ext uri="{FF2B5EF4-FFF2-40B4-BE49-F238E27FC236}">
              <a16:creationId xmlns:a16="http://schemas.microsoft.com/office/drawing/2014/main" id="{00000000-0008-0000-0400-00003D000000}"/>
            </a:ext>
          </a:extLst>
        </xdr:cNvPr>
        <xdr:cNvPicPr>
          <a:picLocks noChangeAspect="1"/>
        </xdr:cNvPicPr>
      </xdr:nvPicPr>
      <xdr:blipFill>
        <a:blip xmlns:r="http://schemas.openxmlformats.org/officeDocument/2006/relationships" r:embed="rId1"/>
        <a:stretch>
          <a:fillRect/>
        </a:stretch>
      </xdr:blipFill>
      <xdr:spPr>
        <a:xfrm>
          <a:off x="19526250" y="3243543"/>
          <a:ext cx="266668" cy="251429"/>
        </a:xfrm>
        <a:prstGeom prst="rect">
          <a:avLst/>
        </a:prstGeom>
      </xdr:spPr>
    </xdr:pic>
    <xdr:clientData/>
  </xdr:twoCellAnchor>
  <xdr:twoCellAnchor editAs="oneCell">
    <xdr:from>
      <xdr:col>114</xdr:col>
      <xdr:colOff>129428</xdr:colOff>
      <xdr:row>96</xdr:row>
      <xdr:rowOff>0</xdr:rowOff>
    </xdr:from>
    <xdr:to>
      <xdr:col>116</xdr:col>
      <xdr:colOff>85218</xdr:colOff>
      <xdr:row>96</xdr:row>
      <xdr:rowOff>238686</xdr:rowOff>
    </xdr:to>
    <xdr:pic>
      <xdr:nvPicPr>
        <xdr:cNvPr id="62" name="図 61" hidden="1">
          <a:extLst>
            <a:ext uri="{FF2B5EF4-FFF2-40B4-BE49-F238E27FC236}">
              <a16:creationId xmlns:a16="http://schemas.microsoft.com/office/drawing/2014/main" id="{00000000-0008-0000-0400-00003E000000}"/>
            </a:ext>
          </a:extLst>
        </xdr:cNvPr>
        <xdr:cNvPicPr>
          <a:picLocks noChangeAspect="1"/>
        </xdr:cNvPicPr>
      </xdr:nvPicPr>
      <xdr:blipFill>
        <a:blip xmlns:r="http://schemas.openxmlformats.org/officeDocument/2006/relationships" r:embed="rId2"/>
        <a:stretch>
          <a:fillRect/>
        </a:stretch>
      </xdr:blipFill>
      <xdr:spPr>
        <a:xfrm>
          <a:off x="19526250" y="2905125"/>
          <a:ext cx="239999" cy="238686"/>
        </a:xfrm>
        <a:prstGeom prst="rect">
          <a:avLst/>
        </a:prstGeom>
      </xdr:spPr>
    </xdr:pic>
    <xdr:clientData/>
  </xdr:twoCellAnchor>
  <xdr:twoCellAnchor editAs="oneCell">
    <xdr:from>
      <xdr:col>114</xdr:col>
      <xdr:colOff>129428</xdr:colOff>
      <xdr:row>98</xdr:row>
      <xdr:rowOff>0</xdr:rowOff>
    </xdr:from>
    <xdr:to>
      <xdr:col>116</xdr:col>
      <xdr:colOff>85218</xdr:colOff>
      <xdr:row>98</xdr:row>
      <xdr:rowOff>238113</xdr:rowOff>
    </xdr:to>
    <xdr:pic>
      <xdr:nvPicPr>
        <xdr:cNvPr id="63" name="図 62" hidden="1">
          <a:extLst>
            <a:ext uri="{FF2B5EF4-FFF2-40B4-BE49-F238E27FC236}">
              <a16:creationId xmlns:a16="http://schemas.microsoft.com/office/drawing/2014/main" id="{00000000-0008-0000-0400-00003F000000}"/>
            </a:ext>
          </a:extLst>
        </xdr:cNvPr>
        <xdr:cNvPicPr>
          <a:picLocks noChangeAspect="1"/>
        </xdr:cNvPicPr>
      </xdr:nvPicPr>
      <xdr:blipFill>
        <a:blip xmlns:r="http://schemas.openxmlformats.org/officeDocument/2006/relationships" r:embed="rId2"/>
        <a:stretch>
          <a:fillRect/>
        </a:stretch>
      </xdr:blipFill>
      <xdr:spPr>
        <a:xfrm>
          <a:off x="19526250" y="3514725"/>
          <a:ext cx="239999" cy="244463"/>
        </a:xfrm>
        <a:prstGeom prst="rect">
          <a:avLst/>
        </a:prstGeom>
      </xdr:spPr>
    </xdr:pic>
    <xdr:clientData/>
  </xdr:twoCellAnchor>
  <xdr:twoCellAnchor editAs="oneCell">
    <xdr:from>
      <xdr:col>114</xdr:col>
      <xdr:colOff>129428</xdr:colOff>
      <xdr:row>100</xdr:row>
      <xdr:rowOff>0</xdr:rowOff>
    </xdr:from>
    <xdr:to>
      <xdr:col>116</xdr:col>
      <xdr:colOff>85218</xdr:colOff>
      <xdr:row>100</xdr:row>
      <xdr:rowOff>237004</xdr:rowOff>
    </xdr:to>
    <xdr:pic>
      <xdr:nvPicPr>
        <xdr:cNvPr id="288768" name="図 288767" hidden="1">
          <a:extLst>
            <a:ext uri="{FF2B5EF4-FFF2-40B4-BE49-F238E27FC236}">
              <a16:creationId xmlns:a16="http://schemas.microsoft.com/office/drawing/2014/main" id="{00000000-0008-0000-0400-000000680400}"/>
            </a:ext>
          </a:extLst>
        </xdr:cNvPr>
        <xdr:cNvPicPr>
          <a:picLocks noChangeAspect="1"/>
        </xdr:cNvPicPr>
      </xdr:nvPicPr>
      <xdr:blipFill>
        <a:blip xmlns:r="http://schemas.openxmlformats.org/officeDocument/2006/relationships" r:embed="rId2"/>
        <a:stretch>
          <a:fillRect/>
        </a:stretch>
      </xdr:blipFill>
      <xdr:spPr>
        <a:xfrm>
          <a:off x="19526250" y="4124325"/>
          <a:ext cx="239999" cy="237004"/>
        </a:xfrm>
        <a:prstGeom prst="rect">
          <a:avLst/>
        </a:prstGeom>
      </xdr:spPr>
    </xdr:pic>
    <xdr:clientData/>
  </xdr:twoCellAnchor>
  <xdr:twoCellAnchor editAs="oneCell">
    <xdr:from>
      <xdr:col>114</xdr:col>
      <xdr:colOff>129428</xdr:colOff>
      <xdr:row>104</xdr:row>
      <xdr:rowOff>0</xdr:rowOff>
    </xdr:from>
    <xdr:to>
      <xdr:col>116</xdr:col>
      <xdr:colOff>85218</xdr:colOff>
      <xdr:row>104</xdr:row>
      <xdr:rowOff>235136</xdr:rowOff>
    </xdr:to>
    <xdr:pic>
      <xdr:nvPicPr>
        <xdr:cNvPr id="288772" name="図 288771" hidden="1">
          <a:extLst>
            <a:ext uri="{FF2B5EF4-FFF2-40B4-BE49-F238E27FC236}">
              <a16:creationId xmlns:a16="http://schemas.microsoft.com/office/drawing/2014/main" id="{00000000-0008-0000-0400-000004680400}"/>
            </a:ext>
          </a:extLst>
        </xdr:cNvPr>
        <xdr:cNvPicPr>
          <a:picLocks noChangeAspect="1"/>
        </xdr:cNvPicPr>
      </xdr:nvPicPr>
      <xdr:blipFill>
        <a:blip xmlns:r="http://schemas.openxmlformats.org/officeDocument/2006/relationships" r:embed="rId2"/>
        <a:stretch>
          <a:fillRect/>
        </a:stretch>
      </xdr:blipFill>
      <xdr:spPr>
        <a:xfrm>
          <a:off x="19526250" y="5343525"/>
          <a:ext cx="239999" cy="241486"/>
        </a:xfrm>
        <a:prstGeom prst="rect">
          <a:avLst/>
        </a:prstGeom>
      </xdr:spPr>
    </xdr:pic>
    <xdr:clientData/>
  </xdr:twoCellAnchor>
  <xdr:twoCellAnchor editAs="oneCell">
    <xdr:from>
      <xdr:col>114</xdr:col>
      <xdr:colOff>129428</xdr:colOff>
      <xdr:row>106</xdr:row>
      <xdr:rowOff>0</xdr:rowOff>
    </xdr:from>
    <xdr:to>
      <xdr:col>116</xdr:col>
      <xdr:colOff>85218</xdr:colOff>
      <xdr:row>106</xdr:row>
      <xdr:rowOff>245969</xdr:rowOff>
    </xdr:to>
    <xdr:pic>
      <xdr:nvPicPr>
        <xdr:cNvPr id="288773" name="図 288772" hidden="1">
          <a:extLst>
            <a:ext uri="{FF2B5EF4-FFF2-40B4-BE49-F238E27FC236}">
              <a16:creationId xmlns:a16="http://schemas.microsoft.com/office/drawing/2014/main" id="{00000000-0008-0000-0400-000005680400}"/>
            </a:ext>
          </a:extLst>
        </xdr:cNvPr>
        <xdr:cNvPicPr>
          <a:picLocks noChangeAspect="1"/>
        </xdr:cNvPicPr>
      </xdr:nvPicPr>
      <xdr:blipFill>
        <a:blip xmlns:r="http://schemas.openxmlformats.org/officeDocument/2006/relationships" r:embed="rId2"/>
        <a:stretch>
          <a:fillRect/>
        </a:stretch>
      </xdr:blipFill>
      <xdr:spPr>
        <a:xfrm>
          <a:off x="19526250" y="5953125"/>
          <a:ext cx="239999" cy="245969"/>
        </a:xfrm>
        <a:prstGeom prst="rect">
          <a:avLst/>
        </a:prstGeom>
      </xdr:spPr>
    </xdr:pic>
    <xdr:clientData/>
  </xdr:twoCellAnchor>
  <xdr:twoCellAnchor editAs="oneCell">
    <xdr:from>
      <xdr:col>114</xdr:col>
      <xdr:colOff>108104</xdr:colOff>
      <xdr:row>108</xdr:row>
      <xdr:rowOff>0</xdr:rowOff>
    </xdr:from>
    <xdr:to>
      <xdr:col>116</xdr:col>
      <xdr:colOff>86503</xdr:colOff>
      <xdr:row>108</xdr:row>
      <xdr:rowOff>247744</xdr:rowOff>
    </xdr:to>
    <xdr:pic>
      <xdr:nvPicPr>
        <xdr:cNvPr id="288774" name="図 288773" hidden="1">
          <a:extLst>
            <a:ext uri="{FF2B5EF4-FFF2-40B4-BE49-F238E27FC236}">
              <a16:creationId xmlns:a16="http://schemas.microsoft.com/office/drawing/2014/main" id="{00000000-0008-0000-0400-000006680400}"/>
            </a:ext>
          </a:extLst>
        </xdr:cNvPr>
        <xdr:cNvPicPr>
          <a:picLocks noChangeAspect="1"/>
        </xdr:cNvPicPr>
      </xdr:nvPicPr>
      <xdr:blipFill>
        <a:blip xmlns:r="http://schemas.openxmlformats.org/officeDocument/2006/relationships" r:embed="rId2"/>
        <a:stretch>
          <a:fillRect/>
        </a:stretch>
      </xdr:blipFill>
      <xdr:spPr>
        <a:xfrm flipH="1">
          <a:off x="19526250" y="6562725"/>
          <a:ext cx="241284" cy="247744"/>
        </a:xfrm>
        <a:prstGeom prst="rect">
          <a:avLst/>
        </a:prstGeom>
      </xdr:spPr>
    </xdr:pic>
    <xdr:clientData/>
  </xdr:twoCellAnchor>
  <xdr:twoCellAnchor editAs="oneCell">
    <xdr:from>
      <xdr:col>114</xdr:col>
      <xdr:colOff>129428</xdr:colOff>
      <xdr:row>110</xdr:row>
      <xdr:rowOff>0</xdr:rowOff>
    </xdr:from>
    <xdr:to>
      <xdr:col>116</xdr:col>
      <xdr:colOff>85218</xdr:colOff>
      <xdr:row>110</xdr:row>
      <xdr:rowOff>237378</xdr:rowOff>
    </xdr:to>
    <xdr:pic>
      <xdr:nvPicPr>
        <xdr:cNvPr id="288775" name="図 288774" hidden="1">
          <a:extLst>
            <a:ext uri="{FF2B5EF4-FFF2-40B4-BE49-F238E27FC236}">
              <a16:creationId xmlns:a16="http://schemas.microsoft.com/office/drawing/2014/main" id="{00000000-0008-0000-0400-000007680400}"/>
            </a:ext>
          </a:extLst>
        </xdr:cNvPr>
        <xdr:cNvPicPr>
          <a:picLocks noChangeAspect="1"/>
        </xdr:cNvPicPr>
      </xdr:nvPicPr>
      <xdr:blipFill>
        <a:blip xmlns:r="http://schemas.openxmlformats.org/officeDocument/2006/relationships" r:embed="rId2"/>
        <a:stretch>
          <a:fillRect/>
        </a:stretch>
      </xdr:blipFill>
      <xdr:spPr>
        <a:xfrm>
          <a:off x="19526250" y="7172325"/>
          <a:ext cx="239999" cy="243728"/>
        </a:xfrm>
        <a:prstGeom prst="rect">
          <a:avLst/>
        </a:prstGeom>
      </xdr:spPr>
    </xdr:pic>
    <xdr:clientData/>
  </xdr:twoCellAnchor>
  <xdr:twoCellAnchor editAs="oneCell">
    <xdr:from>
      <xdr:col>114</xdr:col>
      <xdr:colOff>129428</xdr:colOff>
      <xdr:row>112</xdr:row>
      <xdr:rowOff>0</xdr:rowOff>
    </xdr:from>
    <xdr:to>
      <xdr:col>116</xdr:col>
      <xdr:colOff>85218</xdr:colOff>
      <xdr:row>112</xdr:row>
      <xdr:rowOff>238053</xdr:rowOff>
    </xdr:to>
    <xdr:pic>
      <xdr:nvPicPr>
        <xdr:cNvPr id="288776" name="図 288775" hidden="1">
          <a:extLst>
            <a:ext uri="{FF2B5EF4-FFF2-40B4-BE49-F238E27FC236}">
              <a16:creationId xmlns:a16="http://schemas.microsoft.com/office/drawing/2014/main" id="{00000000-0008-0000-0400-000008680400}"/>
            </a:ext>
          </a:extLst>
        </xdr:cNvPr>
        <xdr:cNvPicPr>
          <a:picLocks noChangeAspect="1"/>
        </xdr:cNvPicPr>
      </xdr:nvPicPr>
      <xdr:blipFill>
        <a:blip xmlns:r="http://schemas.openxmlformats.org/officeDocument/2006/relationships" r:embed="rId2"/>
        <a:stretch>
          <a:fillRect/>
        </a:stretch>
      </xdr:blipFill>
      <xdr:spPr>
        <a:xfrm>
          <a:off x="19526250" y="7781925"/>
          <a:ext cx="239999" cy="244403"/>
        </a:xfrm>
        <a:prstGeom prst="rect">
          <a:avLst/>
        </a:prstGeom>
      </xdr:spPr>
    </xdr:pic>
    <xdr:clientData/>
  </xdr:twoCellAnchor>
  <xdr:twoCellAnchor editAs="oneCell">
    <xdr:from>
      <xdr:col>114</xdr:col>
      <xdr:colOff>129428</xdr:colOff>
      <xdr:row>114</xdr:row>
      <xdr:rowOff>0</xdr:rowOff>
    </xdr:from>
    <xdr:to>
      <xdr:col>116</xdr:col>
      <xdr:colOff>85218</xdr:colOff>
      <xdr:row>114</xdr:row>
      <xdr:rowOff>235138</xdr:rowOff>
    </xdr:to>
    <xdr:pic>
      <xdr:nvPicPr>
        <xdr:cNvPr id="288777" name="図 288776" hidden="1">
          <a:extLst>
            <a:ext uri="{FF2B5EF4-FFF2-40B4-BE49-F238E27FC236}">
              <a16:creationId xmlns:a16="http://schemas.microsoft.com/office/drawing/2014/main" id="{00000000-0008-0000-0400-000009680400}"/>
            </a:ext>
          </a:extLst>
        </xdr:cNvPr>
        <xdr:cNvPicPr>
          <a:picLocks noChangeAspect="1"/>
        </xdr:cNvPicPr>
      </xdr:nvPicPr>
      <xdr:blipFill>
        <a:blip xmlns:r="http://schemas.openxmlformats.org/officeDocument/2006/relationships" r:embed="rId2"/>
        <a:stretch>
          <a:fillRect/>
        </a:stretch>
      </xdr:blipFill>
      <xdr:spPr>
        <a:xfrm>
          <a:off x="19526250" y="8391525"/>
          <a:ext cx="239999" cy="241488"/>
        </a:xfrm>
        <a:prstGeom prst="rect">
          <a:avLst/>
        </a:prstGeom>
      </xdr:spPr>
    </xdr:pic>
    <xdr:clientData/>
  </xdr:twoCellAnchor>
  <xdr:twoCellAnchor editAs="oneCell">
    <xdr:from>
      <xdr:col>114</xdr:col>
      <xdr:colOff>129428</xdr:colOff>
      <xdr:row>116</xdr:row>
      <xdr:rowOff>0</xdr:rowOff>
    </xdr:from>
    <xdr:to>
      <xdr:col>116</xdr:col>
      <xdr:colOff>85218</xdr:colOff>
      <xdr:row>116</xdr:row>
      <xdr:rowOff>248212</xdr:rowOff>
    </xdr:to>
    <xdr:pic>
      <xdr:nvPicPr>
        <xdr:cNvPr id="288778" name="図 288777" hidden="1">
          <a:extLst>
            <a:ext uri="{FF2B5EF4-FFF2-40B4-BE49-F238E27FC236}">
              <a16:creationId xmlns:a16="http://schemas.microsoft.com/office/drawing/2014/main" id="{00000000-0008-0000-0400-00000A680400}"/>
            </a:ext>
          </a:extLst>
        </xdr:cNvPr>
        <xdr:cNvPicPr>
          <a:picLocks noChangeAspect="1"/>
        </xdr:cNvPicPr>
      </xdr:nvPicPr>
      <xdr:blipFill>
        <a:blip xmlns:r="http://schemas.openxmlformats.org/officeDocument/2006/relationships" r:embed="rId2"/>
        <a:stretch>
          <a:fillRect/>
        </a:stretch>
      </xdr:blipFill>
      <xdr:spPr>
        <a:xfrm>
          <a:off x="19526250" y="9210675"/>
          <a:ext cx="239999" cy="248212"/>
        </a:xfrm>
        <a:prstGeom prst="rect">
          <a:avLst/>
        </a:prstGeom>
      </xdr:spPr>
    </xdr:pic>
    <xdr:clientData/>
  </xdr:twoCellAnchor>
  <xdr:twoCellAnchor editAs="oneCell">
    <xdr:from>
      <xdr:col>114</xdr:col>
      <xdr:colOff>129428</xdr:colOff>
      <xdr:row>118</xdr:row>
      <xdr:rowOff>0</xdr:rowOff>
    </xdr:from>
    <xdr:to>
      <xdr:col>116</xdr:col>
      <xdr:colOff>85218</xdr:colOff>
      <xdr:row>118</xdr:row>
      <xdr:rowOff>249108</xdr:rowOff>
    </xdr:to>
    <xdr:pic>
      <xdr:nvPicPr>
        <xdr:cNvPr id="288779" name="図 288778" hidden="1">
          <a:extLst>
            <a:ext uri="{FF2B5EF4-FFF2-40B4-BE49-F238E27FC236}">
              <a16:creationId xmlns:a16="http://schemas.microsoft.com/office/drawing/2014/main" id="{00000000-0008-0000-0400-00000B680400}"/>
            </a:ext>
          </a:extLst>
        </xdr:cNvPr>
        <xdr:cNvPicPr>
          <a:picLocks noChangeAspect="1"/>
        </xdr:cNvPicPr>
      </xdr:nvPicPr>
      <xdr:blipFill>
        <a:blip xmlns:r="http://schemas.openxmlformats.org/officeDocument/2006/relationships" r:embed="rId2"/>
        <a:stretch>
          <a:fillRect/>
        </a:stretch>
      </xdr:blipFill>
      <xdr:spPr>
        <a:xfrm>
          <a:off x="19526250" y="10029825"/>
          <a:ext cx="239999" cy="249108"/>
        </a:xfrm>
        <a:prstGeom prst="rect">
          <a:avLst/>
        </a:prstGeom>
      </xdr:spPr>
    </xdr:pic>
    <xdr:clientData/>
  </xdr:twoCellAnchor>
  <xdr:twoCellAnchor editAs="oneCell">
    <xdr:from>
      <xdr:col>114</xdr:col>
      <xdr:colOff>129428</xdr:colOff>
      <xdr:row>120</xdr:row>
      <xdr:rowOff>0</xdr:rowOff>
    </xdr:from>
    <xdr:to>
      <xdr:col>116</xdr:col>
      <xdr:colOff>85218</xdr:colOff>
      <xdr:row>120</xdr:row>
      <xdr:rowOff>238112</xdr:rowOff>
    </xdr:to>
    <xdr:pic>
      <xdr:nvPicPr>
        <xdr:cNvPr id="288780" name="図 288779" hidden="1">
          <a:extLst>
            <a:ext uri="{FF2B5EF4-FFF2-40B4-BE49-F238E27FC236}">
              <a16:creationId xmlns:a16="http://schemas.microsoft.com/office/drawing/2014/main" id="{00000000-0008-0000-0400-00000C680400}"/>
            </a:ext>
          </a:extLst>
        </xdr:cNvPr>
        <xdr:cNvPicPr>
          <a:picLocks noChangeAspect="1"/>
        </xdr:cNvPicPr>
      </xdr:nvPicPr>
      <xdr:blipFill>
        <a:blip xmlns:r="http://schemas.openxmlformats.org/officeDocument/2006/relationships" r:embed="rId2"/>
        <a:stretch>
          <a:fillRect/>
        </a:stretch>
      </xdr:blipFill>
      <xdr:spPr>
        <a:xfrm>
          <a:off x="19526250" y="10848975"/>
          <a:ext cx="239999" cy="244462"/>
        </a:xfrm>
        <a:prstGeom prst="rect">
          <a:avLst/>
        </a:prstGeom>
      </xdr:spPr>
    </xdr:pic>
    <xdr:clientData/>
  </xdr:twoCellAnchor>
  <xdr:twoCellAnchor editAs="oneCell">
    <xdr:from>
      <xdr:col>114</xdr:col>
      <xdr:colOff>129428</xdr:colOff>
      <xdr:row>122</xdr:row>
      <xdr:rowOff>0</xdr:rowOff>
    </xdr:from>
    <xdr:to>
      <xdr:col>116</xdr:col>
      <xdr:colOff>85218</xdr:colOff>
      <xdr:row>122</xdr:row>
      <xdr:rowOff>238050</xdr:rowOff>
    </xdr:to>
    <xdr:pic>
      <xdr:nvPicPr>
        <xdr:cNvPr id="288781" name="図 288780" hidden="1">
          <a:extLst>
            <a:ext uri="{FF2B5EF4-FFF2-40B4-BE49-F238E27FC236}">
              <a16:creationId xmlns:a16="http://schemas.microsoft.com/office/drawing/2014/main" id="{00000000-0008-0000-0400-00000D680400}"/>
            </a:ext>
          </a:extLst>
        </xdr:cNvPr>
        <xdr:cNvPicPr>
          <a:picLocks noChangeAspect="1"/>
        </xdr:cNvPicPr>
      </xdr:nvPicPr>
      <xdr:blipFill>
        <a:blip xmlns:r="http://schemas.openxmlformats.org/officeDocument/2006/relationships" r:embed="rId2"/>
        <a:stretch>
          <a:fillRect/>
        </a:stretch>
      </xdr:blipFill>
      <xdr:spPr>
        <a:xfrm>
          <a:off x="19526250" y="11668125"/>
          <a:ext cx="239999" cy="244400"/>
        </a:xfrm>
        <a:prstGeom prst="rect">
          <a:avLst/>
        </a:prstGeom>
      </xdr:spPr>
    </xdr:pic>
    <xdr:clientData/>
  </xdr:twoCellAnchor>
  <xdr:twoCellAnchor editAs="oneCell">
    <xdr:from>
      <xdr:col>114</xdr:col>
      <xdr:colOff>129428</xdr:colOff>
      <xdr:row>124</xdr:row>
      <xdr:rowOff>0</xdr:rowOff>
    </xdr:from>
    <xdr:to>
      <xdr:col>116</xdr:col>
      <xdr:colOff>85218</xdr:colOff>
      <xdr:row>124</xdr:row>
      <xdr:rowOff>235137</xdr:rowOff>
    </xdr:to>
    <xdr:pic>
      <xdr:nvPicPr>
        <xdr:cNvPr id="288782" name="図 288781" hidden="1">
          <a:extLst>
            <a:ext uri="{FF2B5EF4-FFF2-40B4-BE49-F238E27FC236}">
              <a16:creationId xmlns:a16="http://schemas.microsoft.com/office/drawing/2014/main" id="{00000000-0008-0000-0400-00000E680400}"/>
            </a:ext>
          </a:extLst>
        </xdr:cNvPr>
        <xdr:cNvPicPr>
          <a:picLocks noChangeAspect="1"/>
        </xdr:cNvPicPr>
      </xdr:nvPicPr>
      <xdr:blipFill>
        <a:blip xmlns:r="http://schemas.openxmlformats.org/officeDocument/2006/relationships" r:embed="rId2"/>
        <a:stretch>
          <a:fillRect/>
        </a:stretch>
      </xdr:blipFill>
      <xdr:spPr>
        <a:xfrm>
          <a:off x="19526250" y="12277725"/>
          <a:ext cx="239999" cy="241487"/>
        </a:xfrm>
        <a:prstGeom prst="rect">
          <a:avLst/>
        </a:prstGeom>
      </xdr:spPr>
    </xdr:pic>
    <xdr:clientData/>
  </xdr:twoCellAnchor>
  <xdr:twoCellAnchor editAs="oneCell">
    <xdr:from>
      <xdr:col>114</xdr:col>
      <xdr:colOff>129428</xdr:colOff>
      <xdr:row>132</xdr:row>
      <xdr:rowOff>0</xdr:rowOff>
    </xdr:from>
    <xdr:to>
      <xdr:col>116</xdr:col>
      <xdr:colOff>85218</xdr:colOff>
      <xdr:row>132</xdr:row>
      <xdr:rowOff>245971</xdr:rowOff>
    </xdr:to>
    <xdr:pic>
      <xdr:nvPicPr>
        <xdr:cNvPr id="288783" name="図 288782" hidden="1">
          <a:extLst>
            <a:ext uri="{FF2B5EF4-FFF2-40B4-BE49-F238E27FC236}">
              <a16:creationId xmlns:a16="http://schemas.microsoft.com/office/drawing/2014/main" id="{00000000-0008-0000-0400-00000F680400}"/>
            </a:ext>
          </a:extLst>
        </xdr:cNvPr>
        <xdr:cNvPicPr>
          <a:picLocks noChangeAspect="1"/>
        </xdr:cNvPicPr>
      </xdr:nvPicPr>
      <xdr:blipFill>
        <a:blip xmlns:r="http://schemas.openxmlformats.org/officeDocument/2006/relationships" r:embed="rId2"/>
        <a:stretch>
          <a:fillRect/>
        </a:stretch>
      </xdr:blipFill>
      <xdr:spPr>
        <a:xfrm>
          <a:off x="19526250" y="14716125"/>
          <a:ext cx="239999" cy="245971"/>
        </a:xfrm>
        <a:prstGeom prst="rect">
          <a:avLst/>
        </a:prstGeom>
      </xdr:spPr>
    </xdr:pic>
    <xdr:clientData/>
  </xdr:twoCellAnchor>
  <xdr:twoCellAnchor editAs="oneCell">
    <xdr:from>
      <xdr:col>114</xdr:col>
      <xdr:colOff>129428</xdr:colOff>
      <xdr:row>134</xdr:row>
      <xdr:rowOff>0</xdr:rowOff>
    </xdr:from>
    <xdr:to>
      <xdr:col>116</xdr:col>
      <xdr:colOff>85218</xdr:colOff>
      <xdr:row>134</xdr:row>
      <xdr:rowOff>239248</xdr:rowOff>
    </xdr:to>
    <xdr:pic>
      <xdr:nvPicPr>
        <xdr:cNvPr id="288784" name="図 288783" hidden="1">
          <a:extLst>
            <a:ext uri="{FF2B5EF4-FFF2-40B4-BE49-F238E27FC236}">
              <a16:creationId xmlns:a16="http://schemas.microsoft.com/office/drawing/2014/main" id="{00000000-0008-0000-0400-000010680400}"/>
            </a:ext>
          </a:extLst>
        </xdr:cNvPr>
        <xdr:cNvPicPr>
          <a:picLocks noChangeAspect="1"/>
        </xdr:cNvPicPr>
      </xdr:nvPicPr>
      <xdr:blipFill>
        <a:blip xmlns:r="http://schemas.openxmlformats.org/officeDocument/2006/relationships" r:embed="rId2"/>
        <a:stretch>
          <a:fillRect/>
        </a:stretch>
      </xdr:blipFill>
      <xdr:spPr>
        <a:xfrm>
          <a:off x="19526250" y="15325725"/>
          <a:ext cx="239999" cy="239248"/>
        </a:xfrm>
        <a:prstGeom prst="rect">
          <a:avLst/>
        </a:prstGeom>
      </xdr:spPr>
    </xdr:pic>
    <xdr:clientData/>
  </xdr:twoCellAnchor>
  <xdr:twoCellAnchor editAs="oneCell">
    <xdr:from>
      <xdr:col>114</xdr:col>
      <xdr:colOff>129428</xdr:colOff>
      <xdr:row>136</xdr:row>
      <xdr:rowOff>0</xdr:rowOff>
    </xdr:from>
    <xdr:to>
      <xdr:col>116</xdr:col>
      <xdr:colOff>85218</xdr:colOff>
      <xdr:row>136</xdr:row>
      <xdr:rowOff>237382</xdr:rowOff>
    </xdr:to>
    <xdr:pic>
      <xdr:nvPicPr>
        <xdr:cNvPr id="288785" name="図 288784" hidden="1">
          <a:extLst>
            <a:ext uri="{FF2B5EF4-FFF2-40B4-BE49-F238E27FC236}">
              <a16:creationId xmlns:a16="http://schemas.microsoft.com/office/drawing/2014/main" id="{00000000-0008-0000-0400-000011680400}"/>
            </a:ext>
          </a:extLst>
        </xdr:cNvPr>
        <xdr:cNvPicPr>
          <a:picLocks noChangeAspect="1"/>
        </xdr:cNvPicPr>
      </xdr:nvPicPr>
      <xdr:blipFill>
        <a:blip xmlns:r="http://schemas.openxmlformats.org/officeDocument/2006/relationships" r:embed="rId2"/>
        <a:stretch>
          <a:fillRect/>
        </a:stretch>
      </xdr:blipFill>
      <xdr:spPr>
        <a:xfrm>
          <a:off x="19526250" y="15935325"/>
          <a:ext cx="239999" cy="243732"/>
        </a:xfrm>
        <a:prstGeom prst="rect">
          <a:avLst/>
        </a:prstGeom>
      </xdr:spPr>
    </xdr:pic>
    <xdr:clientData/>
  </xdr:twoCellAnchor>
  <xdr:twoCellAnchor editAs="oneCell">
    <xdr:from>
      <xdr:col>114</xdr:col>
      <xdr:colOff>129428</xdr:colOff>
      <xdr:row>138</xdr:row>
      <xdr:rowOff>0</xdr:rowOff>
    </xdr:from>
    <xdr:to>
      <xdr:col>116</xdr:col>
      <xdr:colOff>85218</xdr:colOff>
      <xdr:row>138</xdr:row>
      <xdr:rowOff>248214</xdr:rowOff>
    </xdr:to>
    <xdr:pic>
      <xdr:nvPicPr>
        <xdr:cNvPr id="288786" name="図 288785" hidden="1">
          <a:extLst>
            <a:ext uri="{FF2B5EF4-FFF2-40B4-BE49-F238E27FC236}">
              <a16:creationId xmlns:a16="http://schemas.microsoft.com/office/drawing/2014/main" id="{00000000-0008-0000-0400-000012680400}"/>
            </a:ext>
          </a:extLst>
        </xdr:cNvPr>
        <xdr:cNvPicPr>
          <a:picLocks noChangeAspect="1"/>
        </xdr:cNvPicPr>
      </xdr:nvPicPr>
      <xdr:blipFill>
        <a:blip xmlns:r="http://schemas.openxmlformats.org/officeDocument/2006/relationships" r:embed="rId2"/>
        <a:stretch>
          <a:fillRect/>
        </a:stretch>
      </xdr:blipFill>
      <xdr:spPr>
        <a:xfrm>
          <a:off x="19526250" y="16544925"/>
          <a:ext cx="239999" cy="248214"/>
        </a:xfrm>
        <a:prstGeom prst="rect">
          <a:avLst/>
        </a:prstGeom>
      </xdr:spPr>
    </xdr:pic>
    <xdr:clientData/>
  </xdr:twoCellAnchor>
  <xdr:twoCellAnchor editAs="oneCell">
    <xdr:from>
      <xdr:col>114</xdr:col>
      <xdr:colOff>129428</xdr:colOff>
      <xdr:row>140</xdr:row>
      <xdr:rowOff>0</xdr:rowOff>
    </xdr:from>
    <xdr:to>
      <xdr:col>116</xdr:col>
      <xdr:colOff>85218</xdr:colOff>
      <xdr:row>140</xdr:row>
      <xdr:rowOff>235140</xdr:rowOff>
    </xdr:to>
    <xdr:pic>
      <xdr:nvPicPr>
        <xdr:cNvPr id="288787" name="図 288786" hidden="1">
          <a:extLst>
            <a:ext uri="{FF2B5EF4-FFF2-40B4-BE49-F238E27FC236}">
              <a16:creationId xmlns:a16="http://schemas.microsoft.com/office/drawing/2014/main" id="{00000000-0008-0000-0400-000013680400}"/>
            </a:ext>
          </a:extLst>
        </xdr:cNvPr>
        <xdr:cNvPicPr>
          <a:picLocks noChangeAspect="1"/>
        </xdr:cNvPicPr>
      </xdr:nvPicPr>
      <xdr:blipFill>
        <a:blip xmlns:r="http://schemas.openxmlformats.org/officeDocument/2006/relationships" r:embed="rId2"/>
        <a:stretch>
          <a:fillRect/>
        </a:stretch>
      </xdr:blipFill>
      <xdr:spPr>
        <a:xfrm>
          <a:off x="19526250" y="17154525"/>
          <a:ext cx="239999" cy="241490"/>
        </a:xfrm>
        <a:prstGeom prst="rect">
          <a:avLst/>
        </a:prstGeom>
      </xdr:spPr>
    </xdr:pic>
    <xdr:clientData/>
  </xdr:twoCellAnchor>
  <xdr:twoCellAnchor editAs="oneCell">
    <xdr:from>
      <xdr:col>114</xdr:col>
      <xdr:colOff>129428</xdr:colOff>
      <xdr:row>144</xdr:row>
      <xdr:rowOff>0</xdr:rowOff>
    </xdr:from>
    <xdr:to>
      <xdr:col>116</xdr:col>
      <xdr:colOff>85218</xdr:colOff>
      <xdr:row>144</xdr:row>
      <xdr:rowOff>249187</xdr:rowOff>
    </xdr:to>
    <xdr:pic>
      <xdr:nvPicPr>
        <xdr:cNvPr id="288788" name="図 288787" hidden="1">
          <a:extLst>
            <a:ext uri="{FF2B5EF4-FFF2-40B4-BE49-F238E27FC236}">
              <a16:creationId xmlns:a16="http://schemas.microsoft.com/office/drawing/2014/main" id="{00000000-0008-0000-0400-000014680400}"/>
            </a:ext>
          </a:extLst>
        </xdr:cNvPr>
        <xdr:cNvPicPr>
          <a:picLocks noChangeAspect="1"/>
        </xdr:cNvPicPr>
      </xdr:nvPicPr>
      <xdr:blipFill>
        <a:blip xmlns:r="http://schemas.openxmlformats.org/officeDocument/2006/relationships" r:embed="rId2"/>
        <a:stretch>
          <a:fillRect/>
        </a:stretch>
      </xdr:blipFill>
      <xdr:spPr>
        <a:xfrm>
          <a:off x="19526250" y="18373725"/>
          <a:ext cx="239999" cy="249187"/>
        </a:xfrm>
        <a:prstGeom prst="rect">
          <a:avLst/>
        </a:prstGeom>
      </xdr:spPr>
    </xdr:pic>
    <xdr:clientData/>
  </xdr:twoCellAnchor>
  <xdr:twoCellAnchor editAs="oneCell">
    <xdr:from>
      <xdr:col>114</xdr:col>
      <xdr:colOff>129428</xdr:colOff>
      <xdr:row>146</xdr:row>
      <xdr:rowOff>0</xdr:rowOff>
    </xdr:from>
    <xdr:to>
      <xdr:col>116</xdr:col>
      <xdr:colOff>85218</xdr:colOff>
      <xdr:row>146</xdr:row>
      <xdr:rowOff>249187</xdr:rowOff>
    </xdr:to>
    <xdr:pic>
      <xdr:nvPicPr>
        <xdr:cNvPr id="288789" name="図 288788" hidden="1">
          <a:extLst>
            <a:ext uri="{FF2B5EF4-FFF2-40B4-BE49-F238E27FC236}">
              <a16:creationId xmlns:a16="http://schemas.microsoft.com/office/drawing/2014/main" id="{00000000-0008-0000-0400-000015680400}"/>
            </a:ext>
          </a:extLst>
        </xdr:cNvPr>
        <xdr:cNvPicPr>
          <a:picLocks noChangeAspect="1"/>
        </xdr:cNvPicPr>
      </xdr:nvPicPr>
      <xdr:blipFill>
        <a:blip xmlns:r="http://schemas.openxmlformats.org/officeDocument/2006/relationships" r:embed="rId2"/>
        <a:stretch>
          <a:fillRect/>
        </a:stretch>
      </xdr:blipFill>
      <xdr:spPr>
        <a:xfrm>
          <a:off x="19526250" y="18983325"/>
          <a:ext cx="239999" cy="249187"/>
        </a:xfrm>
        <a:prstGeom prst="rect">
          <a:avLst/>
        </a:prstGeom>
      </xdr:spPr>
    </xdr:pic>
    <xdr:clientData/>
  </xdr:twoCellAnchor>
  <xdr:twoCellAnchor editAs="oneCell">
    <xdr:from>
      <xdr:col>114</xdr:col>
      <xdr:colOff>129428</xdr:colOff>
      <xdr:row>148</xdr:row>
      <xdr:rowOff>0</xdr:rowOff>
    </xdr:from>
    <xdr:to>
      <xdr:col>116</xdr:col>
      <xdr:colOff>85218</xdr:colOff>
      <xdr:row>148</xdr:row>
      <xdr:rowOff>249187</xdr:rowOff>
    </xdr:to>
    <xdr:pic>
      <xdr:nvPicPr>
        <xdr:cNvPr id="288790" name="図 288789" hidden="1">
          <a:extLst>
            <a:ext uri="{FF2B5EF4-FFF2-40B4-BE49-F238E27FC236}">
              <a16:creationId xmlns:a16="http://schemas.microsoft.com/office/drawing/2014/main" id="{00000000-0008-0000-0400-000016680400}"/>
            </a:ext>
          </a:extLst>
        </xdr:cNvPr>
        <xdr:cNvPicPr>
          <a:picLocks noChangeAspect="1"/>
        </xdr:cNvPicPr>
      </xdr:nvPicPr>
      <xdr:blipFill>
        <a:blip xmlns:r="http://schemas.openxmlformats.org/officeDocument/2006/relationships" r:embed="rId2"/>
        <a:stretch>
          <a:fillRect/>
        </a:stretch>
      </xdr:blipFill>
      <xdr:spPr>
        <a:xfrm>
          <a:off x="19526250" y="19592925"/>
          <a:ext cx="239999" cy="249187"/>
        </a:xfrm>
        <a:prstGeom prst="rect">
          <a:avLst/>
        </a:prstGeom>
      </xdr:spPr>
    </xdr:pic>
    <xdr:clientData/>
  </xdr:twoCellAnchor>
  <xdr:twoCellAnchor editAs="oneCell">
    <xdr:from>
      <xdr:col>114</xdr:col>
      <xdr:colOff>129428</xdr:colOff>
      <xdr:row>150</xdr:row>
      <xdr:rowOff>0</xdr:rowOff>
    </xdr:from>
    <xdr:to>
      <xdr:col>116</xdr:col>
      <xdr:colOff>85218</xdr:colOff>
      <xdr:row>150</xdr:row>
      <xdr:rowOff>249187</xdr:rowOff>
    </xdr:to>
    <xdr:pic>
      <xdr:nvPicPr>
        <xdr:cNvPr id="288791" name="図 288790" hidden="1">
          <a:extLst>
            <a:ext uri="{FF2B5EF4-FFF2-40B4-BE49-F238E27FC236}">
              <a16:creationId xmlns:a16="http://schemas.microsoft.com/office/drawing/2014/main" id="{00000000-0008-0000-0400-000017680400}"/>
            </a:ext>
          </a:extLst>
        </xdr:cNvPr>
        <xdr:cNvPicPr>
          <a:picLocks noChangeAspect="1"/>
        </xdr:cNvPicPr>
      </xdr:nvPicPr>
      <xdr:blipFill>
        <a:blip xmlns:r="http://schemas.openxmlformats.org/officeDocument/2006/relationships" r:embed="rId2"/>
        <a:stretch>
          <a:fillRect/>
        </a:stretch>
      </xdr:blipFill>
      <xdr:spPr>
        <a:xfrm>
          <a:off x="19526250" y="20202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249187</xdr:rowOff>
    </xdr:to>
    <xdr:pic>
      <xdr:nvPicPr>
        <xdr:cNvPr id="288792" name="図 288791" hidden="1">
          <a:extLst>
            <a:ext uri="{FF2B5EF4-FFF2-40B4-BE49-F238E27FC236}">
              <a16:creationId xmlns:a16="http://schemas.microsoft.com/office/drawing/2014/main" id="{00000000-0008-0000-0400-000018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249187</xdr:rowOff>
    </xdr:to>
    <xdr:pic>
      <xdr:nvPicPr>
        <xdr:cNvPr id="288793" name="図 288792" hidden="1">
          <a:extLst>
            <a:ext uri="{FF2B5EF4-FFF2-40B4-BE49-F238E27FC236}">
              <a16:creationId xmlns:a16="http://schemas.microsoft.com/office/drawing/2014/main" id="{00000000-0008-0000-0400-000019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248821</xdr:rowOff>
    </xdr:to>
    <xdr:pic>
      <xdr:nvPicPr>
        <xdr:cNvPr id="288794" name="図 288793" hidden="1">
          <a:extLst>
            <a:ext uri="{FF2B5EF4-FFF2-40B4-BE49-F238E27FC236}">
              <a16:creationId xmlns:a16="http://schemas.microsoft.com/office/drawing/2014/main" id="{00000000-0008-0000-0400-00001A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8821"/>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248820</xdr:rowOff>
    </xdr:to>
    <xdr:pic>
      <xdr:nvPicPr>
        <xdr:cNvPr id="288795" name="図 288794" hidden="1">
          <a:extLst>
            <a:ext uri="{FF2B5EF4-FFF2-40B4-BE49-F238E27FC236}">
              <a16:creationId xmlns:a16="http://schemas.microsoft.com/office/drawing/2014/main" id="{00000000-0008-0000-0400-00001B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8820"/>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248821</xdr:rowOff>
    </xdr:to>
    <xdr:pic>
      <xdr:nvPicPr>
        <xdr:cNvPr id="288796" name="図 288795" hidden="1">
          <a:extLst>
            <a:ext uri="{FF2B5EF4-FFF2-40B4-BE49-F238E27FC236}">
              <a16:creationId xmlns:a16="http://schemas.microsoft.com/office/drawing/2014/main" id="{00000000-0008-0000-0400-00001C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8821"/>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249660</xdr:rowOff>
    </xdr:to>
    <xdr:pic>
      <xdr:nvPicPr>
        <xdr:cNvPr id="288797" name="図 288796" hidden="1">
          <a:extLst>
            <a:ext uri="{FF2B5EF4-FFF2-40B4-BE49-F238E27FC236}">
              <a16:creationId xmlns:a16="http://schemas.microsoft.com/office/drawing/2014/main" id="{00000000-0008-0000-0400-00001D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660"/>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249187</xdr:rowOff>
    </xdr:to>
    <xdr:pic>
      <xdr:nvPicPr>
        <xdr:cNvPr id="288798" name="図 288797" hidden="1">
          <a:extLst>
            <a:ext uri="{FF2B5EF4-FFF2-40B4-BE49-F238E27FC236}">
              <a16:creationId xmlns:a16="http://schemas.microsoft.com/office/drawing/2014/main" id="{00000000-0008-0000-0400-00001E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249187</xdr:rowOff>
    </xdr:to>
    <xdr:pic>
      <xdr:nvPicPr>
        <xdr:cNvPr id="288799" name="図 288798" hidden="1">
          <a:extLst>
            <a:ext uri="{FF2B5EF4-FFF2-40B4-BE49-F238E27FC236}">
              <a16:creationId xmlns:a16="http://schemas.microsoft.com/office/drawing/2014/main" id="{00000000-0008-0000-0400-00001F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9187"/>
        </a:xfrm>
        <a:prstGeom prst="rect">
          <a:avLst/>
        </a:prstGeom>
      </xdr:spPr>
    </xdr:pic>
    <xdr:clientData/>
  </xdr:twoCellAnchor>
  <xdr:twoCellAnchor editAs="oneCell">
    <xdr:from>
      <xdr:col>114</xdr:col>
      <xdr:colOff>129428</xdr:colOff>
      <xdr:row>190</xdr:row>
      <xdr:rowOff>0</xdr:rowOff>
    </xdr:from>
    <xdr:to>
      <xdr:col>116</xdr:col>
      <xdr:colOff>85218</xdr:colOff>
      <xdr:row>190</xdr:row>
      <xdr:rowOff>237931</xdr:rowOff>
    </xdr:to>
    <xdr:pic>
      <xdr:nvPicPr>
        <xdr:cNvPr id="288800" name="図 288799" hidden="1">
          <a:extLst>
            <a:ext uri="{FF2B5EF4-FFF2-40B4-BE49-F238E27FC236}">
              <a16:creationId xmlns:a16="http://schemas.microsoft.com/office/drawing/2014/main" id="{00000000-0008-0000-0400-000020680400}"/>
            </a:ext>
          </a:extLst>
        </xdr:cNvPr>
        <xdr:cNvPicPr>
          <a:picLocks noChangeAspect="1"/>
        </xdr:cNvPicPr>
      </xdr:nvPicPr>
      <xdr:blipFill>
        <a:blip xmlns:r="http://schemas.openxmlformats.org/officeDocument/2006/relationships" r:embed="rId2"/>
        <a:stretch>
          <a:fillRect/>
        </a:stretch>
      </xdr:blipFill>
      <xdr:spPr>
        <a:xfrm>
          <a:off x="19526250" y="32394525"/>
          <a:ext cx="239999" cy="244281"/>
        </a:xfrm>
        <a:prstGeom prst="rect">
          <a:avLst/>
        </a:prstGeom>
      </xdr:spPr>
    </xdr:pic>
    <xdr:clientData/>
  </xdr:twoCellAnchor>
  <xdr:twoCellAnchor editAs="oneCell">
    <xdr:from>
      <xdr:col>114</xdr:col>
      <xdr:colOff>150595</xdr:colOff>
      <xdr:row>190</xdr:row>
      <xdr:rowOff>0</xdr:rowOff>
    </xdr:from>
    <xdr:to>
      <xdr:col>116</xdr:col>
      <xdr:colOff>96648</xdr:colOff>
      <xdr:row>190</xdr:row>
      <xdr:rowOff>248762</xdr:rowOff>
    </xdr:to>
    <xdr:pic>
      <xdr:nvPicPr>
        <xdr:cNvPr id="288801" name="図 288800" hidden="1">
          <a:extLst>
            <a:ext uri="{FF2B5EF4-FFF2-40B4-BE49-F238E27FC236}">
              <a16:creationId xmlns:a16="http://schemas.microsoft.com/office/drawing/2014/main" id="{00000000-0008-0000-0400-000021680400}"/>
            </a:ext>
          </a:extLst>
        </xdr:cNvPr>
        <xdr:cNvPicPr>
          <a:picLocks noChangeAspect="1"/>
        </xdr:cNvPicPr>
      </xdr:nvPicPr>
      <xdr:blipFill>
        <a:blip xmlns:r="http://schemas.openxmlformats.org/officeDocument/2006/relationships" r:embed="rId2"/>
        <a:stretch>
          <a:fillRect/>
        </a:stretch>
      </xdr:blipFill>
      <xdr:spPr>
        <a:xfrm>
          <a:off x="19526250" y="32394525"/>
          <a:ext cx="251429" cy="248762"/>
        </a:xfrm>
        <a:prstGeom prst="rect">
          <a:avLst/>
        </a:prstGeom>
      </xdr:spPr>
    </xdr:pic>
    <xdr:clientData/>
  </xdr:twoCellAnchor>
  <xdr:twoCellAnchor editAs="oneCell">
    <xdr:from>
      <xdr:col>114</xdr:col>
      <xdr:colOff>129428</xdr:colOff>
      <xdr:row>194</xdr:row>
      <xdr:rowOff>0</xdr:rowOff>
    </xdr:from>
    <xdr:to>
      <xdr:col>116</xdr:col>
      <xdr:colOff>85218</xdr:colOff>
      <xdr:row>194</xdr:row>
      <xdr:rowOff>238113</xdr:rowOff>
    </xdr:to>
    <xdr:pic>
      <xdr:nvPicPr>
        <xdr:cNvPr id="288802" name="図 288801" hidden="1">
          <a:extLst>
            <a:ext uri="{FF2B5EF4-FFF2-40B4-BE49-F238E27FC236}">
              <a16:creationId xmlns:a16="http://schemas.microsoft.com/office/drawing/2014/main" id="{00000000-0008-0000-0400-000022680400}"/>
            </a:ext>
          </a:extLst>
        </xdr:cNvPr>
        <xdr:cNvPicPr>
          <a:picLocks noChangeAspect="1"/>
        </xdr:cNvPicPr>
      </xdr:nvPicPr>
      <xdr:blipFill>
        <a:blip xmlns:r="http://schemas.openxmlformats.org/officeDocument/2006/relationships" r:embed="rId2"/>
        <a:stretch>
          <a:fillRect/>
        </a:stretch>
      </xdr:blipFill>
      <xdr:spPr>
        <a:xfrm>
          <a:off x="19526250" y="33613725"/>
          <a:ext cx="239999" cy="244463"/>
        </a:xfrm>
        <a:prstGeom prst="rect">
          <a:avLst/>
        </a:prstGeom>
      </xdr:spPr>
    </xdr:pic>
    <xdr:clientData/>
  </xdr:twoCellAnchor>
  <xdr:twoCellAnchor editAs="oneCell">
    <xdr:from>
      <xdr:col>114</xdr:col>
      <xdr:colOff>129428</xdr:colOff>
      <xdr:row>198</xdr:row>
      <xdr:rowOff>56584</xdr:rowOff>
    </xdr:from>
    <xdr:to>
      <xdr:col>116</xdr:col>
      <xdr:colOff>85218</xdr:colOff>
      <xdr:row>199</xdr:row>
      <xdr:rowOff>9551</xdr:rowOff>
    </xdr:to>
    <xdr:pic>
      <xdr:nvPicPr>
        <xdr:cNvPr id="288803" name="図 288802" hidden="1">
          <a:extLst>
            <a:ext uri="{FF2B5EF4-FFF2-40B4-BE49-F238E27FC236}">
              <a16:creationId xmlns:a16="http://schemas.microsoft.com/office/drawing/2014/main" id="{00000000-0008-0000-0400-000023680400}"/>
            </a:ext>
          </a:extLst>
        </xdr:cNvPr>
        <xdr:cNvPicPr>
          <a:picLocks noChangeAspect="1"/>
        </xdr:cNvPicPr>
      </xdr:nvPicPr>
      <xdr:blipFill>
        <a:blip xmlns:r="http://schemas.openxmlformats.org/officeDocument/2006/relationships" r:embed="rId2"/>
        <a:stretch>
          <a:fillRect/>
        </a:stretch>
      </xdr:blipFill>
      <xdr:spPr>
        <a:xfrm>
          <a:off x="19526250" y="34889509"/>
          <a:ext cx="239999" cy="245974"/>
        </a:xfrm>
        <a:prstGeom prst="rect">
          <a:avLst/>
        </a:prstGeom>
      </xdr:spPr>
    </xdr:pic>
    <xdr:clientData/>
  </xdr:twoCellAnchor>
  <xdr:twoCellAnchor editAs="oneCell">
    <xdr:from>
      <xdr:col>114</xdr:col>
      <xdr:colOff>129428</xdr:colOff>
      <xdr:row>209</xdr:row>
      <xdr:rowOff>52102</xdr:rowOff>
    </xdr:from>
    <xdr:to>
      <xdr:col>116</xdr:col>
      <xdr:colOff>85218</xdr:colOff>
      <xdr:row>209</xdr:row>
      <xdr:rowOff>294939</xdr:rowOff>
    </xdr:to>
    <xdr:pic>
      <xdr:nvPicPr>
        <xdr:cNvPr id="288804" name="図 288803" hidden="1">
          <a:extLst>
            <a:ext uri="{FF2B5EF4-FFF2-40B4-BE49-F238E27FC236}">
              <a16:creationId xmlns:a16="http://schemas.microsoft.com/office/drawing/2014/main" id="{00000000-0008-0000-0400-000024680400}"/>
            </a:ext>
          </a:extLst>
        </xdr:cNvPr>
        <xdr:cNvPicPr>
          <a:picLocks noChangeAspect="1"/>
        </xdr:cNvPicPr>
      </xdr:nvPicPr>
      <xdr:blipFill>
        <a:blip xmlns:r="http://schemas.openxmlformats.org/officeDocument/2006/relationships" r:embed="rId2"/>
        <a:stretch>
          <a:fillRect/>
        </a:stretch>
      </xdr:blipFill>
      <xdr:spPr>
        <a:xfrm>
          <a:off x="19526250" y="38314027"/>
          <a:ext cx="239999" cy="249187"/>
        </a:xfrm>
        <a:prstGeom prst="rect">
          <a:avLst/>
        </a:prstGeom>
      </xdr:spPr>
    </xdr:pic>
    <xdr:clientData/>
  </xdr:twoCellAnchor>
  <xdr:twoCellAnchor editAs="oneCell">
    <xdr:from>
      <xdr:col>114</xdr:col>
      <xdr:colOff>129428</xdr:colOff>
      <xdr:row>218</xdr:row>
      <xdr:rowOff>58825</xdr:rowOff>
    </xdr:from>
    <xdr:to>
      <xdr:col>116</xdr:col>
      <xdr:colOff>85218</xdr:colOff>
      <xdr:row>219</xdr:row>
      <xdr:rowOff>0</xdr:rowOff>
    </xdr:to>
    <xdr:pic>
      <xdr:nvPicPr>
        <xdr:cNvPr id="288805" name="図 288804" hidden="1">
          <a:extLst>
            <a:ext uri="{FF2B5EF4-FFF2-40B4-BE49-F238E27FC236}">
              <a16:creationId xmlns:a16="http://schemas.microsoft.com/office/drawing/2014/main" id="{00000000-0008-0000-0400-000025680400}"/>
            </a:ext>
          </a:extLst>
        </xdr:cNvPr>
        <xdr:cNvPicPr>
          <a:picLocks noChangeAspect="1"/>
        </xdr:cNvPicPr>
      </xdr:nvPicPr>
      <xdr:blipFill>
        <a:blip xmlns:r="http://schemas.openxmlformats.org/officeDocument/2006/relationships" r:embed="rId2"/>
        <a:stretch>
          <a:fillRect/>
        </a:stretch>
      </xdr:blipFill>
      <xdr:spPr>
        <a:xfrm>
          <a:off x="19526250" y="41140150"/>
          <a:ext cx="239999" cy="245975"/>
        </a:xfrm>
        <a:prstGeom prst="rect">
          <a:avLst/>
        </a:prstGeom>
      </xdr:spPr>
    </xdr:pic>
    <xdr:clientData/>
  </xdr:twoCellAnchor>
  <xdr:twoCellAnchor editAs="oneCell">
    <xdr:from>
      <xdr:col>114</xdr:col>
      <xdr:colOff>129428</xdr:colOff>
      <xdr:row>226</xdr:row>
      <xdr:rowOff>0</xdr:rowOff>
    </xdr:from>
    <xdr:to>
      <xdr:col>116</xdr:col>
      <xdr:colOff>85218</xdr:colOff>
      <xdr:row>226</xdr:row>
      <xdr:rowOff>237011</xdr:rowOff>
    </xdr:to>
    <xdr:pic>
      <xdr:nvPicPr>
        <xdr:cNvPr id="288806" name="図 288805" hidden="1">
          <a:extLst>
            <a:ext uri="{FF2B5EF4-FFF2-40B4-BE49-F238E27FC236}">
              <a16:creationId xmlns:a16="http://schemas.microsoft.com/office/drawing/2014/main" id="{00000000-0008-0000-0400-000026680400}"/>
            </a:ext>
          </a:extLst>
        </xdr:cNvPr>
        <xdr:cNvPicPr>
          <a:picLocks noChangeAspect="1"/>
        </xdr:cNvPicPr>
      </xdr:nvPicPr>
      <xdr:blipFill>
        <a:blip xmlns:r="http://schemas.openxmlformats.org/officeDocument/2006/relationships" r:embed="rId2"/>
        <a:stretch>
          <a:fillRect/>
        </a:stretch>
      </xdr:blipFill>
      <xdr:spPr>
        <a:xfrm>
          <a:off x="19526250" y="43519725"/>
          <a:ext cx="239999" cy="237011"/>
        </a:xfrm>
        <a:prstGeom prst="rect">
          <a:avLst/>
        </a:prstGeom>
      </xdr:spPr>
    </xdr:pic>
    <xdr:clientData/>
  </xdr:twoCellAnchor>
  <xdr:twoCellAnchor editAs="oneCell">
    <xdr:from>
      <xdr:col>114</xdr:col>
      <xdr:colOff>129428</xdr:colOff>
      <xdr:row>227</xdr:row>
      <xdr:rowOff>61065</xdr:rowOff>
    </xdr:from>
    <xdr:to>
      <xdr:col>116</xdr:col>
      <xdr:colOff>85218</xdr:colOff>
      <xdr:row>228</xdr:row>
      <xdr:rowOff>0</xdr:rowOff>
    </xdr:to>
    <xdr:pic>
      <xdr:nvPicPr>
        <xdr:cNvPr id="288807" name="図 288806" hidden="1">
          <a:extLst>
            <a:ext uri="{FF2B5EF4-FFF2-40B4-BE49-F238E27FC236}">
              <a16:creationId xmlns:a16="http://schemas.microsoft.com/office/drawing/2014/main" id="{00000000-0008-0000-0400-000027680400}"/>
            </a:ext>
          </a:extLst>
        </xdr:cNvPr>
        <xdr:cNvPicPr>
          <a:picLocks noChangeAspect="1"/>
        </xdr:cNvPicPr>
      </xdr:nvPicPr>
      <xdr:blipFill>
        <a:blip xmlns:r="http://schemas.openxmlformats.org/officeDocument/2006/relationships" r:embed="rId2"/>
        <a:stretch>
          <a:fillRect/>
        </a:stretch>
      </xdr:blipFill>
      <xdr:spPr>
        <a:xfrm>
          <a:off x="19526250" y="43885590"/>
          <a:ext cx="239999" cy="243735"/>
        </a:xfrm>
        <a:prstGeom prst="rect">
          <a:avLst/>
        </a:prstGeom>
      </xdr:spPr>
    </xdr:pic>
    <xdr:clientData/>
  </xdr:twoCellAnchor>
  <xdr:twoCellAnchor editAs="oneCell">
    <xdr:from>
      <xdr:col>114</xdr:col>
      <xdr:colOff>129428</xdr:colOff>
      <xdr:row>232</xdr:row>
      <xdr:rowOff>45379</xdr:rowOff>
    </xdr:from>
    <xdr:to>
      <xdr:col>116</xdr:col>
      <xdr:colOff>85218</xdr:colOff>
      <xdr:row>232</xdr:row>
      <xdr:rowOff>294566</xdr:rowOff>
    </xdr:to>
    <xdr:pic>
      <xdr:nvPicPr>
        <xdr:cNvPr id="288808" name="図 288807" hidden="1">
          <a:extLst>
            <a:ext uri="{FF2B5EF4-FFF2-40B4-BE49-F238E27FC236}">
              <a16:creationId xmlns:a16="http://schemas.microsoft.com/office/drawing/2014/main" id="{00000000-0008-0000-0400-000028680400}"/>
            </a:ext>
          </a:extLst>
        </xdr:cNvPr>
        <xdr:cNvPicPr>
          <a:picLocks noChangeAspect="1"/>
        </xdr:cNvPicPr>
      </xdr:nvPicPr>
      <xdr:blipFill>
        <a:blip xmlns:r="http://schemas.openxmlformats.org/officeDocument/2006/relationships" r:embed="rId2"/>
        <a:stretch>
          <a:fillRect/>
        </a:stretch>
      </xdr:blipFill>
      <xdr:spPr>
        <a:xfrm>
          <a:off x="19526250" y="45393904"/>
          <a:ext cx="239999" cy="249187"/>
        </a:xfrm>
        <a:prstGeom prst="rect">
          <a:avLst/>
        </a:prstGeom>
      </xdr:spPr>
    </xdr:pic>
    <xdr:clientData/>
  </xdr:twoCellAnchor>
  <xdr:twoCellAnchor editAs="oneCell">
    <xdr:from>
      <xdr:col>114</xdr:col>
      <xdr:colOff>129428</xdr:colOff>
      <xdr:row>237</xdr:row>
      <xdr:rowOff>52102</xdr:rowOff>
    </xdr:from>
    <xdr:to>
      <xdr:col>116</xdr:col>
      <xdr:colOff>85218</xdr:colOff>
      <xdr:row>238</xdr:row>
      <xdr:rowOff>1932</xdr:rowOff>
    </xdr:to>
    <xdr:pic>
      <xdr:nvPicPr>
        <xdr:cNvPr id="288809" name="図 288808" hidden="1">
          <a:extLst>
            <a:ext uri="{FF2B5EF4-FFF2-40B4-BE49-F238E27FC236}">
              <a16:creationId xmlns:a16="http://schemas.microsoft.com/office/drawing/2014/main" id="{00000000-0008-0000-0400-000029680400}"/>
            </a:ext>
          </a:extLst>
        </xdr:cNvPr>
        <xdr:cNvPicPr>
          <a:picLocks noChangeAspect="1"/>
        </xdr:cNvPicPr>
      </xdr:nvPicPr>
      <xdr:blipFill>
        <a:blip xmlns:r="http://schemas.openxmlformats.org/officeDocument/2006/relationships" r:embed="rId2"/>
        <a:stretch>
          <a:fillRect/>
        </a:stretch>
      </xdr:blipFill>
      <xdr:spPr>
        <a:xfrm>
          <a:off x="19526250" y="46924627"/>
          <a:ext cx="239999" cy="249187"/>
        </a:xfrm>
        <a:prstGeom prst="rect">
          <a:avLst/>
        </a:prstGeom>
      </xdr:spPr>
    </xdr:pic>
    <xdr:clientData/>
  </xdr:twoCellAnchor>
  <xdr:twoCellAnchor editAs="oneCell">
    <xdr:from>
      <xdr:col>114</xdr:col>
      <xdr:colOff>129428</xdr:colOff>
      <xdr:row>283</xdr:row>
      <xdr:rowOff>58825</xdr:rowOff>
    </xdr:from>
    <xdr:to>
      <xdr:col>116</xdr:col>
      <xdr:colOff>85218</xdr:colOff>
      <xdr:row>284</xdr:row>
      <xdr:rowOff>9551</xdr:rowOff>
    </xdr:to>
    <xdr:pic>
      <xdr:nvPicPr>
        <xdr:cNvPr id="288810" name="図 288809" hidden="1">
          <a:extLst>
            <a:ext uri="{FF2B5EF4-FFF2-40B4-BE49-F238E27FC236}">
              <a16:creationId xmlns:a16="http://schemas.microsoft.com/office/drawing/2014/main" id="{00000000-0008-0000-0400-00002A680400}"/>
            </a:ext>
          </a:extLst>
        </xdr:cNvPr>
        <xdr:cNvPicPr>
          <a:picLocks noChangeAspect="1"/>
        </xdr:cNvPicPr>
      </xdr:nvPicPr>
      <xdr:blipFill>
        <a:blip xmlns:r="http://schemas.openxmlformats.org/officeDocument/2006/relationships" r:embed="rId2"/>
        <a:stretch>
          <a:fillRect/>
        </a:stretch>
      </xdr:blipFill>
      <xdr:spPr>
        <a:xfrm>
          <a:off x="19526250" y="59123350"/>
          <a:ext cx="239999" cy="243733"/>
        </a:xfrm>
        <a:prstGeom prst="rect">
          <a:avLst/>
        </a:prstGeom>
      </xdr:spPr>
    </xdr:pic>
    <xdr:clientData/>
  </xdr:twoCellAnchor>
  <xdr:twoCellAnchor editAs="oneCell">
    <xdr:from>
      <xdr:col>114</xdr:col>
      <xdr:colOff>129428</xdr:colOff>
      <xdr:row>287</xdr:row>
      <xdr:rowOff>0</xdr:rowOff>
    </xdr:from>
    <xdr:to>
      <xdr:col>116</xdr:col>
      <xdr:colOff>85218</xdr:colOff>
      <xdr:row>287</xdr:row>
      <xdr:rowOff>248215</xdr:rowOff>
    </xdr:to>
    <xdr:pic>
      <xdr:nvPicPr>
        <xdr:cNvPr id="288811" name="図 288810" hidden="1">
          <a:extLst>
            <a:ext uri="{FF2B5EF4-FFF2-40B4-BE49-F238E27FC236}">
              <a16:creationId xmlns:a16="http://schemas.microsoft.com/office/drawing/2014/main" id="{00000000-0008-0000-0400-00002B680400}"/>
            </a:ext>
          </a:extLst>
        </xdr:cNvPr>
        <xdr:cNvPicPr>
          <a:picLocks noChangeAspect="1"/>
        </xdr:cNvPicPr>
      </xdr:nvPicPr>
      <xdr:blipFill>
        <a:blip xmlns:r="http://schemas.openxmlformats.org/officeDocument/2006/relationships" r:embed="rId2"/>
        <a:stretch>
          <a:fillRect/>
        </a:stretch>
      </xdr:blipFill>
      <xdr:spPr>
        <a:xfrm>
          <a:off x="19526250" y="60283725"/>
          <a:ext cx="239999" cy="248215"/>
        </a:xfrm>
        <a:prstGeom prst="rect">
          <a:avLst/>
        </a:prstGeom>
      </xdr:spPr>
    </xdr:pic>
    <xdr:clientData/>
  </xdr:twoCellAnchor>
  <xdr:twoCellAnchor editAs="oneCell">
    <xdr:from>
      <xdr:col>114</xdr:col>
      <xdr:colOff>129428</xdr:colOff>
      <xdr:row>292</xdr:row>
      <xdr:rowOff>0</xdr:rowOff>
    </xdr:from>
    <xdr:to>
      <xdr:col>116</xdr:col>
      <xdr:colOff>85218</xdr:colOff>
      <xdr:row>292</xdr:row>
      <xdr:rowOff>249187</xdr:rowOff>
    </xdr:to>
    <xdr:pic>
      <xdr:nvPicPr>
        <xdr:cNvPr id="288812" name="図 288811" hidden="1">
          <a:extLst>
            <a:ext uri="{FF2B5EF4-FFF2-40B4-BE49-F238E27FC236}">
              <a16:creationId xmlns:a16="http://schemas.microsoft.com/office/drawing/2014/main" id="{00000000-0008-0000-0400-00002C680400}"/>
            </a:ext>
          </a:extLst>
        </xdr:cNvPr>
        <xdr:cNvPicPr>
          <a:picLocks noChangeAspect="1"/>
        </xdr:cNvPicPr>
      </xdr:nvPicPr>
      <xdr:blipFill>
        <a:blip xmlns:r="http://schemas.openxmlformats.org/officeDocument/2006/relationships" r:embed="rId2"/>
        <a:stretch>
          <a:fillRect/>
        </a:stretch>
      </xdr:blipFill>
      <xdr:spPr>
        <a:xfrm>
          <a:off x="19526250" y="61807725"/>
          <a:ext cx="239999" cy="249187"/>
        </a:xfrm>
        <a:prstGeom prst="rect">
          <a:avLst/>
        </a:prstGeom>
      </xdr:spPr>
    </xdr:pic>
    <xdr:clientData/>
  </xdr:twoCellAnchor>
  <xdr:twoCellAnchor editAs="oneCell">
    <xdr:from>
      <xdr:col>96</xdr:col>
      <xdr:colOff>139128</xdr:colOff>
      <xdr:row>306</xdr:row>
      <xdr:rowOff>0</xdr:rowOff>
    </xdr:from>
    <xdr:to>
      <xdr:col>98</xdr:col>
      <xdr:colOff>96608</xdr:colOff>
      <xdr:row>307</xdr:row>
      <xdr:rowOff>78943</xdr:rowOff>
    </xdr:to>
    <xdr:pic>
      <xdr:nvPicPr>
        <xdr:cNvPr id="288815" name="図 288814" hidden="1">
          <a:extLst>
            <a:ext uri="{FF2B5EF4-FFF2-40B4-BE49-F238E27FC236}">
              <a16:creationId xmlns:a16="http://schemas.microsoft.com/office/drawing/2014/main" id="{00000000-0008-0000-0400-00002F680400}"/>
            </a:ext>
          </a:extLst>
        </xdr:cNvPr>
        <xdr:cNvPicPr>
          <a:picLocks noChangeAspect="1"/>
        </xdr:cNvPicPr>
      </xdr:nvPicPr>
      <xdr:blipFill>
        <a:blip xmlns:r="http://schemas.openxmlformats.org/officeDocument/2006/relationships" r:embed="rId2"/>
        <a:stretch>
          <a:fillRect/>
        </a:stretch>
      </xdr:blipFill>
      <xdr:spPr>
        <a:xfrm>
          <a:off x="11416728" y="65198625"/>
          <a:ext cx="262280" cy="250394"/>
        </a:xfrm>
        <a:prstGeom prst="rect">
          <a:avLst/>
        </a:prstGeom>
      </xdr:spPr>
    </xdr:pic>
    <xdr:clientData/>
  </xdr:twoCellAnchor>
  <xdr:twoCellAnchor editAs="oneCell">
    <xdr:from>
      <xdr:col>97</xdr:col>
      <xdr:colOff>10702</xdr:colOff>
      <xdr:row>306</xdr:row>
      <xdr:rowOff>0</xdr:rowOff>
    </xdr:from>
    <xdr:to>
      <xdr:col>98</xdr:col>
      <xdr:colOff>95153</xdr:colOff>
      <xdr:row>307</xdr:row>
      <xdr:rowOff>73025</xdr:rowOff>
    </xdr:to>
    <xdr:pic>
      <xdr:nvPicPr>
        <xdr:cNvPr id="288816" name="図 288815" hidden="1">
          <a:extLst>
            <a:ext uri="{FF2B5EF4-FFF2-40B4-BE49-F238E27FC236}">
              <a16:creationId xmlns:a16="http://schemas.microsoft.com/office/drawing/2014/main" id="{00000000-0008-0000-0400-000030680400}"/>
            </a:ext>
          </a:extLst>
        </xdr:cNvPr>
        <xdr:cNvPicPr>
          <a:picLocks noChangeAspect="1"/>
        </xdr:cNvPicPr>
      </xdr:nvPicPr>
      <xdr:blipFill>
        <a:blip xmlns:r="http://schemas.openxmlformats.org/officeDocument/2006/relationships" r:embed="rId2"/>
        <a:stretch>
          <a:fillRect/>
        </a:stretch>
      </xdr:blipFill>
      <xdr:spPr>
        <a:xfrm>
          <a:off x="11440702" y="65198625"/>
          <a:ext cx="236851" cy="244476"/>
        </a:xfrm>
        <a:prstGeom prst="rect">
          <a:avLst/>
        </a:prstGeom>
      </xdr:spPr>
    </xdr:pic>
    <xdr:clientData/>
  </xdr:twoCellAnchor>
  <xdr:twoCellAnchor editAs="oneCell">
    <xdr:from>
      <xdr:col>97</xdr:col>
      <xdr:colOff>42809</xdr:colOff>
      <xdr:row>306</xdr:row>
      <xdr:rowOff>0</xdr:rowOff>
    </xdr:from>
    <xdr:to>
      <xdr:col>99</xdr:col>
      <xdr:colOff>2315</xdr:colOff>
      <xdr:row>307</xdr:row>
      <xdr:rowOff>92746</xdr:rowOff>
    </xdr:to>
    <xdr:pic>
      <xdr:nvPicPr>
        <xdr:cNvPr id="288817" name="図 288816" hidden="1">
          <a:extLst>
            <a:ext uri="{FF2B5EF4-FFF2-40B4-BE49-F238E27FC236}">
              <a16:creationId xmlns:a16="http://schemas.microsoft.com/office/drawing/2014/main" id="{00000000-0008-0000-0400-000031680400}"/>
            </a:ext>
          </a:extLst>
        </xdr:cNvPr>
        <xdr:cNvPicPr>
          <a:picLocks noChangeAspect="1"/>
        </xdr:cNvPicPr>
      </xdr:nvPicPr>
      <xdr:blipFill>
        <a:blip xmlns:r="http://schemas.openxmlformats.org/officeDocument/2006/relationships" r:embed="rId2"/>
        <a:stretch>
          <a:fillRect/>
        </a:stretch>
      </xdr:blipFill>
      <xdr:spPr>
        <a:xfrm>
          <a:off x="11472809" y="65198625"/>
          <a:ext cx="264306" cy="264197"/>
        </a:xfrm>
        <a:prstGeom prst="rect">
          <a:avLst/>
        </a:prstGeom>
      </xdr:spPr>
    </xdr:pic>
    <xdr:clientData fPrintsWithSheet="0"/>
  </xdr:twoCellAnchor>
  <xdr:twoCellAnchor>
    <xdr:from>
      <xdr:col>114</xdr:col>
      <xdr:colOff>140634</xdr:colOff>
      <xdr:row>101</xdr:row>
      <xdr:rowOff>24653</xdr:rowOff>
    </xdr:from>
    <xdr:to>
      <xdr:col>114</xdr:col>
      <xdr:colOff>401587</xdr:colOff>
      <xdr:row>101</xdr:row>
      <xdr:rowOff>283702</xdr:rowOff>
    </xdr:to>
    <xdr:pic>
      <xdr:nvPicPr>
        <xdr:cNvPr id="288822" name="図 288821">
          <a:extLst>
            <a:ext uri="{FF2B5EF4-FFF2-40B4-BE49-F238E27FC236}">
              <a16:creationId xmlns:a16="http://schemas.microsoft.com/office/drawing/2014/main" id="{00000000-0008-0000-0400-000036680400}"/>
            </a:ext>
          </a:extLst>
        </xdr:cNvPr>
        <xdr:cNvPicPr>
          <a:picLocks noChangeAspect="1"/>
        </xdr:cNvPicPr>
      </xdr:nvPicPr>
      <xdr:blipFill>
        <a:blip xmlns:r="http://schemas.openxmlformats.org/officeDocument/2006/relationships" r:embed="rId1"/>
        <a:stretch>
          <a:fillRect/>
        </a:stretch>
      </xdr:blipFill>
      <xdr:spPr>
        <a:xfrm>
          <a:off x="19526250" y="4453778"/>
          <a:ext cx="0" cy="259049"/>
        </a:xfrm>
        <a:prstGeom prst="rect">
          <a:avLst/>
        </a:prstGeom>
      </xdr:spPr>
    </xdr:pic>
    <xdr:clientData/>
  </xdr:twoCellAnchor>
  <xdr:twoCellAnchor>
    <xdr:from>
      <xdr:col>114</xdr:col>
      <xdr:colOff>140634</xdr:colOff>
      <xdr:row>93</xdr:row>
      <xdr:rowOff>38660</xdr:rowOff>
    </xdr:from>
    <xdr:to>
      <xdr:col>114</xdr:col>
      <xdr:colOff>401587</xdr:colOff>
      <xdr:row>93</xdr:row>
      <xdr:rowOff>282469</xdr:rowOff>
    </xdr:to>
    <xdr:pic>
      <xdr:nvPicPr>
        <xdr:cNvPr id="288823" name="図 288822">
          <a:extLst>
            <a:ext uri="{FF2B5EF4-FFF2-40B4-BE49-F238E27FC236}">
              <a16:creationId xmlns:a16="http://schemas.microsoft.com/office/drawing/2014/main" id="{00000000-0008-0000-0400-000037680400}"/>
            </a:ext>
          </a:extLst>
        </xdr:cNvPr>
        <xdr:cNvPicPr>
          <a:picLocks noChangeAspect="1"/>
        </xdr:cNvPicPr>
      </xdr:nvPicPr>
      <xdr:blipFill>
        <a:blip xmlns:r="http://schemas.openxmlformats.org/officeDocument/2006/relationships" r:embed="rId1"/>
        <a:stretch>
          <a:fillRect/>
        </a:stretch>
      </xdr:blipFill>
      <xdr:spPr>
        <a:xfrm>
          <a:off x="19526250" y="2029385"/>
          <a:ext cx="0" cy="243809"/>
        </a:xfrm>
        <a:prstGeom prst="rect">
          <a:avLst/>
        </a:prstGeom>
      </xdr:spPr>
    </xdr:pic>
    <xdr:clientData fPrintsWithSheet="0"/>
  </xdr:twoCellAnchor>
  <xdr:oneCellAnchor>
    <xdr:from>
      <xdr:col>114</xdr:col>
      <xdr:colOff>134471</xdr:colOff>
      <xdr:row>93</xdr:row>
      <xdr:rowOff>56030</xdr:rowOff>
    </xdr:from>
    <xdr:ext cx="266668" cy="246529"/>
    <xdr:pic>
      <xdr:nvPicPr>
        <xdr:cNvPr id="288824" name="図 288823" hidden="1">
          <a:extLst>
            <a:ext uri="{FF2B5EF4-FFF2-40B4-BE49-F238E27FC236}">
              <a16:creationId xmlns:a16="http://schemas.microsoft.com/office/drawing/2014/main" id="{00000000-0008-0000-0400-000038680400}"/>
            </a:ext>
          </a:extLst>
        </xdr:cNvPr>
        <xdr:cNvPicPr>
          <a:picLocks noChangeAspect="1"/>
        </xdr:cNvPicPr>
      </xdr:nvPicPr>
      <xdr:blipFill>
        <a:blip xmlns:r="http://schemas.openxmlformats.org/officeDocument/2006/relationships" r:embed="rId1"/>
        <a:stretch>
          <a:fillRect/>
        </a:stretch>
      </xdr:blipFill>
      <xdr:spPr>
        <a:xfrm>
          <a:off x="19526250" y="2046755"/>
          <a:ext cx="266668" cy="246529"/>
        </a:xfrm>
        <a:prstGeom prst="rect">
          <a:avLst/>
        </a:prstGeom>
      </xdr:spPr>
    </xdr:pic>
    <xdr:clientData/>
  </xdr:oneCellAnchor>
  <xdr:twoCellAnchor>
    <xdr:from>
      <xdr:col>114</xdr:col>
      <xdr:colOff>140634</xdr:colOff>
      <xdr:row>94</xdr:row>
      <xdr:rowOff>38660</xdr:rowOff>
    </xdr:from>
    <xdr:to>
      <xdr:col>114</xdr:col>
      <xdr:colOff>401587</xdr:colOff>
      <xdr:row>94</xdr:row>
      <xdr:rowOff>282469</xdr:rowOff>
    </xdr:to>
    <xdr:pic>
      <xdr:nvPicPr>
        <xdr:cNvPr id="288825" name="図 288824">
          <a:extLst>
            <a:ext uri="{FF2B5EF4-FFF2-40B4-BE49-F238E27FC236}">
              <a16:creationId xmlns:a16="http://schemas.microsoft.com/office/drawing/2014/main" id="{00000000-0008-0000-0400-000039680400}"/>
            </a:ext>
          </a:extLst>
        </xdr:cNvPr>
        <xdr:cNvPicPr>
          <a:picLocks noChangeAspect="1"/>
        </xdr:cNvPicPr>
      </xdr:nvPicPr>
      <xdr:blipFill>
        <a:blip xmlns:r="http://schemas.openxmlformats.org/officeDocument/2006/relationships" r:embed="rId1"/>
        <a:stretch>
          <a:fillRect/>
        </a:stretch>
      </xdr:blipFill>
      <xdr:spPr>
        <a:xfrm>
          <a:off x="19526250" y="2334185"/>
          <a:ext cx="0" cy="243809"/>
        </a:xfrm>
        <a:prstGeom prst="rect">
          <a:avLst/>
        </a:prstGeom>
      </xdr:spPr>
    </xdr:pic>
    <xdr:clientData fPrintsWithSheet="0"/>
  </xdr:twoCellAnchor>
  <xdr:oneCellAnchor>
    <xdr:from>
      <xdr:col>114</xdr:col>
      <xdr:colOff>134471</xdr:colOff>
      <xdr:row>94</xdr:row>
      <xdr:rowOff>56030</xdr:rowOff>
    </xdr:from>
    <xdr:ext cx="266668" cy="246529"/>
    <xdr:pic>
      <xdr:nvPicPr>
        <xdr:cNvPr id="288826" name="図 288825" hidden="1">
          <a:extLst>
            <a:ext uri="{FF2B5EF4-FFF2-40B4-BE49-F238E27FC236}">
              <a16:creationId xmlns:a16="http://schemas.microsoft.com/office/drawing/2014/main" id="{00000000-0008-0000-0400-00003A680400}"/>
            </a:ext>
          </a:extLst>
        </xdr:cNvPr>
        <xdr:cNvPicPr>
          <a:picLocks noChangeAspect="1"/>
        </xdr:cNvPicPr>
      </xdr:nvPicPr>
      <xdr:blipFill>
        <a:blip xmlns:r="http://schemas.openxmlformats.org/officeDocument/2006/relationships" r:embed="rId1"/>
        <a:stretch>
          <a:fillRect/>
        </a:stretch>
      </xdr:blipFill>
      <xdr:spPr>
        <a:xfrm>
          <a:off x="19526250" y="2351555"/>
          <a:ext cx="266668" cy="246529"/>
        </a:xfrm>
        <a:prstGeom prst="rect">
          <a:avLst/>
        </a:prstGeom>
      </xdr:spPr>
    </xdr:pic>
    <xdr:clientData/>
  </xdr:oneCellAnchor>
  <xdr:twoCellAnchor>
    <xdr:from>
      <xdr:col>114</xdr:col>
      <xdr:colOff>140634</xdr:colOff>
      <xdr:row>96</xdr:row>
      <xdr:rowOff>33617</xdr:rowOff>
    </xdr:from>
    <xdr:to>
      <xdr:col>114</xdr:col>
      <xdr:colOff>401587</xdr:colOff>
      <xdr:row>96</xdr:row>
      <xdr:rowOff>285046</xdr:rowOff>
    </xdr:to>
    <xdr:pic>
      <xdr:nvPicPr>
        <xdr:cNvPr id="288827" name="図 288826">
          <a:extLst>
            <a:ext uri="{FF2B5EF4-FFF2-40B4-BE49-F238E27FC236}">
              <a16:creationId xmlns:a16="http://schemas.microsoft.com/office/drawing/2014/main" id="{00000000-0008-0000-0400-00003B680400}"/>
            </a:ext>
          </a:extLst>
        </xdr:cNvPr>
        <xdr:cNvPicPr>
          <a:picLocks noChangeAspect="1"/>
        </xdr:cNvPicPr>
      </xdr:nvPicPr>
      <xdr:blipFill>
        <a:blip xmlns:r="http://schemas.openxmlformats.org/officeDocument/2006/relationships" r:embed="rId1"/>
        <a:stretch>
          <a:fillRect/>
        </a:stretch>
      </xdr:blipFill>
      <xdr:spPr>
        <a:xfrm>
          <a:off x="19526250" y="2938742"/>
          <a:ext cx="0" cy="251429"/>
        </a:xfrm>
        <a:prstGeom prst="rect">
          <a:avLst/>
        </a:prstGeom>
      </xdr:spPr>
    </xdr:pic>
    <xdr:clientData fPrintsWithSheet="0"/>
  </xdr:twoCellAnchor>
  <xdr:oneCellAnchor>
    <xdr:from>
      <xdr:col>114</xdr:col>
      <xdr:colOff>134470</xdr:colOff>
      <xdr:row>96</xdr:row>
      <xdr:rowOff>33618</xdr:rowOff>
    </xdr:from>
    <xdr:ext cx="266668" cy="251429"/>
    <xdr:pic>
      <xdr:nvPicPr>
        <xdr:cNvPr id="288828" name="図 288827" hidden="1">
          <a:extLst>
            <a:ext uri="{FF2B5EF4-FFF2-40B4-BE49-F238E27FC236}">
              <a16:creationId xmlns:a16="http://schemas.microsoft.com/office/drawing/2014/main" id="{00000000-0008-0000-0400-00003C680400}"/>
            </a:ext>
          </a:extLst>
        </xdr:cNvPr>
        <xdr:cNvPicPr>
          <a:picLocks noChangeAspect="1"/>
        </xdr:cNvPicPr>
      </xdr:nvPicPr>
      <xdr:blipFill>
        <a:blip xmlns:r="http://schemas.openxmlformats.org/officeDocument/2006/relationships" r:embed="rId1"/>
        <a:stretch>
          <a:fillRect/>
        </a:stretch>
      </xdr:blipFill>
      <xdr:spPr>
        <a:xfrm>
          <a:off x="19526250" y="2938743"/>
          <a:ext cx="266668" cy="251429"/>
        </a:xfrm>
        <a:prstGeom prst="rect">
          <a:avLst/>
        </a:prstGeom>
      </xdr:spPr>
    </xdr:pic>
    <xdr:clientData/>
  </xdr:oneCellAnchor>
  <xdr:twoCellAnchor>
    <xdr:from>
      <xdr:col>114</xdr:col>
      <xdr:colOff>140634</xdr:colOff>
      <xdr:row>98</xdr:row>
      <xdr:rowOff>29135</xdr:rowOff>
    </xdr:from>
    <xdr:to>
      <xdr:col>114</xdr:col>
      <xdr:colOff>401587</xdr:colOff>
      <xdr:row>98</xdr:row>
      <xdr:rowOff>286279</xdr:rowOff>
    </xdr:to>
    <xdr:pic>
      <xdr:nvPicPr>
        <xdr:cNvPr id="288829" name="図 288828">
          <a:extLst>
            <a:ext uri="{FF2B5EF4-FFF2-40B4-BE49-F238E27FC236}">
              <a16:creationId xmlns:a16="http://schemas.microsoft.com/office/drawing/2014/main" id="{00000000-0008-0000-0400-00003D680400}"/>
            </a:ext>
          </a:extLst>
        </xdr:cNvPr>
        <xdr:cNvPicPr>
          <a:picLocks noChangeAspect="1"/>
        </xdr:cNvPicPr>
      </xdr:nvPicPr>
      <xdr:blipFill>
        <a:blip xmlns:r="http://schemas.openxmlformats.org/officeDocument/2006/relationships" r:embed="rId1"/>
        <a:stretch>
          <a:fillRect/>
        </a:stretch>
      </xdr:blipFill>
      <xdr:spPr>
        <a:xfrm>
          <a:off x="19526250" y="3543860"/>
          <a:ext cx="0" cy="257144"/>
        </a:xfrm>
        <a:prstGeom prst="rect">
          <a:avLst/>
        </a:prstGeom>
      </xdr:spPr>
    </xdr:pic>
    <xdr:clientData/>
  </xdr:twoCellAnchor>
  <xdr:twoCellAnchor>
    <xdr:from>
      <xdr:col>114</xdr:col>
      <xdr:colOff>140634</xdr:colOff>
      <xdr:row>100</xdr:row>
      <xdr:rowOff>24653</xdr:rowOff>
    </xdr:from>
    <xdr:to>
      <xdr:col>114</xdr:col>
      <xdr:colOff>401587</xdr:colOff>
      <xdr:row>100</xdr:row>
      <xdr:rowOff>283702</xdr:rowOff>
    </xdr:to>
    <xdr:pic>
      <xdr:nvPicPr>
        <xdr:cNvPr id="288830" name="図 288829">
          <a:extLst>
            <a:ext uri="{FF2B5EF4-FFF2-40B4-BE49-F238E27FC236}">
              <a16:creationId xmlns:a16="http://schemas.microsoft.com/office/drawing/2014/main" id="{00000000-0008-0000-0400-00003E680400}"/>
            </a:ext>
          </a:extLst>
        </xdr:cNvPr>
        <xdr:cNvPicPr>
          <a:picLocks noChangeAspect="1"/>
        </xdr:cNvPicPr>
      </xdr:nvPicPr>
      <xdr:blipFill>
        <a:blip xmlns:r="http://schemas.openxmlformats.org/officeDocument/2006/relationships" r:embed="rId1"/>
        <a:stretch>
          <a:fillRect/>
        </a:stretch>
      </xdr:blipFill>
      <xdr:spPr>
        <a:xfrm>
          <a:off x="19526250" y="4148978"/>
          <a:ext cx="0" cy="259049"/>
        </a:xfrm>
        <a:prstGeom prst="rect">
          <a:avLst/>
        </a:prstGeom>
      </xdr:spPr>
    </xdr:pic>
    <xdr:clientData/>
  </xdr:twoCellAnchor>
  <xdr:twoCellAnchor>
    <xdr:from>
      <xdr:col>114</xdr:col>
      <xdr:colOff>140634</xdr:colOff>
      <xdr:row>102</xdr:row>
      <xdr:rowOff>24653</xdr:rowOff>
    </xdr:from>
    <xdr:to>
      <xdr:col>114</xdr:col>
      <xdr:colOff>401587</xdr:colOff>
      <xdr:row>102</xdr:row>
      <xdr:rowOff>283702</xdr:rowOff>
    </xdr:to>
    <xdr:pic>
      <xdr:nvPicPr>
        <xdr:cNvPr id="288831" name="図 288830">
          <a:extLst>
            <a:ext uri="{FF2B5EF4-FFF2-40B4-BE49-F238E27FC236}">
              <a16:creationId xmlns:a16="http://schemas.microsoft.com/office/drawing/2014/main" id="{00000000-0008-0000-0400-00003F680400}"/>
            </a:ext>
          </a:extLst>
        </xdr:cNvPr>
        <xdr:cNvPicPr>
          <a:picLocks noChangeAspect="1"/>
        </xdr:cNvPicPr>
      </xdr:nvPicPr>
      <xdr:blipFill>
        <a:blip xmlns:r="http://schemas.openxmlformats.org/officeDocument/2006/relationships" r:embed="rId1"/>
        <a:stretch>
          <a:fillRect/>
        </a:stretch>
      </xdr:blipFill>
      <xdr:spPr>
        <a:xfrm>
          <a:off x="19526250" y="4758578"/>
          <a:ext cx="0" cy="259049"/>
        </a:xfrm>
        <a:prstGeom prst="rect">
          <a:avLst/>
        </a:prstGeom>
      </xdr:spPr>
    </xdr:pic>
    <xdr:clientData/>
  </xdr:twoCellAnchor>
  <xdr:oneCellAnchor>
    <xdr:from>
      <xdr:col>115</xdr:col>
      <xdr:colOff>528917</xdr:colOff>
      <xdr:row>102</xdr:row>
      <xdr:rowOff>103093</xdr:rowOff>
    </xdr:from>
    <xdr:ext cx="253334" cy="257142"/>
    <xdr:pic>
      <xdr:nvPicPr>
        <xdr:cNvPr id="288832" name="図 288831" hidden="1">
          <a:extLst>
            <a:ext uri="{FF2B5EF4-FFF2-40B4-BE49-F238E27FC236}">
              <a16:creationId xmlns:a16="http://schemas.microsoft.com/office/drawing/2014/main" id="{00000000-0008-0000-0400-000040680400}"/>
            </a:ext>
          </a:extLst>
        </xdr:cNvPr>
        <xdr:cNvPicPr>
          <a:picLocks noChangeAspect="1"/>
        </xdr:cNvPicPr>
      </xdr:nvPicPr>
      <xdr:blipFill>
        <a:blip xmlns:r="http://schemas.openxmlformats.org/officeDocument/2006/relationships" r:embed="rId1"/>
        <a:stretch>
          <a:fillRect/>
        </a:stretch>
      </xdr:blipFill>
      <xdr:spPr>
        <a:xfrm>
          <a:off x="20055167" y="4837018"/>
          <a:ext cx="253334" cy="257142"/>
        </a:xfrm>
        <a:prstGeom prst="rect">
          <a:avLst/>
        </a:prstGeom>
      </xdr:spPr>
    </xdr:pic>
    <xdr:clientData/>
  </xdr:oneCellAnchor>
  <xdr:twoCellAnchor>
    <xdr:from>
      <xdr:col>114</xdr:col>
      <xdr:colOff>140634</xdr:colOff>
      <xdr:row>104</xdr:row>
      <xdr:rowOff>20169</xdr:rowOff>
    </xdr:from>
    <xdr:to>
      <xdr:col>114</xdr:col>
      <xdr:colOff>401587</xdr:colOff>
      <xdr:row>104</xdr:row>
      <xdr:rowOff>267788</xdr:rowOff>
    </xdr:to>
    <xdr:pic>
      <xdr:nvPicPr>
        <xdr:cNvPr id="288833" name="図 288832">
          <a:extLst>
            <a:ext uri="{FF2B5EF4-FFF2-40B4-BE49-F238E27FC236}">
              <a16:creationId xmlns:a16="http://schemas.microsoft.com/office/drawing/2014/main" id="{00000000-0008-0000-0400-000041680400}"/>
            </a:ext>
          </a:extLst>
        </xdr:cNvPr>
        <xdr:cNvPicPr>
          <a:picLocks noChangeAspect="1"/>
        </xdr:cNvPicPr>
      </xdr:nvPicPr>
      <xdr:blipFill>
        <a:blip xmlns:r="http://schemas.openxmlformats.org/officeDocument/2006/relationships" r:embed="rId1"/>
        <a:stretch>
          <a:fillRect/>
        </a:stretch>
      </xdr:blipFill>
      <xdr:spPr>
        <a:xfrm>
          <a:off x="19526250" y="5363694"/>
          <a:ext cx="0" cy="247619"/>
        </a:xfrm>
        <a:prstGeom prst="rect">
          <a:avLst/>
        </a:prstGeom>
      </xdr:spPr>
    </xdr:pic>
    <xdr:clientData/>
  </xdr:twoCellAnchor>
  <xdr:twoCellAnchor>
    <xdr:from>
      <xdr:col>114</xdr:col>
      <xdr:colOff>140634</xdr:colOff>
      <xdr:row>106</xdr:row>
      <xdr:rowOff>38099</xdr:rowOff>
    </xdr:from>
    <xdr:to>
      <xdr:col>114</xdr:col>
      <xdr:colOff>401587</xdr:colOff>
      <xdr:row>106</xdr:row>
      <xdr:rowOff>289528</xdr:rowOff>
    </xdr:to>
    <xdr:pic>
      <xdr:nvPicPr>
        <xdr:cNvPr id="288834" name="図 288833">
          <a:extLst>
            <a:ext uri="{FF2B5EF4-FFF2-40B4-BE49-F238E27FC236}">
              <a16:creationId xmlns:a16="http://schemas.microsoft.com/office/drawing/2014/main" id="{00000000-0008-0000-0400-000042680400}"/>
            </a:ext>
          </a:extLst>
        </xdr:cNvPr>
        <xdr:cNvPicPr>
          <a:picLocks noChangeAspect="1"/>
        </xdr:cNvPicPr>
      </xdr:nvPicPr>
      <xdr:blipFill>
        <a:blip xmlns:r="http://schemas.openxmlformats.org/officeDocument/2006/relationships" r:embed="rId1"/>
        <a:stretch>
          <a:fillRect/>
        </a:stretch>
      </xdr:blipFill>
      <xdr:spPr>
        <a:xfrm>
          <a:off x="19526250" y="5991224"/>
          <a:ext cx="0" cy="251429"/>
        </a:xfrm>
        <a:prstGeom prst="rect">
          <a:avLst/>
        </a:prstGeom>
      </xdr:spPr>
    </xdr:pic>
    <xdr:clientData/>
  </xdr:twoCellAnchor>
  <xdr:oneCellAnchor>
    <xdr:from>
      <xdr:col>114</xdr:col>
      <xdr:colOff>141194</xdr:colOff>
      <xdr:row>106</xdr:row>
      <xdr:rowOff>230841</xdr:rowOff>
    </xdr:from>
    <xdr:ext cx="257143" cy="243809"/>
    <xdr:pic>
      <xdr:nvPicPr>
        <xdr:cNvPr id="288835" name="図 288834" hidden="1">
          <a:extLst>
            <a:ext uri="{FF2B5EF4-FFF2-40B4-BE49-F238E27FC236}">
              <a16:creationId xmlns:a16="http://schemas.microsoft.com/office/drawing/2014/main" id="{00000000-0008-0000-0400-000043680400}"/>
            </a:ext>
          </a:extLst>
        </xdr:cNvPr>
        <xdr:cNvPicPr>
          <a:picLocks noChangeAspect="1"/>
        </xdr:cNvPicPr>
      </xdr:nvPicPr>
      <xdr:blipFill>
        <a:blip xmlns:r="http://schemas.openxmlformats.org/officeDocument/2006/relationships" r:embed="rId1"/>
        <a:stretch>
          <a:fillRect/>
        </a:stretch>
      </xdr:blipFill>
      <xdr:spPr>
        <a:xfrm>
          <a:off x="19526250" y="6183966"/>
          <a:ext cx="257143" cy="243809"/>
        </a:xfrm>
        <a:prstGeom prst="rect">
          <a:avLst/>
        </a:prstGeom>
      </xdr:spPr>
    </xdr:pic>
    <xdr:clientData/>
  </xdr:oneCellAnchor>
  <xdr:twoCellAnchor>
    <xdr:from>
      <xdr:col>114</xdr:col>
      <xdr:colOff>140634</xdr:colOff>
      <xdr:row>108</xdr:row>
      <xdr:rowOff>44822</xdr:rowOff>
    </xdr:from>
    <xdr:to>
      <xdr:col>114</xdr:col>
      <xdr:colOff>401587</xdr:colOff>
      <xdr:row>108</xdr:row>
      <xdr:rowOff>288631</xdr:rowOff>
    </xdr:to>
    <xdr:pic>
      <xdr:nvPicPr>
        <xdr:cNvPr id="288836" name="図 288835">
          <a:extLst>
            <a:ext uri="{FF2B5EF4-FFF2-40B4-BE49-F238E27FC236}">
              <a16:creationId xmlns:a16="http://schemas.microsoft.com/office/drawing/2014/main" id="{00000000-0008-0000-0400-000044680400}"/>
            </a:ext>
          </a:extLst>
        </xdr:cNvPr>
        <xdr:cNvPicPr>
          <a:picLocks noChangeAspect="1"/>
        </xdr:cNvPicPr>
      </xdr:nvPicPr>
      <xdr:blipFill>
        <a:blip xmlns:r="http://schemas.openxmlformats.org/officeDocument/2006/relationships" r:embed="rId1"/>
        <a:stretch>
          <a:fillRect/>
        </a:stretch>
      </xdr:blipFill>
      <xdr:spPr>
        <a:xfrm>
          <a:off x="19526250" y="6607547"/>
          <a:ext cx="0" cy="243809"/>
        </a:xfrm>
        <a:prstGeom prst="rect">
          <a:avLst/>
        </a:prstGeom>
      </xdr:spPr>
    </xdr:pic>
    <xdr:clientData/>
  </xdr:twoCellAnchor>
  <xdr:twoCellAnchor>
    <xdr:from>
      <xdr:col>114</xdr:col>
      <xdr:colOff>140634</xdr:colOff>
      <xdr:row>110</xdr:row>
      <xdr:rowOff>40338</xdr:rowOff>
    </xdr:from>
    <xdr:to>
      <xdr:col>114</xdr:col>
      <xdr:colOff>401587</xdr:colOff>
      <xdr:row>110</xdr:row>
      <xdr:rowOff>284147</xdr:rowOff>
    </xdr:to>
    <xdr:pic>
      <xdr:nvPicPr>
        <xdr:cNvPr id="288837" name="図 288836">
          <a:extLst>
            <a:ext uri="{FF2B5EF4-FFF2-40B4-BE49-F238E27FC236}">
              <a16:creationId xmlns:a16="http://schemas.microsoft.com/office/drawing/2014/main" id="{00000000-0008-0000-0400-000045680400}"/>
            </a:ext>
          </a:extLst>
        </xdr:cNvPr>
        <xdr:cNvPicPr>
          <a:picLocks noChangeAspect="1"/>
        </xdr:cNvPicPr>
      </xdr:nvPicPr>
      <xdr:blipFill>
        <a:blip xmlns:r="http://schemas.openxmlformats.org/officeDocument/2006/relationships" r:embed="rId1"/>
        <a:stretch>
          <a:fillRect/>
        </a:stretch>
      </xdr:blipFill>
      <xdr:spPr>
        <a:xfrm>
          <a:off x="19526250" y="7212663"/>
          <a:ext cx="0" cy="243809"/>
        </a:xfrm>
        <a:prstGeom prst="rect">
          <a:avLst/>
        </a:prstGeom>
      </xdr:spPr>
    </xdr:pic>
    <xdr:clientData/>
  </xdr:twoCellAnchor>
  <xdr:twoCellAnchor>
    <xdr:from>
      <xdr:col>114</xdr:col>
      <xdr:colOff>140634</xdr:colOff>
      <xdr:row>112</xdr:row>
      <xdr:rowOff>47062</xdr:rowOff>
    </xdr:from>
    <xdr:to>
      <xdr:col>114</xdr:col>
      <xdr:colOff>401587</xdr:colOff>
      <xdr:row>112</xdr:row>
      <xdr:rowOff>285156</xdr:rowOff>
    </xdr:to>
    <xdr:pic>
      <xdr:nvPicPr>
        <xdr:cNvPr id="288838" name="図 288837">
          <a:extLst>
            <a:ext uri="{FF2B5EF4-FFF2-40B4-BE49-F238E27FC236}">
              <a16:creationId xmlns:a16="http://schemas.microsoft.com/office/drawing/2014/main" id="{00000000-0008-0000-0400-000046680400}"/>
            </a:ext>
          </a:extLst>
        </xdr:cNvPr>
        <xdr:cNvPicPr>
          <a:picLocks noChangeAspect="1"/>
        </xdr:cNvPicPr>
      </xdr:nvPicPr>
      <xdr:blipFill>
        <a:blip xmlns:r="http://schemas.openxmlformats.org/officeDocument/2006/relationships" r:embed="rId1"/>
        <a:stretch>
          <a:fillRect/>
        </a:stretch>
      </xdr:blipFill>
      <xdr:spPr>
        <a:xfrm>
          <a:off x="19526250" y="7828987"/>
          <a:ext cx="0" cy="238094"/>
        </a:xfrm>
        <a:prstGeom prst="rect">
          <a:avLst/>
        </a:prstGeom>
      </xdr:spPr>
    </xdr:pic>
    <xdr:clientData/>
  </xdr:twoCellAnchor>
  <xdr:twoCellAnchor>
    <xdr:from>
      <xdr:col>114</xdr:col>
      <xdr:colOff>140634</xdr:colOff>
      <xdr:row>115</xdr:row>
      <xdr:rowOff>42580</xdr:rowOff>
    </xdr:from>
    <xdr:to>
      <xdr:col>114</xdr:col>
      <xdr:colOff>401587</xdr:colOff>
      <xdr:row>115</xdr:row>
      <xdr:rowOff>286389</xdr:rowOff>
    </xdr:to>
    <xdr:pic>
      <xdr:nvPicPr>
        <xdr:cNvPr id="288839" name="図 288838">
          <a:extLst>
            <a:ext uri="{FF2B5EF4-FFF2-40B4-BE49-F238E27FC236}">
              <a16:creationId xmlns:a16="http://schemas.microsoft.com/office/drawing/2014/main" id="{00000000-0008-0000-0400-000047680400}"/>
            </a:ext>
          </a:extLst>
        </xdr:cNvPr>
        <xdr:cNvPicPr>
          <a:picLocks noChangeAspect="1"/>
        </xdr:cNvPicPr>
      </xdr:nvPicPr>
      <xdr:blipFill>
        <a:blip xmlns:r="http://schemas.openxmlformats.org/officeDocument/2006/relationships" r:embed="rId1"/>
        <a:stretch>
          <a:fillRect/>
        </a:stretch>
      </xdr:blipFill>
      <xdr:spPr>
        <a:xfrm>
          <a:off x="19526250" y="8843680"/>
          <a:ext cx="0" cy="243809"/>
        </a:xfrm>
        <a:prstGeom prst="rect">
          <a:avLst/>
        </a:prstGeom>
      </xdr:spPr>
    </xdr:pic>
    <xdr:clientData/>
  </xdr:twoCellAnchor>
  <xdr:twoCellAnchor>
    <xdr:from>
      <xdr:col>114</xdr:col>
      <xdr:colOff>140634</xdr:colOff>
      <xdr:row>116</xdr:row>
      <xdr:rowOff>49304</xdr:rowOff>
    </xdr:from>
    <xdr:to>
      <xdr:col>114</xdr:col>
      <xdr:colOff>401587</xdr:colOff>
      <xdr:row>116</xdr:row>
      <xdr:rowOff>289303</xdr:rowOff>
    </xdr:to>
    <xdr:pic>
      <xdr:nvPicPr>
        <xdr:cNvPr id="288840" name="図 288839">
          <a:extLst>
            <a:ext uri="{FF2B5EF4-FFF2-40B4-BE49-F238E27FC236}">
              <a16:creationId xmlns:a16="http://schemas.microsoft.com/office/drawing/2014/main" id="{00000000-0008-0000-0400-000048680400}"/>
            </a:ext>
          </a:extLst>
        </xdr:cNvPr>
        <xdr:cNvPicPr>
          <a:picLocks noChangeAspect="1"/>
        </xdr:cNvPicPr>
      </xdr:nvPicPr>
      <xdr:blipFill>
        <a:blip xmlns:r="http://schemas.openxmlformats.org/officeDocument/2006/relationships" r:embed="rId1"/>
        <a:stretch>
          <a:fillRect/>
        </a:stretch>
      </xdr:blipFill>
      <xdr:spPr>
        <a:xfrm>
          <a:off x="19526250" y="9259979"/>
          <a:ext cx="0" cy="239999"/>
        </a:xfrm>
        <a:prstGeom prst="rect">
          <a:avLst/>
        </a:prstGeom>
      </xdr:spPr>
    </xdr:pic>
    <xdr:clientData/>
  </xdr:twoCellAnchor>
  <xdr:twoCellAnchor>
    <xdr:from>
      <xdr:col>114</xdr:col>
      <xdr:colOff>140634</xdr:colOff>
      <xdr:row>118</xdr:row>
      <xdr:rowOff>56027</xdr:rowOff>
    </xdr:from>
    <xdr:to>
      <xdr:col>114</xdr:col>
      <xdr:colOff>401587</xdr:colOff>
      <xdr:row>118</xdr:row>
      <xdr:rowOff>288232</xdr:rowOff>
    </xdr:to>
    <xdr:pic>
      <xdr:nvPicPr>
        <xdr:cNvPr id="288841" name="図 288840">
          <a:extLst>
            <a:ext uri="{FF2B5EF4-FFF2-40B4-BE49-F238E27FC236}">
              <a16:creationId xmlns:a16="http://schemas.microsoft.com/office/drawing/2014/main" id="{00000000-0008-0000-0400-000049680400}"/>
            </a:ext>
          </a:extLst>
        </xdr:cNvPr>
        <xdr:cNvPicPr>
          <a:picLocks noChangeAspect="1"/>
        </xdr:cNvPicPr>
      </xdr:nvPicPr>
      <xdr:blipFill>
        <a:blip xmlns:r="http://schemas.openxmlformats.org/officeDocument/2006/relationships" r:embed="rId1"/>
        <a:stretch>
          <a:fillRect/>
        </a:stretch>
      </xdr:blipFill>
      <xdr:spPr>
        <a:xfrm>
          <a:off x="19526250" y="10085852"/>
          <a:ext cx="0" cy="232205"/>
        </a:xfrm>
        <a:prstGeom prst="rect">
          <a:avLst/>
        </a:prstGeom>
      </xdr:spPr>
    </xdr:pic>
    <xdr:clientData/>
  </xdr:twoCellAnchor>
  <xdr:twoCellAnchor>
    <xdr:from>
      <xdr:col>114</xdr:col>
      <xdr:colOff>140634</xdr:colOff>
      <xdr:row>120</xdr:row>
      <xdr:rowOff>40339</xdr:rowOff>
    </xdr:from>
    <xdr:to>
      <xdr:col>114</xdr:col>
      <xdr:colOff>401587</xdr:colOff>
      <xdr:row>120</xdr:row>
      <xdr:rowOff>284148</xdr:rowOff>
    </xdr:to>
    <xdr:pic>
      <xdr:nvPicPr>
        <xdr:cNvPr id="288842" name="図 288841">
          <a:extLst>
            <a:ext uri="{FF2B5EF4-FFF2-40B4-BE49-F238E27FC236}">
              <a16:creationId xmlns:a16="http://schemas.microsoft.com/office/drawing/2014/main" id="{00000000-0008-0000-0400-00004A680400}"/>
            </a:ext>
          </a:extLst>
        </xdr:cNvPr>
        <xdr:cNvPicPr>
          <a:picLocks noChangeAspect="1"/>
        </xdr:cNvPicPr>
      </xdr:nvPicPr>
      <xdr:blipFill>
        <a:blip xmlns:r="http://schemas.openxmlformats.org/officeDocument/2006/relationships" r:embed="rId1"/>
        <a:stretch>
          <a:fillRect/>
        </a:stretch>
      </xdr:blipFill>
      <xdr:spPr>
        <a:xfrm>
          <a:off x="19526250" y="10889314"/>
          <a:ext cx="0" cy="243809"/>
        </a:xfrm>
        <a:prstGeom prst="rect">
          <a:avLst/>
        </a:prstGeom>
      </xdr:spPr>
    </xdr:pic>
    <xdr:clientData/>
  </xdr:twoCellAnchor>
  <xdr:twoCellAnchor>
    <xdr:from>
      <xdr:col>114</xdr:col>
      <xdr:colOff>140634</xdr:colOff>
      <xdr:row>122</xdr:row>
      <xdr:rowOff>47063</xdr:rowOff>
    </xdr:from>
    <xdr:to>
      <xdr:col>114</xdr:col>
      <xdr:colOff>401587</xdr:colOff>
      <xdr:row>122</xdr:row>
      <xdr:rowOff>285157</xdr:rowOff>
    </xdr:to>
    <xdr:pic>
      <xdr:nvPicPr>
        <xdr:cNvPr id="288843" name="図 288842">
          <a:extLst>
            <a:ext uri="{FF2B5EF4-FFF2-40B4-BE49-F238E27FC236}">
              <a16:creationId xmlns:a16="http://schemas.microsoft.com/office/drawing/2014/main" id="{00000000-0008-0000-0400-00004B680400}"/>
            </a:ext>
          </a:extLst>
        </xdr:cNvPr>
        <xdr:cNvPicPr>
          <a:picLocks noChangeAspect="1"/>
        </xdr:cNvPicPr>
      </xdr:nvPicPr>
      <xdr:blipFill>
        <a:blip xmlns:r="http://schemas.openxmlformats.org/officeDocument/2006/relationships" r:embed="rId1"/>
        <a:stretch>
          <a:fillRect/>
        </a:stretch>
      </xdr:blipFill>
      <xdr:spPr>
        <a:xfrm>
          <a:off x="19526250" y="11715188"/>
          <a:ext cx="0" cy="238094"/>
        </a:xfrm>
        <a:prstGeom prst="rect">
          <a:avLst/>
        </a:prstGeom>
      </xdr:spPr>
    </xdr:pic>
    <xdr:clientData/>
  </xdr:twoCellAnchor>
  <xdr:twoCellAnchor>
    <xdr:from>
      <xdr:col>114</xdr:col>
      <xdr:colOff>140634</xdr:colOff>
      <xdr:row>130</xdr:row>
      <xdr:rowOff>42579</xdr:rowOff>
    </xdr:from>
    <xdr:to>
      <xdr:col>114</xdr:col>
      <xdr:colOff>401587</xdr:colOff>
      <xdr:row>130</xdr:row>
      <xdr:rowOff>286388</xdr:rowOff>
    </xdr:to>
    <xdr:pic>
      <xdr:nvPicPr>
        <xdr:cNvPr id="288844" name="図 288843">
          <a:extLst>
            <a:ext uri="{FF2B5EF4-FFF2-40B4-BE49-F238E27FC236}">
              <a16:creationId xmlns:a16="http://schemas.microsoft.com/office/drawing/2014/main" id="{00000000-0008-0000-0400-00004C680400}"/>
            </a:ext>
          </a:extLst>
        </xdr:cNvPr>
        <xdr:cNvPicPr>
          <a:picLocks noChangeAspect="1"/>
        </xdr:cNvPicPr>
      </xdr:nvPicPr>
      <xdr:blipFill>
        <a:blip xmlns:r="http://schemas.openxmlformats.org/officeDocument/2006/relationships" r:embed="rId1"/>
        <a:stretch>
          <a:fillRect/>
        </a:stretch>
      </xdr:blipFill>
      <xdr:spPr>
        <a:xfrm>
          <a:off x="19526250" y="14149104"/>
          <a:ext cx="0" cy="243809"/>
        </a:xfrm>
        <a:prstGeom prst="rect">
          <a:avLst/>
        </a:prstGeom>
      </xdr:spPr>
    </xdr:pic>
    <xdr:clientData/>
  </xdr:twoCellAnchor>
  <xdr:twoCellAnchor>
    <xdr:from>
      <xdr:col>114</xdr:col>
      <xdr:colOff>140634</xdr:colOff>
      <xdr:row>132</xdr:row>
      <xdr:rowOff>49302</xdr:rowOff>
    </xdr:from>
    <xdr:to>
      <xdr:col>114</xdr:col>
      <xdr:colOff>401587</xdr:colOff>
      <xdr:row>132</xdr:row>
      <xdr:rowOff>289301</xdr:rowOff>
    </xdr:to>
    <xdr:pic>
      <xdr:nvPicPr>
        <xdr:cNvPr id="288845" name="図 288844">
          <a:extLst>
            <a:ext uri="{FF2B5EF4-FFF2-40B4-BE49-F238E27FC236}">
              <a16:creationId xmlns:a16="http://schemas.microsoft.com/office/drawing/2014/main" id="{00000000-0008-0000-0400-00004D680400}"/>
            </a:ext>
          </a:extLst>
        </xdr:cNvPr>
        <xdr:cNvPicPr>
          <a:picLocks noChangeAspect="1"/>
        </xdr:cNvPicPr>
      </xdr:nvPicPr>
      <xdr:blipFill>
        <a:blip xmlns:r="http://schemas.openxmlformats.org/officeDocument/2006/relationships" r:embed="rId1"/>
        <a:stretch>
          <a:fillRect/>
        </a:stretch>
      </xdr:blipFill>
      <xdr:spPr>
        <a:xfrm>
          <a:off x="19526250" y="14765427"/>
          <a:ext cx="0" cy="239999"/>
        </a:xfrm>
        <a:prstGeom prst="rect">
          <a:avLst/>
        </a:prstGeom>
      </xdr:spPr>
    </xdr:pic>
    <xdr:clientData/>
  </xdr:twoCellAnchor>
  <xdr:twoCellAnchor>
    <xdr:from>
      <xdr:col>114</xdr:col>
      <xdr:colOff>140634</xdr:colOff>
      <xdr:row>134</xdr:row>
      <xdr:rowOff>44819</xdr:rowOff>
    </xdr:from>
    <xdr:to>
      <xdr:col>114</xdr:col>
      <xdr:colOff>401587</xdr:colOff>
      <xdr:row>134</xdr:row>
      <xdr:rowOff>288628</xdr:rowOff>
    </xdr:to>
    <xdr:pic>
      <xdr:nvPicPr>
        <xdr:cNvPr id="288846" name="図 288845">
          <a:extLst>
            <a:ext uri="{FF2B5EF4-FFF2-40B4-BE49-F238E27FC236}">
              <a16:creationId xmlns:a16="http://schemas.microsoft.com/office/drawing/2014/main" id="{00000000-0008-0000-0400-00004E680400}"/>
            </a:ext>
          </a:extLst>
        </xdr:cNvPr>
        <xdr:cNvPicPr>
          <a:picLocks noChangeAspect="1"/>
        </xdr:cNvPicPr>
      </xdr:nvPicPr>
      <xdr:blipFill>
        <a:blip xmlns:r="http://schemas.openxmlformats.org/officeDocument/2006/relationships" r:embed="rId1"/>
        <a:stretch>
          <a:fillRect/>
        </a:stretch>
      </xdr:blipFill>
      <xdr:spPr>
        <a:xfrm>
          <a:off x="19526250" y="15370544"/>
          <a:ext cx="0" cy="243809"/>
        </a:xfrm>
        <a:prstGeom prst="rect">
          <a:avLst/>
        </a:prstGeom>
      </xdr:spPr>
    </xdr:pic>
    <xdr:clientData/>
  </xdr:twoCellAnchor>
  <xdr:twoCellAnchor>
    <xdr:from>
      <xdr:col>114</xdr:col>
      <xdr:colOff>140634</xdr:colOff>
      <xdr:row>136</xdr:row>
      <xdr:rowOff>40337</xdr:rowOff>
    </xdr:from>
    <xdr:to>
      <xdr:col>114</xdr:col>
      <xdr:colOff>401587</xdr:colOff>
      <xdr:row>136</xdr:row>
      <xdr:rowOff>284146</xdr:rowOff>
    </xdr:to>
    <xdr:pic>
      <xdr:nvPicPr>
        <xdr:cNvPr id="288847" name="図 288846">
          <a:extLst>
            <a:ext uri="{FF2B5EF4-FFF2-40B4-BE49-F238E27FC236}">
              <a16:creationId xmlns:a16="http://schemas.microsoft.com/office/drawing/2014/main" id="{00000000-0008-0000-0400-00004F680400}"/>
            </a:ext>
          </a:extLst>
        </xdr:cNvPr>
        <xdr:cNvPicPr>
          <a:picLocks noChangeAspect="1"/>
        </xdr:cNvPicPr>
      </xdr:nvPicPr>
      <xdr:blipFill>
        <a:blip xmlns:r="http://schemas.openxmlformats.org/officeDocument/2006/relationships" r:embed="rId1"/>
        <a:stretch>
          <a:fillRect/>
        </a:stretch>
      </xdr:blipFill>
      <xdr:spPr>
        <a:xfrm>
          <a:off x="19526250" y="15975662"/>
          <a:ext cx="0" cy="243809"/>
        </a:xfrm>
        <a:prstGeom prst="rect">
          <a:avLst/>
        </a:prstGeom>
      </xdr:spPr>
    </xdr:pic>
    <xdr:clientData/>
  </xdr:twoCellAnchor>
  <xdr:twoCellAnchor>
    <xdr:from>
      <xdr:col>114</xdr:col>
      <xdr:colOff>140634</xdr:colOff>
      <xdr:row>138</xdr:row>
      <xdr:rowOff>47060</xdr:rowOff>
    </xdr:from>
    <xdr:to>
      <xdr:col>114</xdr:col>
      <xdr:colOff>401587</xdr:colOff>
      <xdr:row>138</xdr:row>
      <xdr:rowOff>285154</xdr:rowOff>
    </xdr:to>
    <xdr:pic>
      <xdr:nvPicPr>
        <xdr:cNvPr id="288848" name="図 288847">
          <a:extLst>
            <a:ext uri="{FF2B5EF4-FFF2-40B4-BE49-F238E27FC236}">
              <a16:creationId xmlns:a16="http://schemas.microsoft.com/office/drawing/2014/main" id="{00000000-0008-0000-0400-000050680400}"/>
            </a:ext>
          </a:extLst>
        </xdr:cNvPr>
        <xdr:cNvPicPr>
          <a:picLocks noChangeAspect="1"/>
        </xdr:cNvPicPr>
      </xdr:nvPicPr>
      <xdr:blipFill>
        <a:blip xmlns:r="http://schemas.openxmlformats.org/officeDocument/2006/relationships" r:embed="rId1"/>
        <a:stretch>
          <a:fillRect/>
        </a:stretch>
      </xdr:blipFill>
      <xdr:spPr>
        <a:xfrm>
          <a:off x="19526250" y="16591985"/>
          <a:ext cx="0" cy="238094"/>
        </a:xfrm>
        <a:prstGeom prst="rect">
          <a:avLst/>
        </a:prstGeom>
      </xdr:spPr>
    </xdr:pic>
    <xdr:clientData/>
  </xdr:twoCellAnchor>
  <xdr:twoCellAnchor>
    <xdr:from>
      <xdr:col>114</xdr:col>
      <xdr:colOff>140634</xdr:colOff>
      <xdr:row>140</xdr:row>
      <xdr:rowOff>31372</xdr:rowOff>
    </xdr:from>
    <xdr:to>
      <xdr:col>114</xdr:col>
      <xdr:colOff>401587</xdr:colOff>
      <xdr:row>140</xdr:row>
      <xdr:rowOff>282801</xdr:rowOff>
    </xdr:to>
    <xdr:pic>
      <xdr:nvPicPr>
        <xdr:cNvPr id="288849" name="図 288848">
          <a:extLst>
            <a:ext uri="{FF2B5EF4-FFF2-40B4-BE49-F238E27FC236}">
              <a16:creationId xmlns:a16="http://schemas.microsoft.com/office/drawing/2014/main" id="{00000000-0008-0000-0400-000051680400}"/>
            </a:ext>
          </a:extLst>
        </xdr:cNvPr>
        <xdr:cNvPicPr>
          <a:picLocks noChangeAspect="1"/>
        </xdr:cNvPicPr>
      </xdr:nvPicPr>
      <xdr:blipFill>
        <a:blip xmlns:r="http://schemas.openxmlformats.org/officeDocument/2006/relationships" r:embed="rId1"/>
        <a:stretch>
          <a:fillRect/>
        </a:stretch>
      </xdr:blipFill>
      <xdr:spPr>
        <a:xfrm>
          <a:off x="19526250" y="17185897"/>
          <a:ext cx="0" cy="251429"/>
        </a:xfrm>
        <a:prstGeom prst="rect">
          <a:avLst/>
        </a:prstGeom>
      </xdr:spPr>
    </xdr:pic>
    <xdr:clientData/>
  </xdr:twoCellAnchor>
  <xdr:twoCellAnchor>
    <xdr:from>
      <xdr:col>114</xdr:col>
      <xdr:colOff>140634</xdr:colOff>
      <xdr:row>144</xdr:row>
      <xdr:rowOff>38095</xdr:rowOff>
    </xdr:from>
    <xdr:to>
      <xdr:col>114</xdr:col>
      <xdr:colOff>401587</xdr:colOff>
      <xdr:row>144</xdr:row>
      <xdr:rowOff>289524</xdr:rowOff>
    </xdr:to>
    <xdr:pic>
      <xdr:nvPicPr>
        <xdr:cNvPr id="288850" name="図 288849">
          <a:extLst>
            <a:ext uri="{FF2B5EF4-FFF2-40B4-BE49-F238E27FC236}">
              <a16:creationId xmlns:a16="http://schemas.microsoft.com/office/drawing/2014/main" id="{00000000-0008-0000-0400-000052680400}"/>
            </a:ext>
          </a:extLst>
        </xdr:cNvPr>
        <xdr:cNvPicPr>
          <a:picLocks noChangeAspect="1"/>
        </xdr:cNvPicPr>
      </xdr:nvPicPr>
      <xdr:blipFill>
        <a:blip xmlns:r="http://schemas.openxmlformats.org/officeDocument/2006/relationships" r:embed="rId1"/>
        <a:stretch>
          <a:fillRect/>
        </a:stretch>
      </xdr:blipFill>
      <xdr:spPr>
        <a:xfrm>
          <a:off x="19526250" y="18411820"/>
          <a:ext cx="0" cy="251429"/>
        </a:xfrm>
        <a:prstGeom prst="rect">
          <a:avLst/>
        </a:prstGeom>
      </xdr:spPr>
    </xdr:pic>
    <xdr:clientData/>
  </xdr:twoCellAnchor>
  <xdr:twoCellAnchor>
    <xdr:from>
      <xdr:col>114</xdr:col>
      <xdr:colOff>140634</xdr:colOff>
      <xdr:row>146</xdr:row>
      <xdr:rowOff>33612</xdr:rowOff>
    </xdr:from>
    <xdr:to>
      <xdr:col>114</xdr:col>
      <xdr:colOff>401587</xdr:colOff>
      <xdr:row>146</xdr:row>
      <xdr:rowOff>285041</xdr:rowOff>
    </xdr:to>
    <xdr:pic>
      <xdr:nvPicPr>
        <xdr:cNvPr id="288851" name="図 288850">
          <a:extLst>
            <a:ext uri="{FF2B5EF4-FFF2-40B4-BE49-F238E27FC236}">
              <a16:creationId xmlns:a16="http://schemas.microsoft.com/office/drawing/2014/main" id="{00000000-0008-0000-0400-000053680400}"/>
            </a:ext>
          </a:extLst>
        </xdr:cNvPr>
        <xdr:cNvPicPr>
          <a:picLocks noChangeAspect="1"/>
        </xdr:cNvPicPr>
      </xdr:nvPicPr>
      <xdr:blipFill>
        <a:blip xmlns:r="http://schemas.openxmlformats.org/officeDocument/2006/relationships" r:embed="rId1"/>
        <a:stretch>
          <a:fillRect/>
        </a:stretch>
      </xdr:blipFill>
      <xdr:spPr>
        <a:xfrm>
          <a:off x="19526250" y="19016937"/>
          <a:ext cx="0" cy="251429"/>
        </a:xfrm>
        <a:prstGeom prst="rect">
          <a:avLst/>
        </a:prstGeom>
      </xdr:spPr>
    </xdr:pic>
    <xdr:clientData/>
  </xdr:twoCellAnchor>
  <xdr:twoCellAnchor>
    <xdr:from>
      <xdr:col>114</xdr:col>
      <xdr:colOff>140634</xdr:colOff>
      <xdr:row>148</xdr:row>
      <xdr:rowOff>17924</xdr:rowOff>
    </xdr:from>
    <xdr:to>
      <xdr:col>114</xdr:col>
      <xdr:colOff>401587</xdr:colOff>
      <xdr:row>148</xdr:row>
      <xdr:rowOff>265543</xdr:rowOff>
    </xdr:to>
    <xdr:pic>
      <xdr:nvPicPr>
        <xdr:cNvPr id="288852" name="図 288851">
          <a:extLst>
            <a:ext uri="{FF2B5EF4-FFF2-40B4-BE49-F238E27FC236}">
              <a16:creationId xmlns:a16="http://schemas.microsoft.com/office/drawing/2014/main" id="{00000000-0008-0000-0400-000054680400}"/>
            </a:ext>
          </a:extLst>
        </xdr:cNvPr>
        <xdr:cNvPicPr>
          <a:picLocks noChangeAspect="1"/>
        </xdr:cNvPicPr>
      </xdr:nvPicPr>
      <xdr:blipFill>
        <a:blip xmlns:r="http://schemas.openxmlformats.org/officeDocument/2006/relationships" r:embed="rId1"/>
        <a:stretch>
          <a:fillRect/>
        </a:stretch>
      </xdr:blipFill>
      <xdr:spPr>
        <a:xfrm>
          <a:off x="19526250" y="19610849"/>
          <a:ext cx="0" cy="247619"/>
        </a:xfrm>
        <a:prstGeom prst="rect">
          <a:avLst/>
        </a:prstGeom>
      </xdr:spPr>
    </xdr:pic>
    <xdr:clientData/>
  </xdr:twoCellAnchor>
  <xdr:oneCellAnchor>
    <xdr:from>
      <xdr:col>114</xdr:col>
      <xdr:colOff>140634</xdr:colOff>
      <xdr:row>150</xdr:row>
      <xdr:rowOff>35853</xdr:rowOff>
    </xdr:from>
    <xdr:ext cx="257143" cy="251429"/>
    <xdr:pic>
      <xdr:nvPicPr>
        <xdr:cNvPr id="288853" name="図 288852" hidden="1">
          <a:extLst>
            <a:ext uri="{FF2B5EF4-FFF2-40B4-BE49-F238E27FC236}">
              <a16:creationId xmlns:a16="http://schemas.microsoft.com/office/drawing/2014/main" id="{00000000-0008-0000-0400-000055680400}"/>
            </a:ext>
          </a:extLst>
        </xdr:cNvPr>
        <xdr:cNvPicPr>
          <a:picLocks noChangeAspect="1"/>
        </xdr:cNvPicPr>
      </xdr:nvPicPr>
      <xdr:blipFill>
        <a:blip xmlns:r="http://schemas.openxmlformats.org/officeDocument/2006/relationships" r:embed="rId1"/>
        <a:stretch>
          <a:fillRect/>
        </a:stretch>
      </xdr:blipFill>
      <xdr:spPr>
        <a:xfrm>
          <a:off x="19526250" y="20238378"/>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54" name="図 288853" hidden="1">
          <a:extLst>
            <a:ext uri="{FF2B5EF4-FFF2-40B4-BE49-F238E27FC236}">
              <a16:creationId xmlns:a16="http://schemas.microsoft.com/office/drawing/2014/main" id="{00000000-0008-0000-0400-000056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48681"/>
    <xdr:pic>
      <xdr:nvPicPr>
        <xdr:cNvPr id="288855" name="図 288854" hidden="1">
          <a:extLst>
            <a:ext uri="{FF2B5EF4-FFF2-40B4-BE49-F238E27FC236}">
              <a16:creationId xmlns:a16="http://schemas.microsoft.com/office/drawing/2014/main" id="{00000000-0008-0000-0400-000057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48681"/>
        </a:xfrm>
        <a:prstGeom prst="rect">
          <a:avLst/>
        </a:prstGeom>
      </xdr:spPr>
    </xdr:pic>
    <xdr:clientData/>
  </xdr:oneCellAnchor>
  <xdr:oneCellAnchor>
    <xdr:from>
      <xdr:col>114</xdr:col>
      <xdr:colOff>140634</xdr:colOff>
      <xdr:row>190</xdr:row>
      <xdr:rowOff>0</xdr:rowOff>
    </xdr:from>
    <xdr:ext cx="257143" cy="247448"/>
    <xdr:pic>
      <xdr:nvPicPr>
        <xdr:cNvPr id="288856" name="図 288855" hidden="1">
          <a:extLst>
            <a:ext uri="{FF2B5EF4-FFF2-40B4-BE49-F238E27FC236}">
              <a16:creationId xmlns:a16="http://schemas.microsoft.com/office/drawing/2014/main" id="{00000000-0008-0000-0400-000058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47448"/>
        </a:xfrm>
        <a:prstGeom prst="rect">
          <a:avLst/>
        </a:prstGeom>
      </xdr:spPr>
    </xdr:pic>
    <xdr:clientData/>
  </xdr:oneCellAnchor>
  <xdr:oneCellAnchor>
    <xdr:from>
      <xdr:col>114</xdr:col>
      <xdr:colOff>140634</xdr:colOff>
      <xdr:row>190</xdr:row>
      <xdr:rowOff>0</xdr:rowOff>
    </xdr:from>
    <xdr:ext cx="257143" cy="251429"/>
    <xdr:pic>
      <xdr:nvPicPr>
        <xdr:cNvPr id="288857" name="図 288856" hidden="1">
          <a:extLst>
            <a:ext uri="{FF2B5EF4-FFF2-40B4-BE49-F238E27FC236}">
              <a16:creationId xmlns:a16="http://schemas.microsoft.com/office/drawing/2014/main" id="{00000000-0008-0000-0400-000059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58" name="図 288857" hidden="1">
          <a:extLst>
            <a:ext uri="{FF2B5EF4-FFF2-40B4-BE49-F238E27FC236}">
              <a16:creationId xmlns:a16="http://schemas.microsoft.com/office/drawing/2014/main" id="{00000000-0008-0000-0400-00005A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59" name="図 288858" hidden="1">
          <a:extLst>
            <a:ext uri="{FF2B5EF4-FFF2-40B4-BE49-F238E27FC236}">
              <a16:creationId xmlns:a16="http://schemas.microsoft.com/office/drawing/2014/main" id="{00000000-0008-0000-0400-00005B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60" name="図 288859" hidden="1">
          <a:extLst>
            <a:ext uri="{FF2B5EF4-FFF2-40B4-BE49-F238E27FC236}">
              <a16:creationId xmlns:a16="http://schemas.microsoft.com/office/drawing/2014/main" id="{00000000-0008-0000-0400-00005C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61" name="図 288860" hidden="1">
          <a:extLst>
            <a:ext uri="{FF2B5EF4-FFF2-40B4-BE49-F238E27FC236}">
              <a16:creationId xmlns:a16="http://schemas.microsoft.com/office/drawing/2014/main" id="{00000000-0008-0000-0400-00005D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oneCellAnchor>
    <xdr:from>
      <xdr:col>114</xdr:col>
      <xdr:colOff>140634</xdr:colOff>
      <xdr:row>190</xdr:row>
      <xdr:rowOff>0</xdr:rowOff>
    </xdr:from>
    <xdr:ext cx="257143" cy="251429"/>
    <xdr:pic>
      <xdr:nvPicPr>
        <xdr:cNvPr id="288862" name="図 288861" hidden="1">
          <a:extLst>
            <a:ext uri="{FF2B5EF4-FFF2-40B4-BE49-F238E27FC236}">
              <a16:creationId xmlns:a16="http://schemas.microsoft.com/office/drawing/2014/main" id="{00000000-0008-0000-0400-00005E680400}"/>
            </a:ext>
          </a:extLst>
        </xdr:cNvPr>
        <xdr:cNvPicPr>
          <a:picLocks noChangeAspect="1"/>
        </xdr:cNvPicPr>
      </xdr:nvPicPr>
      <xdr:blipFill>
        <a:blip xmlns:r="http://schemas.openxmlformats.org/officeDocument/2006/relationships" r:embed="rId1"/>
        <a:stretch>
          <a:fillRect/>
        </a:stretch>
      </xdr:blipFill>
      <xdr:spPr>
        <a:xfrm>
          <a:off x="19526250" y="32394525"/>
          <a:ext cx="257143" cy="251429"/>
        </a:xfrm>
        <a:prstGeom prst="rect">
          <a:avLst/>
        </a:prstGeom>
      </xdr:spPr>
    </xdr:pic>
    <xdr:clientData/>
  </xdr:oneCellAnchor>
  <xdr:twoCellAnchor>
    <xdr:from>
      <xdr:col>114</xdr:col>
      <xdr:colOff>140634</xdr:colOff>
      <xdr:row>190</xdr:row>
      <xdr:rowOff>15931</xdr:rowOff>
    </xdr:from>
    <xdr:to>
      <xdr:col>114</xdr:col>
      <xdr:colOff>401587</xdr:colOff>
      <xdr:row>190</xdr:row>
      <xdr:rowOff>249708</xdr:rowOff>
    </xdr:to>
    <xdr:pic>
      <xdr:nvPicPr>
        <xdr:cNvPr id="288863" name="図 288862">
          <a:extLst>
            <a:ext uri="{FF2B5EF4-FFF2-40B4-BE49-F238E27FC236}">
              <a16:creationId xmlns:a16="http://schemas.microsoft.com/office/drawing/2014/main" id="{00000000-0008-0000-0400-00005F680400}"/>
            </a:ext>
          </a:extLst>
        </xdr:cNvPr>
        <xdr:cNvPicPr>
          <a:picLocks noChangeAspect="1"/>
        </xdr:cNvPicPr>
      </xdr:nvPicPr>
      <xdr:blipFill>
        <a:blip xmlns:r="http://schemas.openxmlformats.org/officeDocument/2006/relationships" r:embed="rId1"/>
        <a:stretch>
          <a:fillRect/>
        </a:stretch>
      </xdr:blipFill>
      <xdr:spPr>
        <a:xfrm>
          <a:off x="19526250" y="32410456"/>
          <a:ext cx="0" cy="233777"/>
        </a:xfrm>
        <a:prstGeom prst="rect">
          <a:avLst/>
        </a:prstGeom>
      </xdr:spPr>
    </xdr:pic>
    <xdr:clientData/>
  </xdr:twoCellAnchor>
  <xdr:twoCellAnchor>
    <xdr:from>
      <xdr:col>114</xdr:col>
      <xdr:colOff>140634</xdr:colOff>
      <xdr:row>194</xdr:row>
      <xdr:rowOff>42577</xdr:rowOff>
    </xdr:from>
    <xdr:to>
      <xdr:col>114</xdr:col>
      <xdr:colOff>401587</xdr:colOff>
      <xdr:row>194</xdr:row>
      <xdr:rowOff>286386</xdr:rowOff>
    </xdr:to>
    <xdr:pic>
      <xdr:nvPicPr>
        <xdr:cNvPr id="288864" name="図 288863">
          <a:extLst>
            <a:ext uri="{FF2B5EF4-FFF2-40B4-BE49-F238E27FC236}">
              <a16:creationId xmlns:a16="http://schemas.microsoft.com/office/drawing/2014/main" id="{00000000-0008-0000-0400-000060680400}"/>
            </a:ext>
          </a:extLst>
        </xdr:cNvPr>
        <xdr:cNvPicPr>
          <a:picLocks noChangeAspect="1"/>
        </xdr:cNvPicPr>
      </xdr:nvPicPr>
      <xdr:blipFill>
        <a:blip xmlns:r="http://schemas.openxmlformats.org/officeDocument/2006/relationships" r:embed="rId1"/>
        <a:stretch>
          <a:fillRect/>
        </a:stretch>
      </xdr:blipFill>
      <xdr:spPr>
        <a:xfrm>
          <a:off x="19526250" y="33656302"/>
          <a:ext cx="0" cy="243809"/>
        </a:xfrm>
        <a:prstGeom prst="rect">
          <a:avLst/>
        </a:prstGeom>
      </xdr:spPr>
    </xdr:pic>
    <xdr:clientData/>
  </xdr:twoCellAnchor>
  <xdr:twoCellAnchor>
    <xdr:from>
      <xdr:col>114</xdr:col>
      <xdr:colOff>140634</xdr:colOff>
      <xdr:row>205</xdr:row>
      <xdr:rowOff>38094</xdr:rowOff>
    </xdr:from>
    <xdr:to>
      <xdr:col>114</xdr:col>
      <xdr:colOff>401587</xdr:colOff>
      <xdr:row>205</xdr:row>
      <xdr:rowOff>289523</xdr:rowOff>
    </xdr:to>
    <xdr:pic>
      <xdr:nvPicPr>
        <xdr:cNvPr id="288865" name="図 288864">
          <a:extLst>
            <a:ext uri="{FF2B5EF4-FFF2-40B4-BE49-F238E27FC236}">
              <a16:creationId xmlns:a16="http://schemas.microsoft.com/office/drawing/2014/main" id="{00000000-0008-0000-0400-000061680400}"/>
            </a:ext>
          </a:extLst>
        </xdr:cNvPr>
        <xdr:cNvPicPr>
          <a:picLocks noChangeAspect="1"/>
        </xdr:cNvPicPr>
      </xdr:nvPicPr>
      <xdr:blipFill>
        <a:blip xmlns:r="http://schemas.openxmlformats.org/officeDocument/2006/relationships" r:embed="rId1"/>
        <a:stretch>
          <a:fillRect/>
        </a:stretch>
      </xdr:blipFill>
      <xdr:spPr>
        <a:xfrm>
          <a:off x="19526250" y="37004619"/>
          <a:ext cx="0" cy="251429"/>
        </a:xfrm>
        <a:prstGeom prst="rect">
          <a:avLst/>
        </a:prstGeom>
      </xdr:spPr>
    </xdr:pic>
    <xdr:clientData/>
  </xdr:twoCellAnchor>
  <xdr:twoCellAnchor>
    <xdr:from>
      <xdr:col>114</xdr:col>
      <xdr:colOff>140634</xdr:colOff>
      <xdr:row>214</xdr:row>
      <xdr:rowOff>44817</xdr:rowOff>
    </xdr:from>
    <xdr:to>
      <xdr:col>114</xdr:col>
      <xdr:colOff>401587</xdr:colOff>
      <xdr:row>214</xdr:row>
      <xdr:rowOff>288626</xdr:rowOff>
    </xdr:to>
    <xdr:pic>
      <xdr:nvPicPr>
        <xdr:cNvPr id="288866" name="図 288865">
          <a:extLst>
            <a:ext uri="{FF2B5EF4-FFF2-40B4-BE49-F238E27FC236}">
              <a16:creationId xmlns:a16="http://schemas.microsoft.com/office/drawing/2014/main" id="{00000000-0008-0000-0400-000062680400}"/>
            </a:ext>
          </a:extLst>
        </xdr:cNvPr>
        <xdr:cNvPicPr>
          <a:picLocks noChangeAspect="1"/>
        </xdr:cNvPicPr>
      </xdr:nvPicPr>
      <xdr:blipFill>
        <a:blip xmlns:r="http://schemas.openxmlformats.org/officeDocument/2006/relationships" r:embed="rId1"/>
        <a:stretch>
          <a:fillRect/>
        </a:stretch>
      </xdr:blipFill>
      <xdr:spPr>
        <a:xfrm>
          <a:off x="19526250" y="39906942"/>
          <a:ext cx="0" cy="243809"/>
        </a:xfrm>
        <a:prstGeom prst="rect">
          <a:avLst/>
        </a:prstGeom>
      </xdr:spPr>
    </xdr:pic>
    <xdr:clientData/>
  </xdr:twoCellAnchor>
  <xdr:twoCellAnchor>
    <xdr:from>
      <xdr:col>114</xdr:col>
      <xdr:colOff>140634</xdr:colOff>
      <xdr:row>225</xdr:row>
      <xdr:rowOff>51540</xdr:rowOff>
    </xdr:from>
    <xdr:to>
      <xdr:col>114</xdr:col>
      <xdr:colOff>401587</xdr:colOff>
      <xdr:row>225</xdr:row>
      <xdr:rowOff>287729</xdr:rowOff>
    </xdr:to>
    <xdr:pic>
      <xdr:nvPicPr>
        <xdr:cNvPr id="288867" name="図 288866">
          <a:extLst>
            <a:ext uri="{FF2B5EF4-FFF2-40B4-BE49-F238E27FC236}">
              <a16:creationId xmlns:a16="http://schemas.microsoft.com/office/drawing/2014/main" id="{00000000-0008-0000-0400-000063680400}"/>
            </a:ext>
          </a:extLst>
        </xdr:cNvPr>
        <xdr:cNvPicPr>
          <a:picLocks noChangeAspect="1"/>
        </xdr:cNvPicPr>
      </xdr:nvPicPr>
      <xdr:blipFill>
        <a:blip xmlns:r="http://schemas.openxmlformats.org/officeDocument/2006/relationships" r:embed="rId1"/>
        <a:stretch>
          <a:fillRect/>
        </a:stretch>
      </xdr:blipFill>
      <xdr:spPr>
        <a:xfrm>
          <a:off x="19526250" y="43266465"/>
          <a:ext cx="0" cy="236189"/>
        </a:xfrm>
        <a:prstGeom prst="rect">
          <a:avLst/>
        </a:prstGeom>
      </xdr:spPr>
    </xdr:pic>
    <xdr:clientData/>
  </xdr:twoCellAnchor>
  <xdr:twoCellAnchor>
    <xdr:from>
      <xdr:col>114</xdr:col>
      <xdr:colOff>140634</xdr:colOff>
      <xdr:row>230</xdr:row>
      <xdr:rowOff>31370</xdr:rowOff>
    </xdr:from>
    <xdr:to>
      <xdr:col>114</xdr:col>
      <xdr:colOff>401587</xdr:colOff>
      <xdr:row>230</xdr:row>
      <xdr:rowOff>282799</xdr:rowOff>
    </xdr:to>
    <xdr:pic>
      <xdr:nvPicPr>
        <xdr:cNvPr id="288868" name="図 288867">
          <a:extLst>
            <a:ext uri="{FF2B5EF4-FFF2-40B4-BE49-F238E27FC236}">
              <a16:creationId xmlns:a16="http://schemas.microsoft.com/office/drawing/2014/main" id="{00000000-0008-0000-0400-000064680400}"/>
            </a:ext>
          </a:extLst>
        </xdr:cNvPr>
        <xdr:cNvPicPr>
          <a:picLocks noChangeAspect="1"/>
        </xdr:cNvPicPr>
      </xdr:nvPicPr>
      <xdr:blipFill>
        <a:blip xmlns:r="http://schemas.openxmlformats.org/officeDocument/2006/relationships" r:embed="rId1"/>
        <a:stretch>
          <a:fillRect/>
        </a:stretch>
      </xdr:blipFill>
      <xdr:spPr>
        <a:xfrm>
          <a:off x="19526250" y="44770295"/>
          <a:ext cx="0" cy="251429"/>
        </a:xfrm>
        <a:prstGeom prst="rect">
          <a:avLst/>
        </a:prstGeom>
      </xdr:spPr>
    </xdr:pic>
    <xdr:clientData/>
  </xdr:twoCellAnchor>
  <xdr:twoCellAnchor>
    <xdr:from>
      <xdr:col>114</xdr:col>
      <xdr:colOff>140634</xdr:colOff>
      <xdr:row>235</xdr:row>
      <xdr:rowOff>38094</xdr:rowOff>
    </xdr:from>
    <xdr:to>
      <xdr:col>114</xdr:col>
      <xdr:colOff>401587</xdr:colOff>
      <xdr:row>235</xdr:row>
      <xdr:rowOff>289523</xdr:rowOff>
    </xdr:to>
    <xdr:pic>
      <xdr:nvPicPr>
        <xdr:cNvPr id="288869" name="図 288868">
          <a:extLst>
            <a:ext uri="{FF2B5EF4-FFF2-40B4-BE49-F238E27FC236}">
              <a16:creationId xmlns:a16="http://schemas.microsoft.com/office/drawing/2014/main" id="{00000000-0008-0000-0400-000065680400}"/>
            </a:ext>
          </a:extLst>
        </xdr:cNvPr>
        <xdr:cNvPicPr>
          <a:picLocks noChangeAspect="1"/>
        </xdr:cNvPicPr>
      </xdr:nvPicPr>
      <xdr:blipFill>
        <a:blip xmlns:r="http://schemas.openxmlformats.org/officeDocument/2006/relationships" r:embed="rId1"/>
        <a:stretch>
          <a:fillRect/>
        </a:stretch>
      </xdr:blipFill>
      <xdr:spPr>
        <a:xfrm>
          <a:off x="19526250" y="46301019"/>
          <a:ext cx="0" cy="251429"/>
        </a:xfrm>
        <a:prstGeom prst="rect">
          <a:avLst/>
        </a:prstGeom>
      </xdr:spPr>
    </xdr:pic>
    <xdr:clientData/>
  </xdr:twoCellAnchor>
  <xdr:twoCellAnchor>
    <xdr:from>
      <xdr:col>114</xdr:col>
      <xdr:colOff>140634</xdr:colOff>
      <xdr:row>242</xdr:row>
      <xdr:rowOff>44817</xdr:rowOff>
    </xdr:from>
    <xdr:to>
      <xdr:col>114</xdr:col>
      <xdr:colOff>401587</xdr:colOff>
      <xdr:row>242</xdr:row>
      <xdr:rowOff>288626</xdr:rowOff>
    </xdr:to>
    <xdr:pic>
      <xdr:nvPicPr>
        <xdr:cNvPr id="288870" name="図 288869">
          <a:extLst>
            <a:ext uri="{FF2B5EF4-FFF2-40B4-BE49-F238E27FC236}">
              <a16:creationId xmlns:a16="http://schemas.microsoft.com/office/drawing/2014/main" id="{00000000-0008-0000-0400-000066680400}"/>
            </a:ext>
          </a:extLst>
        </xdr:cNvPr>
        <xdr:cNvPicPr>
          <a:picLocks noChangeAspect="1"/>
        </xdr:cNvPicPr>
      </xdr:nvPicPr>
      <xdr:blipFill>
        <a:blip xmlns:r="http://schemas.openxmlformats.org/officeDocument/2006/relationships" r:embed="rId1"/>
        <a:stretch>
          <a:fillRect/>
        </a:stretch>
      </xdr:blipFill>
      <xdr:spPr>
        <a:xfrm>
          <a:off x="19526250" y="48441342"/>
          <a:ext cx="0" cy="243809"/>
        </a:xfrm>
        <a:prstGeom prst="rect">
          <a:avLst/>
        </a:prstGeom>
      </xdr:spPr>
    </xdr:pic>
    <xdr:clientData/>
  </xdr:twoCellAnchor>
  <xdr:twoCellAnchor>
    <xdr:from>
      <xdr:col>114</xdr:col>
      <xdr:colOff>140634</xdr:colOff>
      <xdr:row>284</xdr:row>
      <xdr:rowOff>40335</xdr:rowOff>
    </xdr:from>
    <xdr:to>
      <xdr:col>114</xdr:col>
      <xdr:colOff>401587</xdr:colOff>
      <xdr:row>284</xdr:row>
      <xdr:rowOff>284144</xdr:rowOff>
    </xdr:to>
    <xdr:pic>
      <xdr:nvPicPr>
        <xdr:cNvPr id="288871" name="図 288870">
          <a:extLst>
            <a:ext uri="{FF2B5EF4-FFF2-40B4-BE49-F238E27FC236}">
              <a16:creationId xmlns:a16="http://schemas.microsoft.com/office/drawing/2014/main" id="{00000000-0008-0000-0400-000067680400}"/>
            </a:ext>
          </a:extLst>
        </xdr:cNvPr>
        <xdr:cNvPicPr>
          <a:picLocks noChangeAspect="1"/>
        </xdr:cNvPicPr>
      </xdr:nvPicPr>
      <xdr:blipFill>
        <a:blip xmlns:r="http://schemas.openxmlformats.org/officeDocument/2006/relationships" r:embed="rId1"/>
        <a:stretch>
          <a:fillRect/>
        </a:stretch>
      </xdr:blipFill>
      <xdr:spPr>
        <a:xfrm>
          <a:off x="19526250" y="59409660"/>
          <a:ext cx="0" cy="243809"/>
        </a:xfrm>
        <a:prstGeom prst="rect">
          <a:avLst/>
        </a:prstGeom>
      </xdr:spPr>
    </xdr:pic>
    <xdr:clientData/>
  </xdr:twoCellAnchor>
  <xdr:twoCellAnchor>
    <xdr:from>
      <xdr:col>114</xdr:col>
      <xdr:colOff>140634</xdr:colOff>
      <xdr:row>287</xdr:row>
      <xdr:rowOff>35853</xdr:rowOff>
    </xdr:from>
    <xdr:to>
      <xdr:col>114</xdr:col>
      <xdr:colOff>400348</xdr:colOff>
      <xdr:row>287</xdr:row>
      <xdr:rowOff>278520</xdr:rowOff>
    </xdr:to>
    <xdr:pic>
      <xdr:nvPicPr>
        <xdr:cNvPr id="288872" name="図 288871">
          <a:extLst>
            <a:ext uri="{FF2B5EF4-FFF2-40B4-BE49-F238E27FC236}">
              <a16:creationId xmlns:a16="http://schemas.microsoft.com/office/drawing/2014/main" id="{00000000-0008-0000-0400-000068680400}"/>
            </a:ext>
          </a:extLst>
        </xdr:cNvPr>
        <xdr:cNvPicPr>
          <a:picLocks noChangeAspect="1"/>
        </xdr:cNvPicPr>
      </xdr:nvPicPr>
      <xdr:blipFill>
        <a:blip xmlns:r="http://schemas.openxmlformats.org/officeDocument/2006/relationships" r:embed="rId1"/>
        <a:stretch>
          <a:fillRect/>
        </a:stretch>
      </xdr:blipFill>
      <xdr:spPr>
        <a:xfrm>
          <a:off x="19526250" y="60319578"/>
          <a:ext cx="0" cy="242667"/>
        </a:xfrm>
        <a:prstGeom prst="rect">
          <a:avLst/>
        </a:prstGeom>
      </xdr:spPr>
    </xdr:pic>
    <xdr:clientData/>
  </xdr:twoCellAnchor>
  <xdr:twoCellAnchor>
    <xdr:from>
      <xdr:col>114</xdr:col>
      <xdr:colOff>130051</xdr:colOff>
      <xdr:row>292</xdr:row>
      <xdr:rowOff>41954</xdr:rowOff>
    </xdr:from>
    <xdr:to>
      <xdr:col>114</xdr:col>
      <xdr:colOff>400529</xdr:colOff>
      <xdr:row>292</xdr:row>
      <xdr:rowOff>285763</xdr:rowOff>
    </xdr:to>
    <xdr:pic>
      <xdr:nvPicPr>
        <xdr:cNvPr id="288873" name="図 288872">
          <a:extLst>
            <a:ext uri="{FF2B5EF4-FFF2-40B4-BE49-F238E27FC236}">
              <a16:creationId xmlns:a16="http://schemas.microsoft.com/office/drawing/2014/main" id="{00000000-0008-0000-0400-000069680400}"/>
            </a:ext>
          </a:extLst>
        </xdr:cNvPr>
        <xdr:cNvPicPr>
          <a:picLocks noChangeAspect="1"/>
        </xdr:cNvPicPr>
      </xdr:nvPicPr>
      <xdr:blipFill>
        <a:blip xmlns:r="http://schemas.openxmlformats.org/officeDocument/2006/relationships" r:embed="rId1"/>
        <a:stretch>
          <a:fillRect/>
        </a:stretch>
      </xdr:blipFill>
      <xdr:spPr>
        <a:xfrm>
          <a:off x="19526250" y="61849679"/>
          <a:ext cx="0" cy="243809"/>
        </a:xfrm>
        <a:prstGeom prst="rect">
          <a:avLst/>
        </a:prstGeom>
      </xdr:spPr>
    </xdr:pic>
    <xdr:clientData/>
  </xdr:twoCellAnchor>
  <xdr:twoCellAnchor>
    <xdr:from>
      <xdr:col>114</xdr:col>
      <xdr:colOff>130051</xdr:colOff>
      <xdr:row>295</xdr:row>
      <xdr:rowOff>37471</xdr:rowOff>
    </xdr:from>
    <xdr:to>
      <xdr:col>114</xdr:col>
      <xdr:colOff>400529</xdr:colOff>
      <xdr:row>295</xdr:row>
      <xdr:rowOff>288900</xdr:rowOff>
    </xdr:to>
    <xdr:pic>
      <xdr:nvPicPr>
        <xdr:cNvPr id="288874" name="図 288873">
          <a:extLst>
            <a:ext uri="{FF2B5EF4-FFF2-40B4-BE49-F238E27FC236}">
              <a16:creationId xmlns:a16="http://schemas.microsoft.com/office/drawing/2014/main" id="{00000000-0008-0000-0400-00006A680400}"/>
            </a:ext>
          </a:extLst>
        </xdr:cNvPr>
        <xdr:cNvPicPr>
          <a:picLocks noChangeAspect="1"/>
        </xdr:cNvPicPr>
      </xdr:nvPicPr>
      <xdr:blipFill>
        <a:blip xmlns:r="http://schemas.openxmlformats.org/officeDocument/2006/relationships" r:embed="rId1"/>
        <a:stretch>
          <a:fillRect/>
        </a:stretch>
      </xdr:blipFill>
      <xdr:spPr>
        <a:xfrm>
          <a:off x="19526250" y="62759596"/>
          <a:ext cx="0" cy="251429"/>
        </a:xfrm>
        <a:prstGeom prst="rect">
          <a:avLst/>
        </a:prstGeom>
      </xdr:spPr>
    </xdr:pic>
    <xdr:clientData/>
  </xdr:twoCellAnchor>
  <xdr:twoCellAnchor>
    <xdr:from>
      <xdr:col>114</xdr:col>
      <xdr:colOff>130051</xdr:colOff>
      <xdr:row>298</xdr:row>
      <xdr:rowOff>44818</xdr:rowOff>
    </xdr:from>
    <xdr:to>
      <xdr:col>114</xdr:col>
      <xdr:colOff>400529</xdr:colOff>
      <xdr:row>298</xdr:row>
      <xdr:rowOff>288627</xdr:rowOff>
    </xdr:to>
    <xdr:pic>
      <xdr:nvPicPr>
        <xdr:cNvPr id="288875" name="図 288874">
          <a:extLst>
            <a:ext uri="{FF2B5EF4-FFF2-40B4-BE49-F238E27FC236}">
              <a16:creationId xmlns:a16="http://schemas.microsoft.com/office/drawing/2014/main" id="{00000000-0008-0000-0400-00006B680400}"/>
            </a:ext>
          </a:extLst>
        </xdr:cNvPr>
        <xdr:cNvPicPr>
          <a:picLocks noChangeAspect="1"/>
        </xdr:cNvPicPr>
      </xdr:nvPicPr>
      <xdr:blipFill>
        <a:blip xmlns:r="http://schemas.openxmlformats.org/officeDocument/2006/relationships" r:embed="rId1"/>
        <a:stretch>
          <a:fillRect/>
        </a:stretch>
      </xdr:blipFill>
      <xdr:spPr>
        <a:xfrm>
          <a:off x="19526250" y="63681343"/>
          <a:ext cx="0" cy="243809"/>
        </a:xfrm>
        <a:prstGeom prst="rect">
          <a:avLst/>
        </a:prstGeom>
      </xdr:spPr>
    </xdr:pic>
    <xdr:clientData/>
  </xdr:twoCellAnchor>
  <xdr:twoCellAnchor>
    <xdr:from>
      <xdr:col>114</xdr:col>
      <xdr:colOff>130051</xdr:colOff>
      <xdr:row>301</xdr:row>
      <xdr:rowOff>29130</xdr:rowOff>
    </xdr:from>
    <xdr:to>
      <xdr:col>114</xdr:col>
      <xdr:colOff>400529</xdr:colOff>
      <xdr:row>301</xdr:row>
      <xdr:rowOff>286274</xdr:rowOff>
    </xdr:to>
    <xdr:pic>
      <xdr:nvPicPr>
        <xdr:cNvPr id="288876" name="図 288875">
          <a:extLst>
            <a:ext uri="{FF2B5EF4-FFF2-40B4-BE49-F238E27FC236}">
              <a16:creationId xmlns:a16="http://schemas.microsoft.com/office/drawing/2014/main" id="{00000000-0008-0000-0400-00006C680400}"/>
            </a:ext>
          </a:extLst>
        </xdr:cNvPr>
        <xdr:cNvPicPr>
          <a:picLocks noChangeAspect="1"/>
        </xdr:cNvPicPr>
      </xdr:nvPicPr>
      <xdr:blipFill>
        <a:blip xmlns:r="http://schemas.openxmlformats.org/officeDocument/2006/relationships" r:embed="rId1"/>
        <a:stretch>
          <a:fillRect/>
        </a:stretch>
      </xdr:blipFill>
      <xdr:spPr>
        <a:xfrm>
          <a:off x="19526250" y="64580055"/>
          <a:ext cx="0" cy="257144"/>
        </a:xfrm>
        <a:prstGeom prst="rect">
          <a:avLst/>
        </a:prstGeom>
      </xdr:spPr>
    </xdr:pic>
    <xdr:clientData/>
  </xdr:twoCellAnchor>
  <xdr:twoCellAnchor>
    <xdr:from>
      <xdr:col>114</xdr:col>
      <xdr:colOff>140634</xdr:colOff>
      <xdr:row>127</xdr:row>
      <xdr:rowOff>42579</xdr:rowOff>
    </xdr:from>
    <xdr:to>
      <xdr:col>114</xdr:col>
      <xdr:colOff>401587</xdr:colOff>
      <xdr:row>127</xdr:row>
      <xdr:rowOff>286388</xdr:rowOff>
    </xdr:to>
    <xdr:pic>
      <xdr:nvPicPr>
        <xdr:cNvPr id="288877" name="図 288876">
          <a:extLst>
            <a:ext uri="{FF2B5EF4-FFF2-40B4-BE49-F238E27FC236}">
              <a16:creationId xmlns:a16="http://schemas.microsoft.com/office/drawing/2014/main" id="{00000000-0008-0000-0400-00006D680400}"/>
            </a:ext>
          </a:extLst>
        </xdr:cNvPr>
        <xdr:cNvPicPr>
          <a:picLocks noChangeAspect="1"/>
        </xdr:cNvPicPr>
      </xdr:nvPicPr>
      <xdr:blipFill>
        <a:blip xmlns:r="http://schemas.openxmlformats.org/officeDocument/2006/relationships" r:embed="rId1"/>
        <a:stretch>
          <a:fillRect/>
        </a:stretch>
      </xdr:blipFill>
      <xdr:spPr>
        <a:xfrm>
          <a:off x="19526250" y="13234704"/>
          <a:ext cx="0" cy="243809"/>
        </a:xfrm>
        <a:prstGeom prst="rect">
          <a:avLst/>
        </a:prstGeom>
      </xdr:spPr>
    </xdr:pic>
    <xdr:clientData/>
  </xdr:twoCellAnchor>
  <xdr:twoCellAnchor>
    <xdr:from>
      <xdr:col>114</xdr:col>
      <xdr:colOff>140634</xdr:colOff>
      <xdr:row>126</xdr:row>
      <xdr:rowOff>42579</xdr:rowOff>
    </xdr:from>
    <xdr:to>
      <xdr:col>114</xdr:col>
      <xdr:colOff>401587</xdr:colOff>
      <xdr:row>126</xdr:row>
      <xdr:rowOff>286388</xdr:rowOff>
    </xdr:to>
    <xdr:pic>
      <xdr:nvPicPr>
        <xdr:cNvPr id="288878" name="図 288877">
          <a:extLst>
            <a:ext uri="{FF2B5EF4-FFF2-40B4-BE49-F238E27FC236}">
              <a16:creationId xmlns:a16="http://schemas.microsoft.com/office/drawing/2014/main" id="{00000000-0008-0000-0400-00006E680400}"/>
            </a:ext>
          </a:extLst>
        </xdr:cNvPr>
        <xdr:cNvPicPr>
          <a:picLocks noChangeAspect="1"/>
        </xdr:cNvPicPr>
      </xdr:nvPicPr>
      <xdr:blipFill>
        <a:blip xmlns:r="http://schemas.openxmlformats.org/officeDocument/2006/relationships" r:embed="rId1"/>
        <a:stretch>
          <a:fillRect/>
        </a:stretch>
      </xdr:blipFill>
      <xdr:spPr>
        <a:xfrm>
          <a:off x="19526250" y="12929904"/>
          <a:ext cx="0" cy="243809"/>
        </a:xfrm>
        <a:prstGeom prst="rect">
          <a:avLst/>
        </a:prstGeom>
      </xdr:spPr>
    </xdr:pic>
    <xdr:clientData/>
  </xdr:twoCellAnchor>
  <xdr:twoCellAnchor>
    <xdr:from>
      <xdr:col>114</xdr:col>
      <xdr:colOff>140634</xdr:colOff>
      <xdr:row>125</xdr:row>
      <xdr:rowOff>42579</xdr:rowOff>
    </xdr:from>
    <xdr:to>
      <xdr:col>114</xdr:col>
      <xdr:colOff>401587</xdr:colOff>
      <xdr:row>125</xdr:row>
      <xdr:rowOff>286388</xdr:rowOff>
    </xdr:to>
    <xdr:pic>
      <xdr:nvPicPr>
        <xdr:cNvPr id="288879" name="図 288878">
          <a:extLst>
            <a:ext uri="{FF2B5EF4-FFF2-40B4-BE49-F238E27FC236}">
              <a16:creationId xmlns:a16="http://schemas.microsoft.com/office/drawing/2014/main" id="{00000000-0008-0000-0400-00006F680400}"/>
            </a:ext>
          </a:extLst>
        </xdr:cNvPr>
        <xdr:cNvPicPr>
          <a:picLocks noChangeAspect="1"/>
        </xdr:cNvPicPr>
      </xdr:nvPicPr>
      <xdr:blipFill>
        <a:blip xmlns:r="http://schemas.openxmlformats.org/officeDocument/2006/relationships" r:embed="rId1"/>
        <a:stretch>
          <a:fillRect/>
        </a:stretch>
      </xdr:blipFill>
      <xdr:spPr>
        <a:xfrm>
          <a:off x="19526250" y="12625104"/>
          <a:ext cx="0" cy="243809"/>
        </a:xfrm>
        <a:prstGeom prst="rect">
          <a:avLst/>
        </a:prstGeom>
      </xdr:spPr>
    </xdr:pic>
    <xdr:clientData/>
  </xdr:twoCellAnchor>
  <xdr:twoCellAnchor>
    <xdr:from>
      <xdr:col>114</xdr:col>
      <xdr:colOff>140634</xdr:colOff>
      <xdr:row>124</xdr:row>
      <xdr:rowOff>42579</xdr:rowOff>
    </xdr:from>
    <xdr:to>
      <xdr:col>114</xdr:col>
      <xdr:colOff>401587</xdr:colOff>
      <xdr:row>124</xdr:row>
      <xdr:rowOff>286388</xdr:rowOff>
    </xdr:to>
    <xdr:pic>
      <xdr:nvPicPr>
        <xdr:cNvPr id="288880" name="図 288879">
          <a:extLst>
            <a:ext uri="{FF2B5EF4-FFF2-40B4-BE49-F238E27FC236}">
              <a16:creationId xmlns:a16="http://schemas.microsoft.com/office/drawing/2014/main" id="{00000000-0008-0000-0400-000070680400}"/>
            </a:ext>
          </a:extLst>
        </xdr:cNvPr>
        <xdr:cNvPicPr>
          <a:picLocks noChangeAspect="1"/>
        </xdr:cNvPicPr>
      </xdr:nvPicPr>
      <xdr:blipFill>
        <a:blip xmlns:r="http://schemas.openxmlformats.org/officeDocument/2006/relationships" r:embed="rId1"/>
        <a:stretch>
          <a:fillRect/>
        </a:stretch>
      </xdr:blipFill>
      <xdr:spPr>
        <a:xfrm>
          <a:off x="19526250" y="12320304"/>
          <a:ext cx="0" cy="243809"/>
        </a:xfrm>
        <a:prstGeom prst="rect">
          <a:avLst/>
        </a:prstGeom>
      </xdr:spPr>
    </xdr:pic>
    <xdr:clientData/>
  </xdr:twoCellAnchor>
  <xdr:twoCellAnchor>
    <xdr:from>
      <xdr:col>114</xdr:col>
      <xdr:colOff>140634</xdr:colOff>
      <xdr:row>129</xdr:row>
      <xdr:rowOff>42579</xdr:rowOff>
    </xdr:from>
    <xdr:to>
      <xdr:col>114</xdr:col>
      <xdr:colOff>401587</xdr:colOff>
      <xdr:row>129</xdr:row>
      <xdr:rowOff>286388</xdr:rowOff>
    </xdr:to>
    <xdr:pic>
      <xdr:nvPicPr>
        <xdr:cNvPr id="288881" name="図 288880">
          <a:extLst>
            <a:ext uri="{FF2B5EF4-FFF2-40B4-BE49-F238E27FC236}">
              <a16:creationId xmlns:a16="http://schemas.microsoft.com/office/drawing/2014/main" id="{00000000-0008-0000-0400-000071680400}"/>
            </a:ext>
          </a:extLst>
        </xdr:cNvPr>
        <xdr:cNvPicPr>
          <a:picLocks noChangeAspect="1"/>
        </xdr:cNvPicPr>
      </xdr:nvPicPr>
      <xdr:blipFill>
        <a:blip xmlns:r="http://schemas.openxmlformats.org/officeDocument/2006/relationships" r:embed="rId1"/>
        <a:stretch>
          <a:fillRect/>
        </a:stretch>
      </xdr:blipFill>
      <xdr:spPr>
        <a:xfrm>
          <a:off x="19526250" y="13844304"/>
          <a:ext cx="0" cy="243809"/>
        </a:xfrm>
        <a:prstGeom prst="rect">
          <a:avLst/>
        </a:prstGeom>
      </xdr:spPr>
    </xdr:pic>
    <xdr:clientData/>
  </xdr:twoCellAnchor>
  <xdr:twoCellAnchor>
    <xdr:from>
      <xdr:col>114</xdr:col>
      <xdr:colOff>140634</xdr:colOff>
      <xdr:row>128</xdr:row>
      <xdr:rowOff>42579</xdr:rowOff>
    </xdr:from>
    <xdr:to>
      <xdr:col>114</xdr:col>
      <xdr:colOff>401587</xdr:colOff>
      <xdr:row>128</xdr:row>
      <xdr:rowOff>286388</xdr:rowOff>
    </xdr:to>
    <xdr:pic>
      <xdr:nvPicPr>
        <xdr:cNvPr id="288882" name="図 288881">
          <a:extLst>
            <a:ext uri="{FF2B5EF4-FFF2-40B4-BE49-F238E27FC236}">
              <a16:creationId xmlns:a16="http://schemas.microsoft.com/office/drawing/2014/main" id="{00000000-0008-0000-0400-000072680400}"/>
            </a:ext>
          </a:extLst>
        </xdr:cNvPr>
        <xdr:cNvPicPr>
          <a:picLocks noChangeAspect="1"/>
        </xdr:cNvPicPr>
      </xdr:nvPicPr>
      <xdr:blipFill>
        <a:blip xmlns:r="http://schemas.openxmlformats.org/officeDocument/2006/relationships" r:embed="rId1"/>
        <a:stretch>
          <a:fillRect/>
        </a:stretch>
      </xdr:blipFill>
      <xdr:spPr>
        <a:xfrm>
          <a:off x="19526250" y="13539504"/>
          <a:ext cx="0" cy="243809"/>
        </a:xfrm>
        <a:prstGeom prst="rect">
          <a:avLst/>
        </a:prstGeom>
      </xdr:spPr>
    </xdr:pic>
    <xdr:clientData/>
  </xdr:twoCellAnchor>
  <xdr:twoCellAnchor>
    <xdr:from>
      <xdr:col>114</xdr:col>
      <xdr:colOff>140634</xdr:colOff>
      <xdr:row>143</xdr:row>
      <xdr:rowOff>38095</xdr:rowOff>
    </xdr:from>
    <xdr:to>
      <xdr:col>114</xdr:col>
      <xdr:colOff>401587</xdr:colOff>
      <xdr:row>143</xdr:row>
      <xdr:rowOff>289524</xdr:rowOff>
    </xdr:to>
    <xdr:pic>
      <xdr:nvPicPr>
        <xdr:cNvPr id="288883" name="図 288882">
          <a:extLst>
            <a:ext uri="{FF2B5EF4-FFF2-40B4-BE49-F238E27FC236}">
              <a16:creationId xmlns:a16="http://schemas.microsoft.com/office/drawing/2014/main" id="{00000000-0008-0000-0400-000073680400}"/>
            </a:ext>
          </a:extLst>
        </xdr:cNvPr>
        <xdr:cNvPicPr>
          <a:picLocks noChangeAspect="1"/>
        </xdr:cNvPicPr>
      </xdr:nvPicPr>
      <xdr:blipFill>
        <a:blip xmlns:r="http://schemas.openxmlformats.org/officeDocument/2006/relationships" r:embed="rId1"/>
        <a:stretch>
          <a:fillRect/>
        </a:stretch>
      </xdr:blipFill>
      <xdr:spPr>
        <a:xfrm>
          <a:off x="19526250" y="18107020"/>
          <a:ext cx="0" cy="251429"/>
        </a:xfrm>
        <a:prstGeom prst="rect">
          <a:avLst/>
        </a:prstGeom>
      </xdr:spPr>
    </xdr:pic>
    <xdr:clientData/>
  </xdr:twoCellAnchor>
  <xdr:oneCellAnchor>
    <xdr:from>
      <xdr:col>114</xdr:col>
      <xdr:colOff>129428</xdr:colOff>
      <xdr:row>142</xdr:row>
      <xdr:rowOff>0</xdr:rowOff>
    </xdr:from>
    <xdr:ext cx="239999" cy="249187"/>
    <xdr:pic>
      <xdr:nvPicPr>
        <xdr:cNvPr id="288884" name="図 288883" hidden="1">
          <a:extLst>
            <a:ext uri="{FF2B5EF4-FFF2-40B4-BE49-F238E27FC236}">
              <a16:creationId xmlns:a16="http://schemas.microsoft.com/office/drawing/2014/main" id="{00000000-0008-0000-0400-000074680400}"/>
            </a:ext>
          </a:extLst>
        </xdr:cNvPr>
        <xdr:cNvPicPr>
          <a:picLocks noChangeAspect="1"/>
        </xdr:cNvPicPr>
      </xdr:nvPicPr>
      <xdr:blipFill>
        <a:blip xmlns:r="http://schemas.openxmlformats.org/officeDocument/2006/relationships" r:embed="rId2"/>
        <a:stretch>
          <a:fillRect/>
        </a:stretch>
      </xdr:blipFill>
      <xdr:spPr>
        <a:xfrm>
          <a:off x="19526250" y="17764125"/>
          <a:ext cx="239999" cy="249187"/>
        </a:xfrm>
        <a:prstGeom prst="rect">
          <a:avLst/>
        </a:prstGeom>
      </xdr:spPr>
    </xdr:pic>
    <xdr:clientData/>
  </xdr:oneCellAnchor>
  <xdr:twoCellAnchor>
    <xdr:from>
      <xdr:col>114</xdr:col>
      <xdr:colOff>140634</xdr:colOff>
      <xdr:row>142</xdr:row>
      <xdr:rowOff>38095</xdr:rowOff>
    </xdr:from>
    <xdr:to>
      <xdr:col>114</xdr:col>
      <xdr:colOff>401587</xdr:colOff>
      <xdr:row>142</xdr:row>
      <xdr:rowOff>289524</xdr:rowOff>
    </xdr:to>
    <xdr:pic>
      <xdr:nvPicPr>
        <xdr:cNvPr id="288885" name="図 288884">
          <a:extLst>
            <a:ext uri="{FF2B5EF4-FFF2-40B4-BE49-F238E27FC236}">
              <a16:creationId xmlns:a16="http://schemas.microsoft.com/office/drawing/2014/main" id="{00000000-0008-0000-0400-000075680400}"/>
            </a:ext>
          </a:extLst>
        </xdr:cNvPr>
        <xdr:cNvPicPr>
          <a:picLocks noChangeAspect="1"/>
        </xdr:cNvPicPr>
      </xdr:nvPicPr>
      <xdr:blipFill>
        <a:blip xmlns:r="http://schemas.openxmlformats.org/officeDocument/2006/relationships" r:embed="rId1"/>
        <a:stretch>
          <a:fillRect/>
        </a:stretch>
      </xdr:blipFill>
      <xdr:spPr>
        <a:xfrm>
          <a:off x="19526250" y="17802220"/>
          <a:ext cx="0" cy="251429"/>
        </a:xfrm>
        <a:prstGeom prst="rect">
          <a:avLst/>
        </a:prstGeom>
      </xdr:spPr>
    </xdr:pic>
    <xdr:clientData/>
  </xdr:twoCellAnchor>
  <xdr:oneCellAnchor>
    <xdr:from>
      <xdr:col>114</xdr:col>
      <xdr:colOff>140634</xdr:colOff>
      <xdr:row>189</xdr:row>
      <xdr:rowOff>0</xdr:rowOff>
    </xdr:from>
    <xdr:ext cx="257143" cy="251429"/>
    <xdr:pic>
      <xdr:nvPicPr>
        <xdr:cNvPr id="288886" name="図 288885" hidden="1">
          <a:extLst>
            <a:ext uri="{FF2B5EF4-FFF2-40B4-BE49-F238E27FC236}">
              <a16:creationId xmlns:a16="http://schemas.microsoft.com/office/drawing/2014/main" id="{00000000-0008-0000-0400-000076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48681"/>
    <xdr:pic>
      <xdr:nvPicPr>
        <xdr:cNvPr id="288887" name="図 288886" hidden="1">
          <a:extLst>
            <a:ext uri="{FF2B5EF4-FFF2-40B4-BE49-F238E27FC236}">
              <a16:creationId xmlns:a16="http://schemas.microsoft.com/office/drawing/2014/main" id="{00000000-0008-0000-0400-000077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48681"/>
        </a:xfrm>
        <a:prstGeom prst="rect">
          <a:avLst/>
        </a:prstGeom>
      </xdr:spPr>
    </xdr:pic>
    <xdr:clientData/>
  </xdr:oneCellAnchor>
  <xdr:oneCellAnchor>
    <xdr:from>
      <xdr:col>114</xdr:col>
      <xdr:colOff>140634</xdr:colOff>
      <xdr:row>189</xdr:row>
      <xdr:rowOff>0</xdr:rowOff>
    </xdr:from>
    <xdr:ext cx="257143" cy="247448"/>
    <xdr:pic>
      <xdr:nvPicPr>
        <xdr:cNvPr id="288888" name="図 288887" hidden="1">
          <a:extLst>
            <a:ext uri="{FF2B5EF4-FFF2-40B4-BE49-F238E27FC236}">
              <a16:creationId xmlns:a16="http://schemas.microsoft.com/office/drawing/2014/main" id="{00000000-0008-0000-0400-000078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47448"/>
        </a:xfrm>
        <a:prstGeom prst="rect">
          <a:avLst/>
        </a:prstGeom>
      </xdr:spPr>
    </xdr:pic>
    <xdr:clientData/>
  </xdr:oneCellAnchor>
  <xdr:oneCellAnchor>
    <xdr:from>
      <xdr:col>114</xdr:col>
      <xdr:colOff>140634</xdr:colOff>
      <xdr:row>189</xdr:row>
      <xdr:rowOff>0</xdr:rowOff>
    </xdr:from>
    <xdr:ext cx="257143" cy="251429"/>
    <xdr:pic>
      <xdr:nvPicPr>
        <xdr:cNvPr id="288889" name="図 288888" hidden="1">
          <a:extLst>
            <a:ext uri="{FF2B5EF4-FFF2-40B4-BE49-F238E27FC236}">
              <a16:creationId xmlns:a16="http://schemas.microsoft.com/office/drawing/2014/main" id="{00000000-0008-0000-0400-000079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0" name="図 288889" hidden="1">
          <a:extLst>
            <a:ext uri="{FF2B5EF4-FFF2-40B4-BE49-F238E27FC236}">
              <a16:creationId xmlns:a16="http://schemas.microsoft.com/office/drawing/2014/main" id="{00000000-0008-0000-0400-00007A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1" name="図 288890" hidden="1">
          <a:extLst>
            <a:ext uri="{FF2B5EF4-FFF2-40B4-BE49-F238E27FC236}">
              <a16:creationId xmlns:a16="http://schemas.microsoft.com/office/drawing/2014/main" id="{00000000-0008-0000-0400-00007B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2" name="図 288891" hidden="1">
          <a:extLst>
            <a:ext uri="{FF2B5EF4-FFF2-40B4-BE49-F238E27FC236}">
              <a16:creationId xmlns:a16="http://schemas.microsoft.com/office/drawing/2014/main" id="{00000000-0008-0000-0400-00007C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3" name="図 288892" hidden="1">
          <a:extLst>
            <a:ext uri="{FF2B5EF4-FFF2-40B4-BE49-F238E27FC236}">
              <a16:creationId xmlns:a16="http://schemas.microsoft.com/office/drawing/2014/main" id="{00000000-0008-0000-0400-00007D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894" name="図 288893" hidden="1">
          <a:extLst>
            <a:ext uri="{FF2B5EF4-FFF2-40B4-BE49-F238E27FC236}">
              <a16:creationId xmlns:a16="http://schemas.microsoft.com/office/drawing/2014/main" id="{00000000-0008-0000-0400-00007E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129428</xdr:colOff>
      <xdr:row>189</xdr:row>
      <xdr:rowOff>0</xdr:rowOff>
    </xdr:from>
    <xdr:ext cx="239999" cy="249187"/>
    <xdr:pic>
      <xdr:nvPicPr>
        <xdr:cNvPr id="288895" name="図 288894" hidden="1">
          <a:extLst>
            <a:ext uri="{FF2B5EF4-FFF2-40B4-BE49-F238E27FC236}">
              <a16:creationId xmlns:a16="http://schemas.microsoft.com/office/drawing/2014/main" id="{00000000-0008-0000-0400-00007F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187"/>
        </a:xfrm>
        <a:prstGeom prst="rect">
          <a:avLst/>
        </a:prstGeom>
      </xdr:spPr>
    </xdr:pic>
    <xdr:clientData/>
  </xdr:oneCellAnchor>
  <xdr:oneCellAnchor>
    <xdr:from>
      <xdr:col>114</xdr:col>
      <xdr:colOff>129428</xdr:colOff>
      <xdr:row>189</xdr:row>
      <xdr:rowOff>0</xdr:rowOff>
    </xdr:from>
    <xdr:ext cx="239999" cy="249187"/>
    <xdr:pic>
      <xdr:nvPicPr>
        <xdr:cNvPr id="288896" name="図 288895" hidden="1">
          <a:extLst>
            <a:ext uri="{FF2B5EF4-FFF2-40B4-BE49-F238E27FC236}">
              <a16:creationId xmlns:a16="http://schemas.microsoft.com/office/drawing/2014/main" id="{00000000-0008-0000-0400-000080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187"/>
        </a:xfrm>
        <a:prstGeom prst="rect">
          <a:avLst/>
        </a:prstGeom>
      </xdr:spPr>
    </xdr:pic>
    <xdr:clientData/>
  </xdr:oneCellAnchor>
  <xdr:oneCellAnchor>
    <xdr:from>
      <xdr:col>114</xdr:col>
      <xdr:colOff>129428</xdr:colOff>
      <xdr:row>189</xdr:row>
      <xdr:rowOff>0</xdr:rowOff>
    </xdr:from>
    <xdr:ext cx="239999" cy="248821"/>
    <xdr:pic>
      <xdr:nvPicPr>
        <xdr:cNvPr id="288897" name="図 288896" hidden="1">
          <a:extLst>
            <a:ext uri="{FF2B5EF4-FFF2-40B4-BE49-F238E27FC236}">
              <a16:creationId xmlns:a16="http://schemas.microsoft.com/office/drawing/2014/main" id="{00000000-0008-0000-0400-000081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8821"/>
        </a:xfrm>
        <a:prstGeom prst="rect">
          <a:avLst/>
        </a:prstGeom>
      </xdr:spPr>
    </xdr:pic>
    <xdr:clientData/>
  </xdr:oneCellAnchor>
  <xdr:oneCellAnchor>
    <xdr:from>
      <xdr:col>114</xdr:col>
      <xdr:colOff>129428</xdr:colOff>
      <xdr:row>189</xdr:row>
      <xdr:rowOff>0</xdr:rowOff>
    </xdr:from>
    <xdr:ext cx="239999" cy="248820"/>
    <xdr:pic>
      <xdr:nvPicPr>
        <xdr:cNvPr id="288898" name="図 288897" hidden="1">
          <a:extLst>
            <a:ext uri="{FF2B5EF4-FFF2-40B4-BE49-F238E27FC236}">
              <a16:creationId xmlns:a16="http://schemas.microsoft.com/office/drawing/2014/main" id="{00000000-0008-0000-0400-000082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8820"/>
        </a:xfrm>
        <a:prstGeom prst="rect">
          <a:avLst/>
        </a:prstGeom>
      </xdr:spPr>
    </xdr:pic>
    <xdr:clientData/>
  </xdr:oneCellAnchor>
  <xdr:oneCellAnchor>
    <xdr:from>
      <xdr:col>114</xdr:col>
      <xdr:colOff>129428</xdr:colOff>
      <xdr:row>189</xdr:row>
      <xdr:rowOff>0</xdr:rowOff>
    </xdr:from>
    <xdr:ext cx="239999" cy="248821"/>
    <xdr:pic>
      <xdr:nvPicPr>
        <xdr:cNvPr id="288899" name="図 288898" hidden="1">
          <a:extLst>
            <a:ext uri="{FF2B5EF4-FFF2-40B4-BE49-F238E27FC236}">
              <a16:creationId xmlns:a16="http://schemas.microsoft.com/office/drawing/2014/main" id="{00000000-0008-0000-0400-000083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8821"/>
        </a:xfrm>
        <a:prstGeom prst="rect">
          <a:avLst/>
        </a:prstGeom>
      </xdr:spPr>
    </xdr:pic>
    <xdr:clientData/>
  </xdr:oneCellAnchor>
  <xdr:oneCellAnchor>
    <xdr:from>
      <xdr:col>114</xdr:col>
      <xdr:colOff>129428</xdr:colOff>
      <xdr:row>189</xdr:row>
      <xdr:rowOff>0</xdr:rowOff>
    </xdr:from>
    <xdr:ext cx="239999" cy="249660"/>
    <xdr:pic>
      <xdr:nvPicPr>
        <xdr:cNvPr id="288900" name="図 288899" hidden="1">
          <a:extLst>
            <a:ext uri="{FF2B5EF4-FFF2-40B4-BE49-F238E27FC236}">
              <a16:creationId xmlns:a16="http://schemas.microsoft.com/office/drawing/2014/main" id="{00000000-0008-0000-0400-000084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660"/>
        </a:xfrm>
        <a:prstGeom prst="rect">
          <a:avLst/>
        </a:prstGeom>
      </xdr:spPr>
    </xdr:pic>
    <xdr:clientData/>
  </xdr:oneCellAnchor>
  <xdr:oneCellAnchor>
    <xdr:from>
      <xdr:col>114</xdr:col>
      <xdr:colOff>129428</xdr:colOff>
      <xdr:row>189</xdr:row>
      <xdr:rowOff>0</xdr:rowOff>
    </xdr:from>
    <xdr:ext cx="239999" cy="249187"/>
    <xdr:pic>
      <xdr:nvPicPr>
        <xdr:cNvPr id="288901" name="図 288900" hidden="1">
          <a:extLst>
            <a:ext uri="{FF2B5EF4-FFF2-40B4-BE49-F238E27FC236}">
              <a16:creationId xmlns:a16="http://schemas.microsoft.com/office/drawing/2014/main" id="{00000000-0008-0000-0400-000085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187"/>
        </a:xfrm>
        <a:prstGeom prst="rect">
          <a:avLst/>
        </a:prstGeom>
      </xdr:spPr>
    </xdr:pic>
    <xdr:clientData/>
  </xdr:oneCellAnchor>
  <xdr:oneCellAnchor>
    <xdr:from>
      <xdr:col>114</xdr:col>
      <xdr:colOff>129428</xdr:colOff>
      <xdr:row>189</xdr:row>
      <xdr:rowOff>0</xdr:rowOff>
    </xdr:from>
    <xdr:ext cx="239999" cy="249187"/>
    <xdr:pic>
      <xdr:nvPicPr>
        <xdr:cNvPr id="288902" name="図 288901" hidden="1">
          <a:extLst>
            <a:ext uri="{FF2B5EF4-FFF2-40B4-BE49-F238E27FC236}">
              <a16:creationId xmlns:a16="http://schemas.microsoft.com/office/drawing/2014/main" id="{00000000-0008-0000-0400-000086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9187"/>
        </a:xfrm>
        <a:prstGeom prst="rect">
          <a:avLst/>
        </a:prstGeom>
      </xdr:spPr>
    </xdr:pic>
    <xdr:clientData/>
  </xdr:oneCellAnchor>
  <xdr:oneCellAnchor>
    <xdr:from>
      <xdr:col>114</xdr:col>
      <xdr:colOff>129428</xdr:colOff>
      <xdr:row>189</xdr:row>
      <xdr:rowOff>0</xdr:rowOff>
    </xdr:from>
    <xdr:ext cx="239999" cy="244281"/>
    <xdr:pic>
      <xdr:nvPicPr>
        <xdr:cNvPr id="288903" name="図 288902" hidden="1">
          <a:extLst>
            <a:ext uri="{FF2B5EF4-FFF2-40B4-BE49-F238E27FC236}">
              <a16:creationId xmlns:a16="http://schemas.microsoft.com/office/drawing/2014/main" id="{00000000-0008-0000-0400-000087680400}"/>
            </a:ext>
          </a:extLst>
        </xdr:cNvPr>
        <xdr:cNvPicPr>
          <a:picLocks noChangeAspect="1"/>
        </xdr:cNvPicPr>
      </xdr:nvPicPr>
      <xdr:blipFill>
        <a:blip xmlns:r="http://schemas.openxmlformats.org/officeDocument/2006/relationships" r:embed="rId2"/>
        <a:stretch>
          <a:fillRect/>
        </a:stretch>
      </xdr:blipFill>
      <xdr:spPr>
        <a:xfrm>
          <a:off x="19526250" y="32089725"/>
          <a:ext cx="239999" cy="244281"/>
        </a:xfrm>
        <a:prstGeom prst="rect">
          <a:avLst/>
        </a:prstGeom>
      </xdr:spPr>
    </xdr:pic>
    <xdr:clientData/>
  </xdr:oneCellAnchor>
  <xdr:oneCellAnchor>
    <xdr:from>
      <xdr:col>114</xdr:col>
      <xdr:colOff>150595</xdr:colOff>
      <xdr:row>189</xdr:row>
      <xdr:rowOff>0</xdr:rowOff>
    </xdr:from>
    <xdr:ext cx="251429" cy="248762"/>
    <xdr:pic>
      <xdr:nvPicPr>
        <xdr:cNvPr id="288904" name="図 288903" hidden="1">
          <a:extLst>
            <a:ext uri="{FF2B5EF4-FFF2-40B4-BE49-F238E27FC236}">
              <a16:creationId xmlns:a16="http://schemas.microsoft.com/office/drawing/2014/main" id="{00000000-0008-0000-0400-000088680400}"/>
            </a:ext>
          </a:extLst>
        </xdr:cNvPr>
        <xdr:cNvPicPr>
          <a:picLocks noChangeAspect="1"/>
        </xdr:cNvPicPr>
      </xdr:nvPicPr>
      <xdr:blipFill>
        <a:blip xmlns:r="http://schemas.openxmlformats.org/officeDocument/2006/relationships" r:embed="rId2"/>
        <a:stretch>
          <a:fillRect/>
        </a:stretch>
      </xdr:blipFill>
      <xdr:spPr>
        <a:xfrm>
          <a:off x="19526250" y="32089725"/>
          <a:ext cx="251429" cy="248762"/>
        </a:xfrm>
        <a:prstGeom prst="rect">
          <a:avLst/>
        </a:prstGeom>
      </xdr:spPr>
    </xdr:pic>
    <xdr:clientData/>
  </xdr:oneCellAnchor>
  <xdr:oneCellAnchor>
    <xdr:from>
      <xdr:col>114</xdr:col>
      <xdr:colOff>140634</xdr:colOff>
      <xdr:row>189</xdr:row>
      <xdr:rowOff>0</xdr:rowOff>
    </xdr:from>
    <xdr:ext cx="257143" cy="251429"/>
    <xdr:pic>
      <xdr:nvPicPr>
        <xdr:cNvPr id="288905" name="図 288904" hidden="1">
          <a:extLst>
            <a:ext uri="{FF2B5EF4-FFF2-40B4-BE49-F238E27FC236}">
              <a16:creationId xmlns:a16="http://schemas.microsoft.com/office/drawing/2014/main" id="{00000000-0008-0000-0400-000089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48681"/>
    <xdr:pic>
      <xdr:nvPicPr>
        <xdr:cNvPr id="288906" name="図 288905" hidden="1">
          <a:extLst>
            <a:ext uri="{FF2B5EF4-FFF2-40B4-BE49-F238E27FC236}">
              <a16:creationId xmlns:a16="http://schemas.microsoft.com/office/drawing/2014/main" id="{00000000-0008-0000-0400-00008A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48681"/>
        </a:xfrm>
        <a:prstGeom prst="rect">
          <a:avLst/>
        </a:prstGeom>
      </xdr:spPr>
    </xdr:pic>
    <xdr:clientData/>
  </xdr:oneCellAnchor>
  <xdr:oneCellAnchor>
    <xdr:from>
      <xdr:col>114</xdr:col>
      <xdr:colOff>140634</xdr:colOff>
      <xdr:row>189</xdr:row>
      <xdr:rowOff>0</xdr:rowOff>
    </xdr:from>
    <xdr:ext cx="257143" cy="247448"/>
    <xdr:pic>
      <xdr:nvPicPr>
        <xdr:cNvPr id="288907" name="図 288906" hidden="1">
          <a:extLst>
            <a:ext uri="{FF2B5EF4-FFF2-40B4-BE49-F238E27FC236}">
              <a16:creationId xmlns:a16="http://schemas.microsoft.com/office/drawing/2014/main" id="{00000000-0008-0000-0400-00008B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47448"/>
        </a:xfrm>
        <a:prstGeom prst="rect">
          <a:avLst/>
        </a:prstGeom>
      </xdr:spPr>
    </xdr:pic>
    <xdr:clientData/>
  </xdr:oneCellAnchor>
  <xdr:oneCellAnchor>
    <xdr:from>
      <xdr:col>114</xdr:col>
      <xdr:colOff>140634</xdr:colOff>
      <xdr:row>189</xdr:row>
      <xdr:rowOff>0</xdr:rowOff>
    </xdr:from>
    <xdr:ext cx="257143" cy="251429"/>
    <xdr:pic>
      <xdr:nvPicPr>
        <xdr:cNvPr id="288908" name="図 288907" hidden="1">
          <a:extLst>
            <a:ext uri="{FF2B5EF4-FFF2-40B4-BE49-F238E27FC236}">
              <a16:creationId xmlns:a16="http://schemas.microsoft.com/office/drawing/2014/main" id="{00000000-0008-0000-0400-00008C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09" name="図 288908" hidden="1">
          <a:extLst>
            <a:ext uri="{FF2B5EF4-FFF2-40B4-BE49-F238E27FC236}">
              <a16:creationId xmlns:a16="http://schemas.microsoft.com/office/drawing/2014/main" id="{00000000-0008-0000-0400-00008D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10" name="図 288909" hidden="1">
          <a:extLst>
            <a:ext uri="{FF2B5EF4-FFF2-40B4-BE49-F238E27FC236}">
              <a16:creationId xmlns:a16="http://schemas.microsoft.com/office/drawing/2014/main" id="{00000000-0008-0000-0400-00008E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11" name="図 288910" hidden="1">
          <a:extLst>
            <a:ext uri="{FF2B5EF4-FFF2-40B4-BE49-F238E27FC236}">
              <a16:creationId xmlns:a16="http://schemas.microsoft.com/office/drawing/2014/main" id="{00000000-0008-0000-0400-00008F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12" name="図 288911" hidden="1">
          <a:extLst>
            <a:ext uri="{FF2B5EF4-FFF2-40B4-BE49-F238E27FC236}">
              <a16:creationId xmlns:a16="http://schemas.microsoft.com/office/drawing/2014/main" id="{00000000-0008-0000-0400-000090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oneCellAnchor>
    <xdr:from>
      <xdr:col>114</xdr:col>
      <xdr:colOff>140634</xdr:colOff>
      <xdr:row>189</xdr:row>
      <xdr:rowOff>0</xdr:rowOff>
    </xdr:from>
    <xdr:ext cx="257143" cy="251429"/>
    <xdr:pic>
      <xdr:nvPicPr>
        <xdr:cNvPr id="288913" name="図 288912" hidden="1">
          <a:extLst>
            <a:ext uri="{FF2B5EF4-FFF2-40B4-BE49-F238E27FC236}">
              <a16:creationId xmlns:a16="http://schemas.microsoft.com/office/drawing/2014/main" id="{00000000-0008-0000-0400-000091680400}"/>
            </a:ext>
          </a:extLst>
        </xdr:cNvPr>
        <xdr:cNvPicPr>
          <a:picLocks noChangeAspect="1"/>
        </xdr:cNvPicPr>
      </xdr:nvPicPr>
      <xdr:blipFill>
        <a:blip xmlns:r="http://schemas.openxmlformats.org/officeDocument/2006/relationships" r:embed="rId1"/>
        <a:stretch>
          <a:fillRect/>
        </a:stretch>
      </xdr:blipFill>
      <xdr:spPr>
        <a:xfrm>
          <a:off x="19526250" y="32089725"/>
          <a:ext cx="257143" cy="251429"/>
        </a:xfrm>
        <a:prstGeom prst="rect">
          <a:avLst/>
        </a:prstGeom>
      </xdr:spPr>
    </xdr:pic>
    <xdr:clientData/>
  </xdr:oneCellAnchor>
  <xdr:twoCellAnchor>
    <xdr:from>
      <xdr:col>114</xdr:col>
      <xdr:colOff>140634</xdr:colOff>
      <xdr:row>189</xdr:row>
      <xdr:rowOff>15931</xdr:rowOff>
    </xdr:from>
    <xdr:to>
      <xdr:col>114</xdr:col>
      <xdr:colOff>401587</xdr:colOff>
      <xdr:row>189</xdr:row>
      <xdr:rowOff>249708</xdr:rowOff>
    </xdr:to>
    <xdr:pic>
      <xdr:nvPicPr>
        <xdr:cNvPr id="288914" name="図 288913">
          <a:extLst>
            <a:ext uri="{FF2B5EF4-FFF2-40B4-BE49-F238E27FC236}">
              <a16:creationId xmlns:a16="http://schemas.microsoft.com/office/drawing/2014/main" id="{00000000-0008-0000-0400-000092680400}"/>
            </a:ext>
          </a:extLst>
        </xdr:cNvPr>
        <xdr:cNvPicPr>
          <a:picLocks noChangeAspect="1"/>
        </xdr:cNvPicPr>
      </xdr:nvPicPr>
      <xdr:blipFill>
        <a:blip xmlns:r="http://schemas.openxmlformats.org/officeDocument/2006/relationships" r:embed="rId1"/>
        <a:stretch>
          <a:fillRect/>
        </a:stretch>
      </xdr:blipFill>
      <xdr:spPr>
        <a:xfrm>
          <a:off x="19526250" y="32105656"/>
          <a:ext cx="0" cy="233777"/>
        </a:xfrm>
        <a:prstGeom prst="rect">
          <a:avLst/>
        </a:prstGeom>
      </xdr:spPr>
    </xdr:pic>
    <xdr:clientData/>
  </xdr:twoCellAnchor>
  <xdr:twoCellAnchor>
    <xdr:from>
      <xdr:col>114</xdr:col>
      <xdr:colOff>140634</xdr:colOff>
      <xdr:row>192</xdr:row>
      <xdr:rowOff>15931</xdr:rowOff>
    </xdr:from>
    <xdr:to>
      <xdr:col>114</xdr:col>
      <xdr:colOff>401587</xdr:colOff>
      <xdr:row>192</xdr:row>
      <xdr:rowOff>249708</xdr:rowOff>
    </xdr:to>
    <xdr:pic>
      <xdr:nvPicPr>
        <xdr:cNvPr id="288915" name="図 288914">
          <a:extLst>
            <a:ext uri="{FF2B5EF4-FFF2-40B4-BE49-F238E27FC236}">
              <a16:creationId xmlns:a16="http://schemas.microsoft.com/office/drawing/2014/main" id="{00000000-0008-0000-0400-000093680400}"/>
            </a:ext>
          </a:extLst>
        </xdr:cNvPr>
        <xdr:cNvPicPr>
          <a:picLocks noChangeAspect="1"/>
        </xdr:cNvPicPr>
      </xdr:nvPicPr>
      <xdr:blipFill>
        <a:blip xmlns:r="http://schemas.openxmlformats.org/officeDocument/2006/relationships" r:embed="rId1"/>
        <a:stretch>
          <a:fillRect/>
        </a:stretch>
      </xdr:blipFill>
      <xdr:spPr>
        <a:xfrm>
          <a:off x="19526250" y="33020056"/>
          <a:ext cx="0" cy="233777"/>
        </a:xfrm>
        <a:prstGeom prst="rect">
          <a:avLst/>
        </a:prstGeom>
      </xdr:spPr>
    </xdr:pic>
    <xdr:clientData/>
  </xdr:twoCellAnchor>
  <xdr:twoCellAnchor>
    <xdr:from>
      <xdr:col>114</xdr:col>
      <xdr:colOff>140634</xdr:colOff>
      <xdr:row>196</xdr:row>
      <xdr:rowOff>42577</xdr:rowOff>
    </xdr:from>
    <xdr:to>
      <xdr:col>114</xdr:col>
      <xdr:colOff>401587</xdr:colOff>
      <xdr:row>196</xdr:row>
      <xdr:rowOff>286386</xdr:rowOff>
    </xdr:to>
    <xdr:pic>
      <xdr:nvPicPr>
        <xdr:cNvPr id="288916" name="図 288915">
          <a:extLst>
            <a:ext uri="{FF2B5EF4-FFF2-40B4-BE49-F238E27FC236}">
              <a16:creationId xmlns:a16="http://schemas.microsoft.com/office/drawing/2014/main" id="{00000000-0008-0000-0400-000094680400}"/>
            </a:ext>
          </a:extLst>
        </xdr:cNvPr>
        <xdr:cNvPicPr>
          <a:picLocks noChangeAspect="1"/>
        </xdr:cNvPicPr>
      </xdr:nvPicPr>
      <xdr:blipFill>
        <a:blip xmlns:r="http://schemas.openxmlformats.org/officeDocument/2006/relationships" r:embed="rId1"/>
        <a:stretch>
          <a:fillRect/>
        </a:stretch>
      </xdr:blipFill>
      <xdr:spPr>
        <a:xfrm>
          <a:off x="19526250" y="34265902"/>
          <a:ext cx="0" cy="243809"/>
        </a:xfrm>
        <a:prstGeom prst="rect">
          <a:avLst/>
        </a:prstGeom>
      </xdr:spPr>
    </xdr:pic>
    <xdr:clientData/>
  </xdr:twoCellAnchor>
  <xdr:twoCellAnchor>
    <xdr:from>
      <xdr:col>114</xdr:col>
      <xdr:colOff>140634</xdr:colOff>
      <xdr:row>204</xdr:row>
      <xdr:rowOff>38094</xdr:rowOff>
    </xdr:from>
    <xdr:to>
      <xdr:col>114</xdr:col>
      <xdr:colOff>401587</xdr:colOff>
      <xdr:row>204</xdr:row>
      <xdr:rowOff>289523</xdr:rowOff>
    </xdr:to>
    <xdr:pic>
      <xdr:nvPicPr>
        <xdr:cNvPr id="288917" name="図 288916">
          <a:extLst>
            <a:ext uri="{FF2B5EF4-FFF2-40B4-BE49-F238E27FC236}">
              <a16:creationId xmlns:a16="http://schemas.microsoft.com/office/drawing/2014/main" id="{00000000-0008-0000-0400-000095680400}"/>
            </a:ext>
          </a:extLst>
        </xdr:cNvPr>
        <xdr:cNvPicPr>
          <a:picLocks noChangeAspect="1"/>
        </xdr:cNvPicPr>
      </xdr:nvPicPr>
      <xdr:blipFill>
        <a:blip xmlns:r="http://schemas.openxmlformats.org/officeDocument/2006/relationships" r:embed="rId1"/>
        <a:stretch>
          <a:fillRect/>
        </a:stretch>
      </xdr:blipFill>
      <xdr:spPr>
        <a:xfrm>
          <a:off x="19526250" y="36699819"/>
          <a:ext cx="0" cy="251429"/>
        </a:xfrm>
        <a:prstGeom prst="rect">
          <a:avLst/>
        </a:prstGeom>
      </xdr:spPr>
    </xdr:pic>
    <xdr:clientData/>
  </xdr:twoCellAnchor>
  <xdr:oneCellAnchor>
    <xdr:from>
      <xdr:col>114</xdr:col>
      <xdr:colOff>129428</xdr:colOff>
      <xdr:row>208</xdr:row>
      <xdr:rowOff>52102</xdr:rowOff>
    </xdr:from>
    <xdr:ext cx="239999" cy="249187"/>
    <xdr:pic>
      <xdr:nvPicPr>
        <xdr:cNvPr id="288918" name="図 288917" hidden="1">
          <a:extLst>
            <a:ext uri="{FF2B5EF4-FFF2-40B4-BE49-F238E27FC236}">
              <a16:creationId xmlns:a16="http://schemas.microsoft.com/office/drawing/2014/main" id="{00000000-0008-0000-0400-000096680400}"/>
            </a:ext>
          </a:extLst>
        </xdr:cNvPr>
        <xdr:cNvPicPr>
          <a:picLocks noChangeAspect="1"/>
        </xdr:cNvPicPr>
      </xdr:nvPicPr>
      <xdr:blipFill>
        <a:blip xmlns:r="http://schemas.openxmlformats.org/officeDocument/2006/relationships" r:embed="rId2"/>
        <a:stretch>
          <a:fillRect/>
        </a:stretch>
      </xdr:blipFill>
      <xdr:spPr>
        <a:xfrm>
          <a:off x="19526250" y="37933027"/>
          <a:ext cx="239999" cy="249187"/>
        </a:xfrm>
        <a:prstGeom prst="rect">
          <a:avLst/>
        </a:prstGeom>
      </xdr:spPr>
    </xdr:pic>
    <xdr:clientData/>
  </xdr:oneCellAnchor>
  <xdr:oneCellAnchor>
    <xdr:from>
      <xdr:col>114</xdr:col>
      <xdr:colOff>129428</xdr:colOff>
      <xdr:row>286</xdr:row>
      <xdr:rowOff>0</xdr:rowOff>
    </xdr:from>
    <xdr:ext cx="239999" cy="248215"/>
    <xdr:pic>
      <xdr:nvPicPr>
        <xdr:cNvPr id="288919" name="図 288918" hidden="1">
          <a:extLst>
            <a:ext uri="{FF2B5EF4-FFF2-40B4-BE49-F238E27FC236}">
              <a16:creationId xmlns:a16="http://schemas.microsoft.com/office/drawing/2014/main" id="{00000000-0008-0000-0400-000097680400}"/>
            </a:ext>
          </a:extLst>
        </xdr:cNvPr>
        <xdr:cNvPicPr>
          <a:picLocks noChangeAspect="1"/>
        </xdr:cNvPicPr>
      </xdr:nvPicPr>
      <xdr:blipFill>
        <a:blip xmlns:r="http://schemas.openxmlformats.org/officeDocument/2006/relationships" r:embed="rId2"/>
        <a:stretch>
          <a:fillRect/>
        </a:stretch>
      </xdr:blipFill>
      <xdr:spPr>
        <a:xfrm>
          <a:off x="19526250" y="59978925"/>
          <a:ext cx="239999" cy="248215"/>
        </a:xfrm>
        <a:prstGeom prst="rect">
          <a:avLst/>
        </a:prstGeom>
      </xdr:spPr>
    </xdr:pic>
    <xdr:clientData/>
  </xdr:oneCellAnchor>
  <xdr:twoCellAnchor>
    <xdr:from>
      <xdr:col>114</xdr:col>
      <xdr:colOff>140634</xdr:colOff>
      <xdr:row>286</xdr:row>
      <xdr:rowOff>35853</xdr:rowOff>
    </xdr:from>
    <xdr:to>
      <xdr:col>114</xdr:col>
      <xdr:colOff>400348</xdr:colOff>
      <xdr:row>286</xdr:row>
      <xdr:rowOff>278520</xdr:rowOff>
    </xdr:to>
    <xdr:pic>
      <xdr:nvPicPr>
        <xdr:cNvPr id="288920" name="図 288919">
          <a:extLst>
            <a:ext uri="{FF2B5EF4-FFF2-40B4-BE49-F238E27FC236}">
              <a16:creationId xmlns:a16="http://schemas.microsoft.com/office/drawing/2014/main" id="{00000000-0008-0000-0400-000098680400}"/>
            </a:ext>
          </a:extLst>
        </xdr:cNvPr>
        <xdr:cNvPicPr>
          <a:picLocks noChangeAspect="1"/>
        </xdr:cNvPicPr>
      </xdr:nvPicPr>
      <xdr:blipFill>
        <a:blip xmlns:r="http://schemas.openxmlformats.org/officeDocument/2006/relationships" r:embed="rId1"/>
        <a:stretch>
          <a:fillRect/>
        </a:stretch>
      </xdr:blipFill>
      <xdr:spPr>
        <a:xfrm>
          <a:off x="19526250" y="60014778"/>
          <a:ext cx="0" cy="242667"/>
        </a:xfrm>
        <a:prstGeom prst="rect">
          <a:avLst/>
        </a:prstGeom>
      </xdr:spPr>
    </xdr:pic>
    <xdr:clientData/>
  </xdr:twoCellAnchor>
  <xdr:oneCellAnchor>
    <xdr:from>
      <xdr:col>114</xdr:col>
      <xdr:colOff>140634</xdr:colOff>
      <xdr:row>188</xdr:row>
      <xdr:rowOff>0</xdr:rowOff>
    </xdr:from>
    <xdr:ext cx="257143" cy="251429"/>
    <xdr:pic>
      <xdr:nvPicPr>
        <xdr:cNvPr id="288921" name="図 288920" hidden="1">
          <a:extLst>
            <a:ext uri="{FF2B5EF4-FFF2-40B4-BE49-F238E27FC236}">
              <a16:creationId xmlns:a16="http://schemas.microsoft.com/office/drawing/2014/main" id="{00000000-0008-0000-0400-000099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48681"/>
    <xdr:pic>
      <xdr:nvPicPr>
        <xdr:cNvPr id="288922" name="図 288921" hidden="1">
          <a:extLst>
            <a:ext uri="{FF2B5EF4-FFF2-40B4-BE49-F238E27FC236}">
              <a16:creationId xmlns:a16="http://schemas.microsoft.com/office/drawing/2014/main" id="{00000000-0008-0000-0400-00009A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48681"/>
        </a:xfrm>
        <a:prstGeom prst="rect">
          <a:avLst/>
        </a:prstGeom>
      </xdr:spPr>
    </xdr:pic>
    <xdr:clientData/>
  </xdr:oneCellAnchor>
  <xdr:oneCellAnchor>
    <xdr:from>
      <xdr:col>114</xdr:col>
      <xdr:colOff>140634</xdr:colOff>
      <xdr:row>188</xdr:row>
      <xdr:rowOff>0</xdr:rowOff>
    </xdr:from>
    <xdr:ext cx="257143" cy="247448"/>
    <xdr:pic>
      <xdr:nvPicPr>
        <xdr:cNvPr id="288923" name="図 288922" hidden="1">
          <a:extLst>
            <a:ext uri="{FF2B5EF4-FFF2-40B4-BE49-F238E27FC236}">
              <a16:creationId xmlns:a16="http://schemas.microsoft.com/office/drawing/2014/main" id="{00000000-0008-0000-0400-00009B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47448"/>
        </a:xfrm>
        <a:prstGeom prst="rect">
          <a:avLst/>
        </a:prstGeom>
      </xdr:spPr>
    </xdr:pic>
    <xdr:clientData/>
  </xdr:oneCellAnchor>
  <xdr:oneCellAnchor>
    <xdr:from>
      <xdr:col>114</xdr:col>
      <xdr:colOff>140634</xdr:colOff>
      <xdr:row>188</xdr:row>
      <xdr:rowOff>0</xdr:rowOff>
    </xdr:from>
    <xdr:ext cx="257143" cy="251429"/>
    <xdr:pic>
      <xdr:nvPicPr>
        <xdr:cNvPr id="288924" name="図 288923" hidden="1">
          <a:extLst>
            <a:ext uri="{FF2B5EF4-FFF2-40B4-BE49-F238E27FC236}">
              <a16:creationId xmlns:a16="http://schemas.microsoft.com/office/drawing/2014/main" id="{00000000-0008-0000-0400-00009C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5" name="図 288924" hidden="1">
          <a:extLst>
            <a:ext uri="{FF2B5EF4-FFF2-40B4-BE49-F238E27FC236}">
              <a16:creationId xmlns:a16="http://schemas.microsoft.com/office/drawing/2014/main" id="{00000000-0008-0000-0400-00009D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6" name="図 288925" hidden="1">
          <a:extLst>
            <a:ext uri="{FF2B5EF4-FFF2-40B4-BE49-F238E27FC236}">
              <a16:creationId xmlns:a16="http://schemas.microsoft.com/office/drawing/2014/main" id="{00000000-0008-0000-0400-00009E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7" name="図 288926" hidden="1">
          <a:extLst>
            <a:ext uri="{FF2B5EF4-FFF2-40B4-BE49-F238E27FC236}">
              <a16:creationId xmlns:a16="http://schemas.microsoft.com/office/drawing/2014/main" id="{00000000-0008-0000-0400-00009F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8" name="図 288927" hidden="1">
          <a:extLst>
            <a:ext uri="{FF2B5EF4-FFF2-40B4-BE49-F238E27FC236}">
              <a16:creationId xmlns:a16="http://schemas.microsoft.com/office/drawing/2014/main" id="{00000000-0008-0000-0400-0000A0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29" name="図 288928" hidden="1">
          <a:extLst>
            <a:ext uri="{FF2B5EF4-FFF2-40B4-BE49-F238E27FC236}">
              <a16:creationId xmlns:a16="http://schemas.microsoft.com/office/drawing/2014/main" id="{00000000-0008-0000-0400-0000A1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129428</xdr:colOff>
      <xdr:row>188</xdr:row>
      <xdr:rowOff>0</xdr:rowOff>
    </xdr:from>
    <xdr:ext cx="239999" cy="249187"/>
    <xdr:pic>
      <xdr:nvPicPr>
        <xdr:cNvPr id="288930" name="図 288929" hidden="1">
          <a:extLst>
            <a:ext uri="{FF2B5EF4-FFF2-40B4-BE49-F238E27FC236}">
              <a16:creationId xmlns:a16="http://schemas.microsoft.com/office/drawing/2014/main" id="{00000000-0008-0000-0400-0000A2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187"/>
        </a:xfrm>
        <a:prstGeom prst="rect">
          <a:avLst/>
        </a:prstGeom>
      </xdr:spPr>
    </xdr:pic>
    <xdr:clientData/>
  </xdr:oneCellAnchor>
  <xdr:oneCellAnchor>
    <xdr:from>
      <xdr:col>114</xdr:col>
      <xdr:colOff>129428</xdr:colOff>
      <xdr:row>188</xdr:row>
      <xdr:rowOff>0</xdr:rowOff>
    </xdr:from>
    <xdr:ext cx="239999" cy="249187"/>
    <xdr:pic>
      <xdr:nvPicPr>
        <xdr:cNvPr id="288931" name="図 288930" hidden="1">
          <a:extLst>
            <a:ext uri="{FF2B5EF4-FFF2-40B4-BE49-F238E27FC236}">
              <a16:creationId xmlns:a16="http://schemas.microsoft.com/office/drawing/2014/main" id="{00000000-0008-0000-0400-0000A3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187"/>
        </a:xfrm>
        <a:prstGeom prst="rect">
          <a:avLst/>
        </a:prstGeom>
      </xdr:spPr>
    </xdr:pic>
    <xdr:clientData/>
  </xdr:oneCellAnchor>
  <xdr:oneCellAnchor>
    <xdr:from>
      <xdr:col>114</xdr:col>
      <xdr:colOff>129428</xdr:colOff>
      <xdr:row>188</xdr:row>
      <xdr:rowOff>0</xdr:rowOff>
    </xdr:from>
    <xdr:ext cx="239999" cy="248821"/>
    <xdr:pic>
      <xdr:nvPicPr>
        <xdr:cNvPr id="288932" name="図 288931" hidden="1">
          <a:extLst>
            <a:ext uri="{FF2B5EF4-FFF2-40B4-BE49-F238E27FC236}">
              <a16:creationId xmlns:a16="http://schemas.microsoft.com/office/drawing/2014/main" id="{00000000-0008-0000-0400-0000A4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8821"/>
        </a:xfrm>
        <a:prstGeom prst="rect">
          <a:avLst/>
        </a:prstGeom>
      </xdr:spPr>
    </xdr:pic>
    <xdr:clientData/>
  </xdr:oneCellAnchor>
  <xdr:oneCellAnchor>
    <xdr:from>
      <xdr:col>114</xdr:col>
      <xdr:colOff>129428</xdr:colOff>
      <xdr:row>188</xdr:row>
      <xdr:rowOff>0</xdr:rowOff>
    </xdr:from>
    <xdr:ext cx="239999" cy="248820"/>
    <xdr:pic>
      <xdr:nvPicPr>
        <xdr:cNvPr id="288933" name="図 288932" hidden="1">
          <a:extLst>
            <a:ext uri="{FF2B5EF4-FFF2-40B4-BE49-F238E27FC236}">
              <a16:creationId xmlns:a16="http://schemas.microsoft.com/office/drawing/2014/main" id="{00000000-0008-0000-0400-0000A5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8820"/>
        </a:xfrm>
        <a:prstGeom prst="rect">
          <a:avLst/>
        </a:prstGeom>
      </xdr:spPr>
    </xdr:pic>
    <xdr:clientData/>
  </xdr:oneCellAnchor>
  <xdr:oneCellAnchor>
    <xdr:from>
      <xdr:col>114</xdr:col>
      <xdr:colOff>129428</xdr:colOff>
      <xdr:row>188</xdr:row>
      <xdr:rowOff>0</xdr:rowOff>
    </xdr:from>
    <xdr:ext cx="239999" cy="248821"/>
    <xdr:pic>
      <xdr:nvPicPr>
        <xdr:cNvPr id="288934" name="図 288933" hidden="1">
          <a:extLst>
            <a:ext uri="{FF2B5EF4-FFF2-40B4-BE49-F238E27FC236}">
              <a16:creationId xmlns:a16="http://schemas.microsoft.com/office/drawing/2014/main" id="{00000000-0008-0000-0400-0000A6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8821"/>
        </a:xfrm>
        <a:prstGeom prst="rect">
          <a:avLst/>
        </a:prstGeom>
      </xdr:spPr>
    </xdr:pic>
    <xdr:clientData/>
  </xdr:oneCellAnchor>
  <xdr:oneCellAnchor>
    <xdr:from>
      <xdr:col>114</xdr:col>
      <xdr:colOff>129428</xdr:colOff>
      <xdr:row>188</xdr:row>
      <xdr:rowOff>0</xdr:rowOff>
    </xdr:from>
    <xdr:ext cx="239999" cy="249660"/>
    <xdr:pic>
      <xdr:nvPicPr>
        <xdr:cNvPr id="288935" name="図 288934" hidden="1">
          <a:extLst>
            <a:ext uri="{FF2B5EF4-FFF2-40B4-BE49-F238E27FC236}">
              <a16:creationId xmlns:a16="http://schemas.microsoft.com/office/drawing/2014/main" id="{00000000-0008-0000-0400-0000A7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660"/>
        </a:xfrm>
        <a:prstGeom prst="rect">
          <a:avLst/>
        </a:prstGeom>
      </xdr:spPr>
    </xdr:pic>
    <xdr:clientData/>
  </xdr:oneCellAnchor>
  <xdr:oneCellAnchor>
    <xdr:from>
      <xdr:col>114</xdr:col>
      <xdr:colOff>129428</xdr:colOff>
      <xdr:row>188</xdr:row>
      <xdr:rowOff>0</xdr:rowOff>
    </xdr:from>
    <xdr:ext cx="239999" cy="249187"/>
    <xdr:pic>
      <xdr:nvPicPr>
        <xdr:cNvPr id="288936" name="図 288935" hidden="1">
          <a:extLst>
            <a:ext uri="{FF2B5EF4-FFF2-40B4-BE49-F238E27FC236}">
              <a16:creationId xmlns:a16="http://schemas.microsoft.com/office/drawing/2014/main" id="{00000000-0008-0000-0400-0000A8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187"/>
        </a:xfrm>
        <a:prstGeom prst="rect">
          <a:avLst/>
        </a:prstGeom>
      </xdr:spPr>
    </xdr:pic>
    <xdr:clientData/>
  </xdr:oneCellAnchor>
  <xdr:oneCellAnchor>
    <xdr:from>
      <xdr:col>114</xdr:col>
      <xdr:colOff>129428</xdr:colOff>
      <xdr:row>188</xdr:row>
      <xdr:rowOff>0</xdr:rowOff>
    </xdr:from>
    <xdr:ext cx="239999" cy="249187"/>
    <xdr:pic>
      <xdr:nvPicPr>
        <xdr:cNvPr id="288937" name="図 288936" hidden="1">
          <a:extLst>
            <a:ext uri="{FF2B5EF4-FFF2-40B4-BE49-F238E27FC236}">
              <a16:creationId xmlns:a16="http://schemas.microsoft.com/office/drawing/2014/main" id="{00000000-0008-0000-0400-0000A9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9187"/>
        </a:xfrm>
        <a:prstGeom prst="rect">
          <a:avLst/>
        </a:prstGeom>
      </xdr:spPr>
    </xdr:pic>
    <xdr:clientData/>
  </xdr:oneCellAnchor>
  <xdr:oneCellAnchor>
    <xdr:from>
      <xdr:col>114</xdr:col>
      <xdr:colOff>129428</xdr:colOff>
      <xdr:row>188</xdr:row>
      <xdr:rowOff>0</xdr:rowOff>
    </xdr:from>
    <xdr:ext cx="239999" cy="244281"/>
    <xdr:pic>
      <xdr:nvPicPr>
        <xdr:cNvPr id="288938" name="図 288937" hidden="1">
          <a:extLst>
            <a:ext uri="{FF2B5EF4-FFF2-40B4-BE49-F238E27FC236}">
              <a16:creationId xmlns:a16="http://schemas.microsoft.com/office/drawing/2014/main" id="{00000000-0008-0000-0400-0000AA680400}"/>
            </a:ext>
          </a:extLst>
        </xdr:cNvPr>
        <xdr:cNvPicPr>
          <a:picLocks noChangeAspect="1"/>
        </xdr:cNvPicPr>
      </xdr:nvPicPr>
      <xdr:blipFill>
        <a:blip xmlns:r="http://schemas.openxmlformats.org/officeDocument/2006/relationships" r:embed="rId2"/>
        <a:stretch>
          <a:fillRect/>
        </a:stretch>
      </xdr:blipFill>
      <xdr:spPr>
        <a:xfrm>
          <a:off x="19526250" y="31784925"/>
          <a:ext cx="239999" cy="244281"/>
        </a:xfrm>
        <a:prstGeom prst="rect">
          <a:avLst/>
        </a:prstGeom>
      </xdr:spPr>
    </xdr:pic>
    <xdr:clientData/>
  </xdr:oneCellAnchor>
  <xdr:oneCellAnchor>
    <xdr:from>
      <xdr:col>114</xdr:col>
      <xdr:colOff>150595</xdr:colOff>
      <xdr:row>188</xdr:row>
      <xdr:rowOff>0</xdr:rowOff>
    </xdr:from>
    <xdr:ext cx="251429" cy="248762"/>
    <xdr:pic>
      <xdr:nvPicPr>
        <xdr:cNvPr id="288939" name="図 288938" hidden="1">
          <a:extLst>
            <a:ext uri="{FF2B5EF4-FFF2-40B4-BE49-F238E27FC236}">
              <a16:creationId xmlns:a16="http://schemas.microsoft.com/office/drawing/2014/main" id="{00000000-0008-0000-0400-0000AB680400}"/>
            </a:ext>
          </a:extLst>
        </xdr:cNvPr>
        <xdr:cNvPicPr>
          <a:picLocks noChangeAspect="1"/>
        </xdr:cNvPicPr>
      </xdr:nvPicPr>
      <xdr:blipFill>
        <a:blip xmlns:r="http://schemas.openxmlformats.org/officeDocument/2006/relationships" r:embed="rId2"/>
        <a:stretch>
          <a:fillRect/>
        </a:stretch>
      </xdr:blipFill>
      <xdr:spPr>
        <a:xfrm>
          <a:off x="19526250" y="31784925"/>
          <a:ext cx="251429" cy="248762"/>
        </a:xfrm>
        <a:prstGeom prst="rect">
          <a:avLst/>
        </a:prstGeom>
      </xdr:spPr>
    </xdr:pic>
    <xdr:clientData/>
  </xdr:oneCellAnchor>
  <xdr:oneCellAnchor>
    <xdr:from>
      <xdr:col>114</xdr:col>
      <xdr:colOff>140634</xdr:colOff>
      <xdr:row>188</xdr:row>
      <xdr:rowOff>0</xdr:rowOff>
    </xdr:from>
    <xdr:ext cx="257143" cy="251429"/>
    <xdr:pic>
      <xdr:nvPicPr>
        <xdr:cNvPr id="288940" name="図 288939" hidden="1">
          <a:extLst>
            <a:ext uri="{FF2B5EF4-FFF2-40B4-BE49-F238E27FC236}">
              <a16:creationId xmlns:a16="http://schemas.microsoft.com/office/drawing/2014/main" id="{00000000-0008-0000-0400-0000AC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48681"/>
    <xdr:pic>
      <xdr:nvPicPr>
        <xdr:cNvPr id="288941" name="図 288940" hidden="1">
          <a:extLst>
            <a:ext uri="{FF2B5EF4-FFF2-40B4-BE49-F238E27FC236}">
              <a16:creationId xmlns:a16="http://schemas.microsoft.com/office/drawing/2014/main" id="{00000000-0008-0000-0400-0000AD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48681"/>
        </a:xfrm>
        <a:prstGeom prst="rect">
          <a:avLst/>
        </a:prstGeom>
      </xdr:spPr>
    </xdr:pic>
    <xdr:clientData/>
  </xdr:oneCellAnchor>
  <xdr:oneCellAnchor>
    <xdr:from>
      <xdr:col>114</xdr:col>
      <xdr:colOff>140634</xdr:colOff>
      <xdr:row>188</xdr:row>
      <xdr:rowOff>0</xdr:rowOff>
    </xdr:from>
    <xdr:ext cx="257143" cy="247448"/>
    <xdr:pic>
      <xdr:nvPicPr>
        <xdr:cNvPr id="288942" name="図 288941" hidden="1">
          <a:extLst>
            <a:ext uri="{FF2B5EF4-FFF2-40B4-BE49-F238E27FC236}">
              <a16:creationId xmlns:a16="http://schemas.microsoft.com/office/drawing/2014/main" id="{00000000-0008-0000-0400-0000AE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47448"/>
        </a:xfrm>
        <a:prstGeom prst="rect">
          <a:avLst/>
        </a:prstGeom>
      </xdr:spPr>
    </xdr:pic>
    <xdr:clientData/>
  </xdr:oneCellAnchor>
  <xdr:oneCellAnchor>
    <xdr:from>
      <xdr:col>114</xdr:col>
      <xdr:colOff>140634</xdr:colOff>
      <xdr:row>188</xdr:row>
      <xdr:rowOff>0</xdr:rowOff>
    </xdr:from>
    <xdr:ext cx="257143" cy="251429"/>
    <xdr:pic>
      <xdr:nvPicPr>
        <xdr:cNvPr id="288943" name="図 288942" hidden="1">
          <a:extLst>
            <a:ext uri="{FF2B5EF4-FFF2-40B4-BE49-F238E27FC236}">
              <a16:creationId xmlns:a16="http://schemas.microsoft.com/office/drawing/2014/main" id="{00000000-0008-0000-0400-0000AF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4" name="図 288943" hidden="1">
          <a:extLst>
            <a:ext uri="{FF2B5EF4-FFF2-40B4-BE49-F238E27FC236}">
              <a16:creationId xmlns:a16="http://schemas.microsoft.com/office/drawing/2014/main" id="{00000000-0008-0000-0400-0000B0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5" name="図 288944" hidden="1">
          <a:extLst>
            <a:ext uri="{FF2B5EF4-FFF2-40B4-BE49-F238E27FC236}">
              <a16:creationId xmlns:a16="http://schemas.microsoft.com/office/drawing/2014/main" id="{00000000-0008-0000-0400-0000B1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6" name="図 288945" hidden="1">
          <a:extLst>
            <a:ext uri="{FF2B5EF4-FFF2-40B4-BE49-F238E27FC236}">
              <a16:creationId xmlns:a16="http://schemas.microsoft.com/office/drawing/2014/main" id="{00000000-0008-0000-0400-0000B2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7" name="図 288946" hidden="1">
          <a:extLst>
            <a:ext uri="{FF2B5EF4-FFF2-40B4-BE49-F238E27FC236}">
              <a16:creationId xmlns:a16="http://schemas.microsoft.com/office/drawing/2014/main" id="{00000000-0008-0000-0400-0000B3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oneCellAnchor>
    <xdr:from>
      <xdr:col>114</xdr:col>
      <xdr:colOff>140634</xdr:colOff>
      <xdr:row>188</xdr:row>
      <xdr:rowOff>0</xdr:rowOff>
    </xdr:from>
    <xdr:ext cx="257143" cy="251429"/>
    <xdr:pic>
      <xdr:nvPicPr>
        <xdr:cNvPr id="288948" name="図 288947" hidden="1">
          <a:extLst>
            <a:ext uri="{FF2B5EF4-FFF2-40B4-BE49-F238E27FC236}">
              <a16:creationId xmlns:a16="http://schemas.microsoft.com/office/drawing/2014/main" id="{00000000-0008-0000-0400-0000B4680400}"/>
            </a:ext>
          </a:extLst>
        </xdr:cNvPr>
        <xdr:cNvPicPr>
          <a:picLocks noChangeAspect="1"/>
        </xdr:cNvPicPr>
      </xdr:nvPicPr>
      <xdr:blipFill>
        <a:blip xmlns:r="http://schemas.openxmlformats.org/officeDocument/2006/relationships" r:embed="rId1"/>
        <a:stretch>
          <a:fillRect/>
        </a:stretch>
      </xdr:blipFill>
      <xdr:spPr>
        <a:xfrm>
          <a:off x="19526250" y="31784925"/>
          <a:ext cx="257143" cy="251429"/>
        </a:xfrm>
        <a:prstGeom prst="rect">
          <a:avLst/>
        </a:prstGeom>
      </xdr:spPr>
    </xdr:pic>
    <xdr:clientData/>
  </xdr:oneCellAnchor>
  <xdr:twoCellAnchor>
    <xdr:from>
      <xdr:col>114</xdr:col>
      <xdr:colOff>140634</xdr:colOff>
      <xdr:row>188</xdr:row>
      <xdr:rowOff>15931</xdr:rowOff>
    </xdr:from>
    <xdr:to>
      <xdr:col>114</xdr:col>
      <xdr:colOff>401587</xdr:colOff>
      <xdr:row>188</xdr:row>
      <xdr:rowOff>249708</xdr:rowOff>
    </xdr:to>
    <xdr:pic>
      <xdr:nvPicPr>
        <xdr:cNvPr id="288949" name="図 288948">
          <a:extLst>
            <a:ext uri="{FF2B5EF4-FFF2-40B4-BE49-F238E27FC236}">
              <a16:creationId xmlns:a16="http://schemas.microsoft.com/office/drawing/2014/main" id="{00000000-0008-0000-0400-0000B5680400}"/>
            </a:ext>
          </a:extLst>
        </xdr:cNvPr>
        <xdr:cNvPicPr>
          <a:picLocks noChangeAspect="1"/>
        </xdr:cNvPicPr>
      </xdr:nvPicPr>
      <xdr:blipFill>
        <a:blip xmlns:r="http://schemas.openxmlformats.org/officeDocument/2006/relationships" r:embed="rId1"/>
        <a:stretch>
          <a:fillRect/>
        </a:stretch>
      </xdr:blipFill>
      <xdr:spPr>
        <a:xfrm>
          <a:off x="19526250" y="31800856"/>
          <a:ext cx="0" cy="233777"/>
        </a:xfrm>
        <a:prstGeom prst="rect">
          <a:avLst/>
        </a:prstGeom>
      </xdr:spPr>
    </xdr:pic>
    <xdr:clientData/>
  </xdr:twoCellAnchor>
  <xdr:twoCellAnchor>
    <xdr:from>
      <xdr:col>114</xdr:col>
      <xdr:colOff>140634</xdr:colOff>
      <xdr:row>224</xdr:row>
      <xdr:rowOff>51540</xdr:rowOff>
    </xdr:from>
    <xdr:to>
      <xdr:col>114</xdr:col>
      <xdr:colOff>401587</xdr:colOff>
      <xdr:row>224</xdr:row>
      <xdr:rowOff>287729</xdr:rowOff>
    </xdr:to>
    <xdr:pic>
      <xdr:nvPicPr>
        <xdr:cNvPr id="288950" name="図 288949">
          <a:extLst>
            <a:ext uri="{FF2B5EF4-FFF2-40B4-BE49-F238E27FC236}">
              <a16:creationId xmlns:a16="http://schemas.microsoft.com/office/drawing/2014/main" id="{00000000-0008-0000-0400-0000B6680400}"/>
            </a:ext>
          </a:extLst>
        </xdr:cNvPr>
        <xdr:cNvPicPr>
          <a:picLocks noChangeAspect="1"/>
        </xdr:cNvPicPr>
      </xdr:nvPicPr>
      <xdr:blipFill>
        <a:blip xmlns:r="http://schemas.openxmlformats.org/officeDocument/2006/relationships" r:embed="rId1"/>
        <a:stretch>
          <a:fillRect/>
        </a:stretch>
      </xdr:blipFill>
      <xdr:spPr>
        <a:xfrm>
          <a:off x="19526250" y="42961665"/>
          <a:ext cx="0" cy="236189"/>
        </a:xfrm>
        <a:prstGeom prst="rect">
          <a:avLst/>
        </a:prstGeom>
      </xdr:spPr>
    </xdr:pic>
    <xdr:clientData/>
  </xdr:twoCellAnchor>
  <xdr:twoCellAnchor editAs="oneCell">
    <xdr:from>
      <xdr:col>2</xdr:col>
      <xdr:colOff>76199</xdr:colOff>
      <xdr:row>339</xdr:row>
      <xdr:rowOff>0</xdr:rowOff>
    </xdr:from>
    <xdr:to>
      <xdr:col>4</xdr:col>
      <xdr:colOff>78442</xdr:colOff>
      <xdr:row>340</xdr:row>
      <xdr:rowOff>83857</xdr:rowOff>
    </xdr:to>
    <xdr:sp macro="" textlink="">
      <xdr:nvSpPr>
        <xdr:cNvPr id="288951" name="Check Box 1270" hidden="1">
          <a:extLst>
            <a:ext uri="{63B3BB69-23CF-44E3-9099-C40C66FF867C}">
              <a14:compatExt xmlns:a14="http://schemas.microsoft.com/office/drawing/2010/main" spid="_x0000_s162038"/>
            </a:ext>
            <a:ext uri="{FF2B5EF4-FFF2-40B4-BE49-F238E27FC236}">
              <a16:creationId xmlns:a16="http://schemas.microsoft.com/office/drawing/2014/main" id="{00000000-0008-0000-0400-0000B7680400}"/>
            </a:ext>
          </a:extLst>
        </xdr:cNvPr>
        <xdr:cNvSpPr/>
      </xdr:nvSpPr>
      <xdr:spPr bwMode="auto">
        <a:xfrm>
          <a:off x="380999" y="75200994"/>
          <a:ext cx="307043" cy="2728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oneCellAnchor>
    <xdr:from>
      <xdr:col>2</xdr:col>
      <xdr:colOff>76199</xdr:colOff>
      <xdr:row>339</xdr:row>
      <xdr:rowOff>0</xdr:rowOff>
    </xdr:from>
    <xdr:ext cx="316007" cy="269501"/>
    <xdr:sp macro="" textlink="">
      <xdr:nvSpPr>
        <xdr:cNvPr id="288952" name="Check Box 1271" hidden="1">
          <a:extLst>
            <a:ext uri="{63B3BB69-23CF-44E3-9099-C40C66FF867C}">
              <a14:compatExt xmlns:a14="http://schemas.microsoft.com/office/drawing/2010/main" spid="_x0000_s162039"/>
            </a:ext>
            <a:ext uri="{FF2B5EF4-FFF2-40B4-BE49-F238E27FC236}">
              <a16:creationId xmlns:a16="http://schemas.microsoft.com/office/drawing/2014/main" id="{00000000-0008-0000-0400-0000B8680400}"/>
            </a:ext>
          </a:extLst>
        </xdr:cNvPr>
        <xdr:cNvSpPr/>
      </xdr:nvSpPr>
      <xdr:spPr bwMode="auto">
        <a:xfrm>
          <a:off x="380999" y="75543894"/>
          <a:ext cx="316007" cy="26950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twoCellAnchor editAs="oneCell">
    <xdr:from>
      <xdr:col>2</xdr:col>
      <xdr:colOff>77320</xdr:colOff>
      <xdr:row>344</xdr:row>
      <xdr:rowOff>26333</xdr:rowOff>
    </xdr:from>
    <xdr:to>
      <xdr:col>4</xdr:col>
      <xdr:colOff>104028</xdr:colOff>
      <xdr:row>345</xdr:row>
      <xdr:rowOff>105521</xdr:rowOff>
    </xdr:to>
    <xdr:sp macro="" textlink="">
      <xdr:nvSpPr>
        <xdr:cNvPr id="288957" name="Check Box 1282" hidden="1">
          <a:extLst>
            <a:ext uri="{63B3BB69-23CF-44E3-9099-C40C66FF867C}">
              <a14:compatExt xmlns:a14="http://schemas.microsoft.com/office/drawing/2010/main" spid="_x0000_s162050"/>
            </a:ext>
            <a:ext uri="{FF2B5EF4-FFF2-40B4-BE49-F238E27FC236}">
              <a16:creationId xmlns:a16="http://schemas.microsoft.com/office/drawing/2014/main" id="{00000000-0008-0000-0400-0000BD680400}"/>
            </a:ext>
          </a:extLst>
        </xdr:cNvPr>
        <xdr:cNvSpPr/>
      </xdr:nvSpPr>
      <xdr:spPr bwMode="auto">
        <a:xfrm>
          <a:off x="382120" y="79874408"/>
          <a:ext cx="337858" cy="24428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86286</xdr:colOff>
      <xdr:row>345</xdr:row>
      <xdr:rowOff>156882</xdr:rowOff>
    </xdr:from>
    <xdr:to>
      <xdr:col>5</xdr:col>
      <xdr:colOff>561</xdr:colOff>
      <xdr:row>348</xdr:row>
      <xdr:rowOff>1307</xdr:rowOff>
    </xdr:to>
    <xdr:sp macro="" textlink="">
      <xdr:nvSpPr>
        <xdr:cNvPr id="288958" name="Check Box 1284" hidden="1">
          <a:extLst>
            <a:ext uri="{63B3BB69-23CF-44E3-9099-C40C66FF867C}">
              <a14:compatExt xmlns:a14="http://schemas.microsoft.com/office/drawing/2010/main" spid="_x0000_s162052"/>
            </a:ext>
            <a:ext uri="{FF2B5EF4-FFF2-40B4-BE49-F238E27FC236}">
              <a16:creationId xmlns:a16="http://schemas.microsoft.com/office/drawing/2014/main" id="{00000000-0008-0000-0400-0000BE680400}"/>
            </a:ext>
          </a:extLst>
        </xdr:cNvPr>
        <xdr:cNvSpPr/>
      </xdr:nvSpPr>
      <xdr:spPr bwMode="auto">
        <a:xfrm>
          <a:off x="391086" y="80176407"/>
          <a:ext cx="361950" cy="3429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100293</xdr:colOff>
      <xdr:row>348</xdr:row>
      <xdr:rowOff>38100</xdr:rowOff>
    </xdr:from>
    <xdr:to>
      <xdr:col>5</xdr:col>
      <xdr:colOff>46318</xdr:colOff>
      <xdr:row>349</xdr:row>
      <xdr:rowOff>142875</xdr:rowOff>
    </xdr:to>
    <xdr:sp macro="" textlink="">
      <xdr:nvSpPr>
        <xdr:cNvPr id="288959" name="Check Box 1285" hidden="1">
          <a:extLst>
            <a:ext uri="{63B3BB69-23CF-44E3-9099-C40C66FF867C}">
              <a14:compatExt xmlns:a14="http://schemas.microsoft.com/office/drawing/2010/main" spid="_x0000_s162053"/>
            </a:ext>
            <a:ext uri="{FF2B5EF4-FFF2-40B4-BE49-F238E27FC236}">
              <a16:creationId xmlns:a16="http://schemas.microsoft.com/office/drawing/2014/main" id="{00000000-0008-0000-0400-0000BF680400}"/>
            </a:ext>
          </a:extLst>
        </xdr:cNvPr>
        <xdr:cNvSpPr/>
      </xdr:nvSpPr>
      <xdr:spPr bwMode="auto">
        <a:xfrm>
          <a:off x="405093" y="80571975"/>
          <a:ext cx="409575" cy="2762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85725</xdr:colOff>
      <xdr:row>350</xdr:row>
      <xdr:rowOff>38100</xdr:rowOff>
    </xdr:from>
    <xdr:to>
      <xdr:col>4</xdr:col>
      <xdr:colOff>123825</xdr:colOff>
      <xdr:row>351</xdr:row>
      <xdr:rowOff>114301</xdr:rowOff>
    </xdr:to>
    <xdr:sp macro="" textlink="">
      <xdr:nvSpPr>
        <xdr:cNvPr id="288960" name="Check Box 1286" hidden="1">
          <a:extLst>
            <a:ext uri="{63B3BB69-23CF-44E3-9099-C40C66FF867C}">
              <a14:compatExt xmlns:a14="http://schemas.microsoft.com/office/drawing/2010/main" spid="_x0000_s162054"/>
            </a:ext>
            <a:ext uri="{FF2B5EF4-FFF2-40B4-BE49-F238E27FC236}">
              <a16:creationId xmlns:a16="http://schemas.microsoft.com/office/drawing/2014/main" id="{00000000-0008-0000-0400-0000C0680400}"/>
            </a:ext>
          </a:extLst>
        </xdr:cNvPr>
        <xdr:cNvSpPr/>
      </xdr:nvSpPr>
      <xdr:spPr bwMode="auto">
        <a:xfrm>
          <a:off x="390525" y="80914875"/>
          <a:ext cx="342900" cy="2476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76200</xdr:colOff>
      <xdr:row>352</xdr:row>
      <xdr:rowOff>66675</xdr:rowOff>
    </xdr:from>
    <xdr:to>
      <xdr:col>4</xdr:col>
      <xdr:colOff>114300</xdr:colOff>
      <xdr:row>353</xdr:row>
      <xdr:rowOff>142875</xdr:rowOff>
    </xdr:to>
    <xdr:sp macro="" textlink="">
      <xdr:nvSpPr>
        <xdr:cNvPr id="288961" name="Check Box 1287" hidden="1">
          <a:extLst>
            <a:ext uri="{63B3BB69-23CF-44E3-9099-C40C66FF867C}">
              <a14:compatExt xmlns:a14="http://schemas.microsoft.com/office/drawing/2010/main" spid="_x0000_s162055"/>
            </a:ext>
            <a:ext uri="{FF2B5EF4-FFF2-40B4-BE49-F238E27FC236}">
              <a16:creationId xmlns:a16="http://schemas.microsoft.com/office/drawing/2014/main" id="{00000000-0008-0000-0400-0000C1680400}"/>
            </a:ext>
          </a:extLst>
        </xdr:cNvPr>
        <xdr:cNvSpPr/>
      </xdr:nvSpPr>
      <xdr:spPr bwMode="auto">
        <a:xfrm>
          <a:off x="381000" y="81286350"/>
          <a:ext cx="342900" cy="2476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xdr:col>
      <xdr:colOff>76200</xdr:colOff>
      <xdr:row>354</xdr:row>
      <xdr:rowOff>57150</xdr:rowOff>
    </xdr:from>
    <xdr:to>
      <xdr:col>4</xdr:col>
      <xdr:colOff>114300</xdr:colOff>
      <xdr:row>355</xdr:row>
      <xdr:rowOff>171449</xdr:rowOff>
    </xdr:to>
    <xdr:sp macro="" textlink="">
      <xdr:nvSpPr>
        <xdr:cNvPr id="288962" name="Check Box 1288" hidden="1">
          <a:extLst>
            <a:ext uri="{63B3BB69-23CF-44E3-9099-C40C66FF867C}">
              <a14:compatExt xmlns:a14="http://schemas.microsoft.com/office/drawing/2010/main" spid="_x0000_s162056"/>
            </a:ext>
            <a:ext uri="{FF2B5EF4-FFF2-40B4-BE49-F238E27FC236}">
              <a16:creationId xmlns:a16="http://schemas.microsoft.com/office/drawing/2014/main" id="{00000000-0008-0000-0400-0000C2680400}"/>
            </a:ext>
          </a:extLst>
        </xdr:cNvPr>
        <xdr:cNvSpPr/>
      </xdr:nvSpPr>
      <xdr:spPr bwMode="auto">
        <a:xfrm>
          <a:off x="381000" y="81619725"/>
          <a:ext cx="342900" cy="285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oneCellAnchor>
    <xdr:from>
      <xdr:col>2</xdr:col>
      <xdr:colOff>77320</xdr:colOff>
      <xdr:row>357</xdr:row>
      <xdr:rowOff>0</xdr:rowOff>
    </xdr:from>
    <xdr:ext cx="346822" cy="240926"/>
    <xdr:sp macro="" textlink="">
      <xdr:nvSpPr>
        <xdr:cNvPr id="288971" name="Check Box 1282" hidden="1">
          <a:extLst>
            <a:ext uri="{63B3BB69-23CF-44E3-9099-C40C66FF867C}">
              <a14:compatExt xmlns:a14="http://schemas.microsoft.com/office/drawing/2010/main" spid="_x0000_s162050"/>
            </a:ext>
            <a:ext uri="{FF2B5EF4-FFF2-40B4-BE49-F238E27FC236}">
              <a16:creationId xmlns:a16="http://schemas.microsoft.com/office/drawing/2014/main" id="{00000000-0008-0000-0400-0000CB680400}"/>
            </a:ext>
          </a:extLst>
        </xdr:cNvPr>
        <xdr:cNvSpPr/>
      </xdr:nvSpPr>
      <xdr:spPr bwMode="auto">
        <a:xfrm>
          <a:off x="382120" y="90363675"/>
          <a:ext cx="346822" cy="24092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2</xdr:col>
      <xdr:colOff>86286</xdr:colOff>
      <xdr:row>357</xdr:row>
      <xdr:rowOff>0</xdr:rowOff>
    </xdr:from>
    <xdr:ext cx="370914" cy="336177"/>
    <xdr:sp macro="" textlink="">
      <xdr:nvSpPr>
        <xdr:cNvPr id="288972" name="Check Box 1284" hidden="1">
          <a:extLst>
            <a:ext uri="{63B3BB69-23CF-44E3-9099-C40C66FF867C}">
              <a14:compatExt xmlns:a14="http://schemas.microsoft.com/office/drawing/2010/main" spid="_x0000_s162052"/>
            </a:ext>
            <a:ext uri="{FF2B5EF4-FFF2-40B4-BE49-F238E27FC236}">
              <a16:creationId xmlns:a16="http://schemas.microsoft.com/office/drawing/2014/main" id="{00000000-0008-0000-0400-0000CC680400}"/>
            </a:ext>
          </a:extLst>
        </xdr:cNvPr>
        <xdr:cNvSpPr/>
      </xdr:nvSpPr>
      <xdr:spPr bwMode="auto">
        <a:xfrm>
          <a:off x="391086" y="90363675"/>
          <a:ext cx="370914" cy="33617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twoCellAnchor>
    <xdr:from>
      <xdr:col>74</xdr:col>
      <xdr:colOff>0</xdr:colOff>
      <xdr:row>2</xdr:row>
      <xdr:rowOff>4761</xdr:rowOff>
    </xdr:from>
    <xdr:to>
      <xdr:col>74</xdr:col>
      <xdr:colOff>0</xdr:colOff>
      <xdr:row>4</xdr:row>
      <xdr:rowOff>59529</xdr:rowOff>
    </xdr:to>
    <xdr:grpSp>
      <xdr:nvGrpSpPr>
        <xdr:cNvPr id="288970" name="グループ化 4">
          <a:extLst>
            <a:ext uri="{FF2B5EF4-FFF2-40B4-BE49-F238E27FC236}">
              <a16:creationId xmlns:a16="http://schemas.microsoft.com/office/drawing/2014/main" id="{00000000-0008-0000-0400-0000CA680400}"/>
            </a:ext>
          </a:extLst>
        </xdr:cNvPr>
        <xdr:cNvGrpSpPr>
          <a:grpSpLocks/>
        </xdr:cNvGrpSpPr>
      </xdr:nvGrpSpPr>
      <xdr:grpSpPr bwMode="auto">
        <a:xfrm>
          <a:off x="11453813" y="1171574"/>
          <a:ext cx="0" cy="1304924"/>
          <a:chOff x="9436913" y="931380"/>
          <a:chExt cx="3048000" cy="1596230"/>
        </a:xfrm>
      </xdr:grpSpPr>
      <xdr:sp macro="" textlink="">
        <xdr:nvSpPr>
          <xdr:cNvPr id="288973" name="四角形吹き出し 2">
            <a:extLst>
              <a:ext uri="{FF2B5EF4-FFF2-40B4-BE49-F238E27FC236}">
                <a16:creationId xmlns:a16="http://schemas.microsoft.com/office/drawing/2014/main" id="{00000000-0008-0000-0400-0000CD680400}"/>
              </a:ext>
            </a:extLst>
          </xdr:cNvPr>
          <xdr:cNvSpPr/>
        </xdr:nvSpPr>
        <xdr:spPr>
          <a:xfrm>
            <a:off x="9436913" y="931380"/>
            <a:ext cx="3048000" cy="1596230"/>
          </a:xfrm>
          <a:prstGeom prst="wedgeRectCallout">
            <a:avLst>
              <a:gd name="adj1" fmla="val -63646"/>
              <a:gd name="adj2" fmla="val 21776"/>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88974" name="テキスト ボックス 288973">
            <a:extLst>
              <a:ext uri="{FF2B5EF4-FFF2-40B4-BE49-F238E27FC236}">
                <a16:creationId xmlns:a16="http://schemas.microsoft.com/office/drawing/2014/main" id="{00000000-0008-0000-0400-0000CE680400}"/>
              </a:ext>
            </a:extLst>
          </xdr:cNvPr>
          <xdr:cNvSpPr txBox="1"/>
        </xdr:nvSpPr>
        <xdr:spPr>
          <a:xfrm>
            <a:off x="9537712" y="1023196"/>
            <a:ext cx="2915957" cy="149174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900"/>
              </a:lnSpc>
            </a:pPr>
            <a:r>
              <a:rPr kumimoji="1" lang="ja-JP" altLang="en-US" sz="1600" baseline="0">
                <a:ln>
                  <a:solidFill>
                    <a:schemeClr val="tx1"/>
                  </a:solidFill>
                </a:ln>
                <a:solidFill>
                  <a:srgbClr val="FFFFCC"/>
                </a:solidFill>
                <a:latin typeface="ＭＳ ゴシック" panose="020B0609070205080204" pitchFamily="49" charset="-128"/>
                <a:ea typeface="ＭＳ ゴシック" panose="020B0609070205080204" pitchFamily="49" charset="-128"/>
              </a:rPr>
              <a:t>■ </a:t>
            </a:r>
            <a:r>
              <a:rPr kumimoji="1" lang="ja-JP" altLang="ja-JP" sz="1200" b="1" baseline="0">
                <a:solidFill>
                  <a:srgbClr val="FF0000"/>
                </a:solidFill>
                <a:effectLst/>
                <a:latin typeface="ＭＳ ゴシック" panose="020B0609070205080204" pitchFamily="49" charset="-128"/>
                <a:ea typeface="ＭＳ ゴシック" panose="020B0609070205080204" pitchFamily="49" charset="-128"/>
                <a:cs typeface="+mn-cs"/>
              </a:rPr>
              <a:t>色</a:t>
            </a: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のセルは入力項目です。</a:t>
            </a:r>
            <a:endParaRPr kumimoji="1" lang="en-US" altLang="ja-JP" sz="1200" b="1" baseline="0">
              <a:ln>
                <a:noFill/>
              </a:ln>
              <a:solidFill>
                <a:srgbClr val="FF0000"/>
              </a:solidFill>
              <a:effectLst/>
              <a:latin typeface="ＭＳ ゴシック" panose="020B0609070205080204" pitchFamily="49" charset="-128"/>
              <a:ea typeface="ＭＳ ゴシック" panose="020B0609070205080204" pitchFamily="49" charset="-128"/>
              <a:cs typeface="+mn-cs"/>
            </a:endParaRPr>
          </a:p>
          <a:p>
            <a:pPr>
              <a:lnSpc>
                <a:spcPts val="1400"/>
              </a:lnSpc>
            </a:pP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　　必要事項を入力して下さい。</a:t>
            </a:r>
            <a:endParaRPr kumimoji="1" lang="en-US" altLang="ja-JP" sz="1200" b="1" baseline="0">
              <a:ln>
                <a:noFill/>
              </a:ln>
              <a:solidFill>
                <a:srgbClr val="FF0000"/>
              </a:solidFill>
              <a:effectLst/>
              <a:latin typeface="ＭＳ ゴシック" panose="020B0609070205080204" pitchFamily="49" charset="-128"/>
              <a:ea typeface="ＭＳ ゴシック" panose="020B0609070205080204" pitchFamily="49" charset="-128"/>
              <a:cs typeface="+mn-cs"/>
            </a:endParaRPr>
          </a:p>
          <a:p>
            <a:pPr>
              <a:lnSpc>
                <a:spcPts val="1400"/>
              </a:lnSpc>
            </a:pPr>
            <a:endParaRPr kumimoji="1" lang="en-US" altLang="ja-JP" sz="1200" b="1" baseline="0">
              <a:ln>
                <a:noFill/>
              </a:ln>
              <a:solidFill>
                <a:schemeClr val="dk1"/>
              </a:solidFill>
              <a:effectLst/>
              <a:latin typeface="ＭＳ ゴシック" panose="020B0609070205080204" pitchFamily="49" charset="-128"/>
              <a:ea typeface="ＭＳ ゴシック" panose="020B0609070205080204" pitchFamily="49" charset="-128"/>
              <a:cs typeface="+mn-cs"/>
            </a:endParaRPr>
          </a:p>
          <a:p>
            <a:pPr>
              <a:lnSpc>
                <a:spcPts val="1900"/>
              </a:lnSpc>
            </a:pPr>
            <a:r>
              <a:rPr kumimoji="1" lang="ja-JP" altLang="en-US" sz="1600" baseline="0">
                <a:ln>
                  <a:solidFill>
                    <a:schemeClr val="tx1"/>
                  </a:solidFill>
                </a:ln>
                <a:solidFill>
                  <a:schemeClr val="accent6">
                    <a:lumMod val="40000"/>
                    <a:lumOff val="60000"/>
                  </a:schemeClr>
                </a:solidFill>
                <a:latin typeface="ＭＳ ゴシック" panose="020B0609070205080204" pitchFamily="49" charset="-128"/>
                <a:ea typeface="ＭＳ ゴシック" panose="020B0609070205080204" pitchFamily="49" charset="-128"/>
              </a:rPr>
              <a:t>■</a:t>
            </a:r>
            <a:r>
              <a:rPr kumimoji="1" lang="ja-JP" altLang="en-US" sz="1100" baseline="0">
                <a:ln>
                  <a:noFill/>
                </a:ln>
                <a:solidFill>
                  <a:srgbClr val="FFFFCC"/>
                </a:solidFill>
                <a:latin typeface="ＭＳ ゴシック" panose="020B0609070205080204" pitchFamily="49" charset="-128"/>
                <a:ea typeface="ＭＳ ゴシック" panose="020B0609070205080204" pitchFamily="49" charset="-128"/>
              </a:rPr>
              <a:t> </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色の項目が未入力の</a:t>
            </a:r>
            <a:r>
              <a:rPr kumimoji="1" lang="ja-JP" altLang="ja-JP" sz="1100" b="1" baseline="0">
                <a:solidFill>
                  <a:srgbClr val="FF0000"/>
                </a:solidFill>
                <a:effectLst/>
                <a:latin typeface="+mn-lt"/>
                <a:ea typeface="+mn-ea"/>
                <a:cs typeface="+mn-cs"/>
              </a:rPr>
              <a:t>場合、</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　　</a:t>
            </a:r>
            <a:r>
              <a:rPr kumimoji="1" lang="en-US" altLang="ja-JP" sz="1200" b="1" baseline="0">
                <a:solidFill>
                  <a:srgbClr val="FF0000"/>
                </a:solidFill>
                <a:latin typeface="ＭＳ ゴシック" panose="020B0609070205080204" pitchFamily="49" charset="-128"/>
                <a:ea typeface="ＭＳ ゴシック" panose="020B0609070205080204" pitchFamily="49" charset="-128"/>
              </a:rPr>
              <a:t>XML</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出力ができません。</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6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　（入力すると</a:t>
            </a:r>
            <a:r>
              <a:rPr kumimoji="1" lang="ja-JP" altLang="ja-JP" sz="1400" baseline="0">
                <a:ln>
                  <a:solidFill>
                    <a:schemeClr val="tx1"/>
                  </a:solidFill>
                </a:ln>
                <a:solidFill>
                  <a:srgbClr val="FFFFCC"/>
                </a:solidFill>
                <a:effectLst/>
                <a:latin typeface="+mn-lt"/>
                <a:ea typeface="+mn-ea"/>
                <a:cs typeface="+mn-cs"/>
              </a:rPr>
              <a:t>■</a:t>
            </a: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に変わります</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a:t>
            </a:r>
          </a:p>
        </xdr:txBody>
      </xdr:sp>
    </xdr:grpSp>
    <xdr:clientData fPrintsWithSheet="0"/>
  </xdr:twoCellAnchor>
  <xdr:oneCellAnchor>
    <xdr:from>
      <xdr:col>2</xdr:col>
      <xdr:colOff>19050</xdr:colOff>
      <xdr:row>14</xdr:row>
      <xdr:rowOff>161925</xdr:rowOff>
    </xdr:from>
    <xdr:ext cx="2486026" cy="818429"/>
    <xdr:sp macro="" textlink="">
      <xdr:nvSpPr>
        <xdr:cNvPr id="288975" name="Text Box 6">
          <a:extLst>
            <a:ext uri="{FF2B5EF4-FFF2-40B4-BE49-F238E27FC236}">
              <a16:creationId xmlns:a16="http://schemas.microsoft.com/office/drawing/2014/main" id="{00000000-0008-0000-0400-0000CF680400}"/>
            </a:ext>
          </a:extLst>
        </xdr:cNvPr>
        <xdr:cNvSpPr txBox="1">
          <a:spLocks noChangeArrowheads="1"/>
        </xdr:cNvSpPr>
      </xdr:nvSpPr>
      <xdr:spPr bwMode="auto">
        <a:xfrm>
          <a:off x="361950" y="5972175"/>
          <a:ext cx="2486026" cy="818429"/>
        </a:xfrm>
        <a:prstGeom prst="rect">
          <a:avLst/>
        </a:prstGeom>
        <a:solidFill>
          <a:srgbClr val="FFFF99"/>
        </a:solidFill>
        <a:ln w="9525">
          <a:solidFill>
            <a:srgbClr val="000000"/>
          </a:solidFill>
          <a:miter lim="800000"/>
          <a:headEnd/>
          <a:tailEnd/>
        </a:ln>
      </xdr:spPr>
      <xdr:txBody>
        <a:bodyPr wrap="square" lIns="74295" tIns="8890" rIns="74295" bIns="8890" anchor="t" upright="1">
          <a:spAutoFit/>
        </a:bodyPr>
        <a:lstStyle/>
        <a:p>
          <a:pPr algn="l" rtl="0">
            <a:defRPr sz="1000"/>
          </a:pPr>
          <a:r>
            <a:rPr lang="ja-JP" altLang="en-US" sz="1200" b="1" i="0" u="none" strike="noStrike" baseline="0">
              <a:solidFill>
                <a:srgbClr val="FF0000"/>
              </a:solidFill>
              <a:latin typeface="ＭＳ Ｐゴシック"/>
              <a:ea typeface="ＭＳ Ｐゴシック"/>
            </a:rPr>
            <a:t>行を追加する場合は、</a:t>
          </a:r>
          <a:endParaRPr lang="en-US" altLang="ja-JP" sz="1200" b="1" i="0" u="none" strike="noStrike" baseline="0">
            <a:solidFill>
              <a:srgbClr val="FF0000"/>
            </a:solidFill>
            <a:latin typeface="ＭＳ Ｐゴシック"/>
            <a:ea typeface="ＭＳ Ｐゴシック"/>
          </a:endParaRPr>
        </a:p>
        <a:p>
          <a:pPr algn="l" rtl="0">
            <a:defRPr sz="1000"/>
          </a:pPr>
          <a:r>
            <a:rPr lang="ja-JP" altLang="en-US" sz="1200" b="1" i="0" u="none" strike="noStrike" baseline="0">
              <a:solidFill>
                <a:srgbClr val="FF0000"/>
              </a:solidFill>
              <a:latin typeface="ＭＳ Ｐゴシック"/>
              <a:ea typeface="ＭＳ Ｐゴシック"/>
            </a:rPr>
            <a:t>表の右にある「＋」ボタンを押してください⇒</a:t>
          </a:r>
          <a:endParaRPr lang="en-US" altLang="ja-JP" sz="1200" b="1" i="0" u="none" strike="noStrike" baseline="0">
            <a:solidFill>
              <a:srgbClr val="FF0000"/>
            </a:solidFill>
            <a:latin typeface="ＭＳ Ｐゴシック"/>
            <a:ea typeface="ＭＳ Ｐゴシック"/>
          </a:endParaRPr>
        </a:p>
        <a:p>
          <a:pPr algn="l" rtl="0">
            <a:defRPr sz="1000"/>
          </a:pPr>
          <a:r>
            <a:rPr lang="ja-JP" altLang="en-US" sz="1200" b="1" i="0" u="none" strike="noStrike" baseline="0">
              <a:solidFill>
                <a:srgbClr val="FF0000"/>
              </a:solidFill>
              <a:latin typeface="ＭＳ Ｐゴシック"/>
              <a:ea typeface="ＭＳ Ｐゴシック"/>
            </a:rPr>
            <a:t>（以下同様）</a:t>
          </a:r>
        </a:p>
      </xdr:txBody>
    </xdr:sp>
    <xdr:clientData fPrintsWithSheet="0"/>
  </xdr:oneCellAnchor>
  <mc:AlternateContent xmlns:mc="http://schemas.openxmlformats.org/markup-compatibility/2006">
    <mc:Choice xmlns:a14="http://schemas.microsoft.com/office/drawing/2010/main" Requires="a14">
      <xdr:twoCellAnchor>
        <xdr:from>
          <xdr:col>55</xdr:col>
          <xdr:colOff>28575</xdr:colOff>
          <xdr:row>4</xdr:row>
          <xdr:rowOff>104775</xdr:rowOff>
        </xdr:from>
        <xdr:to>
          <xdr:col>58</xdr:col>
          <xdr:colOff>142875</xdr:colOff>
          <xdr:row>4</xdr:row>
          <xdr:rowOff>333375</xdr:rowOff>
        </xdr:to>
        <xdr:sp macro="" textlink="">
          <xdr:nvSpPr>
            <xdr:cNvPr id="288982" name="ボタン 変更" hidden="1">
              <a:extLst>
                <a:ext uri="{63B3BB69-23CF-44E3-9099-C40C66FF867C}">
                  <a14:compatExt spid="_x0000_s288982"/>
                </a:ext>
                <a:ext uri="{FF2B5EF4-FFF2-40B4-BE49-F238E27FC236}">
                  <a16:creationId xmlns:a16="http://schemas.microsoft.com/office/drawing/2014/main" id="{00000000-0008-0000-0400-0000D6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変更有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16</xdr:row>
          <xdr:rowOff>66675</xdr:rowOff>
        </xdr:from>
        <xdr:to>
          <xdr:col>57</xdr:col>
          <xdr:colOff>114300</xdr:colOff>
          <xdr:row>16</xdr:row>
          <xdr:rowOff>333375</xdr:rowOff>
        </xdr:to>
        <xdr:sp macro="" textlink="">
          <xdr:nvSpPr>
            <xdr:cNvPr id="288983" name="ボタン 管理プラス1" hidden="1">
              <a:extLst>
                <a:ext uri="{63B3BB69-23CF-44E3-9099-C40C66FF867C}">
                  <a14:compatExt spid="_x0000_s288983"/>
                </a:ext>
                <a:ext uri="{FF2B5EF4-FFF2-40B4-BE49-F238E27FC236}">
                  <a16:creationId xmlns:a16="http://schemas.microsoft.com/office/drawing/2014/main" id="{00000000-0008-0000-0400-0000D7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17</xdr:row>
          <xdr:rowOff>66675</xdr:rowOff>
        </xdr:from>
        <xdr:to>
          <xdr:col>58</xdr:col>
          <xdr:colOff>0</xdr:colOff>
          <xdr:row>17</xdr:row>
          <xdr:rowOff>333375</xdr:rowOff>
        </xdr:to>
        <xdr:sp macro="" textlink="">
          <xdr:nvSpPr>
            <xdr:cNvPr id="288984" name="ボタン 管理マイナス1" hidden="1">
              <a:extLst>
                <a:ext uri="{63B3BB69-23CF-44E3-9099-C40C66FF867C}">
                  <a14:compatExt spid="_x0000_s288984"/>
                </a:ext>
                <a:ext uri="{FF2B5EF4-FFF2-40B4-BE49-F238E27FC236}">
                  <a16:creationId xmlns:a16="http://schemas.microsoft.com/office/drawing/2014/main" id="{00000000-0008-0000-0400-0000D8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23</xdr:row>
          <xdr:rowOff>66675</xdr:rowOff>
        </xdr:from>
        <xdr:to>
          <xdr:col>58</xdr:col>
          <xdr:colOff>0</xdr:colOff>
          <xdr:row>23</xdr:row>
          <xdr:rowOff>333375</xdr:rowOff>
        </xdr:to>
        <xdr:sp macro="" textlink="">
          <xdr:nvSpPr>
            <xdr:cNvPr id="288985" name="ボタン 管理プラス2" hidden="1">
              <a:extLst>
                <a:ext uri="{63B3BB69-23CF-44E3-9099-C40C66FF867C}">
                  <a14:compatExt spid="_x0000_s288985"/>
                </a:ext>
                <a:ext uri="{FF2B5EF4-FFF2-40B4-BE49-F238E27FC236}">
                  <a16:creationId xmlns:a16="http://schemas.microsoft.com/office/drawing/2014/main" id="{00000000-0008-0000-0400-0000D9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44</xdr:row>
          <xdr:rowOff>66675</xdr:rowOff>
        </xdr:from>
        <xdr:to>
          <xdr:col>58</xdr:col>
          <xdr:colOff>0</xdr:colOff>
          <xdr:row>44</xdr:row>
          <xdr:rowOff>333375</xdr:rowOff>
        </xdr:to>
        <xdr:sp macro="" textlink="">
          <xdr:nvSpPr>
            <xdr:cNvPr id="288986" name="ボタン 管理プラス5" hidden="1">
              <a:extLst>
                <a:ext uri="{63B3BB69-23CF-44E3-9099-C40C66FF867C}">
                  <a14:compatExt spid="_x0000_s288986"/>
                </a:ext>
                <a:ext uri="{FF2B5EF4-FFF2-40B4-BE49-F238E27FC236}">
                  <a16:creationId xmlns:a16="http://schemas.microsoft.com/office/drawing/2014/main" id="{00000000-0008-0000-0400-0000DA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51</xdr:row>
          <xdr:rowOff>66675</xdr:rowOff>
        </xdr:from>
        <xdr:to>
          <xdr:col>58</xdr:col>
          <xdr:colOff>0</xdr:colOff>
          <xdr:row>51</xdr:row>
          <xdr:rowOff>333375</xdr:rowOff>
        </xdr:to>
        <xdr:sp macro="" textlink="">
          <xdr:nvSpPr>
            <xdr:cNvPr id="288987" name="ボタン 管理プラス6" hidden="1">
              <a:extLst>
                <a:ext uri="{63B3BB69-23CF-44E3-9099-C40C66FF867C}">
                  <a14:compatExt spid="_x0000_s288987"/>
                </a:ext>
                <a:ext uri="{FF2B5EF4-FFF2-40B4-BE49-F238E27FC236}">
                  <a16:creationId xmlns:a16="http://schemas.microsoft.com/office/drawing/2014/main" id="{00000000-0008-0000-0400-0000DB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58</xdr:row>
          <xdr:rowOff>66675</xdr:rowOff>
        </xdr:from>
        <xdr:to>
          <xdr:col>58</xdr:col>
          <xdr:colOff>0</xdr:colOff>
          <xdr:row>58</xdr:row>
          <xdr:rowOff>333375</xdr:rowOff>
        </xdr:to>
        <xdr:sp macro="" textlink="">
          <xdr:nvSpPr>
            <xdr:cNvPr id="288988" name="ボタン 管理プラス7" hidden="1">
              <a:extLst>
                <a:ext uri="{63B3BB69-23CF-44E3-9099-C40C66FF867C}">
                  <a14:compatExt spid="_x0000_s288988"/>
                </a:ext>
                <a:ext uri="{FF2B5EF4-FFF2-40B4-BE49-F238E27FC236}">
                  <a16:creationId xmlns:a16="http://schemas.microsoft.com/office/drawing/2014/main" id="{00000000-0008-0000-0400-0000DC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65</xdr:row>
          <xdr:rowOff>66675</xdr:rowOff>
        </xdr:from>
        <xdr:to>
          <xdr:col>58</xdr:col>
          <xdr:colOff>0</xdr:colOff>
          <xdr:row>65</xdr:row>
          <xdr:rowOff>333375</xdr:rowOff>
        </xdr:to>
        <xdr:sp macro="" textlink="">
          <xdr:nvSpPr>
            <xdr:cNvPr id="288989" name="ボタン 管理プラス8" hidden="1">
              <a:extLst>
                <a:ext uri="{63B3BB69-23CF-44E3-9099-C40C66FF867C}">
                  <a14:compatExt spid="_x0000_s288989"/>
                </a:ext>
                <a:ext uri="{FF2B5EF4-FFF2-40B4-BE49-F238E27FC236}">
                  <a16:creationId xmlns:a16="http://schemas.microsoft.com/office/drawing/2014/main" id="{00000000-0008-0000-0400-0000DD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72</xdr:row>
          <xdr:rowOff>66675</xdr:rowOff>
        </xdr:from>
        <xdr:to>
          <xdr:col>58</xdr:col>
          <xdr:colOff>0</xdr:colOff>
          <xdr:row>72</xdr:row>
          <xdr:rowOff>333375</xdr:rowOff>
        </xdr:to>
        <xdr:sp macro="" textlink="">
          <xdr:nvSpPr>
            <xdr:cNvPr id="288990" name="ボタン 管理プラス9" hidden="1">
              <a:extLst>
                <a:ext uri="{63B3BB69-23CF-44E3-9099-C40C66FF867C}">
                  <a14:compatExt spid="_x0000_s288990"/>
                </a:ext>
                <a:ext uri="{FF2B5EF4-FFF2-40B4-BE49-F238E27FC236}">
                  <a16:creationId xmlns:a16="http://schemas.microsoft.com/office/drawing/2014/main" id="{00000000-0008-0000-0400-0000DE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30</xdr:row>
          <xdr:rowOff>66675</xdr:rowOff>
        </xdr:from>
        <xdr:to>
          <xdr:col>58</xdr:col>
          <xdr:colOff>0</xdr:colOff>
          <xdr:row>30</xdr:row>
          <xdr:rowOff>333375</xdr:rowOff>
        </xdr:to>
        <xdr:sp macro="" textlink="">
          <xdr:nvSpPr>
            <xdr:cNvPr id="288991" name="ボタン 管理プラス3" hidden="1">
              <a:extLst>
                <a:ext uri="{63B3BB69-23CF-44E3-9099-C40C66FF867C}">
                  <a14:compatExt spid="_x0000_s288991"/>
                </a:ext>
                <a:ext uri="{FF2B5EF4-FFF2-40B4-BE49-F238E27FC236}">
                  <a16:creationId xmlns:a16="http://schemas.microsoft.com/office/drawing/2014/main" id="{00000000-0008-0000-0400-0000DF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31</xdr:row>
          <xdr:rowOff>66675</xdr:rowOff>
        </xdr:from>
        <xdr:to>
          <xdr:col>58</xdr:col>
          <xdr:colOff>0</xdr:colOff>
          <xdr:row>31</xdr:row>
          <xdr:rowOff>333375</xdr:rowOff>
        </xdr:to>
        <xdr:sp macro="" textlink="">
          <xdr:nvSpPr>
            <xdr:cNvPr id="288992" name="ボタン 管理マイナス3" hidden="1">
              <a:extLst>
                <a:ext uri="{63B3BB69-23CF-44E3-9099-C40C66FF867C}">
                  <a14:compatExt spid="_x0000_s288992"/>
                </a:ext>
                <a:ext uri="{FF2B5EF4-FFF2-40B4-BE49-F238E27FC236}">
                  <a16:creationId xmlns:a16="http://schemas.microsoft.com/office/drawing/2014/main" id="{00000000-0008-0000-0400-0000E0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37</xdr:row>
          <xdr:rowOff>66675</xdr:rowOff>
        </xdr:from>
        <xdr:to>
          <xdr:col>58</xdr:col>
          <xdr:colOff>0</xdr:colOff>
          <xdr:row>37</xdr:row>
          <xdr:rowOff>333375</xdr:rowOff>
        </xdr:to>
        <xdr:sp macro="" textlink="">
          <xdr:nvSpPr>
            <xdr:cNvPr id="288993" name="ボタン 管理プラス4" hidden="1">
              <a:extLst>
                <a:ext uri="{63B3BB69-23CF-44E3-9099-C40C66FF867C}">
                  <a14:compatExt spid="_x0000_s288993"/>
                </a:ext>
                <a:ext uri="{FF2B5EF4-FFF2-40B4-BE49-F238E27FC236}">
                  <a16:creationId xmlns:a16="http://schemas.microsoft.com/office/drawing/2014/main" id="{00000000-0008-0000-0400-0000E1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24</xdr:row>
          <xdr:rowOff>66675</xdr:rowOff>
        </xdr:from>
        <xdr:to>
          <xdr:col>58</xdr:col>
          <xdr:colOff>0</xdr:colOff>
          <xdr:row>24</xdr:row>
          <xdr:rowOff>333375</xdr:rowOff>
        </xdr:to>
        <xdr:sp macro="" textlink="">
          <xdr:nvSpPr>
            <xdr:cNvPr id="288994" name="ボタン 管理マイナス2" hidden="1">
              <a:extLst>
                <a:ext uri="{63B3BB69-23CF-44E3-9099-C40C66FF867C}">
                  <a14:compatExt spid="_x0000_s288994"/>
                </a:ext>
                <a:ext uri="{FF2B5EF4-FFF2-40B4-BE49-F238E27FC236}">
                  <a16:creationId xmlns:a16="http://schemas.microsoft.com/office/drawing/2014/main" id="{00000000-0008-0000-0400-0000E2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38</xdr:row>
          <xdr:rowOff>66675</xdr:rowOff>
        </xdr:from>
        <xdr:to>
          <xdr:col>58</xdr:col>
          <xdr:colOff>0</xdr:colOff>
          <xdr:row>38</xdr:row>
          <xdr:rowOff>333375</xdr:rowOff>
        </xdr:to>
        <xdr:sp macro="" textlink="">
          <xdr:nvSpPr>
            <xdr:cNvPr id="288995" name="ボタン 管理マイナス4" hidden="1">
              <a:extLst>
                <a:ext uri="{63B3BB69-23CF-44E3-9099-C40C66FF867C}">
                  <a14:compatExt spid="_x0000_s288995"/>
                </a:ext>
                <a:ext uri="{FF2B5EF4-FFF2-40B4-BE49-F238E27FC236}">
                  <a16:creationId xmlns:a16="http://schemas.microsoft.com/office/drawing/2014/main" id="{00000000-0008-0000-0400-0000E3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45</xdr:row>
          <xdr:rowOff>66675</xdr:rowOff>
        </xdr:from>
        <xdr:to>
          <xdr:col>58</xdr:col>
          <xdr:colOff>0</xdr:colOff>
          <xdr:row>45</xdr:row>
          <xdr:rowOff>333375</xdr:rowOff>
        </xdr:to>
        <xdr:sp macro="" textlink="">
          <xdr:nvSpPr>
            <xdr:cNvPr id="288996" name="ボタン 管理マイナス5" hidden="1">
              <a:extLst>
                <a:ext uri="{63B3BB69-23CF-44E3-9099-C40C66FF867C}">
                  <a14:compatExt spid="_x0000_s288996"/>
                </a:ext>
                <a:ext uri="{FF2B5EF4-FFF2-40B4-BE49-F238E27FC236}">
                  <a16:creationId xmlns:a16="http://schemas.microsoft.com/office/drawing/2014/main" id="{00000000-0008-0000-0400-0000E4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52</xdr:row>
          <xdr:rowOff>66675</xdr:rowOff>
        </xdr:from>
        <xdr:to>
          <xdr:col>58</xdr:col>
          <xdr:colOff>0</xdr:colOff>
          <xdr:row>52</xdr:row>
          <xdr:rowOff>333375</xdr:rowOff>
        </xdr:to>
        <xdr:sp macro="" textlink="">
          <xdr:nvSpPr>
            <xdr:cNvPr id="288997" name="ボタン 管理マイナス6" hidden="1">
              <a:extLst>
                <a:ext uri="{63B3BB69-23CF-44E3-9099-C40C66FF867C}">
                  <a14:compatExt spid="_x0000_s288997"/>
                </a:ext>
                <a:ext uri="{FF2B5EF4-FFF2-40B4-BE49-F238E27FC236}">
                  <a16:creationId xmlns:a16="http://schemas.microsoft.com/office/drawing/2014/main" id="{00000000-0008-0000-0400-0000E5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59</xdr:row>
          <xdr:rowOff>66675</xdr:rowOff>
        </xdr:from>
        <xdr:to>
          <xdr:col>58</xdr:col>
          <xdr:colOff>0</xdr:colOff>
          <xdr:row>59</xdr:row>
          <xdr:rowOff>333375</xdr:rowOff>
        </xdr:to>
        <xdr:sp macro="" textlink="">
          <xdr:nvSpPr>
            <xdr:cNvPr id="288998" name="ボタン 管理マイナス7" hidden="1">
              <a:extLst>
                <a:ext uri="{63B3BB69-23CF-44E3-9099-C40C66FF867C}">
                  <a14:compatExt spid="_x0000_s288998"/>
                </a:ext>
                <a:ext uri="{FF2B5EF4-FFF2-40B4-BE49-F238E27FC236}">
                  <a16:creationId xmlns:a16="http://schemas.microsoft.com/office/drawing/2014/main" id="{00000000-0008-0000-0400-0000E6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66</xdr:row>
          <xdr:rowOff>66675</xdr:rowOff>
        </xdr:from>
        <xdr:to>
          <xdr:col>58</xdr:col>
          <xdr:colOff>0</xdr:colOff>
          <xdr:row>66</xdr:row>
          <xdr:rowOff>333375</xdr:rowOff>
        </xdr:to>
        <xdr:sp macro="" textlink="">
          <xdr:nvSpPr>
            <xdr:cNvPr id="288999" name="ボタン 管理マイナス8" hidden="1">
              <a:extLst>
                <a:ext uri="{63B3BB69-23CF-44E3-9099-C40C66FF867C}">
                  <a14:compatExt spid="_x0000_s288999"/>
                </a:ext>
                <a:ext uri="{FF2B5EF4-FFF2-40B4-BE49-F238E27FC236}">
                  <a16:creationId xmlns:a16="http://schemas.microsoft.com/office/drawing/2014/main" id="{00000000-0008-0000-0400-0000E7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73</xdr:row>
          <xdr:rowOff>66675</xdr:rowOff>
        </xdr:from>
        <xdr:to>
          <xdr:col>58</xdr:col>
          <xdr:colOff>0</xdr:colOff>
          <xdr:row>73</xdr:row>
          <xdr:rowOff>333375</xdr:rowOff>
        </xdr:to>
        <xdr:sp macro="" textlink="">
          <xdr:nvSpPr>
            <xdr:cNvPr id="289000" name="ボタン 管理マイナス9" hidden="1">
              <a:extLst>
                <a:ext uri="{63B3BB69-23CF-44E3-9099-C40C66FF867C}">
                  <a14:compatExt spid="_x0000_s289000"/>
                </a:ext>
                <a:ext uri="{FF2B5EF4-FFF2-40B4-BE49-F238E27FC236}">
                  <a16:creationId xmlns:a16="http://schemas.microsoft.com/office/drawing/2014/main" id="{00000000-0008-0000-0400-0000E86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142875</xdr:colOff>
          <xdr:row>33</xdr:row>
          <xdr:rowOff>76200</xdr:rowOff>
        </xdr:from>
        <xdr:to>
          <xdr:col>49</xdr:col>
          <xdr:colOff>0</xdr:colOff>
          <xdr:row>33</xdr:row>
          <xdr:rowOff>333375</xdr:rowOff>
        </xdr:to>
        <xdr:sp macro="" textlink="">
          <xdr:nvSpPr>
            <xdr:cNvPr id="289001" name="ボタン 選任4" hidden="1">
              <a:extLst>
                <a:ext uri="{63B3BB69-23CF-44E3-9099-C40C66FF867C}">
                  <a14:compatExt spid="_x0000_s289001"/>
                </a:ext>
                <a:ext uri="{FF2B5EF4-FFF2-40B4-BE49-F238E27FC236}">
                  <a16:creationId xmlns:a16="http://schemas.microsoft.com/office/drawing/2014/main" id="{00000000-0008-0000-0400-0000E9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40</xdr:row>
          <xdr:rowOff>76200</xdr:rowOff>
        </xdr:from>
        <xdr:to>
          <xdr:col>49</xdr:col>
          <xdr:colOff>28575</xdr:colOff>
          <xdr:row>40</xdr:row>
          <xdr:rowOff>333375</xdr:rowOff>
        </xdr:to>
        <xdr:sp macro="" textlink="">
          <xdr:nvSpPr>
            <xdr:cNvPr id="289002" name="ボタン 選任5" hidden="1">
              <a:extLst>
                <a:ext uri="{63B3BB69-23CF-44E3-9099-C40C66FF867C}">
                  <a14:compatExt spid="_x0000_s289002"/>
                </a:ext>
                <a:ext uri="{FF2B5EF4-FFF2-40B4-BE49-F238E27FC236}">
                  <a16:creationId xmlns:a16="http://schemas.microsoft.com/office/drawing/2014/main" id="{00000000-0008-0000-0400-0000EA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47</xdr:row>
          <xdr:rowOff>76200</xdr:rowOff>
        </xdr:from>
        <xdr:to>
          <xdr:col>49</xdr:col>
          <xdr:colOff>28575</xdr:colOff>
          <xdr:row>47</xdr:row>
          <xdr:rowOff>333375</xdr:rowOff>
        </xdr:to>
        <xdr:sp macro="" textlink="">
          <xdr:nvSpPr>
            <xdr:cNvPr id="289003" name="ボタン 選任6" hidden="1">
              <a:extLst>
                <a:ext uri="{63B3BB69-23CF-44E3-9099-C40C66FF867C}">
                  <a14:compatExt spid="_x0000_s289003"/>
                </a:ext>
                <a:ext uri="{FF2B5EF4-FFF2-40B4-BE49-F238E27FC236}">
                  <a16:creationId xmlns:a16="http://schemas.microsoft.com/office/drawing/2014/main" id="{00000000-0008-0000-0400-0000EB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54</xdr:row>
          <xdr:rowOff>76200</xdr:rowOff>
        </xdr:from>
        <xdr:to>
          <xdr:col>49</xdr:col>
          <xdr:colOff>28575</xdr:colOff>
          <xdr:row>54</xdr:row>
          <xdr:rowOff>333375</xdr:rowOff>
        </xdr:to>
        <xdr:sp macro="" textlink="">
          <xdr:nvSpPr>
            <xdr:cNvPr id="289004" name="ボタン 選任7" hidden="1">
              <a:extLst>
                <a:ext uri="{63B3BB69-23CF-44E3-9099-C40C66FF867C}">
                  <a14:compatExt spid="_x0000_s289004"/>
                </a:ext>
                <a:ext uri="{FF2B5EF4-FFF2-40B4-BE49-F238E27FC236}">
                  <a16:creationId xmlns:a16="http://schemas.microsoft.com/office/drawing/2014/main" id="{00000000-0008-0000-0400-0000EC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61</xdr:row>
          <xdr:rowOff>76200</xdr:rowOff>
        </xdr:from>
        <xdr:to>
          <xdr:col>49</xdr:col>
          <xdr:colOff>28575</xdr:colOff>
          <xdr:row>61</xdr:row>
          <xdr:rowOff>333375</xdr:rowOff>
        </xdr:to>
        <xdr:sp macro="" textlink="">
          <xdr:nvSpPr>
            <xdr:cNvPr id="289005" name="ボタン 選任8" hidden="1">
              <a:extLst>
                <a:ext uri="{63B3BB69-23CF-44E3-9099-C40C66FF867C}">
                  <a14:compatExt spid="_x0000_s289005"/>
                </a:ext>
                <a:ext uri="{FF2B5EF4-FFF2-40B4-BE49-F238E27FC236}">
                  <a16:creationId xmlns:a16="http://schemas.microsoft.com/office/drawing/2014/main" id="{00000000-0008-0000-0400-0000ED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68</xdr:row>
          <xdr:rowOff>76200</xdr:rowOff>
        </xdr:from>
        <xdr:to>
          <xdr:col>49</xdr:col>
          <xdr:colOff>28575</xdr:colOff>
          <xdr:row>68</xdr:row>
          <xdr:rowOff>333375</xdr:rowOff>
        </xdr:to>
        <xdr:sp macro="" textlink="">
          <xdr:nvSpPr>
            <xdr:cNvPr id="289006" name="ボタン 選任9" hidden="1">
              <a:extLst>
                <a:ext uri="{63B3BB69-23CF-44E3-9099-C40C66FF867C}">
                  <a14:compatExt spid="_x0000_s289006"/>
                </a:ext>
                <a:ext uri="{FF2B5EF4-FFF2-40B4-BE49-F238E27FC236}">
                  <a16:creationId xmlns:a16="http://schemas.microsoft.com/office/drawing/2014/main" id="{00000000-0008-0000-0400-0000EE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28575</xdr:colOff>
          <xdr:row>75</xdr:row>
          <xdr:rowOff>76200</xdr:rowOff>
        </xdr:from>
        <xdr:to>
          <xdr:col>49</xdr:col>
          <xdr:colOff>28575</xdr:colOff>
          <xdr:row>75</xdr:row>
          <xdr:rowOff>333375</xdr:rowOff>
        </xdr:to>
        <xdr:sp macro="" textlink="">
          <xdr:nvSpPr>
            <xdr:cNvPr id="289007" name="ボタン 選任10" hidden="1">
              <a:extLst>
                <a:ext uri="{63B3BB69-23CF-44E3-9099-C40C66FF867C}">
                  <a14:compatExt spid="_x0000_s289007"/>
                </a:ext>
                <a:ext uri="{FF2B5EF4-FFF2-40B4-BE49-F238E27FC236}">
                  <a16:creationId xmlns:a16="http://schemas.microsoft.com/office/drawing/2014/main" id="{00000000-0008-0000-0400-0000EF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0</xdr:colOff>
          <xdr:row>12</xdr:row>
          <xdr:rowOff>76200</xdr:rowOff>
        </xdr:from>
        <xdr:to>
          <xdr:col>49</xdr:col>
          <xdr:colOff>28575</xdr:colOff>
          <xdr:row>12</xdr:row>
          <xdr:rowOff>333375</xdr:rowOff>
        </xdr:to>
        <xdr:sp macro="" textlink="">
          <xdr:nvSpPr>
            <xdr:cNvPr id="289008" name="ボタン 選任1" hidden="1">
              <a:extLst>
                <a:ext uri="{63B3BB69-23CF-44E3-9099-C40C66FF867C}">
                  <a14:compatExt spid="_x0000_s289008"/>
                </a:ext>
                <a:ext uri="{FF2B5EF4-FFF2-40B4-BE49-F238E27FC236}">
                  <a16:creationId xmlns:a16="http://schemas.microsoft.com/office/drawing/2014/main" id="{00000000-0008-0000-0400-0000F0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0</xdr:colOff>
          <xdr:row>19</xdr:row>
          <xdr:rowOff>76200</xdr:rowOff>
        </xdr:from>
        <xdr:to>
          <xdr:col>49</xdr:col>
          <xdr:colOff>28575</xdr:colOff>
          <xdr:row>19</xdr:row>
          <xdr:rowOff>333375</xdr:rowOff>
        </xdr:to>
        <xdr:sp macro="" textlink="">
          <xdr:nvSpPr>
            <xdr:cNvPr id="289009" name="ボタン 選任2" hidden="1">
              <a:extLst>
                <a:ext uri="{63B3BB69-23CF-44E3-9099-C40C66FF867C}">
                  <a14:compatExt spid="_x0000_s289009"/>
                </a:ext>
                <a:ext uri="{FF2B5EF4-FFF2-40B4-BE49-F238E27FC236}">
                  <a16:creationId xmlns:a16="http://schemas.microsoft.com/office/drawing/2014/main" id="{00000000-0008-0000-0400-0000F1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142875</xdr:colOff>
          <xdr:row>26</xdr:row>
          <xdr:rowOff>76200</xdr:rowOff>
        </xdr:from>
        <xdr:to>
          <xdr:col>49</xdr:col>
          <xdr:colOff>0</xdr:colOff>
          <xdr:row>26</xdr:row>
          <xdr:rowOff>333375</xdr:rowOff>
        </xdr:to>
        <xdr:sp macro="" textlink="">
          <xdr:nvSpPr>
            <xdr:cNvPr id="289010" name="ボタン 選任3" hidden="1">
              <a:extLst>
                <a:ext uri="{63B3BB69-23CF-44E3-9099-C40C66FF867C}">
                  <a14:compatExt spid="_x0000_s289010"/>
                </a:ext>
                <a:ext uri="{FF2B5EF4-FFF2-40B4-BE49-F238E27FC236}">
                  <a16:creationId xmlns:a16="http://schemas.microsoft.com/office/drawing/2014/main" id="{00000000-0008-0000-0400-0000F26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未選任</a:t>
              </a:r>
            </a:p>
          </xdr:txBody>
        </xdr:sp>
        <xdr:clientData fPrintsWithSheet="0"/>
      </xdr:twoCellAnchor>
    </mc:Choice>
    <mc:Fallback/>
  </mc:AlternateContent>
  <xdr:twoCellAnchor>
    <xdr:from>
      <xdr:col>74</xdr:col>
      <xdr:colOff>0</xdr:colOff>
      <xdr:row>7</xdr:row>
      <xdr:rowOff>0</xdr:rowOff>
    </xdr:from>
    <xdr:to>
      <xdr:col>74</xdr:col>
      <xdr:colOff>0</xdr:colOff>
      <xdr:row>9</xdr:row>
      <xdr:rowOff>95248</xdr:rowOff>
    </xdr:to>
    <xdr:grpSp>
      <xdr:nvGrpSpPr>
        <xdr:cNvPr id="288976" name="グループ化 288975">
          <a:extLst>
            <a:ext uri="{FF2B5EF4-FFF2-40B4-BE49-F238E27FC236}">
              <a16:creationId xmlns:a16="http://schemas.microsoft.com/office/drawing/2014/main" id="{00000000-0008-0000-0400-0000D0680400}"/>
            </a:ext>
          </a:extLst>
        </xdr:cNvPr>
        <xdr:cNvGrpSpPr/>
      </xdr:nvGrpSpPr>
      <xdr:grpSpPr>
        <a:xfrm>
          <a:off x="11453813" y="3143250"/>
          <a:ext cx="0" cy="857248"/>
          <a:chOff x="12744451" y="2762250"/>
          <a:chExt cx="2197894" cy="1047748"/>
        </a:xfrm>
      </xdr:grpSpPr>
      <xdr:sp macro="" textlink="">
        <xdr:nvSpPr>
          <xdr:cNvPr id="288977" name="四角形吹き出し 899">
            <a:extLst>
              <a:ext uri="{FF2B5EF4-FFF2-40B4-BE49-F238E27FC236}">
                <a16:creationId xmlns:a16="http://schemas.microsoft.com/office/drawing/2014/main" id="{00000000-0008-0000-0400-0000D1680400}"/>
              </a:ext>
            </a:extLst>
          </xdr:cNvPr>
          <xdr:cNvSpPr/>
        </xdr:nvSpPr>
        <xdr:spPr bwMode="auto">
          <a:xfrm>
            <a:off x="12744451" y="2762250"/>
            <a:ext cx="2197894" cy="1047748"/>
          </a:xfrm>
          <a:prstGeom prst="wedgeRectCallout">
            <a:avLst>
              <a:gd name="adj1" fmla="val -76777"/>
              <a:gd name="adj2" fmla="val -78499"/>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88978" name="テキスト ボックス 288977">
            <a:extLst>
              <a:ext uri="{FF2B5EF4-FFF2-40B4-BE49-F238E27FC236}">
                <a16:creationId xmlns:a16="http://schemas.microsoft.com/office/drawing/2014/main" id="{00000000-0008-0000-0400-0000D2680400}"/>
              </a:ext>
            </a:extLst>
          </xdr:cNvPr>
          <xdr:cNvSpPr txBox="1"/>
        </xdr:nvSpPr>
        <xdr:spPr bwMode="auto">
          <a:xfrm>
            <a:off x="12925425" y="2821781"/>
            <a:ext cx="1933574" cy="95249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名称変更がある場合は、</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（上段）新名称</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（下段）旧名称</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を記入してください。</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xdr:txBody>
      </xdr:sp>
    </xdr:grpSp>
    <xdr:clientData/>
  </xdr:twoCellAnchor>
  <xdr:oneCellAnchor>
    <xdr:from>
      <xdr:col>67</xdr:col>
      <xdr:colOff>0</xdr:colOff>
      <xdr:row>11</xdr:row>
      <xdr:rowOff>0</xdr:rowOff>
    </xdr:from>
    <xdr:ext cx="4511040" cy="733534"/>
    <xdr:sp macro="" textlink="">
      <xdr:nvSpPr>
        <xdr:cNvPr id="288979" name="四角形吹き出し 900">
          <a:extLst>
            <a:ext uri="{FF2B5EF4-FFF2-40B4-BE49-F238E27FC236}">
              <a16:creationId xmlns:a16="http://schemas.microsoft.com/office/drawing/2014/main" id="{00000000-0008-0000-0400-0000D3680400}"/>
            </a:ext>
          </a:extLst>
        </xdr:cNvPr>
        <xdr:cNvSpPr/>
      </xdr:nvSpPr>
      <xdr:spPr bwMode="auto">
        <a:xfrm>
          <a:off x="10515600" y="4667250"/>
          <a:ext cx="4511040" cy="733534"/>
        </a:xfrm>
        <a:prstGeom prst="wedgeRectCallout">
          <a:avLst>
            <a:gd name="adj1" fmla="val -102101"/>
            <a:gd name="adj2" fmla="val 28675"/>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t" upright="1">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エネルギー管理者（員）未選任のとき、ボタンをクリックすると氏名の後に</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「（作成実務者）」、免状番号又は修了番号欄に「（選任中）」と表示され、</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キャプションが「選任済」に変わります。</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rgbClr val="FF0000"/>
              </a:solidFill>
              <a:effectLst/>
              <a:uLnTx/>
              <a:uFillTx/>
            </a:rPr>
            <a:t>元の表示に戻す場合は、「選任済」をクリックしてください。</a:t>
          </a:r>
          <a:endParaRPr kumimoji="1" lang="en-US" altLang="ja-JP" sz="1100" b="0" i="0" u="none" strike="noStrike" kern="0" cap="none" spc="0" normalizeH="0" baseline="0" noProof="0">
            <a:ln>
              <a:noFill/>
            </a:ln>
            <a:solidFill>
              <a:srgbClr val="FF0000"/>
            </a:solidFill>
            <a:effectLst/>
            <a:uLnTx/>
            <a:uFillTx/>
          </a:endParaRPr>
        </a:p>
      </xdr:txBody>
    </xdr:sp>
    <xdr:clientData fPrintsWithSheet="0"/>
  </xdr:oneCellAnchor>
  <xdr:twoCellAnchor>
    <xdr:from>
      <xdr:col>116</xdr:col>
      <xdr:colOff>549088</xdr:colOff>
      <xdr:row>1</xdr:row>
      <xdr:rowOff>481853</xdr:rowOff>
    </xdr:from>
    <xdr:to>
      <xdr:col>121</xdr:col>
      <xdr:colOff>179294</xdr:colOff>
      <xdr:row>4</xdr:row>
      <xdr:rowOff>135450</xdr:rowOff>
    </xdr:to>
    <xdr:grpSp>
      <xdr:nvGrpSpPr>
        <xdr:cNvPr id="288980" name="グループ化 4">
          <a:extLst>
            <a:ext uri="{FF2B5EF4-FFF2-40B4-BE49-F238E27FC236}">
              <a16:creationId xmlns:a16="http://schemas.microsoft.com/office/drawing/2014/main" id="{00000000-0008-0000-0400-0000D4680400}"/>
            </a:ext>
          </a:extLst>
        </xdr:cNvPr>
        <xdr:cNvGrpSpPr>
          <a:grpSpLocks/>
        </xdr:cNvGrpSpPr>
      </xdr:nvGrpSpPr>
      <xdr:grpSpPr bwMode="auto">
        <a:xfrm>
          <a:off x="14943744" y="1053353"/>
          <a:ext cx="3083019" cy="1499066"/>
          <a:chOff x="9436913" y="931380"/>
          <a:chExt cx="3048000" cy="1596230"/>
        </a:xfrm>
      </xdr:grpSpPr>
      <xdr:sp macro="" textlink="">
        <xdr:nvSpPr>
          <xdr:cNvPr id="288981" name="四角形吹き出し 2">
            <a:extLst>
              <a:ext uri="{FF2B5EF4-FFF2-40B4-BE49-F238E27FC236}">
                <a16:creationId xmlns:a16="http://schemas.microsoft.com/office/drawing/2014/main" id="{00000000-0008-0000-0400-0000D5680400}"/>
              </a:ext>
            </a:extLst>
          </xdr:cNvPr>
          <xdr:cNvSpPr/>
        </xdr:nvSpPr>
        <xdr:spPr>
          <a:xfrm>
            <a:off x="9436913" y="931380"/>
            <a:ext cx="3048000" cy="1596230"/>
          </a:xfrm>
          <a:prstGeom prst="wedgeRectCallout">
            <a:avLst>
              <a:gd name="adj1" fmla="val -63646"/>
              <a:gd name="adj2" fmla="val 21776"/>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89011" name="テキスト ボックス 289010">
            <a:extLst>
              <a:ext uri="{FF2B5EF4-FFF2-40B4-BE49-F238E27FC236}">
                <a16:creationId xmlns:a16="http://schemas.microsoft.com/office/drawing/2014/main" id="{00000000-0008-0000-0400-0000F3680400}"/>
              </a:ext>
            </a:extLst>
          </xdr:cNvPr>
          <xdr:cNvSpPr txBox="1"/>
        </xdr:nvSpPr>
        <xdr:spPr>
          <a:xfrm>
            <a:off x="9537712" y="1023196"/>
            <a:ext cx="2915957" cy="149174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900"/>
              </a:lnSpc>
            </a:pPr>
            <a:r>
              <a:rPr kumimoji="1" lang="ja-JP" altLang="en-US" sz="1600" baseline="0">
                <a:ln>
                  <a:solidFill>
                    <a:schemeClr val="tx1"/>
                  </a:solidFill>
                </a:ln>
                <a:solidFill>
                  <a:srgbClr val="FFFFCC"/>
                </a:solidFill>
                <a:latin typeface="ＭＳ ゴシック" panose="020B0609070205080204" pitchFamily="49" charset="-128"/>
                <a:ea typeface="ＭＳ ゴシック" panose="020B0609070205080204" pitchFamily="49" charset="-128"/>
              </a:rPr>
              <a:t>■ </a:t>
            </a:r>
            <a:r>
              <a:rPr kumimoji="1" lang="ja-JP" altLang="ja-JP" sz="1200" b="1" baseline="0">
                <a:solidFill>
                  <a:srgbClr val="FF0000"/>
                </a:solidFill>
                <a:effectLst/>
                <a:latin typeface="ＭＳ ゴシック" panose="020B0609070205080204" pitchFamily="49" charset="-128"/>
                <a:ea typeface="ＭＳ ゴシック" panose="020B0609070205080204" pitchFamily="49" charset="-128"/>
                <a:cs typeface="+mn-cs"/>
              </a:rPr>
              <a:t>色</a:t>
            </a: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のセルは入力項目です。</a:t>
            </a:r>
            <a:endParaRPr kumimoji="1" lang="en-US" altLang="ja-JP" sz="1200" b="1" baseline="0">
              <a:ln>
                <a:noFill/>
              </a:ln>
              <a:solidFill>
                <a:srgbClr val="FF0000"/>
              </a:solidFill>
              <a:effectLst/>
              <a:latin typeface="ＭＳ ゴシック" panose="020B0609070205080204" pitchFamily="49" charset="-128"/>
              <a:ea typeface="ＭＳ ゴシック" panose="020B0609070205080204" pitchFamily="49" charset="-128"/>
              <a:cs typeface="+mn-cs"/>
            </a:endParaRPr>
          </a:p>
          <a:p>
            <a:pPr>
              <a:lnSpc>
                <a:spcPts val="1400"/>
              </a:lnSpc>
            </a:pP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　　必要事項を入力して下さい。</a:t>
            </a:r>
            <a:endParaRPr kumimoji="1" lang="en-US" altLang="ja-JP" sz="1200" b="1" baseline="0">
              <a:ln>
                <a:noFill/>
              </a:ln>
              <a:solidFill>
                <a:srgbClr val="FF0000"/>
              </a:solidFill>
              <a:effectLst/>
              <a:latin typeface="ＭＳ ゴシック" panose="020B0609070205080204" pitchFamily="49" charset="-128"/>
              <a:ea typeface="ＭＳ ゴシック" panose="020B0609070205080204" pitchFamily="49" charset="-128"/>
              <a:cs typeface="+mn-cs"/>
            </a:endParaRPr>
          </a:p>
          <a:p>
            <a:pPr>
              <a:lnSpc>
                <a:spcPts val="1400"/>
              </a:lnSpc>
            </a:pPr>
            <a:endParaRPr kumimoji="1" lang="en-US" altLang="ja-JP" sz="1200" b="1" baseline="0">
              <a:ln>
                <a:noFill/>
              </a:ln>
              <a:solidFill>
                <a:schemeClr val="dk1"/>
              </a:solidFill>
              <a:effectLst/>
              <a:latin typeface="ＭＳ ゴシック" panose="020B0609070205080204" pitchFamily="49" charset="-128"/>
              <a:ea typeface="ＭＳ ゴシック" panose="020B0609070205080204" pitchFamily="49" charset="-128"/>
              <a:cs typeface="+mn-cs"/>
            </a:endParaRPr>
          </a:p>
          <a:p>
            <a:pPr>
              <a:lnSpc>
                <a:spcPts val="1900"/>
              </a:lnSpc>
            </a:pPr>
            <a:r>
              <a:rPr kumimoji="1" lang="ja-JP" altLang="en-US" sz="1600" baseline="0">
                <a:ln>
                  <a:solidFill>
                    <a:schemeClr val="tx1"/>
                  </a:solidFill>
                </a:ln>
                <a:solidFill>
                  <a:schemeClr val="accent6">
                    <a:lumMod val="40000"/>
                    <a:lumOff val="60000"/>
                  </a:schemeClr>
                </a:solidFill>
                <a:latin typeface="ＭＳ ゴシック" panose="020B0609070205080204" pitchFamily="49" charset="-128"/>
                <a:ea typeface="ＭＳ ゴシック" panose="020B0609070205080204" pitchFamily="49" charset="-128"/>
              </a:rPr>
              <a:t>■</a:t>
            </a:r>
            <a:r>
              <a:rPr kumimoji="1" lang="ja-JP" altLang="en-US" sz="1100" baseline="0">
                <a:ln>
                  <a:noFill/>
                </a:ln>
                <a:solidFill>
                  <a:srgbClr val="FFFFCC"/>
                </a:solidFill>
                <a:latin typeface="ＭＳ ゴシック" panose="020B0609070205080204" pitchFamily="49" charset="-128"/>
                <a:ea typeface="ＭＳ ゴシック" panose="020B0609070205080204" pitchFamily="49" charset="-128"/>
              </a:rPr>
              <a:t> </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色の項目が未入力の</a:t>
            </a:r>
            <a:r>
              <a:rPr kumimoji="1" lang="ja-JP" altLang="ja-JP" sz="1100" b="1" baseline="0">
                <a:solidFill>
                  <a:srgbClr val="FF0000"/>
                </a:solidFill>
                <a:effectLst/>
                <a:latin typeface="+mn-lt"/>
                <a:ea typeface="+mn-ea"/>
                <a:cs typeface="+mn-cs"/>
              </a:rPr>
              <a:t>場合、</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　　</a:t>
            </a:r>
            <a:r>
              <a:rPr kumimoji="1" lang="en-US" altLang="ja-JP" sz="1200" b="1" baseline="0">
                <a:solidFill>
                  <a:srgbClr val="FF0000"/>
                </a:solidFill>
                <a:latin typeface="ＭＳ ゴシック" panose="020B0609070205080204" pitchFamily="49" charset="-128"/>
                <a:ea typeface="ＭＳ ゴシック" panose="020B0609070205080204" pitchFamily="49" charset="-128"/>
              </a:rPr>
              <a:t>XML</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出力ができません。</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6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　（入力すると</a:t>
            </a:r>
            <a:r>
              <a:rPr kumimoji="1" lang="ja-JP" altLang="ja-JP" sz="1400" baseline="0">
                <a:ln>
                  <a:solidFill>
                    <a:schemeClr val="tx1"/>
                  </a:solidFill>
                </a:ln>
                <a:solidFill>
                  <a:srgbClr val="FFFFCC"/>
                </a:solidFill>
                <a:effectLst/>
                <a:latin typeface="+mn-lt"/>
                <a:ea typeface="+mn-ea"/>
                <a:cs typeface="+mn-cs"/>
              </a:rPr>
              <a:t>■</a:t>
            </a:r>
            <a:r>
              <a:rPr kumimoji="1" lang="ja-JP" altLang="en-US" sz="1200" b="1" baseline="0">
                <a:ln>
                  <a:noFill/>
                </a:ln>
                <a:solidFill>
                  <a:srgbClr val="FF0000"/>
                </a:solidFill>
                <a:effectLst/>
                <a:latin typeface="ＭＳ ゴシック" panose="020B0609070205080204" pitchFamily="49" charset="-128"/>
                <a:ea typeface="ＭＳ ゴシック" panose="020B0609070205080204" pitchFamily="49" charset="-128"/>
                <a:cs typeface="+mn-cs"/>
              </a:rPr>
              <a:t>に変わります</a:t>
            </a: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a:t>
            </a:r>
          </a:p>
        </xdr:txBody>
      </xdr:sp>
    </xdr:grpSp>
    <xdr:clientData fPrintsWithSheet="0"/>
  </xdr:twoCellAnchor>
  <xdr:twoCellAnchor>
    <xdr:from>
      <xdr:col>116</xdr:col>
      <xdr:colOff>683558</xdr:colOff>
      <xdr:row>6</xdr:row>
      <xdr:rowOff>145677</xdr:rowOff>
    </xdr:from>
    <xdr:to>
      <xdr:col>120</xdr:col>
      <xdr:colOff>147216</xdr:colOff>
      <xdr:row>9</xdr:row>
      <xdr:rowOff>50425</xdr:rowOff>
    </xdr:to>
    <xdr:grpSp>
      <xdr:nvGrpSpPr>
        <xdr:cNvPr id="289012" name="グループ化 289011">
          <a:extLst>
            <a:ext uri="{FF2B5EF4-FFF2-40B4-BE49-F238E27FC236}">
              <a16:creationId xmlns:a16="http://schemas.microsoft.com/office/drawing/2014/main" id="{00000000-0008-0000-0400-0000F4680400}"/>
            </a:ext>
          </a:extLst>
        </xdr:cNvPr>
        <xdr:cNvGrpSpPr/>
      </xdr:nvGrpSpPr>
      <xdr:grpSpPr>
        <a:xfrm>
          <a:off x="15078214" y="2907927"/>
          <a:ext cx="2225908" cy="1047748"/>
          <a:chOff x="12744451" y="2762250"/>
          <a:chExt cx="2197894" cy="1047748"/>
        </a:xfrm>
      </xdr:grpSpPr>
      <xdr:sp macro="" textlink="">
        <xdr:nvSpPr>
          <xdr:cNvPr id="289013" name="四角形吹き出し 899">
            <a:extLst>
              <a:ext uri="{FF2B5EF4-FFF2-40B4-BE49-F238E27FC236}">
                <a16:creationId xmlns:a16="http://schemas.microsoft.com/office/drawing/2014/main" id="{00000000-0008-0000-0400-0000F5680400}"/>
              </a:ext>
            </a:extLst>
          </xdr:cNvPr>
          <xdr:cNvSpPr/>
        </xdr:nvSpPr>
        <xdr:spPr bwMode="auto">
          <a:xfrm>
            <a:off x="12744451" y="2762250"/>
            <a:ext cx="2197894" cy="1047748"/>
          </a:xfrm>
          <a:prstGeom prst="wedgeRectCallout">
            <a:avLst>
              <a:gd name="adj1" fmla="val -76777"/>
              <a:gd name="adj2" fmla="val -78499"/>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89014" name="テキスト ボックス 289013">
            <a:extLst>
              <a:ext uri="{FF2B5EF4-FFF2-40B4-BE49-F238E27FC236}">
                <a16:creationId xmlns:a16="http://schemas.microsoft.com/office/drawing/2014/main" id="{00000000-0008-0000-0400-0000F6680400}"/>
              </a:ext>
            </a:extLst>
          </xdr:cNvPr>
          <xdr:cNvSpPr txBox="1"/>
        </xdr:nvSpPr>
        <xdr:spPr bwMode="auto">
          <a:xfrm>
            <a:off x="12925425" y="2821781"/>
            <a:ext cx="1933574" cy="95249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名称変更がある場合は、</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rgbClr val="FF0000"/>
                </a:solidFill>
                <a:latin typeface="ＭＳ ゴシック" panose="020B0609070205080204" pitchFamily="49" charset="-128"/>
                <a:ea typeface="ＭＳ ゴシック" panose="020B0609070205080204" pitchFamily="49" charset="-128"/>
              </a:rPr>
              <a:t>（上段）新名称</a:t>
            </a:r>
            <a:endParaRPr kumimoji="1" lang="en-US" altLang="ja-JP" sz="1200" b="1" baseline="0">
              <a:solidFill>
                <a:srgbClr val="FF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（下段）旧名称</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a:p>
            <a:pPr>
              <a:lnSpc>
                <a:spcPts val="1500"/>
              </a:lnSpc>
            </a:pPr>
            <a:r>
              <a:rPr kumimoji="1" lang="ja-JP" altLang="en-US" sz="1200" b="1" baseline="0">
                <a:solidFill>
                  <a:sysClr val="windowText" lastClr="000000"/>
                </a:solidFill>
                <a:latin typeface="ＭＳ ゴシック" panose="020B0609070205080204" pitchFamily="49" charset="-128"/>
                <a:ea typeface="ＭＳ ゴシック" panose="020B0609070205080204" pitchFamily="49" charset="-128"/>
              </a:rPr>
              <a:t>を記入してください。</a:t>
            </a:r>
            <a:endParaRPr kumimoji="1" lang="en-US" altLang="ja-JP" sz="1200" b="1" baseline="0">
              <a:solidFill>
                <a:sysClr val="windowText" lastClr="000000"/>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114</xdr:col>
      <xdr:colOff>140634</xdr:colOff>
      <xdr:row>248</xdr:row>
      <xdr:rowOff>38094</xdr:rowOff>
    </xdr:from>
    <xdr:to>
      <xdr:col>114</xdr:col>
      <xdr:colOff>401587</xdr:colOff>
      <xdr:row>248</xdr:row>
      <xdr:rowOff>289523</xdr:rowOff>
    </xdr:to>
    <xdr:pic>
      <xdr:nvPicPr>
        <xdr:cNvPr id="289017" name="図 289016">
          <a:extLst>
            <a:ext uri="{FF2B5EF4-FFF2-40B4-BE49-F238E27FC236}">
              <a16:creationId xmlns:a16="http://schemas.microsoft.com/office/drawing/2014/main" id="{00000000-0008-0000-0400-0000F9680400}"/>
            </a:ext>
          </a:extLst>
        </xdr:cNvPr>
        <xdr:cNvPicPr>
          <a:picLocks noChangeAspect="1"/>
        </xdr:cNvPicPr>
      </xdr:nvPicPr>
      <xdr:blipFill>
        <a:blip xmlns:r="http://schemas.openxmlformats.org/officeDocument/2006/relationships" r:embed="rId1"/>
        <a:stretch>
          <a:fillRect/>
        </a:stretch>
      </xdr:blipFill>
      <xdr:spPr>
        <a:xfrm>
          <a:off x="14433176" y="53602212"/>
          <a:ext cx="0" cy="251429"/>
        </a:xfrm>
        <a:prstGeom prst="rect">
          <a:avLst/>
        </a:prstGeom>
      </xdr:spPr>
    </xdr:pic>
    <xdr:clientData/>
  </xdr:twoCellAnchor>
  <xdr:oneCellAnchor>
    <xdr:from>
      <xdr:col>114</xdr:col>
      <xdr:colOff>129428</xdr:colOff>
      <xdr:row>249</xdr:row>
      <xdr:rowOff>52102</xdr:rowOff>
    </xdr:from>
    <xdr:ext cx="239999" cy="249187"/>
    <xdr:pic>
      <xdr:nvPicPr>
        <xdr:cNvPr id="289018" name="図 289017" hidden="1">
          <a:extLst>
            <a:ext uri="{FF2B5EF4-FFF2-40B4-BE49-F238E27FC236}">
              <a16:creationId xmlns:a16="http://schemas.microsoft.com/office/drawing/2014/main" id="{00000000-0008-0000-0400-0000FA680400}"/>
            </a:ext>
          </a:extLst>
        </xdr:cNvPr>
        <xdr:cNvPicPr>
          <a:picLocks noChangeAspect="1"/>
        </xdr:cNvPicPr>
      </xdr:nvPicPr>
      <xdr:blipFill>
        <a:blip xmlns:r="http://schemas.openxmlformats.org/officeDocument/2006/relationships" r:embed="rId2"/>
        <a:stretch>
          <a:fillRect/>
        </a:stretch>
      </xdr:blipFill>
      <xdr:spPr>
        <a:xfrm>
          <a:off x="14433176" y="53918778"/>
          <a:ext cx="239999" cy="249187"/>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76200</xdr:colOff>
          <xdr:row>344</xdr:row>
          <xdr:rowOff>28575</xdr:rowOff>
        </xdr:from>
        <xdr:to>
          <xdr:col>4</xdr:col>
          <xdr:colOff>76200</xdr:colOff>
          <xdr:row>345</xdr:row>
          <xdr:rowOff>104775</xdr:rowOff>
        </xdr:to>
        <xdr:sp macro="" textlink="">
          <xdr:nvSpPr>
            <xdr:cNvPr id="289061" name="Option Button 293" hidden="1">
              <a:extLst>
                <a:ext uri="{63B3BB69-23CF-44E3-9099-C40C66FF867C}">
                  <a14:compatExt spid="_x0000_s289061"/>
                </a:ext>
                <a:ext uri="{FF2B5EF4-FFF2-40B4-BE49-F238E27FC236}">
                  <a16:creationId xmlns:a16="http://schemas.microsoft.com/office/drawing/2014/main" id="{00000000-0008-0000-0400-000025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346</xdr:row>
          <xdr:rowOff>47625</xdr:rowOff>
        </xdr:from>
        <xdr:to>
          <xdr:col>4</xdr:col>
          <xdr:colOff>85725</xdr:colOff>
          <xdr:row>347</xdr:row>
          <xdr:rowOff>123825</xdr:rowOff>
        </xdr:to>
        <xdr:sp macro="" textlink="">
          <xdr:nvSpPr>
            <xdr:cNvPr id="289062" name="Option Button 294" hidden="1">
              <a:extLst>
                <a:ext uri="{63B3BB69-23CF-44E3-9099-C40C66FF867C}">
                  <a14:compatExt spid="_x0000_s289062"/>
                </a:ext>
                <a:ext uri="{FF2B5EF4-FFF2-40B4-BE49-F238E27FC236}">
                  <a16:creationId xmlns:a16="http://schemas.microsoft.com/office/drawing/2014/main" id="{00000000-0008-0000-0400-000026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343</xdr:row>
          <xdr:rowOff>171450</xdr:rowOff>
        </xdr:from>
        <xdr:to>
          <xdr:col>16</xdr:col>
          <xdr:colOff>0</xdr:colOff>
          <xdr:row>348</xdr:row>
          <xdr:rowOff>0</xdr:rowOff>
        </xdr:to>
        <xdr:sp macro="" textlink="">
          <xdr:nvSpPr>
            <xdr:cNvPr id="289076" name="グループ J440" hidden="1">
              <a:extLst>
                <a:ext uri="{63B3BB69-23CF-44E3-9099-C40C66FF867C}">
                  <a14:compatExt spid="_x0000_s289076"/>
                </a:ext>
                <a:ext uri="{FF2B5EF4-FFF2-40B4-BE49-F238E27FC236}">
                  <a16:creationId xmlns:a16="http://schemas.microsoft.com/office/drawing/2014/main" id="{00000000-0008-0000-0400-0000346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347</xdr:row>
          <xdr:rowOff>161925</xdr:rowOff>
        </xdr:from>
        <xdr:to>
          <xdr:col>16</xdr:col>
          <xdr:colOff>9525</xdr:colOff>
          <xdr:row>352</xdr:row>
          <xdr:rowOff>0</xdr:rowOff>
        </xdr:to>
        <xdr:sp macro="" textlink="">
          <xdr:nvSpPr>
            <xdr:cNvPr id="289077" name="グループ J440" hidden="1">
              <a:extLst>
                <a:ext uri="{63B3BB69-23CF-44E3-9099-C40C66FF867C}">
                  <a14:compatExt spid="_x0000_s289077"/>
                </a:ext>
                <a:ext uri="{FF2B5EF4-FFF2-40B4-BE49-F238E27FC236}">
                  <a16:creationId xmlns:a16="http://schemas.microsoft.com/office/drawing/2014/main" id="{00000000-0008-0000-0400-0000356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348</xdr:row>
          <xdr:rowOff>66675</xdr:rowOff>
        </xdr:from>
        <xdr:to>
          <xdr:col>4</xdr:col>
          <xdr:colOff>76200</xdr:colOff>
          <xdr:row>349</xdr:row>
          <xdr:rowOff>142875</xdr:rowOff>
        </xdr:to>
        <xdr:sp macro="" textlink="">
          <xdr:nvSpPr>
            <xdr:cNvPr id="289078" name="Option Button 310" hidden="1">
              <a:extLst>
                <a:ext uri="{63B3BB69-23CF-44E3-9099-C40C66FF867C}">
                  <a14:compatExt spid="_x0000_s289078"/>
                </a:ext>
                <a:ext uri="{FF2B5EF4-FFF2-40B4-BE49-F238E27FC236}">
                  <a16:creationId xmlns:a16="http://schemas.microsoft.com/office/drawing/2014/main" id="{00000000-0008-0000-0400-000036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350</xdr:row>
          <xdr:rowOff>57150</xdr:rowOff>
        </xdr:from>
        <xdr:to>
          <xdr:col>4</xdr:col>
          <xdr:colOff>85725</xdr:colOff>
          <xdr:row>351</xdr:row>
          <xdr:rowOff>133350</xdr:rowOff>
        </xdr:to>
        <xdr:sp macro="" textlink="">
          <xdr:nvSpPr>
            <xdr:cNvPr id="289079" name="Option Button 311" hidden="1">
              <a:extLst>
                <a:ext uri="{63B3BB69-23CF-44E3-9099-C40C66FF867C}">
                  <a14:compatExt spid="_x0000_s289079"/>
                </a:ext>
                <a:ext uri="{FF2B5EF4-FFF2-40B4-BE49-F238E27FC236}">
                  <a16:creationId xmlns:a16="http://schemas.microsoft.com/office/drawing/2014/main" id="{00000000-0008-0000-0400-000037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352</xdr:row>
          <xdr:rowOff>0</xdr:rowOff>
        </xdr:from>
        <xdr:to>
          <xdr:col>16</xdr:col>
          <xdr:colOff>9525</xdr:colOff>
          <xdr:row>356</xdr:row>
          <xdr:rowOff>0</xdr:rowOff>
        </xdr:to>
        <xdr:sp macro="" textlink="">
          <xdr:nvSpPr>
            <xdr:cNvPr id="289080" name="グループ J440" hidden="1">
              <a:extLst>
                <a:ext uri="{63B3BB69-23CF-44E3-9099-C40C66FF867C}">
                  <a14:compatExt spid="_x0000_s289080"/>
                </a:ext>
                <a:ext uri="{FF2B5EF4-FFF2-40B4-BE49-F238E27FC236}">
                  <a16:creationId xmlns:a16="http://schemas.microsoft.com/office/drawing/2014/main" id="{00000000-0008-0000-0400-0000386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352</xdr:row>
          <xdr:rowOff>38100</xdr:rowOff>
        </xdr:from>
        <xdr:to>
          <xdr:col>4</xdr:col>
          <xdr:colOff>76200</xdr:colOff>
          <xdr:row>353</xdr:row>
          <xdr:rowOff>123825</xdr:rowOff>
        </xdr:to>
        <xdr:sp macro="" textlink="">
          <xdr:nvSpPr>
            <xdr:cNvPr id="289081" name="Option Button 313" hidden="1">
              <a:extLst>
                <a:ext uri="{63B3BB69-23CF-44E3-9099-C40C66FF867C}">
                  <a14:compatExt spid="_x0000_s289081"/>
                </a:ext>
                <a:ext uri="{FF2B5EF4-FFF2-40B4-BE49-F238E27FC236}">
                  <a16:creationId xmlns:a16="http://schemas.microsoft.com/office/drawing/2014/main" id="{00000000-0008-0000-0400-000039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354</xdr:row>
          <xdr:rowOff>28575</xdr:rowOff>
        </xdr:from>
        <xdr:to>
          <xdr:col>4</xdr:col>
          <xdr:colOff>57150</xdr:colOff>
          <xdr:row>355</xdr:row>
          <xdr:rowOff>104775</xdr:rowOff>
        </xdr:to>
        <xdr:sp macro="" textlink="">
          <xdr:nvSpPr>
            <xdr:cNvPr id="289082" name="Option Button 314" hidden="1">
              <a:extLst>
                <a:ext uri="{63B3BB69-23CF-44E3-9099-C40C66FF867C}">
                  <a14:compatExt spid="_x0000_s289082"/>
                </a:ext>
                <a:ext uri="{FF2B5EF4-FFF2-40B4-BE49-F238E27FC236}">
                  <a16:creationId xmlns:a16="http://schemas.microsoft.com/office/drawing/2014/main" id="{00000000-0008-0000-0400-00003A6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oneCellAnchor>
    <xdr:from>
      <xdr:col>114</xdr:col>
      <xdr:colOff>129428</xdr:colOff>
      <xdr:row>287</xdr:row>
      <xdr:rowOff>0</xdr:rowOff>
    </xdr:from>
    <xdr:ext cx="239999" cy="248215"/>
    <xdr:pic>
      <xdr:nvPicPr>
        <xdr:cNvPr id="288965" name="図 288964" hidden="1">
          <a:extLst>
            <a:ext uri="{FF2B5EF4-FFF2-40B4-BE49-F238E27FC236}">
              <a16:creationId xmlns:a16="http://schemas.microsoft.com/office/drawing/2014/main" id="{00000000-0008-0000-0400-0000C5680400}"/>
            </a:ext>
          </a:extLst>
        </xdr:cNvPr>
        <xdr:cNvPicPr>
          <a:picLocks noChangeAspect="1"/>
        </xdr:cNvPicPr>
      </xdr:nvPicPr>
      <xdr:blipFill>
        <a:blip xmlns:r="http://schemas.openxmlformats.org/officeDocument/2006/relationships" r:embed="rId2"/>
        <a:stretch>
          <a:fillRect/>
        </a:stretch>
      </xdr:blipFill>
      <xdr:spPr>
        <a:xfrm>
          <a:off x="14239875" y="70532625"/>
          <a:ext cx="239999" cy="248215"/>
        </a:xfrm>
        <a:prstGeom prst="rect">
          <a:avLst/>
        </a:prstGeom>
      </xdr:spPr>
    </xdr:pic>
    <xdr:clientData/>
  </xdr:oneCellAnchor>
  <xdr:oneCellAnchor>
    <xdr:from>
      <xdr:col>114</xdr:col>
      <xdr:colOff>129428</xdr:colOff>
      <xdr:row>287</xdr:row>
      <xdr:rowOff>0</xdr:rowOff>
    </xdr:from>
    <xdr:ext cx="239999" cy="248215"/>
    <xdr:pic>
      <xdr:nvPicPr>
        <xdr:cNvPr id="288966" name="図 288965" hidden="1">
          <a:extLst>
            <a:ext uri="{FF2B5EF4-FFF2-40B4-BE49-F238E27FC236}">
              <a16:creationId xmlns:a16="http://schemas.microsoft.com/office/drawing/2014/main" id="{00000000-0008-0000-0400-0000C6680400}"/>
            </a:ext>
          </a:extLst>
        </xdr:cNvPr>
        <xdr:cNvPicPr>
          <a:picLocks noChangeAspect="1"/>
        </xdr:cNvPicPr>
      </xdr:nvPicPr>
      <xdr:blipFill>
        <a:blip xmlns:r="http://schemas.openxmlformats.org/officeDocument/2006/relationships" r:embed="rId2"/>
        <a:stretch>
          <a:fillRect/>
        </a:stretch>
      </xdr:blipFill>
      <xdr:spPr>
        <a:xfrm>
          <a:off x="14239875" y="70532625"/>
          <a:ext cx="239999" cy="248215"/>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38</xdr:col>
      <xdr:colOff>130341</xdr:colOff>
      <xdr:row>424</xdr:row>
      <xdr:rowOff>28575</xdr:rowOff>
    </xdr:from>
    <xdr:ext cx="2408782" cy="230099"/>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6131091" y="119557800"/>
          <a:ext cx="2408782" cy="230099"/>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情報提供していない</a:t>
          </a:r>
        </a:p>
      </xdr:txBody>
    </xdr:sp>
    <xdr:clientData/>
  </xdr:oneCellAnchor>
  <xdr:oneCellAnchor>
    <xdr:from>
      <xdr:col>38</xdr:col>
      <xdr:colOff>130341</xdr:colOff>
      <xdr:row>423</xdr:row>
      <xdr:rowOff>20956</xdr:rowOff>
    </xdr:from>
    <xdr:ext cx="2408782" cy="220573"/>
    <xdr:sp macro="" textlink="">
      <xdr:nvSpPr>
        <xdr:cNvPr id="3" name="テキスト ボックス 2">
          <a:extLst>
            <a:ext uri="{FF2B5EF4-FFF2-40B4-BE49-F238E27FC236}">
              <a16:creationId xmlns:a16="http://schemas.microsoft.com/office/drawing/2014/main" id="{00000000-0008-0000-0500-000003000000}"/>
            </a:ext>
          </a:extLst>
        </xdr:cNvPr>
        <xdr:cNvSpPr txBox="1"/>
      </xdr:nvSpPr>
      <xdr:spPr>
        <a:xfrm>
          <a:off x="6131091" y="119302531"/>
          <a:ext cx="2408782" cy="22057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一部の賃貸事業者に情報提供している</a:t>
          </a:r>
        </a:p>
      </xdr:txBody>
    </xdr:sp>
    <xdr:clientData/>
  </xdr:oneCellAnchor>
  <xdr:oneCellAnchor>
    <xdr:from>
      <xdr:col>38</xdr:col>
      <xdr:colOff>130341</xdr:colOff>
      <xdr:row>422</xdr:row>
      <xdr:rowOff>28575</xdr:rowOff>
    </xdr:from>
    <xdr:ext cx="1729635" cy="218484"/>
    <xdr:sp macro="" textlink="">
      <xdr:nvSpPr>
        <xdr:cNvPr id="4" name="テキスト ボックス 3">
          <a:extLst>
            <a:ext uri="{FF2B5EF4-FFF2-40B4-BE49-F238E27FC236}">
              <a16:creationId xmlns:a16="http://schemas.microsoft.com/office/drawing/2014/main" id="{00000000-0008-0000-0500-000004000000}"/>
            </a:ext>
          </a:extLst>
        </xdr:cNvPr>
        <xdr:cNvSpPr txBox="1"/>
      </xdr:nvSpPr>
      <xdr:spPr>
        <a:xfrm>
          <a:off x="6131091" y="119062500"/>
          <a:ext cx="1729635" cy="218484"/>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情報提供している</a:t>
          </a:r>
        </a:p>
      </xdr:txBody>
    </xdr:sp>
    <xdr:clientData/>
  </xdr:oneCellAnchor>
  <xdr:oneCellAnchor>
    <xdr:from>
      <xdr:col>47</xdr:col>
      <xdr:colOff>32386</xdr:colOff>
      <xdr:row>384</xdr:row>
      <xdr:rowOff>54769</xdr:rowOff>
    </xdr:from>
    <xdr:ext cx="1701123" cy="220573"/>
    <xdr:sp macro="" textlink="">
      <xdr:nvSpPr>
        <xdr:cNvPr id="5" name="テキスト ボックス 4">
          <a:extLst>
            <a:ext uri="{FF2B5EF4-FFF2-40B4-BE49-F238E27FC236}">
              <a16:creationId xmlns:a16="http://schemas.microsoft.com/office/drawing/2014/main" id="{00000000-0008-0000-0500-000005000000}"/>
            </a:ext>
          </a:extLst>
        </xdr:cNvPr>
        <xdr:cNvSpPr txBox="1"/>
      </xdr:nvSpPr>
      <xdr:spPr>
        <a:xfrm>
          <a:off x="7509511" y="67444144"/>
          <a:ext cx="1701123" cy="22057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en-US" altLang="ja-JP"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BEMS</a:t>
          </a: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を採用した</a:t>
          </a:r>
        </a:p>
      </xdr:txBody>
    </xdr:sp>
    <xdr:clientData/>
  </xdr:oneCellAnchor>
  <xdr:oneCellAnchor>
    <xdr:from>
      <xdr:col>46</xdr:col>
      <xdr:colOff>127635</xdr:colOff>
      <xdr:row>384</xdr:row>
      <xdr:rowOff>240030</xdr:rowOff>
    </xdr:from>
    <xdr:ext cx="1701123" cy="228451"/>
    <xdr:sp macro="" textlink="">
      <xdr:nvSpPr>
        <xdr:cNvPr id="6" name="テキスト ボックス 5">
          <a:extLst>
            <a:ext uri="{FF2B5EF4-FFF2-40B4-BE49-F238E27FC236}">
              <a16:creationId xmlns:a16="http://schemas.microsoft.com/office/drawing/2014/main" id="{00000000-0008-0000-0500-000006000000}"/>
            </a:ext>
          </a:extLst>
        </xdr:cNvPr>
        <xdr:cNvSpPr txBox="1"/>
      </xdr:nvSpPr>
      <xdr:spPr>
        <a:xfrm>
          <a:off x="7347585" y="108825030"/>
          <a:ext cx="1701123" cy="22845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en-US" altLang="ja-JP"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BEMS</a:t>
          </a: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を採用していない</a:t>
          </a:r>
        </a:p>
      </xdr:txBody>
    </xdr:sp>
    <xdr:clientData/>
  </xdr:oneCellAnchor>
  <xdr:twoCellAnchor>
    <xdr:from>
      <xdr:col>8</xdr:col>
      <xdr:colOff>142875</xdr:colOff>
      <xdr:row>338</xdr:row>
      <xdr:rowOff>0</xdr:rowOff>
    </xdr:from>
    <xdr:to>
      <xdr:col>57</xdr:col>
      <xdr:colOff>142875</xdr:colOff>
      <xdr:row>347</xdr:row>
      <xdr:rowOff>0</xdr:rowOff>
    </xdr:to>
    <xdr:sp macro="" textlink="">
      <xdr:nvSpPr>
        <xdr:cNvPr id="8" name="Line 2967" hidden="1">
          <a:extLst>
            <a:ext uri="{FF2B5EF4-FFF2-40B4-BE49-F238E27FC236}">
              <a16:creationId xmlns:a16="http://schemas.microsoft.com/office/drawing/2014/main" id="{00000000-0008-0000-0500-000008000000}"/>
            </a:ext>
          </a:extLst>
        </xdr:cNvPr>
        <xdr:cNvSpPr>
          <a:spLocks noChangeShapeType="1"/>
        </xdr:cNvSpPr>
      </xdr:nvSpPr>
      <xdr:spPr bwMode="auto">
        <a:xfrm flipH="1">
          <a:off x="1495425" y="95954850"/>
          <a:ext cx="7639050"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343</xdr:row>
      <xdr:rowOff>9525</xdr:rowOff>
    </xdr:from>
    <xdr:to>
      <xdr:col>21</xdr:col>
      <xdr:colOff>0</xdr:colOff>
      <xdr:row>347</xdr:row>
      <xdr:rowOff>0</xdr:rowOff>
    </xdr:to>
    <xdr:sp macro="" textlink="">
      <xdr:nvSpPr>
        <xdr:cNvPr id="9" name="Line 2972" hidden="1">
          <a:extLst>
            <a:ext uri="{FF2B5EF4-FFF2-40B4-BE49-F238E27FC236}">
              <a16:creationId xmlns:a16="http://schemas.microsoft.com/office/drawing/2014/main" id="{00000000-0008-0000-0500-000009000000}"/>
            </a:ext>
          </a:extLst>
        </xdr:cNvPr>
        <xdr:cNvSpPr>
          <a:spLocks noChangeShapeType="1"/>
        </xdr:cNvSpPr>
      </xdr:nvSpPr>
      <xdr:spPr bwMode="auto">
        <a:xfrm flipH="1">
          <a:off x="1504950" y="97364550"/>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343</xdr:row>
      <xdr:rowOff>9525</xdr:rowOff>
    </xdr:from>
    <xdr:to>
      <xdr:col>33</xdr:col>
      <xdr:colOff>142875</xdr:colOff>
      <xdr:row>347</xdr:row>
      <xdr:rowOff>0</xdr:rowOff>
    </xdr:to>
    <xdr:sp macro="" textlink="">
      <xdr:nvSpPr>
        <xdr:cNvPr id="10" name="Line 2979" hidden="1">
          <a:extLst>
            <a:ext uri="{FF2B5EF4-FFF2-40B4-BE49-F238E27FC236}">
              <a16:creationId xmlns:a16="http://schemas.microsoft.com/office/drawing/2014/main" id="{00000000-0008-0000-0500-00000A000000}"/>
            </a:ext>
          </a:extLst>
        </xdr:cNvPr>
        <xdr:cNvSpPr>
          <a:spLocks noChangeShapeType="1"/>
        </xdr:cNvSpPr>
      </xdr:nvSpPr>
      <xdr:spPr bwMode="auto">
        <a:xfrm flipH="1">
          <a:off x="3333750" y="97364550"/>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343</xdr:row>
      <xdr:rowOff>9525</xdr:rowOff>
    </xdr:from>
    <xdr:to>
      <xdr:col>46</xdr:col>
      <xdr:colOff>0</xdr:colOff>
      <xdr:row>347</xdr:row>
      <xdr:rowOff>0</xdr:rowOff>
    </xdr:to>
    <xdr:sp macro="" textlink="">
      <xdr:nvSpPr>
        <xdr:cNvPr id="11" name="Line 2986" hidden="1">
          <a:extLst>
            <a:ext uri="{FF2B5EF4-FFF2-40B4-BE49-F238E27FC236}">
              <a16:creationId xmlns:a16="http://schemas.microsoft.com/office/drawing/2014/main" id="{00000000-0008-0000-0500-00000B000000}"/>
            </a:ext>
          </a:extLst>
        </xdr:cNvPr>
        <xdr:cNvSpPr>
          <a:spLocks noChangeShapeType="1"/>
        </xdr:cNvSpPr>
      </xdr:nvSpPr>
      <xdr:spPr bwMode="auto">
        <a:xfrm flipH="1">
          <a:off x="5381625" y="97364550"/>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19050</xdr:colOff>
      <xdr:row>430</xdr:row>
      <xdr:rowOff>0</xdr:rowOff>
    </xdr:from>
    <xdr:to>
      <xdr:col>57</xdr:col>
      <xdr:colOff>142875</xdr:colOff>
      <xdr:row>439</xdr:row>
      <xdr:rowOff>0</xdr:rowOff>
    </xdr:to>
    <xdr:sp macro="" textlink="">
      <xdr:nvSpPr>
        <xdr:cNvPr id="12" name="Line 3017" hidden="1">
          <a:extLst>
            <a:ext uri="{FF2B5EF4-FFF2-40B4-BE49-F238E27FC236}">
              <a16:creationId xmlns:a16="http://schemas.microsoft.com/office/drawing/2014/main" id="{00000000-0008-0000-0500-00000C000000}"/>
            </a:ext>
          </a:extLst>
        </xdr:cNvPr>
        <xdr:cNvSpPr>
          <a:spLocks noChangeShapeType="1"/>
        </xdr:cNvSpPr>
      </xdr:nvSpPr>
      <xdr:spPr bwMode="auto">
        <a:xfrm flipH="1">
          <a:off x="1524000" y="120843675"/>
          <a:ext cx="76104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435</xdr:row>
      <xdr:rowOff>9525</xdr:rowOff>
    </xdr:from>
    <xdr:to>
      <xdr:col>21</xdr:col>
      <xdr:colOff>0</xdr:colOff>
      <xdr:row>439</xdr:row>
      <xdr:rowOff>0</xdr:rowOff>
    </xdr:to>
    <xdr:sp macro="" textlink="">
      <xdr:nvSpPr>
        <xdr:cNvPr id="13" name="Line 3018" hidden="1">
          <a:extLst>
            <a:ext uri="{FF2B5EF4-FFF2-40B4-BE49-F238E27FC236}">
              <a16:creationId xmlns:a16="http://schemas.microsoft.com/office/drawing/2014/main" id="{00000000-0008-0000-0500-00000D000000}"/>
            </a:ext>
          </a:extLst>
        </xdr:cNvPr>
        <xdr:cNvSpPr>
          <a:spLocks noChangeShapeType="1"/>
        </xdr:cNvSpPr>
      </xdr:nvSpPr>
      <xdr:spPr bwMode="auto">
        <a:xfrm flipH="1">
          <a:off x="1504950" y="1222533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435</xdr:row>
      <xdr:rowOff>9525</xdr:rowOff>
    </xdr:from>
    <xdr:to>
      <xdr:col>33</xdr:col>
      <xdr:colOff>142875</xdr:colOff>
      <xdr:row>439</xdr:row>
      <xdr:rowOff>0</xdr:rowOff>
    </xdr:to>
    <xdr:sp macro="" textlink="">
      <xdr:nvSpPr>
        <xdr:cNvPr id="14" name="Line 3019" hidden="1">
          <a:extLst>
            <a:ext uri="{FF2B5EF4-FFF2-40B4-BE49-F238E27FC236}">
              <a16:creationId xmlns:a16="http://schemas.microsoft.com/office/drawing/2014/main" id="{00000000-0008-0000-0500-00000E000000}"/>
            </a:ext>
          </a:extLst>
        </xdr:cNvPr>
        <xdr:cNvSpPr>
          <a:spLocks noChangeShapeType="1"/>
        </xdr:cNvSpPr>
      </xdr:nvSpPr>
      <xdr:spPr bwMode="auto">
        <a:xfrm flipH="1">
          <a:off x="3333750" y="1222533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435</xdr:row>
      <xdr:rowOff>9525</xdr:rowOff>
    </xdr:from>
    <xdr:to>
      <xdr:col>46</xdr:col>
      <xdr:colOff>0</xdr:colOff>
      <xdr:row>439</xdr:row>
      <xdr:rowOff>0</xdr:rowOff>
    </xdr:to>
    <xdr:sp macro="" textlink="">
      <xdr:nvSpPr>
        <xdr:cNvPr id="15" name="Line 3020" hidden="1">
          <a:extLst>
            <a:ext uri="{FF2B5EF4-FFF2-40B4-BE49-F238E27FC236}">
              <a16:creationId xmlns:a16="http://schemas.microsoft.com/office/drawing/2014/main" id="{00000000-0008-0000-0500-00000F000000}"/>
            </a:ext>
          </a:extLst>
        </xdr:cNvPr>
        <xdr:cNvSpPr>
          <a:spLocks noChangeShapeType="1"/>
        </xdr:cNvSpPr>
      </xdr:nvSpPr>
      <xdr:spPr bwMode="auto">
        <a:xfrm flipH="1">
          <a:off x="5391150" y="1222533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133350</xdr:colOff>
      <xdr:row>347</xdr:row>
      <xdr:rowOff>0</xdr:rowOff>
    </xdr:from>
    <xdr:to>
      <xdr:col>57</xdr:col>
      <xdr:colOff>142875</xdr:colOff>
      <xdr:row>357</xdr:row>
      <xdr:rowOff>0</xdr:rowOff>
    </xdr:to>
    <xdr:sp macro="" textlink="">
      <xdr:nvSpPr>
        <xdr:cNvPr id="16" name="Line 2993" hidden="1">
          <a:extLst>
            <a:ext uri="{FF2B5EF4-FFF2-40B4-BE49-F238E27FC236}">
              <a16:creationId xmlns:a16="http://schemas.microsoft.com/office/drawing/2014/main" id="{00000000-0008-0000-0500-000010000000}"/>
            </a:ext>
          </a:extLst>
        </xdr:cNvPr>
        <xdr:cNvSpPr>
          <a:spLocks noChangeShapeType="1"/>
        </xdr:cNvSpPr>
      </xdr:nvSpPr>
      <xdr:spPr bwMode="auto">
        <a:xfrm flipH="1">
          <a:off x="1485900" y="98412300"/>
          <a:ext cx="7648575"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352</xdr:row>
      <xdr:rowOff>9525</xdr:rowOff>
    </xdr:from>
    <xdr:to>
      <xdr:col>21</xdr:col>
      <xdr:colOff>0</xdr:colOff>
      <xdr:row>357</xdr:row>
      <xdr:rowOff>0</xdr:rowOff>
    </xdr:to>
    <xdr:sp macro="" textlink="">
      <xdr:nvSpPr>
        <xdr:cNvPr id="17" name="Line 2994" hidden="1">
          <a:extLst>
            <a:ext uri="{FF2B5EF4-FFF2-40B4-BE49-F238E27FC236}">
              <a16:creationId xmlns:a16="http://schemas.microsoft.com/office/drawing/2014/main" id="{00000000-0008-0000-0500-000011000000}"/>
            </a:ext>
          </a:extLst>
        </xdr:cNvPr>
        <xdr:cNvSpPr>
          <a:spLocks noChangeShapeType="1"/>
        </xdr:cNvSpPr>
      </xdr:nvSpPr>
      <xdr:spPr bwMode="auto">
        <a:xfrm flipH="1">
          <a:off x="1514475" y="99822000"/>
          <a:ext cx="1819275" cy="1390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352</xdr:row>
      <xdr:rowOff>9525</xdr:rowOff>
    </xdr:from>
    <xdr:to>
      <xdr:col>33</xdr:col>
      <xdr:colOff>142875</xdr:colOff>
      <xdr:row>357</xdr:row>
      <xdr:rowOff>0</xdr:rowOff>
    </xdr:to>
    <xdr:sp macro="" textlink="">
      <xdr:nvSpPr>
        <xdr:cNvPr id="18" name="Line 2995" hidden="1">
          <a:extLst>
            <a:ext uri="{FF2B5EF4-FFF2-40B4-BE49-F238E27FC236}">
              <a16:creationId xmlns:a16="http://schemas.microsoft.com/office/drawing/2014/main" id="{00000000-0008-0000-0500-000012000000}"/>
            </a:ext>
          </a:extLst>
        </xdr:cNvPr>
        <xdr:cNvSpPr>
          <a:spLocks noChangeShapeType="1"/>
        </xdr:cNvSpPr>
      </xdr:nvSpPr>
      <xdr:spPr bwMode="auto">
        <a:xfrm flipH="1">
          <a:off x="3333750" y="99822000"/>
          <a:ext cx="2047875" cy="1390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352</xdr:row>
      <xdr:rowOff>9525</xdr:rowOff>
    </xdr:from>
    <xdr:to>
      <xdr:col>46</xdr:col>
      <xdr:colOff>0</xdr:colOff>
      <xdr:row>357</xdr:row>
      <xdr:rowOff>0</xdr:rowOff>
    </xdr:to>
    <xdr:sp macro="" textlink="">
      <xdr:nvSpPr>
        <xdr:cNvPr id="19" name="Line 2996" hidden="1">
          <a:extLst>
            <a:ext uri="{FF2B5EF4-FFF2-40B4-BE49-F238E27FC236}">
              <a16:creationId xmlns:a16="http://schemas.microsoft.com/office/drawing/2014/main" id="{00000000-0008-0000-0500-000013000000}"/>
            </a:ext>
          </a:extLst>
        </xdr:cNvPr>
        <xdr:cNvSpPr>
          <a:spLocks noChangeShapeType="1"/>
        </xdr:cNvSpPr>
      </xdr:nvSpPr>
      <xdr:spPr bwMode="auto">
        <a:xfrm flipH="1">
          <a:off x="5381625" y="99822000"/>
          <a:ext cx="1838325" cy="1390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28575</xdr:colOff>
      <xdr:row>365</xdr:row>
      <xdr:rowOff>0</xdr:rowOff>
    </xdr:from>
    <xdr:to>
      <xdr:col>57</xdr:col>
      <xdr:colOff>142875</xdr:colOff>
      <xdr:row>373</xdr:row>
      <xdr:rowOff>238125</xdr:rowOff>
    </xdr:to>
    <xdr:sp macro="" textlink="">
      <xdr:nvSpPr>
        <xdr:cNvPr id="20" name="Line 2997" hidden="1">
          <a:extLst>
            <a:ext uri="{FF2B5EF4-FFF2-40B4-BE49-F238E27FC236}">
              <a16:creationId xmlns:a16="http://schemas.microsoft.com/office/drawing/2014/main" id="{00000000-0008-0000-0500-000014000000}"/>
            </a:ext>
          </a:extLst>
        </xdr:cNvPr>
        <xdr:cNvSpPr>
          <a:spLocks noChangeShapeType="1"/>
        </xdr:cNvSpPr>
      </xdr:nvSpPr>
      <xdr:spPr bwMode="auto">
        <a:xfrm flipH="1">
          <a:off x="1533525" y="103327200"/>
          <a:ext cx="7600950"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9525</xdr:colOff>
      <xdr:row>370</xdr:row>
      <xdr:rowOff>9525</xdr:rowOff>
    </xdr:from>
    <xdr:to>
      <xdr:col>46</xdr:col>
      <xdr:colOff>0</xdr:colOff>
      <xdr:row>373</xdr:row>
      <xdr:rowOff>238125</xdr:rowOff>
    </xdr:to>
    <xdr:sp macro="" textlink="">
      <xdr:nvSpPr>
        <xdr:cNvPr id="21" name="Line 3000" hidden="1">
          <a:extLst>
            <a:ext uri="{FF2B5EF4-FFF2-40B4-BE49-F238E27FC236}">
              <a16:creationId xmlns:a16="http://schemas.microsoft.com/office/drawing/2014/main" id="{00000000-0008-0000-0500-000015000000}"/>
            </a:ext>
          </a:extLst>
        </xdr:cNvPr>
        <xdr:cNvSpPr>
          <a:spLocks noChangeShapeType="1"/>
        </xdr:cNvSpPr>
      </xdr:nvSpPr>
      <xdr:spPr bwMode="auto">
        <a:xfrm flipH="1">
          <a:off x="5400675" y="104736900"/>
          <a:ext cx="1819275" cy="1038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370</xdr:row>
      <xdr:rowOff>9525</xdr:rowOff>
    </xdr:from>
    <xdr:to>
      <xdr:col>33</xdr:col>
      <xdr:colOff>142875</xdr:colOff>
      <xdr:row>374</xdr:row>
      <xdr:rowOff>0</xdr:rowOff>
    </xdr:to>
    <xdr:sp macro="" textlink="">
      <xdr:nvSpPr>
        <xdr:cNvPr id="22" name="Line 2999" hidden="1">
          <a:extLst>
            <a:ext uri="{FF2B5EF4-FFF2-40B4-BE49-F238E27FC236}">
              <a16:creationId xmlns:a16="http://schemas.microsoft.com/office/drawing/2014/main" id="{00000000-0008-0000-0500-000016000000}"/>
            </a:ext>
          </a:extLst>
        </xdr:cNvPr>
        <xdr:cNvSpPr>
          <a:spLocks noChangeShapeType="1"/>
        </xdr:cNvSpPr>
      </xdr:nvSpPr>
      <xdr:spPr bwMode="auto">
        <a:xfrm flipH="1">
          <a:off x="3333750" y="104736900"/>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370</xdr:row>
      <xdr:rowOff>9525</xdr:rowOff>
    </xdr:from>
    <xdr:to>
      <xdr:col>21</xdr:col>
      <xdr:colOff>0</xdr:colOff>
      <xdr:row>374</xdr:row>
      <xdr:rowOff>0</xdr:rowOff>
    </xdr:to>
    <xdr:sp macro="" textlink="">
      <xdr:nvSpPr>
        <xdr:cNvPr id="23" name="Line 2998" hidden="1">
          <a:extLst>
            <a:ext uri="{FF2B5EF4-FFF2-40B4-BE49-F238E27FC236}">
              <a16:creationId xmlns:a16="http://schemas.microsoft.com/office/drawing/2014/main" id="{00000000-0008-0000-0500-000017000000}"/>
            </a:ext>
          </a:extLst>
        </xdr:cNvPr>
        <xdr:cNvSpPr>
          <a:spLocks noChangeShapeType="1"/>
        </xdr:cNvSpPr>
      </xdr:nvSpPr>
      <xdr:spPr bwMode="auto">
        <a:xfrm flipH="1">
          <a:off x="1504950" y="104736900"/>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19050</xdr:colOff>
      <xdr:row>374</xdr:row>
      <xdr:rowOff>0</xdr:rowOff>
    </xdr:from>
    <xdr:to>
      <xdr:col>57</xdr:col>
      <xdr:colOff>142875</xdr:colOff>
      <xdr:row>382</xdr:row>
      <xdr:rowOff>238125</xdr:rowOff>
    </xdr:to>
    <xdr:sp macro="" textlink="">
      <xdr:nvSpPr>
        <xdr:cNvPr id="24" name="Line 3001" hidden="1">
          <a:extLst>
            <a:ext uri="{FF2B5EF4-FFF2-40B4-BE49-F238E27FC236}">
              <a16:creationId xmlns:a16="http://schemas.microsoft.com/office/drawing/2014/main" id="{00000000-0008-0000-0500-000018000000}"/>
            </a:ext>
          </a:extLst>
        </xdr:cNvPr>
        <xdr:cNvSpPr>
          <a:spLocks noChangeShapeType="1"/>
        </xdr:cNvSpPr>
      </xdr:nvSpPr>
      <xdr:spPr bwMode="auto">
        <a:xfrm flipH="1">
          <a:off x="1524000" y="105784650"/>
          <a:ext cx="7610475"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379</xdr:row>
      <xdr:rowOff>0</xdr:rowOff>
    </xdr:from>
    <xdr:to>
      <xdr:col>21</xdr:col>
      <xdr:colOff>9525</xdr:colOff>
      <xdr:row>383</xdr:row>
      <xdr:rowOff>0</xdr:rowOff>
    </xdr:to>
    <xdr:sp macro="" textlink="">
      <xdr:nvSpPr>
        <xdr:cNvPr id="25" name="Line 3002" hidden="1">
          <a:extLst>
            <a:ext uri="{FF2B5EF4-FFF2-40B4-BE49-F238E27FC236}">
              <a16:creationId xmlns:a16="http://schemas.microsoft.com/office/drawing/2014/main" id="{00000000-0008-0000-0500-000019000000}"/>
            </a:ext>
          </a:extLst>
        </xdr:cNvPr>
        <xdr:cNvSpPr>
          <a:spLocks noChangeShapeType="1"/>
        </xdr:cNvSpPr>
      </xdr:nvSpPr>
      <xdr:spPr bwMode="auto">
        <a:xfrm flipH="1">
          <a:off x="1504950" y="107184825"/>
          <a:ext cx="1838325" cy="1057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379</xdr:row>
      <xdr:rowOff>9525</xdr:rowOff>
    </xdr:from>
    <xdr:to>
      <xdr:col>33</xdr:col>
      <xdr:colOff>142875</xdr:colOff>
      <xdr:row>383</xdr:row>
      <xdr:rowOff>0</xdr:rowOff>
    </xdr:to>
    <xdr:sp macro="" textlink="">
      <xdr:nvSpPr>
        <xdr:cNvPr id="26" name="Line 3003" hidden="1">
          <a:extLst>
            <a:ext uri="{FF2B5EF4-FFF2-40B4-BE49-F238E27FC236}">
              <a16:creationId xmlns:a16="http://schemas.microsoft.com/office/drawing/2014/main" id="{00000000-0008-0000-0500-00001A000000}"/>
            </a:ext>
          </a:extLst>
        </xdr:cNvPr>
        <xdr:cNvSpPr>
          <a:spLocks noChangeShapeType="1"/>
        </xdr:cNvSpPr>
      </xdr:nvSpPr>
      <xdr:spPr bwMode="auto">
        <a:xfrm flipH="1">
          <a:off x="3333750" y="107194350"/>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379</xdr:row>
      <xdr:rowOff>9525</xdr:rowOff>
    </xdr:from>
    <xdr:to>
      <xdr:col>46</xdr:col>
      <xdr:colOff>0</xdr:colOff>
      <xdr:row>383</xdr:row>
      <xdr:rowOff>0</xdr:rowOff>
    </xdr:to>
    <xdr:sp macro="" textlink="">
      <xdr:nvSpPr>
        <xdr:cNvPr id="27" name="Line 3004" hidden="1">
          <a:extLst>
            <a:ext uri="{FF2B5EF4-FFF2-40B4-BE49-F238E27FC236}">
              <a16:creationId xmlns:a16="http://schemas.microsoft.com/office/drawing/2014/main" id="{00000000-0008-0000-0500-00001B000000}"/>
            </a:ext>
          </a:extLst>
        </xdr:cNvPr>
        <xdr:cNvSpPr>
          <a:spLocks noChangeShapeType="1"/>
        </xdr:cNvSpPr>
      </xdr:nvSpPr>
      <xdr:spPr bwMode="auto">
        <a:xfrm flipH="1">
          <a:off x="5391150" y="107194350"/>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386</xdr:row>
      <xdr:rowOff>0</xdr:rowOff>
    </xdr:from>
    <xdr:to>
      <xdr:col>57</xdr:col>
      <xdr:colOff>142875</xdr:colOff>
      <xdr:row>395</xdr:row>
      <xdr:rowOff>0</xdr:rowOff>
    </xdr:to>
    <xdr:sp macro="" textlink="">
      <xdr:nvSpPr>
        <xdr:cNvPr id="28" name="Line 3005" hidden="1">
          <a:extLst>
            <a:ext uri="{FF2B5EF4-FFF2-40B4-BE49-F238E27FC236}">
              <a16:creationId xmlns:a16="http://schemas.microsoft.com/office/drawing/2014/main" id="{00000000-0008-0000-0500-00001C000000}"/>
            </a:ext>
          </a:extLst>
        </xdr:cNvPr>
        <xdr:cNvSpPr>
          <a:spLocks noChangeShapeType="1"/>
        </xdr:cNvSpPr>
      </xdr:nvSpPr>
      <xdr:spPr bwMode="auto">
        <a:xfrm flipH="1">
          <a:off x="1504950" y="109080300"/>
          <a:ext cx="7629525" cy="2581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391</xdr:row>
      <xdr:rowOff>0</xdr:rowOff>
    </xdr:from>
    <xdr:to>
      <xdr:col>21</xdr:col>
      <xdr:colOff>0</xdr:colOff>
      <xdr:row>394</xdr:row>
      <xdr:rowOff>238125</xdr:rowOff>
    </xdr:to>
    <xdr:sp macro="" textlink="">
      <xdr:nvSpPr>
        <xdr:cNvPr id="29" name="Line 3006" hidden="1">
          <a:extLst>
            <a:ext uri="{FF2B5EF4-FFF2-40B4-BE49-F238E27FC236}">
              <a16:creationId xmlns:a16="http://schemas.microsoft.com/office/drawing/2014/main" id="{00000000-0008-0000-0500-00001D000000}"/>
            </a:ext>
          </a:extLst>
        </xdr:cNvPr>
        <xdr:cNvSpPr>
          <a:spLocks noChangeShapeType="1"/>
        </xdr:cNvSpPr>
      </xdr:nvSpPr>
      <xdr:spPr bwMode="auto">
        <a:xfrm flipH="1">
          <a:off x="1514475" y="110604300"/>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391</xdr:row>
      <xdr:rowOff>9525</xdr:rowOff>
    </xdr:from>
    <xdr:to>
      <xdr:col>33</xdr:col>
      <xdr:colOff>142875</xdr:colOff>
      <xdr:row>395</xdr:row>
      <xdr:rowOff>0</xdr:rowOff>
    </xdr:to>
    <xdr:sp macro="" textlink="">
      <xdr:nvSpPr>
        <xdr:cNvPr id="30" name="Line 3007" hidden="1">
          <a:extLst>
            <a:ext uri="{FF2B5EF4-FFF2-40B4-BE49-F238E27FC236}">
              <a16:creationId xmlns:a16="http://schemas.microsoft.com/office/drawing/2014/main" id="{00000000-0008-0000-0500-00001E000000}"/>
            </a:ext>
          </a:extLst>
        </xdr:cNvPr>
        <xdr:cNvSpPr>
          <a:spLocks noChangeShapeType="1"/>
        </xdr:cNvSpPr>
      </xdr:nvSpPr>
      <xdr:spPr bwMode="auto">
        <a:xfrm flipH="1">
          <a:off x="3333750" y="1106138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391</xdr:row>
      <xdr:rowOff>0</xdr:rowOff>
    </xdr:from>
    <xdr:to>
      <xdr:col>46</xdr:col>
      <xdr:colOff>0</xdr:colOff>
      <xdr:row>395</xdr:row>
      <xdr:rowOff>0</xdr:rowOff>
    </xdr:to>
    <xdr:sp macro="" textlink="">
      <xdr:nvSpPr>
        <xdr:cNvPr id="31" name="Line 3008" hidden="1">
          <a:extLst>
            <a:ext uri="{FF2B5EF4-FFF2-40B4-BE49-F238E27FC236}">
              <a16:creationId xmlns:a16="http://schemas.microsoft.com/office/drawing/2014/main" id="{00000000-0008-0000-0500-00001F000000}"/>
            </a:ext>
          </a:extLst>
        </xdr:cNvPr>
        <xdr:cNvSpPr>
          <a:spLocks noChangeShapeType="1"/>
        </xdr:cNvSpPr>
      </xdr:nvSpPr>
      <xdr:spPr bwMode="auto">
        <a:xfrm flipH="1">
          <a:off x="5391150" y="110604300"/>
          <a:ext cx="1828800" cy="1057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409</xdr:row>
      <xdr:rowOff>0</xdr:rowOff>
    </xdr:from>
    <xdr:to>
      <xdr:col>21</xdr:col>
      <xdr:colOff>0</xdr:colOff>
      <xdr:row>413</xdr:row>
      <xdr:rowOff>0</xdr:rowOff>
    </xdr:to>
    <xdr:sp macro="" textlink="">
      <xdr:nvSpPr>
        <xdr:cNvPr id="32" name="Line 3010" hidden="1">
          <a:extLst>
            <a:ext uri="{FF2B5EF4-FFF2-40B4-BE49-F238E27FC236}">
              <a16:creationId xmlns:a16="http://schemas.microsoft.com/office/drawing/2014/main" id="{00000000-0008-0000-0500-000020000000}"/>
            </a:ext>
          </a:extLst>
        </xdr:cNvPr>
        <xdr:cNvSpPr>
          <a:spLocks noChangeShapeType="1"/>
        </xdr:cNvSpPr>
      </xdr:nvSpPr>
      <xdr:spPr bwMode="auto">
        <a:xfrm flipH="1">
          <a:off x="1504950" y="115519200"/>
          <a:ext cx="1828800" cy="1057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404</xdr:row>
      <xdr:rowOff>0</xdr:rowOff>
    </xdr:from>
    <xdr:to>
      <xdr:col>57</xdr:col>
      <xdr:colOff>142875</xdr:colOff>
      <xdr:row>412</xdr:row>
      <xdr:rowOff>238125</xdr:rowOff>
    </xdr:to>
    <xdr:sp macro="" textlink="">
      <xdr:nvSpPr>
        <xdr:cNvPr id="33" name="Line 3009" hidden="1">
          <a:extLst>
            <a:ext uri="{FF2B5EF4-FFF2-40B4-BE49-F238E27FC236}">
              <a16:creationId xmlns:a16="http://schemas.microsoft.com/office/drawing/2014/main" id="{00000000-0008-0000-0500-000021000000}"/>
            </a:ext>
          </a:extLst>
        </xdr:cNvPr>
        <xdr:cNvSpPr>
          <a:spLocks noChangeShapeType="1"/>
        </xdr:cNvSpPr>
      </xdr:nvSpPr>
      <xdr:spPr bwMode="auto">
        <a:xfrm flipH="1">
          <a:off x="1514475" y="114119025"/>
          <a:ext cx="7620000"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413</xdr:row>
      <xdr:rowOff>0</xdr:rowOff>
    </xdr:from>
    <xdr:to>
      <xdr:col>57</xdr:col>
      <xdr:colOff>142875</xdr:colOff>
      <xdr:row>421</xdr:row>
      <xdr:rowOff>238125</xdr:rowOff>
    </xdr:to>
    <xdr:sp macro="" textlink="">
      <xdr:nvSpPr>
        <xdr:cNvPr id="34" name="Line 3013" hidden="1">
          <a:extLst>
            <a:ext uri="{FF2B5EF4-FFF2-40B4-BE49-F238E27FC236}">
              <a16:creationId xmlns:a16="http://schemas.microsoft.com/office/drawing/2014/main" id="{00000000-0008-0000-0500-000022000000}"/>
            </a:ext>
          </a:extLst>
        </xdr:cNvPr>
        <xdr:cNvSpPr>
          <a:spLocks noChangeShapeType="1"/>
        </xdr:cNvSpPr>
      </xdr:nvSpPr>
      <xdr:spPr bwMode="auto">
        <a:xfrm flipH="1">
          <a:off x="1514475" y="116576475"/>
          <a:ext cx="7620000"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418</xdr:row>
      <xdr:rowOff>9525</xdr:rowOff>
    </xdr:from>
    <xdr:to>
      <xdr:col>21</xdr:col>
      <xdr:colOff>0</xdr:colOff>
      <xdr:row>422</xdr:row>
      <xdr:rowOff>0</xdr:rowOff>
    </xdr:to>
    <xdr:sp macro="" textlink="">
      <xdr:nvSpPr>
        <xdr:cNvPr id="35" name="Line 3014" hidden="1">
          <a:extLst>
            <a:ext uri="{FF2B5EF4-FFF2-40B4-BE49-F238E27FC236}">
              <a16:creationId xmlns:a16="http://schemas.microsoft.com/office/drawing/2014/main" id="{00000000-0008-0000-0500-000023000000}"/>
            </a:ext>
          </a:extLst>
        </xdr:cNvPr>
        <xdr:cNvSpPr>
          <a:spLocks noChangeShapeType="1"/>
        </xdr:cNvSpPr>
      </xdr:nvSpPr>
      <xdr:spPr bwMode="auto">
        <a:xfrm flipH="1">
          <a:off x="1504950" y="1179861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418</xdr:row>
      <xdr:rowOff>9525</xdr:rowOff>
    </xdr:from>
    <xdr:to>
      <xdr:col>33</xdr:col>
      <xdr:colOff>142875</xdr:colOff>
      <xdr:row>422</xdr:row>
      <xdr:rowOff>0</xdr:rowOff>
    </xdr:to>
    <xdr:sp macro="" textlink="">
      <xdr:nvSpPr>
        <xdr:cNvPr id="36" name="Line 3015" hidden="1">
          <a:extLst>
            <a:ext uri="{FF2B5EF4-FFF2-40B4-BE49-F238E27FC236}">
              <a16:creationId xmlns:a16="http://schemas.microsoft.com/office/drawing/2014/main" id="{00000000-0008-0000-0500-000024000000}"/>
            </a:ext>
          </a:extLst>
        </xdr:cNvPr>
        <xdr:cNvSpPr>
          <a:spLocks noChangeShapeType="1"/>
        </xdr:cNvSpPr>
      </xdr:nvSpPr>
      <xdr:spPr bwMode="auto">
        <a:xfrm flipH="1">
          <a:off x="3333750" y="1179861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418</xdr:row>
      <xdr:rowOff>9525</xdr:rowOff>
    </xdr:from>
    <xdr:to>
      <xdr:col>46</xdr:col>
      <xdr:colOff>0</xdr:colOff>
      <xdr:row>422</xdr:row>
      <xdr:rowOff>0</xdr:rowOff>
    </xdr:to>
    <xdr:sp macro="" textlink="">
      <xdr:nvSpPr>
        <xdr:cNvPr id="37" name="Line 3016" hidden="1">
          <a:extLst>
            <a:ext uri="{FF2B5EF4-FFF2-40B4-BE49-F238E27FC236}">
              <a16:creationId xmlns:a16="http://schemas.microsoft.com/office/drawing/2014/main" id="{00000000-0008-0000-0500-000025000000}"/>
            </a:ext>
          </a:extLst>
        </xdr:cNvPr>
        <xdr:cNvSpPr>
          <a:spLocks noChangeShapeType="1"/>
        </xdr:cNvSpPr>
      </xdr:nvSpPr>
      <xdr:spPr bwMode="auto">
        <a:xfrm flipH="1">
          <a:off x="5391150" y="1179861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440</xdr:row>
      <xdr:rowOff>0</xdr:rowOff>
    </xdr:from>
    <xdr:to>
      <xdr:col>57</xdr:col>
      <xdr:colOff>142875</xdr:colOff>
      <xdr:row>449</xdr:row>
      <xdr:rowOff>0</xdr:rowOff>
    </xdr:to>
    <xdr:sp macro="" textlink="">
      <xdr:nvSpPr>
        <xdr:cNvPr id="38" name="Line 3050" hidden="1">
          <a:extLst>
            <a:ext uri="{FF2B5EF4-FFF2-40B4-BE49-F238E27FC236}">
              <a16:creationId xmlns:a16="http://schemas.microsoft.com/office/drawing/2014/main" id="{00000000-0008-0000-0500-000026000000}"/>
            </a:ext>
          </a:extLst>
        </xdr:cNvPr>
        <xdr:cNvSpPr>
          <a:spLocks noChangeShapeType="1"/>
        </xdr:cNvSpPr>
      </xdr:nvSpPr>
      <xdr:spPr bwMode="auto">
        <a:xfrm flipH="1">
          <a:off x="1504950" y="123548775"/>
          <a:ext cx="762952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445</xdr:row>
      <xdr:rowOff>9525</xdr:rowOff>
    </xdr:from>
    <xdr:to>
      <xdr:col>21</xdr:col>
      <xdr:colOff>0</xdr:colOff>
      <xdr:row>449</xdr:row>
      <xdr:rowOff>0</xdr:rowOff>
    </xdr:to>
    <xdr:sp macro="" textlink="">
      <xdr:nvSpPr>
        <xdr:cNvPr id="39" name="Line 3051" hidden="1">
          <a:extLst>
            <a:ext uri="{FF2B5EF4-FFF2-40B4-BE49-F238E27FC236}">
              <a16:creationId xmlns:a16="http://schemas.microsoft.com/office/drawing/2014/main" id="{00000000-0008-0000-0500-000027000000}"/>
            </a:ext>
          </a:extLst>
        </xdr:cNvPr>
        <xdr:cNvSpPr>
          <a:spLocks noChangeShapeType="1"/>
        </xdr:cNvSpPr>
      </xdr:nvSpPr>
      <xdr:spPr bwMode="auto">
        <a:xfrm flipH="1">
          <a:off x="1504950" y="1249584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445</xdr:row>
      <xdr:rowOff>9525</xdr:rowOff>
    </xdr:from>
    <xdr:to>
      <xdr:col>33</xdr:col>
      <xdr:colOff>142875</xdr:colOff>
      <xdr:row>449</xdr:row>
      <xdr:rowOff>0</xdr:rowOff>
    </xdr:to>
    <xdr:sp macro="" textlink="">
      <xdr:nvSpPr>
        <xdr:cNvPr id="40" name="Line 3052" hidden="1">
          <a:extLst>
            <a:ext uri="{FF2B5EF4-FFF2-40B4-BE49-F238E27FC236}">
              <a16:creationId xmlns:a16="http://schemas.microsoft.com/office/drawing/2014/main" id="{00000000-0008-0000-0500-000028000000}"/>
            </a:ext>
          </a:extLst>
        </xdr:cNvPr>
        <xdr:cNvSpPr>
          <a:spLocks noChangeShapeType="1"/>
        </xdr:cNvSpPr>
      </xdr:nvSpPr>
      <xdr:spPr bwMode="auto">
        <a:xfrm flipH="1">
          <a:off x="3333750" y="1249584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445</xdr:row>
      <xdr:rowOff>9525</xdr:rowOff>
    </xdr:from>
    <xdr:to>
      <xdr:col>46</xdr:col>
      <xdr:colOff>0</xdr:colOff>
      <xdr:row>449</xdr:row>
      <xdr:rowOff>0</xdr:rowOff>
    </xdr:to>
    <xdr:sp macro="" textlink="">
      <xdr:nvSpPr>
        <xdr:cNvPr id="41" name="Line 3053" hidden="1">
          <a:extLst>
            <a:ext uri="{FF2B5EF4-FFF2-40B4-BE49-F238E27FC236}">
              <a16:creationId xmlns:a16="http://schemas.microsoft.com/office/drawing/2014/main" id="{00000000-0008-0000-0500-000029000000}"/>
            </a:ext>
          </a:extLst>
        </xdr:cNvPr>
        <xdr:cNvSpPr>
          <a:spLocks noChangeShapeType="1"/>
        </xdr:cNvSpPr>
      </xdr:nvSpPr>
      <xdr:spPr bwMode="auto">
        <a:xfrm flipH="1">
          <a:off x="5391150" y="1249584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449</xdr:row>
      <xdr:rowOff>0</xdr:rowOff>
    </xdr:from>
    <xdr:to>
      <xdr:col>57</xdr:col>
      <xdr:colOff>142875</xdr:colOff>
      <xdr:row>457</xdr:row>
      <xdr:rowOff>238125</xdr:rowOff>
    </xdr:to>
    <xdr:sp macro="" textlink="">
      <xdr:nvSpPr>
        <xdr:cNvPr id="42" name="Line 3054" hidden="1">
          <a:extLst>
            <a:ext uri="{FF2B5EF4-FFF2-40B4-BE49-F238E27FC236}">
              <a16:creationId xmlns:a16="http://schemas.microsoft.com/office/drawing/2014/main" id="{00000000-0008-0000-0500-00002A000000}"/>
            </a:ext>
          </a:extLst>
        </xdr:cNvPr>
        <xdr:cNvSpPr>
          <a:spLocks noChangeShapeType="1"/>
        </xdr:cNvSpPr>
      </xdr:nvSpPr>
      <xdr:spPr bwMode="auto">
        <a:xfrm flipH="1">
          <a:off x="1504950" y="126006225"/>
          <a:ext cx="7629525" cy="2447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454</xdr:row>
      <xdr:rowOff>9525</xdr:rowOff>
    </xdr:from>
    <xdr:to>
      <xdr:col>21</xdr:col>
      <xdr:colOff>0</xdr:colOff>
      <xdr:row>458</xdr:row>
      <xdr:rowOff>0</xdr:rowOff>
    </xdr:to>
    <xdr:sp macro="" textlink="">
      <xdr:nvSpPr>
        <xdr:cNvPr id="43" name="Line 3055" hidden="1">
          <a:extLst>
            <a:ext uri="{FF2B5EF4-FFF2-40B4-BE49-F238E27FC236}">
              <a16:creationId xmlns:a16="http://schemas.microsoft.com/office/drawing/2014/main" id="{00000000-0008-0000-0500-00002B000000}"/>
            </a:ext>
          </a:extLst>
        </xdr:cNvPr>
        <xdr:cNvSpPr>
          <a:spLocks noChangeShapeType="1"/>
        </xdr:cNvSpPr>
      </xdr:nvSpPr>
      <xdr:spPr bwMode="auto">
        <a:xfrm flipH="1">
          <a:off x="1504950" y="1274159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454</xdr:row>
      <xdr:rowOff>9525</xdr:rowOff>
    </xdr:from>
    <xdr:to>
      <xdr:col>33</xdr:col>
      <xdr:colOff>142875</xdr:colOff>
      <xdr:row>458</xdr:row>
      <xdr:rowOff>0</xdr:rowOff>
    </xdr:to>
    <xdr:sp macro="" textlink="">
      <xdr:nvSpPr>
        <xdr:cNvPr id="44" name="Line 3056" hidden="1">
          <a:extLst>
            <a:ext uri="{FF2B5EF4-FFF2-40B4-BE49-F238E27FC236}">
              <a16:creationId xmlns:a16="http://schemas.microsoft.com/office/drawing/2014/main" id="{00000000-0008-0000-0500-00002C000000}"/>
            </a:ext>
          </a:extLst>
        </xdr:cNvPr>
        <xdr:cNvSpPr>
          <a:spLocks noChangeShapeType="1"/>
        </xdr:cNvSpPr>
      </xdr:nvSpPr>
      <xdr:spPr bwMode="auto">
        <a:xfrm flipH="1">
          <a:off x="3333750" y="1274159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454</xdr:row>
      <xdr:rowOff>9525</xdr:rowOff>
    </xdr:from>
    <xdr:to>
      <xdr:col>46</xdr:col>
      <xdr:colOff>0</xdr:colOff>
      <xdr:row>458</xdr:row>
      <xdr:rowOff>0</xdr:rowOff>
    </xdr:to>
    <xdr:sp macro="" textlink="">
      <xdr:nvSpPr>
        <xdr:cNvPr id="45" name="Line 3057" hidden="1">
          <a:extLst>
            <a:ext uri="{FF2B5EF4-FFF2-40B4-BE49-F238E27FC236}">
              <a16:creationId xmlns:a16="http://schemas.microsoft.com/office/drawing/2014/main" id="{00000000-0008-0000-0500-00002D000000}"/>
            </a:ext>
          </a:extLst>
        </xdr:cNvPr>
        <xdr:cNvSpPr>
          <a:spLocks noChangeShapeType="1"/>
        </xdr:cNvSpPr>
      </xdr:nvSpPr>
      <xdr:spPr bwMode="auto">
        <a:xfrm flipH="1">
          <a:off x="5391150" y="1274159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472</xdr:row>
      <xdr:rowOff>9525</xdr:rowOff>
    </xdr:from>
    <xdr:to>
      <xdr:col>21</xdr:col>
      <xdr:colOff>0</xdr:colOff>
      <xdr:row>476</xdr:row>
      <xdr:rowOff>0</xdr:rowOff>
    </xdr:to>
    <xdr:sp macro="" textlink="">
      <xdr:nvSpPr>
        <xdr:cNvPr id="46" name="Line 3059" hidden="1">
          <a:extLst>
            <a:ext uri="{FF2B5EF4-FFF2-40B4-BE49-F238E27FC236}">
              <a16:creationId xmlns:a16="http://schemas.microsoft.com/office/drawing/2014/main" id="{00000000-0008-0000-0500-00002E000000}"/>
            </a:ext>
          </a:extLst>
        </xdr:cNvPr>
        <xdr:cNvSpPr>
          <a:spLocks noChangeShapeType="1"/>
        </xdr:cNvSpPr>
      </xdr:nvSpPr>
      <xdr:spPr bwMode="auto">
        <a:xfrm flipH="1">
          <a:off x="1504950" y="1323308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472</xdr:row>
      <xdr:rowOff>9525</xdr:rowOff>
    </xdr:from>
    <xdr:to>
      <xdr:col>33</xdr:col>
      <xdr:colOff>142875</xdr:colOff>
      <xdr:row>476</xdr:row>
      <xdr:rowOff>0</xdr:rowOff>
    </xdr:to>
    <xdr:sp macro="" textlink="">
      <xdr:nvSpPr>
        <xdr:cNvPr id="47" name="Line 3060" hidden="1">
          <a:extLst>
            <a:ext uri="{FF2B5EF4-FFF2-40B4-BE49-F238E27FC236}">
              <a16:creationId xmlns:a16="http://schemas.microsoft.com/office/drawing/2014/main" id="{00000000-0008-0000-0500-00002F000000}"/>
            </a:ext>
          </a:extLst>
        </xdr:cNvPr>
        <xdr:cNvSpPr>
          <a:spLocks noChangeShapeType="1"/>
        </xdr:cNvSpPr>
      </xdr:nvSpPr>
      <xdr:spPr bwMode="auto">
        <a:xfrm flipH="1">
          <a:off x="3333750" y="1323308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491</xdr:row>
      <xdr:rowOff>9525</xdr:rowOff>
    </xdr:from>
    <xdr:to>
      <xdr:col>21</xdr:col>
      <xdr:colOff>0</xdr:colOff>
      <xdr:row>495</xdr:row>
      <xdr:rowOff>0</xdr:rowOff>
    </xdr:to>
    <xdr:sp macro="" textlink="">
      <xdr:nvSpPr>
        <xdr:cNvPr id="48" name="Line 3063" hidden="1">
          <a:extLst>
            <a:ext uri="{FF2B5EF4-FFF2-40B4-BE49-F238E27FC236}">
              <a16:creationId xmlns:a16="http://schemas.microsoft.com/office/drawing/2014/main" id="{00000000-0008-0000-0500-000030000000}"/>
            </a:ext>
          </a:extLst>
        </xdr:cNvPr>
        <xdr:cNvSpPr>
          <a:spLocks noChangeShapeType="1"/>
        </xdr:cNvSpPr>
      </xdr:nvSpPr>
      <xdr:spPr bwMode="auto">
        <a:xfrm flipH="1">
          <a:off x="1504950" y="1374933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491</xdr:row>
      <xdr:rowOff>9525</xdr:rowOff>
    </xdr:from>
    <xdr:to>
      <xdr:col>33</xdr:col>
      <xdr:colOff>142875</xdr:colOff>
      <xdr:row>495</xdr:row>
      <xdr:rowOff>0</xdr:rowOff>
    </xdr:to>
    <xdr:sp macro="" textlink="">
      <xdr:nvSpPr>
        <xdr:cNvPr id="49" name="Line 3064" hidden="1">
          <a:extLst>
            <a:ext uri="{FF2B5EF4-FFF2-40B4-BE49-F238E27FC236}">
              <a16:creationId xmlns:a16="http://schemas.microsoft.com/office/drawing/2014/main" id="{00000000-0008-0000-0500-000031000000}"/>
            </a:ext>
          </a:extLst>
        </xdr:cNvPr>
        <xdr:cNvSpPr>
          <a:spLocks noChangeShapeType="1"/>
        </xdr:cNvSpPr>
      </xdr:nvSpPr>
      <xdr:spPr bwMode="auto">
        <a:xfrm flipH="1">
          <a:off x="3333750" y="1374933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491</xdr:row>
      <xdr:rowOff>9525</xdr:rowOff>
    </xdr:from>
    <xdr:to>
      <xdr:col>46</xdr:col>
      <xdr:colOff>0</xdr:colOff>
      <xdr:row>495</xdr:row>
      <xdr:rowOff>0</xdr:rowOff>
    </xdr:to>
    <xdr:sp macro="" textlink="">
      <xdr:nvSpPr>
        <xdr:cNvPr id="50" name="Line 3065" hidden="1">
          <a:extLst>
            <a:ext uri="{FF2B5EF4-FFF2-40B4-BE49-F238E27FC236}">
              <a16:creationId xmlns:a16="http://schemas.microsoft.com/office/drawing/2014/main" id="{00000000-0008-0000-0500-000032000000}"/>
            </a:ext>
          </a:extLst>
        </xdr:cNvPr>
        <xdr:cNvSpPr>
          <a:spLocks noChangeShapeType="1"/>
        </xdr:cNvSpPr>
      </xdr:nvSpPr>
      <xdr:spPr bwMode="auto">
        <a:xfrm flipH="1">
          <a:off x="5391150" y="1374933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142875</xdr:colOff>
      <xdr:row>511</xdr:row>
      <xdr:rowOff>0</xdr:rowOff>
    </xdr:from>
    <xdr:to>
      <xdr:col>57</xdr:col>
      <xdr:colOff>142875</xdr:colOff>
      <xdr:row>520</xdr:row>
      <xdr:rowOff>0</xdr:rowOff>
    </xdr:to>
    <xdr:sp macro="" textlink="">
      <xdr:nvSpPr>
        <xdr:cNvPr id="51" name="Line 3066" hidden="1">
          <a:extLst>
            <a:ext uri="{FF2B5EF4-FFF2-40B4-BE49-F238E27FC236}">
              <a16:creationId xmlns:a16="http://schemas.microsoft.com/office/drawing/2014/main" id="{00000000-0008-0000-0500-000033000000}"/>
            </a:ext>
          </a:extLst>
        </xdr:cNvPr>
        <xdr:cNvSpPr>
          <a:spLocks noChangeShapeType="1"/>
        </xdr:cNvSpPr>
      </xdr:nvSpPr>
      <xdr:spPr bwMode="auto">
        <a:xfrm flipH="1">
          <a:off x="1495425" y="142865475"/>
          <a:ext cx="7639050"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516</xdr:row>
      <xdr:rowOff>9525</xdr:rowOff>
    </xdr:from>
    <xdr:to>
      <xdr:col>21</xdr:col>
      <xdr:colOff>0</xdr:colOff>
      <xdr:row>520</xdr:row>
      <xdr:rowOff>0</xdr:rowOff>
    </xdr:to>
    <xdr:sp macro="" textlink="">
      <xdr:nvSpPr>
        <xdr:cNvPr id="52" name="Line 3067" hidden="1">
          <a:extLst>
            <a:ext uri="{FF2B5EF4-FFF2-40B4-BE49-F238E27FC236}">
              <a16:creationId xmlns:a16="http://schemas.microsoft.com/office/drawing/2014/main" id="{00000000-0008-0000-0500-000034000000}"/>
            </a:ext>
          </a:extLst>
        </xdr:cNvPr>
        <xdr:cNvSpPr>
          <a:spLocks noChangeShapeType="1"/>
        </xdr:cNvSpPr>
      </xdr:nvSpPr>
      <xdr:spPr bwMode="auto">
        <a:xfrm flipH="1">
          <a:off x="1504950" y="1442751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516</xdr:row>
      <xdr:rowOff>9525</xdr:rowOff>
    </xdr:from>
    <xdr:to>
      <xdr:col>33</xdr:col>
      <xdr:colOff>142875</xdr:colOff>
      <xdr:row>520</xdr:row>
      <xdr:rowOff>0</xdr:rowOff>
    </xdr:to>
    <xdr:sp macro="" textlink="">
      <xdr:nvSpPr>
        <xdr:cNvPr id="53" name="Line 3068" hidden="1">
          <a:extLst>
            <a:ext uri="{FF2B5EF4-FFF2-40B4-BE49-F238E27FC236}">
              <a16:creationId xmlns:a16="http://schemas.microsoft.com/office/drawing/2014/main" id="{00000000-0008-0000-0500-000035000000}"/>
            </a:ext>
          </a:extLst>
        </xdr:cNvPr>
        <xdr:cNvSpPr>
          <a:spLocks noChangeShapeType="1"/>
        </xdr:cNvSpPr>
      </xdr:nvSpPr>
      <xdr:spPr bwMode="auto">
        <a:xfrm flipH="1">
          <a:off x="3333750" y="1442751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516</xdr:row>
      <xdr:rowOff>9525</xdr:rowOff>
    </xdr:from>
    <xdr:to>
      <xdr:col>46</xdr:col>
      <xdr:colOff>0</xdr:colOff>
      <xdr:row>520</xdr:row>
      <xdr:rowOff>0</xdr:rowOff>
    </xdr:to>
    <xdr:sp macro="" textlink="">
      <xdr:nvSpPr>
        <xdr:cNvPr id="54" name="Line 3069" hidden="1">
          <a:extLst>
            <a:ext uri="{FF2B5EF4-FFF2-40B4-BE49-F238E27FC236}">
              <a16:creationId xmlns:a16="http://schemas.microsoft.com/office/drawing/2014/main" id="{00000000-0008-0000-0500-000036000000}"/>
            </a:ext>
          </a:extLst>
        </xdr:cNvPr>
        <xdr:cNvSpPr>
          <a:spLocks noChangeShapeType="1"/>
        </xdr:cNvSpPr>
      </xdr:nvSpPr>
      <xdr:spPr bwMode="auto">
        <a:xfrm flipH="1">
          <a:off x="5391150" y="1442751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528</xdr:row>
      <xdr:rowOff>0</xdr:rowOff>
    </xdr:from>
    <xdr:to>
      <xdr:col>57</xdr:col>
      <xdr:colOff>142875</xdr:colOff>
      <xdr:row>536</xdr:row>
      <xdr:rowOff>238125</xdr:rowOff>
    </xdr:to>
    <xdr:sp macro="" textlink="">
      <xdr:nvSpPr>
        <xdr:cNvPr id="55" name="Line 3070" hidden="1">
          <a:extLst>
            <a:ext uri="{FF2B5EF4-FFF2-40B4-BE49-F238E27FC236}">
              <a16:creationId xmlns:a16="http://schemas.microsoft.com/office/drawing/2014/main" id="{00000000-0008-0000-0500-000037000000}"/>
            </a:ext>
          </a:extLst>
        </xdr:cNvPr>
        <xdr:cNvSpPr>
          <a:spLocks noChangeShapeType="1"/>
        </xdr:cNvSpPr>
      </xdr:nvSpPr>
      <xdr:spPr bwMode="auto">
        <a:xfrm flipH="1">
          <a:off x="1514475" y="147437475"/>
          <a:ext cx="7620000" cy="2562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533</xdr:row>
      <xdr:rowOff>9525</xdr:rowOff>
    </xdr:from>
    <xdr:to>
      <xdr:col>33</xdr:col>
      <xdr:colOff>142875</xdr:colOff>
      <xdr:row>537</xdr:row>
      <xdr:rowOff>0</xdr:rowOff>
    </xdr:to>
    <xdr:sp macro="" textlink="">
      <xdr:nvSpPr>
        <xdr:cNvPr id="56" name="Line 3072" hidden="1">
          <a:extLst>
            <a:ext uri="{FF2B5EF4-FFF2-40B4-BE49-F238E27FC236}">
              <a16:creationId xmlns:a16="http://schemas.microsoft.com/office/drawing/2014/main" id="{00000000-0008-0000-0500-000038000000}"/>
            </a:ext>
          </a:extLst>
        </xdr:cNvPr>
        <xdr:cNvSpPr>
          <a:spLocks noChangeShapeType="1"/>
        </xdr:cNvSpPr>
      </xdr:nvSpPr>
      <xdr:spPr bwMode="auto">
        <a:xfrm flipH="1">
          <a:off x="3333750" y="1489614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533</xdr:row>
      <xdr:rowOff>9525</xdr:rowOff>
    </xdr:from>
    <xdr:to>
      <xdr:col>46</xdr:col>
      <xdr:colOff>0</xdr:colOff>
      <xdr:row>537</xdr:row>
      <xdr:rowOff>0</xdr:rowOff>
    </xdr:to>
    <xdr:sp macro="" textlink="">
      <xdr:nvSpPr>
        <xdr:cNvPr id="57" name="Line 3073" hidden="1">
          <a:extLst>
            <a:ext uri="{FF2B5EF4-FFF2-40B4-BE49-F238E27FC236}">
              <a16:creationId xmlns:a16="http://schemas.microsoft.com/office/drawing/2014/main" id="{00000000-0008-0000-0500-000039000000}"/>
            </a:ext>
          </a:extLst>
        </xdr:cNvPr>
        <xdr:cNvSpPr>
          <a:spLocks noChangeShapeType="1"/>
        </xdr:cNvSpPr>
      </xdr:nvSpPr>
      <xdr:spPr bwMode="auto">
        <a:xfrm flipH="1">
          <a:off x="5391150" y="14896147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142875</xdr:colOff>
      <xdr:row>537</xdr:row>
      <xdr:rowOff>0</xdr:rowOff>
    </xdr:from>
    <xdr:to>
      <xdr:col>57</xdr:col>
      <xdr:colOff>142875</xdr:colOff>
      <xdr:row>545</xdr:row>
      <xdr:rowOff>238125</xdr:rowOff>
    </xdr:to>
    <xdr:sp macro="" textlink="">
      <xdr:nvSpPr>
        <xdr:cNvPr id="58" name="Line 3074" hidden="1">
          <a:extLst>
            <a:ext uri="{FF2B5EF4-FFF2-40B4-BE49-F238E27FC236}">
              <a16:creationId xmlns:a16="http://schemas.microsoft.com/office/drawing/2014/main" id="{00000000-0008-0000-0500-00003A000000}"/>
            </a:ext>
          </a:extLst>
        </xdr:cNvPr>
        <xdr:cNvSpPr>
          <a:spLocks noChangeShapeType="1"/>
        </xdr:cNvSpPr>
      </xdr:nvSpPr>
      <xdr:spPr bwMode="auto">
        <a:xfrm flipH="1">
          <a:off x="1495425" y="150009225"/>
          <a:ext cx="7639050" cy="2562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542</xdr:row>
      <xdr:rowOff>9525</xdr:rowOff>
    </xdr:from>
    <xdr:to>
      <xdr:col>21</xdr:col>
      <xdr:colOff>0</xdr:colOff>
      <xdr:row>546</xdr:row>
      <xdr:rowOff>0</xdr:rowOff>
    </xdr:to>
    <xdr:sp macro="" textlink="">
      <xdr:nvSpPr>
        <xdr:cNvPr id="59" name="Line 3075" hidden="1">
          <a:extLst>
            <a:ext uri="{FF2B5EF4-FFF2-40B4-BE49-F238E27FC236}">
              <a16:creationId xmlns:a16="http://schemas.microsoft.com/office/drawing/2014/main" id="{00000000-0008-0000-0500-00003B000000}"/>
            </a:ext>
          </a:extLst>
        </xdr:cNvPr>
        <xdr:cNvSpPr>
          <a:spLocks noChangeShapeType="1"/>
        </xdr:cNvSpPr>
      </xdr:nvSpPr>
      <xdr:spPr bwMode="auto">
        <a:xfrm flipH="1">
          <a:off x="1504950" y="1515332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542</xdr:row>
      <xdr:rowOff>9525</xdr:rowOff>
    </xdr:from>
    <xdr:to>
      <xdr:col>33</xdr:col>
      <xdr:colOff>142875</xdr:colOff>
      <xdr:row>546</xdr:row>
      <xdr:rowOff>0</xdr:rowOff>
    </xdr:to>
    <xdr:sp macro="" textlink="">
      <xdr:nvSpPr>
        <xdr:cNvPr id="60" name="Line 3076" hidden="1">
          <a:extLst>
            <a:ext uri="{FF2B5EF4-FFF2-40B4-BE49-F238E27FC236}">
              <a16:creationId xmlns:a16="http://schemas.microsoft.com/office/drawing/2014/main" id="{00000000-0008-0000-0500-00003C000000}"/>
            </a:ext>
          </a:extLst>
        </xdr:cNvPr>
        <xdr:cNvSpPr>
          <a:spLocks noChangeShapeType="1"/>
        </xdr:cNvSpPr>
      </xdr:nvSpPr>
      <xdr:spPr bwMode="auto">
        <a:xfrm flipH="1">
          <a:off x="3333750" y="1515332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542</xdr:row>
      <xdr:rowOff>9525</xdr:rowOff>
    </xdr:from>
    <xdr:to>
      <xdr:col>46</xdr:col>
      <xdr:colOff>0</xdr:colOff>
      <xdr:row>546</xdr:row>
      <xdr:rowOff>0</xdr:rowOff>
    </xdr:to>
    <xdr:sp macro="" textlink="">
      <xdr:nvSpPr>
        <xdr:cNvPr id="61" name="Line 3077" hidden="1">
          <a:extLst>
            <a:ext uri="{FF2B5EF4-FFF2-40B4-BE49-F238E27FC236}">
              <a16:creationId xmlns:a16="http://schemas.microsoft.com/office/drawing/2014/main" id="{00000000-0008-0000-0500-00003D000000}"/>
            </a:ext>
          </a:extLst>
        </xdr:cNvPr>
        <xdr:cNvSpPr>
          <a:spLocks noChangeShapeType="1"/>
        </xdr:cNvSpPr>
      </xdr:nvSpPr>
      <xdr:spPr bwMode="auto">
        <a:xfrm flipH="1">
          <a:off x="5391150" y="1515332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547</xdr:row>
      <xdr:rowOff>0</xdr:rowOff>
    </xdr:from>
    <xdr:to>
      <xdr:col>57</xdr:col>
      <xdr:colOff>142875</xdr:colOff>
      <xdr:row>556</xdr:row>
      <xdr:rowOff>0</xdr:rowOff>
    </xdr:to>
    <xdr:sp macro="" textlink="">
      <xdr:nvSpPr>
        <xdr:cNvPr id="62" name="Line 3078" hidden="1">
          <a:extLst>
            <a:ext uri="{FF2B5EF4-FFF2-40B4-BE49-F238E27FC236}">
              <a16:creationId xmlns:a16="http://schemas.microsoft.com/office/drawing/2014/main" id="{00000000-0008-0000-0500-00003E000000}"/>
            </a:ext>
          </a:extLst>
        </xdr:cNvPr>
        <xdr:cNvSpPr>
          <a:spLocks noChangeShapeType="1"/>
        </xdr:cNvSpPr>
      </xdr:nvSpPr>
      <xdr:spPr bwMode="auto">
        <a:xfrm flipH="1">
          <a:off x="1504950" y="152828625"/>
          <a:ext cx="7629525" cy="2571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552</xdr:row>
      <xdr:rowOff>9525</xdr:rowOff>
    </xdr:from>
    <xdr:to>
      <xdr:col>21</xdr:col>
      <xdr:colOff>0</xdr:colOff>
      <xdr:row>556</xdr:row>
      <xdr:rowOff>0</xdr:rowOff>
    </xdr:to>
    <xdr:sp macro="" textlink="">
      <xdr:nvSpPr>
        <xdr:cNvPr id="63" name="Line 3079" hidden="1">
          <a:extLst>
            <a:ext uri="{FF2B5EF4-FFF2-40B4-BE49-F238E27FC236}">
              <a16:creationId xmlns:a16="http://schemas.microsoft.com/office/drawing/2014/main" id="{00000000-0008-0000-0500-00003F000000}"/>
            </a:ext>
          </a:extLst>
        </xdr:cNvPr>
        <xdr:cNvSpPr>
          <a:spLocks noChangeShapeType="1"/>
        </xdr:cNvSpPr>
      </xdr:nvSpPr>
      <xdr:spPr bwMode="auto">
        <a:xfrm flipH="1">
          <a:off x="1504950" y="1543526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552</xdr:row>
      <xdr:rowOff>9525</xdr:rowOff>
    </xdr:from>
    <xdr:to>
      <xdr:col>33</xdr:col>
      <xdr:colOff>142875</xdr:colOff>
      <xdr:row>556</xdr:row>
      <xdr:rowOff>0</xdr:rowOff>
    </xdr:to>
    <xdr:sp macro="" textlink="">
      <xdr:nvSpPr>
        <xdr:cNvPr id="64" name="Line 3080" hidden="1">
          <a:extLst>
            <a:ext uri="{FF2B5EF4-FFF2-40B4-BE49-F238E27FC236}">
              <a16:creationId xmlns:a16="http://schemas.microsoft.com/office/drawing/2014/main" id="{00000000-0008-0000-0500-000040000000}"/>
            </a:ext>
          </a:extLst>
        </xdr:cNvPr>
        <xdr:cNvSpPr>
          <a:spLocks noChangeShapeType="1"/>
        </xdr:cNvSpPr>
      </xdr:nvSpPr>
      <xdr:spPr bwMode="auto">
        <a:xfrm flipH="1">
          <a:off x="3333750" y="1543526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552</xdr:row>
      <xdr:rowOff>9525</xdr:rowOff>
    </xdr:from>
    <xdr:to>
      <xdr:col>46</xdr:col>
      <xdr:colOff>0</xdr:colOff>
      <xdr:row>556</xdr:row>
      <xdr:rowOff>0</xdr:rowOff>
    </xdr:to>
    <xdr:sp macro="" textlink="">
      <xdr:nvSpPr>
        <xdr:cNvPr id="65" name="Line 3081" hidden="1">
          <a:extLst>
            <a:ext uri="{FF2B5EF4-FFF2-40B4-BE49-F238E27FC236}">
              <a16:creationId xmlns:a16="http://schemas.microsoft.com/office/drawing/2014/main" id="{00000000-0008-0000-0500-000041000000}"/>
            </a:ext>
          </a:extLst>
        </xdr:cNvPr>
        <xdr:cNvSpPr>
          <a:spLocks noChangeShapeType="1"/>
        </xdr:cNvSpPr>
      </xdr:nvSpPr>
      <xdr:spPr bwMode="auto">
        <a:xfrm flipH="1">
          <a:off x="5391150" y="1543526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556</xdr:row>
      <xdr:rowOff>0</xdr:rowOff>
    </xdr:from>
    <xdr:to>
      <xdr:col>57</xdr:col>
      <xdr:colOff>142875</xdr:colOff>
      <xdr:row>564</xdr:row>
      <xdr:rowOff>323850</xdr:rowOff>
    </xdr:to>
    <xdr:sp macro="" textlink="">
      <xdr:nvSpPr>
        <xdr:cNvPr id="66" name="Line 3082" hidden="1">
          <a:extLst>
            <a:ext uri="{FF2B5EF4-FFF2-40B4-BE49-F238E27FC236}">
              <a16:creationId xmlns:a16="http://schemas.microsoft.com/office/drawing/2014/main" id="{00000000-0008-0000-0500-000042000000}"/>
            </a:ext>
          </a:extLst>
        </xdr:cNvPr>
        <xdr:cNvSpPr>
          <a:spLocks noChangeShapeType="1"/>
        </xdr:cNvSpPr>
      </xdr:nvSpPr>
      <xdr:spPr bwMode="auto">
        <a:xfrm flipH="1">
          <a:off x="1514475" y="155400375"/>
          <a:ext cx="7620000" cy="25527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561</xdr:row>
      <xdr:rowOff>9525</xdr:rowOff>
    </xdr:from>
    <xdr:to>
      <xdr:col>21</xdr:col>
      <xdr:colOff>0</xdr:colOff>
      <xdr:row>565</xdr:row>
      <xdr:rowOff>0</xdr:rowOff>
    </xdr:to>
    <xdr:sp macro="" textlink="">
      <xdr:nvSpPr>
        <xdr:cNvPr id="67" name="Line 3083" hidden="1">
          <a:extLst>
            <a:ext uri="{FF2B5EF4-FFF2-40B4-BE49-F238E27FC236}">
              <a16:creationId xmlns:a16="http://schemas.microsoft.com/office/drawing/2014/main" id="{00000000-0008-0000-0500-000043000000}"/>
            </a:ext>
          </a:extLst>
        </xdr:cNvPr>
        <xdr:cNvSpPr>
          <a:spLocks noChangeShapeType="1"/>
        </xdr:cNvSpPr>
      </xdr:nvSpPr>
      <xdr:spPr bwMode="auto">
        <a:xfrm flipH="1">
          <a:off x="1504950" y="156933900"/>
          <a:ext cx="1828800" cy="1019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561</xdr:row>
      <xdr:rowOff>9525</xdr:rowOff>
    </xdr:from>
    <xdr:to>
      <xdr:col>33</xdr:col>
      <xdr:colOff>142875</xdr:colOff>
      <xdr:row>565</xdr:row>
      <xdr:rowOff>0</xdr:rowOff>
    </xdr:to>
    <xdr:sp macro="" textlink="">
      <xdr:nvSpPr>
        <xdr:cNvPr id="68" name="Line 3084" hidden="1">
          <a:extLst>
            <a:ext uri="{FF2B5EF4-FFF2-40B4-BE49-F238E27FC236}">
              <a16:creationId xmlns:a16="http://schemas.microsoft.com/office/drawing/2014/main" id="{00000000-0008-0000-0500-000044000000}"/>
            </a:ext>
          </a:extLst>
        </xdr:cNvPr>
        <xdr:cNvSpPr>
          <a:spLocks noChangeShapeType="1"/>
        </xdr:cNvSpPr>
      </xdr:nvSpPr>
      <xdr:spPr bwMode="auto">
        <a:xfrm flipH="1">
          <a:off x="3333750" y="156933900"/>
          <a:ext cx="2047875" cy="1019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561</xdr:row>
      <xdr:rowOff>9525</xdr:rowOff>
    </xdr:from>
    <xdr:to>
      <xdr:col>46</xdr:col>
      <xdr:colOff>0</xdr:colOff>
      <xdr:row>565</xdr:row>
      <xdr:rowOff>0</xdr:rowOff>
    </xdr:to>
    <xdr:sp macro="" textlink="">
      <xdr:nvSpPr>
        <xdr:cNvPr id="69" name="Line 3085" hidden="1">
          <a:extLst>
            <a:ext uri="{FF2B5EF4-FFF2-40B4-BE49-F238E27FC236}">
              <a16:creationId xmlns:a16="http://schemas.microsoft.com/office/drawing/2014/main" id="{00000000-0008-0000-0500-000045000000}"/>
            </a:ext>
          </a:extLst>
        </xdr:cNvPr>
        <xdr:cNvSpPr>
          <a:spLocks noChangeShapeType="1"/>
        </xdr:cNvSpPr>
      </xdr:nvSpPr>
      <xdr:spPr bwMode="auto">
        <a:xfrm flipH="1">
          <a:off x="5391150" y="156933900"/>
          <a:ext cx="1828800" cy="1019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46</xdr:col>
      <xdr:colOff>120014</xdr:colOff>
      <xdr:row>414</xdr:row>
      <xdr:rowOff>5715</xdr:rowOff>
    </xdr:from>
    <xdr:ext cx="1712595" cy="374461"/>
    <xdr:sp macro="" textlink="">
      <xdr:nvSpPr>
        <xdr:cNvPr id="70" name="テキスト ボックス 69">
          <a:extLst>
            <a:ext uri="{FF2B5EF4-FFF2-40B4-BE49-F238E27FC236}">
              <a16:creationId xmlns:a16="http://schemas.microsoft.com/office/drawing/2014/main" id="{00000000-0008-0000-0500-000046000000}"/>
            </a:ext>
          </a:extLst>
        </xdr:cNvPr>
        <xdr:cNvSpPr txBox="1"/>
      </xdr:nvSpPr>
      <xdr:spPr>
        <a:xfrm>
          <a:off x="7339964" y="116925090"/>
          <a:ext cx="1712595" cy="374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nSpc>
              <a:spcPts val="1100"/>
            </a:lnSpc>
          </a:pPr>
          <a:r>
            <a:rPr kumimoji="1" lang="ja-JP" altLang="en-US" sz="1000"/>
            <a:t>新設・更新の際、判断基準どおり措置した</a:t>
          </a:r>
        </a:p>
      </xdr:txBody>
    </xdr:sp>
    <xdr:clientData/>
  </xdr:oneCellAnchor>
  <xdr:oneCellAnchor>
    <xdr:from>
      <xdr:col>46</xdr:col>
      <xdr:colOff>120014</xdr:colOff>
      <xdr:row>415</xdr:row>
      <xdr:rowOff>99060</xdr:rowOff>
    </xdr:from>
    <xdr:ext cx="1712595" cy="354008"/>
    <xdr:sp macro="" textlink="">
      <xdr:nvSpPr>
        <xdr:cNvPr id="71" name="テキスト ボックス 70">
          <a:extLst>
            <a:ext uri="{FF2B5EF4-FFF2-40B4-BE49-F238E27FC236}">
              <a16:creationId xmlns:a16="http://schemas.microsoft.com/office/drawing/2014/main" id="{00000000-0008-0000-0500-000047000000}"/>
            </a:ext>
          </a:extLst>
        </xdr:cNvPr>
        <xdr:cNvSpPr txBox="1"/>
      </xdr:nvSpPr>
      <xdr:spPr>
        <a:xfrm>
          <a:off x="7339964" y="117332760"/>
          <a:ext cx="1712595" cy="354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nSpc>
              <a:spcPts val="1000"/>
            </a:lnSpc>
          </a:pPr>
          <a:r>
            <a:rPr kumimoji="1" lang="ja-JP" altLang="en-US" sz="1000"/>
            <a:t>新設・更新の際、判断基準どおり措置していない</a:t>
          </a:r>
        </a:p>
      </xdr:txBody>
    </xdr:sp>
    <xdr:clientData/>
  </xdr:oneCellAnchor>
  <xdr:oneCellAnchor>
    <xdr:from>
      <xdr:col>46</xdr:col>
      <xdr:colOff>121920</xdr:colOff>
      <xdr:row>416</xdr:row>
      <xdr:rowOff>224790</xdr:rowOff>
    </xdr:from>
    <xdr:ext cx="1728731" cy="374461"/>
    <xdr:sp macro="" textlink="">
      <xdr:nvSpPr>
        <xdr:cNvPr id="72" name="テキスト ボックス 71">
          <a:extLst>
            <a:ext uri="{FF2B5EF4-FFF2-40B4-BE49-F238E27FC236}">
              <a16:creationId xmlns:a16="http://schemas.microsoft.com/office/drawing/2014/main" id="{00000000-0008-0000-0500-000048000000}"/>
            </a:ext>
          </a:extLst>
        </xdr:cNvPr>
        <xdr:cNvSpPr txBox="1"/>
      </xdr:nvSpPr>
      <xdr:spPr>
        <a:xfrm>
          <a:off x="7341870" y="117706140"/>
          <a:ext cx="1728731" cy="374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nSpc>
              <a:spcPts val="1100"/>
            </a:lnSpc>
          </a:pPr>
          <a:r>
            <a:rPr kumimoji="1" lang="ja-JP" altLang="en-US" sz="1000"/>
            <a:t>当該年度に設備を新設・更新していない</a:t>
          </a:r>
        </a:p>
      </xdr:txBody>
    </xdr:sp>
    <xdr:clientData/>
  </xdr:oneCellAnchor>
  <xdr:oneCellAnchor>
    <xdr:from>
      <xdr:col>46</xdr:col>
      <xdr:colOff>121920</xdr:colOff>
      <xdr:row>405</xdr:row>
      <xdr:rowOff>7620</xdr:rowOff>
    </xdr:from>
    <xdr:ext cx="1666136" cy="356741"/>
    <xdr:sp macro="" textlink="">
      <xdr:nvSpPr>
        <xdr:cNvPr id="73" name="テキスト ボックス 72">
          <a:extLst>
            <a:ext uri="{FF2B5EF4-FFF2-40B4-BE49-F238E27FC236}">
              <a16:creationId xmlns:a16="http://schemas.microsoft.com/office/drawing/2014/main" id="{00000000-0008-0000-0500-000049000000}"/>
            </a:ext>
          </a:extLst>
        </xdr:cNvPr>
        <xdr:cNvSpPr txBox="1"/>
      </xdr:nvSpPr>
      <xdr:spPr>
        <a:xfrm>
          <a:off x="7341870" y="114469545"/>
          <a:ext cx="1666136"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406</xdr:row>
      <xdr:rowOff>97155</xdr:rowOff>
    </xdr:from>
    <xdr:ext cx="1701165" cy="354008"/>
    <xdr:sp macro="" textlink="">
      <xdr:nvSpPr>
        <xdr:cNvPr id="74" name="テキスト ボックス 73">
          <a:extLst>
            <a:ext uri="{FF2B5EF4-FFF2-40B4-BE49-F238E27FC236}">
              <a16:creationId xmlns:a16="http://schemas.microsoft.com/office/drawing/2014/main" id="{00000000-0008-0000-0500-00004A000000}"/>
            </a:ext>
          </a:extLst>
        </xdr:cNvPr>
        <xdr:cNvSpPr txBox="1"/>
      </xdr:nvSpPr>
      <xdr:spPr>
        <a:xfrm>
          <a:off x="7341870" y="114873405"/>
          <a:ext cx="170116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407</xdr:row>
      <xdr:rowOff>236220</xdr:rowOff>
    </xdr:from>
    <xdr:ext cx="1701165" cy="374461"/>
    <xdr:sp macro="" textlink="">
      <xdr:nvSpPr>
        <xdr:cNvPr id="75" name="テキスト ボックス 74">
          <a:extLst>
            <a:ext uri="{FF2B5EF4-FFF2-40B4-BE49-F238E27FC236}">
              <a16:creationId xmlns:a16="http://schemas.microsoft.com/office/drawing/2014/main" id="{00000000-0008-0000-0500-00004B000000}"/>
            </a:ext>
          </a:extLst>
        </xdr:cNvPr>
        <xdr:cNvSpPr txBox="1"/>
      </xdr:nvSpPr>
      <xdr:spPr>
        <a:xfrm>
          <a:off x="7341870" y="115260120"/>
          <a:ext cx="1701165"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120015</xdr:colOff>
      <xdr:row>387</xdr:row>
      <xdr:rowOff>32385</xdr:rowOff>
    </xdr:from>
    <xdr:ext cx="1703070" cy="354008"/>
    <xdr:sp macro="" textlink="">
      <xdr:nvSpPr>
        <xdr:cNvPr id="76" name="テキスト ボックス 75">
          <a:extLst>
            <a:ext uri="{FF2B5EF4-FFF2-40B4-BE49-F238E27FC236}">
              <a16:creationId xmlns:a16="http://schemas.microsoft.com/office/drawing/2014/main" id="{00000000-0008-0000-0500-00004C000000}"/>
            </a:ext>
          </a:extLst>
        </xdr:cNvPr>
        <xdr:cNvSpPr txBox="1"/>
      </xdr:nvSpPr>
      <xdr:spPr>
        <a:xfrm>
          <a:off x="7339965" y="109579410"/>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388</xdr:row>
      <xdr:rowOff>99060</xdr:rowOff>
    </xdr:from>
    <xdr:ext cx="1728731" cy="354008"/>
    <xdr:sp macro="" textlink="">
      <xdr:nvSpPr>
        <xdr:cNvPr id="77" name="テキスト ボックス 76">
          <a:extLst>
            <a:ext uri="{FF2B5EF4-FFF2-40B4-BE49-F238E27FC236}">
              <a16:creationId xmlns:a16="http://schemas.microsoft.com/office/drawing/2014/main" id="{00000000-0008-0000-0500-00004D000000}"/>
            </a:ext>
          </a:extLst>
        </xdr:cNvPr>
        <xdr:cNvSpPr txBox="1"/>
      </xdr:nvSpPr>
      <xdr:spPr>
        <a:xfrm>
          <a:off x="7341870" y="109960410"/>
          <a:ext cx="1728731"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119429</xdr:colOff>
      <xdr:row>389</xdr:row>
      <xdr:rowOff>205740</xdr:rowOff>
    </xdr:from>
    <xdr:ext cx="1718310" cy="374461"/>
    <xdr:sp macro="" textlink="">
      <xdr:nvSpPr>
        <xdr:cNvPr id="78" name="テキスト ボックス 77">
          <a:extLst>
            <a:ext uri="{FF2B5EF4-FFF2-40B4-BE49-F238E27FC236}">
              <a16:creationId xmlns:a16="http://schemas.microsoft.com/office/drawing/2014/main" id="{00000000-0008-0000-0500-00004E000000}"/>
            </a:ext>
          </a:extLst>
        </xdr:cNvPr>
        <xdr:cNvSpPr txBox="1"/>
      </xdr:nvSpPr>
      <xdr:spPr>
        <a:xfrm>
          <a:off x="7339379" y="110314740"/>
          <a:ext cx="1718310"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375</xdr:row>
      <xdr:rowOff>7620</xdr:rowOff>
    </xdr:from>
    <xdr:ext cx="1701165" cy="356741"/>
    <xdr:sp macro="" textlink="">
      <xdr:nvSpPr>
        <xdr:cNvPr id="79" name="テキスト ボックス 78">
          <a:extLst>
            <a:ext uri="{FF2B5EF4-FFF2-40B4-BE49-F238E27FC236}">
              <a16:creationId xmlns:a16="http://schemas.microsoft.com/office/drawing/2014/main" id="{00000000-0008-0000-0500-00004F000000}"/>
            </a:ext>
          </a:extLst>
        </xdr:cNvPr>
        <xdr:cNvSpPr txBox="1"/>
      </xdr:nvSpPr>
      <xdr:spPr>
        <a:xfrm>
          <a:off x="7341870" y="106135170"/>
          <a:ext cx="1701165"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376</xdr:row>
      <xdr:rowOff>106680</xdr:rowOff>
    </xdr:from>
    <xdr:ext cx="1701165" cy="354008"/>
    <xdr:sp macro="" textlink="">
      <xdr:nvSpPr>
        <xdr:cNvPr id="80" name="テキスト ボックス 79">
          <a:extLst>
            <a:ext uri="{FF2B5EF4-FFF2-40B4-BE49-F238E27FC236}">
              <a16:creationId xmlns:a16="http://schemas.microsoft.com/office/drawing/2014/main" id="{00000000-0008-0000-0500-000050000000}"/>
            </a:ext>
          </a:extLst>
        </xdr:cNvPr>
        <xdr:cNvSpPr txBox="1"/>
      </xdr:nvSpPr>
      <xdr:spPr>
        <a:xfrm>
          <a:off x="7341870" y="106548555"/>
          <a:ext cx="170116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377</xdr:row>
      <xdr:rowOff>234315</xdr:rowOff>
    </xdr:from>
    <xdr:ext cx="1665037" cy="374461"/>
    <xdr:sp macro="" textlink="">
      <xdr:nvSpPr>
        <xdr:cNvPr id="81" name="テキスト ボックス 80">
          <a:extLst>
            <a:ext uri="{FF2B5EF4-FFF2-40B4-BE49-F238E27FC236}">
              <a16:creationId xmlns:a16="http://schemas.microsoft.com/office/drawing/2014/main" id="{00000000-0008-0000-0500-000051000000}"/>
            </a:ext>
          </a:extLst>
        </xdr:cNvPr>
        <xdr:cNvSpPr txBox="1"/>
      </xdr:nvSpPr>
      <xdr:spPr>
        <a:xfrm>
          <a:off x="7341870" y="106923840"/>
          <a:ext cx="1665037"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366</xdr:row>
      <xdr:rowOff>7620</xdr:rowOff>
    </xdr:from>
    <xdr:ext cx="1666136" cy="356741"/>
    <xdr:sp macro="" textlink="">
      <xdr:nvSpPr>
        <xdr:cNvPr id="82" name="テキスト ボックス 81">
          <a:extLst>
            <a:ext uri="{FF2B5EF4-FFF2-40B4-BE49-F238E27FC236}">
              <a16:creationId xmlns:a16="http://schemas.microsoft.com/office/drawing/2014/main" id="{00000000-0008-0000-0500-000052000000}"/>
            </a:ext>
          </a:extLst>
        </xdr:cNvPr>
        <xdr:cNvSpPr txBox="1"/>
      </xdr:nvSpPr>
      <xdr:spPr>
        <a:xfrm>
          <a:off x="7341870" y="103677720"/>
          <a:ext cx="1666136"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367</xdr:row>
      <xdr:rowOff>104775</xdr:rowOff>
    </xdr:from>
    <xdr:ext cx="1666136" cy="354008"/>
    <xdr:sp macro="" textlink="">
      <xdr:nvSpPr>
        <xdr:cNvPr id="83" name="テキスト ボックス 82">
          <a:extLst>
            <a:ext uri="{FF2B5EF4-FFF2-40B4-BE49-F238E27FC236}">
              <a16:creationId xmlns:a16="http://schemas.microsoft.com/office/drawing/2014/main" id="{00000000-0008-0000-0500-000053000000}"/>
            </a:ext>
          </a:extLst>
        </xdr:cNvPr>
        <xdr:cNvSpPr txBox="1"/>
      </xdr:nvSpPr>
      <xdr:spPr>
        <a:xfrm>
          <a:off x="7341870" y="104089200"/>
          <a:ext cx="166613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368</xdr:row>
      <xdr:rowOff>234315</xdr:rowOff>
    </xdr:from>
    <xdr:ext cx="1728731" cy="374461"/>
    <xdr:sp macro="" textlink="">
      <xdr:nvSpPr>
        <xdr:cNvPr id="84" name="テキスト ボックス 83">
          <a:extLst>
            <a:ext uri="{FF2B5EF4-FFF2-40B4-BE49-F238E27FC236}">
              <a16:creationId xmlns:a16="http://schemas.microsoft.com/office/drawing/2014/main" id="{00000000-0008-0000-0500-000054000000}"/>
            </a:ext>
          </a:extLst>
        </xdr:cNvPr>
        <xdr:cNvSpPr txBox="1"/>
      </xdr:nvSpPr>
      <xdr:spPr>
        <a:xfrm>
          <a:off x="7341870" y="104466390"/>
          <a:ext cx="1728731"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348</xdr:row>
      <xdr:rowOff>7620</xdr:rowOff>
    </xdr:from>
    <xdr:ext cx="1701165" cy="356741"/>
    <xdr:sp macro="" textlink="">
      <xdr:nvSpPr>
        <xdr:cNvPr id="85" name="テキスト ボックス 84">
          <a:extLst>
            <a:ext uri="{FF2B5EF4-FFF2-40B4-BE49-F238E27FC236}">
              <a16:creationId xmlns:a16="http://schemas.microsoft.com/office/drawing/2014/main" id="{00000000-0008-0000-0500-000055000000}"/>
            </a:ext>
          </a:extLst>
        </xdr:cNvPr>
        <xdr:cNvSpPr txBox="1"/>
      </xdr:nvSpPr>
      <xdr:spPr>
        <a:xfrm>
          <a:off x="7341870" y="98762820"/>
          <a:ext cx="1701165"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120014</xdr:colOff>
      <xdr:row>349</xdr:row>
      <xdr:rowOff>106680</xdr:rowOff>
    </xdr:from>
    <xdr:ext cx="1712595" cy="354008"/>
    <xdr:sp macro="" textlink="">
      <xdr:nvSpPr>
        <xdr:cNvPr id="86" name="テキスト ボックス 85">
          <a:extLst>
            <a:ext uri="{FF2B5EF4-FFF2-40B4-BE49-F238E27FC236}">
              <a16:creationId xmlns:a16="http://schemas.microsoft.com/office/drawing/2014/main" id="{00000000-0008-0000-0500-000056000000}"/>
            </a:ext>
          </a:extLst>
        </xdr:cNvPr>
        <xdr:cNvSpPr txBox="1"/>
      </xdr:nvSpPr>
      <xdr:spPr>
        <a:xfrm>
          <a:off x="7339964" y="99176205"/>
          <a:ext cx="171259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350</xdr:row>
      <xdr:rowOff>234315</xdr:rowOff>
    </xdr:from>
    <xdr:ext cx="1701165" cy="380169"/>
    <xdr:sp macro="" textlink="">
      <xdr:nvSpPr>
        <xdr:cNvPr id="87" name="テキスト ボックス 86">
          <a:extLst>
            <a:ext uri="{FF2B5EF4-FFF2-40B4-BE49-F238E27FC236}">
              <a16:creationId xmlns:a16="http://schemas.microsoft.com/office/drawing/2014/main" id="{00000000-0008-0000-0500-000057000000}"/>
            </a:ext>
          </a:extLst>
        </xdr:cNvPr>
        <xdr:cNvSpPr txBox="1"/>
      </xdr:nvSpPr>
      <xdr:spPr>
        <a:xfrm>
          <a:off x="7341870" y="99551490"/>
          <a:ext cx="1701165" cy="380169"/>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89535</xdr:colOff>
      <xdr:row>339</xdr:row>
      <xdr:rowOff>7620</xdr:rowOff>
    </xdr:from>
    <xdr:ext cx="1735322" cy="356741"/>
    <xdr:sp macro="" textlink="">
      <xdr:nvSpPr>
        <xdr:cNvPr id="88" name="テキスト ボックス 87">
          <a:extLst>
            <a:ext uri="{FF2B5EF4-FFF2-40B4-BE49-F238E27FC236}">
              <a16:creationId xmlns:a16="http://schemas.microsoft.com/office/drawing/2014/main" id="{00000000-0008-0000-0500-000058000000}"/>
            </a:ext>
          </a:extLst>
        </xdr:cNvPr>
        <xdr:cNvSpPr txBox="1"/>
      </xdr:nvSpPr>
      <xdr:spPr>
        <a:xfrm>
          <a:off x="7309485" y="96305370"/>
          <a:ext cx="1735322" cy="35674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340</xdr:row>
      <xdr:rowOff>106680</xdr:rowOff>
    </xdr:from>
    <xdr:ext cx="1728731" cy="354008"/>
    <xdr:sp macro="" textlink="">
      <xdr:nvSpPr>
        <xdr:cNvPr id="89" name="テキスト ボックス 88">
          <a:extLst>
            <a:ext uri="{FF2B5EF4-FFF2-40B4-BE49-F238E27FC236}">
              <a16:creationId xmlns:a16="http://schemas.microsoft.com/office/drawing/2014/main" id="{00000000-0008-0000-0500-000059000000}"/>
            </a:ext>
          </a:extLst>
        </xdr:cNvPr>
        <xdr:cNvSpPr txBox="1"/>
      </xdr:nvSpPr>
      <xdr:spPr>
        <a:xfrm>
          <a:off x="7341870" y="96718755"/>
          <a:ext cx="1728731"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341</xdr:row>
      <xdr:rowOff>217170</xdr:rowOff>
    </xdr:from>
    <xdr:ext cx="1666136" cy="380169"/>
    <xdr:sp macro="" textlink="">
      <xdr:nvSpPr>
        <xdr:cNvPr id="90" name="テキスト ボックス 89">
          <a:extLst>
            <a:ext uri="{FF2B5EF4-FFF2-40B4-BE49-F238E27FC236}">
              <a16:creationId xmlns:a16="http://schemas.microsoft.com/office/drawing/2014/main" id="{00000000-0008-0000-0500-00005A000000}"/>
            </a:ext>
          </a:extLst>
        </xdr:cNvPr>
        <xdr:cNvSpPr txBox="1"/>
      </xdr:nvSpPr>
      <xdr:spPr>
        <a:xfrm>
          <a:off x="7341870" y="97076895"/>
          <a:ext cx="1666136" cy="380169"/>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120015</xdr:colOff>
      <xdr:row>431</xdr:row>
      <xdr:rowOff>11430</xdr:rowOff>
    </xdr:from>
    <xdr:ext cx="1668975" cy="354008"/>
    <xdr:sp macro="" textlink="">
      <xdr:nvSpPr>
        <xdr:cNvPr id="91" name="テキスト ボックス 90">
          <a:extLst>
            <a:ext uri="{FF2B5EF4-FFF2-40B4-BE49-F238E27FC236}">
              <a16:creationId xmlns:a16="http://schemas.microsoft.com/office/drawing/2014/main" id="{00000000-0008-0000-0500-00005B000000}"/>
            </a:ext>
          </a:extLst>
        </xdr:cNvPr>
        <xdr:cNvSpPr txBox="1"/>
      </xdr:nvSpPr>
      <xdr:spPr>
        <a:xfrm>
          <a:off x="7339965" y="121198005"/>
          <a:ext cx="166897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120015</xdr:colOff>
      <xdr:row>432</xdr:row>
      <xdr:rowOff>97155</xdr:rowOff>
    </xdr:from>
    <xdr:ext cx="1730645" cy="354008"/>
    <xdr:sp macro="" textlink="">
      <xdr:nvSpPr>
        <xdr:cNvPr id="92" name="テキスト ボックス 91">
          <a:extLst>
            <a:ext uri="{FF2B5EF4-FFF2-40B4-BE49-F238E27FC236}">
              <a16:creationId xmlns:a16="http://schemas.microsoft.com/office/drawing/2014/main" id="{00000000-0008-0000-0500-00005C000000}"/>
            </a:ext>
          </a:extLst>
        </xdr:cNvPr>
        <xdr:cNvSpPr txBox="1"/>
      </xdr:nvSpPr>
      <xdr:spPr>
        <a:xfrm>
          <a:off x="7339965" y="121598055"/>
          <a:ext cx="173064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120015</xdr:colOff>
      <xdr:row>433</xdr:row>
      <xdr:rowOff>215265</xdr:rowOff>
    </xdr:from>
    <xdr:ext cx="1703070" cy="374461"/>
    <xdr:sp macro="" textlink="">
      <xdr:nvSpPr>
        <xdr:cNvPr id="93" name="テキスト ボックス 92">
          <a:extLst>
            <a:ext uri="{FF2B5EF4-FFF2-40B4-BE49-F238E27FC236}">
              <a16:creationId xmlns:a16="http://schemas.microsoft.com/office/drawing/2014/main" id="{00000000-0008-0000-0500-00005D000000}"/>
            </a:ext>
          </a:extLst>
        </xdr:cNvPr>
        <xdr:cNvSpPr txBox="1"/>
      </xdr:nvSpPr>
      <xdr:spPr>
        <a:xfrm>
          <a:off x="7339965" y="121963815"/>
          <a:ext cx="1703070"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441</xdr:row>
      <xdr:rowOff>13335</xdr:rowOff>
    </xdr:from>
    <xdr:ext cx="1701165" cy="354008"/>
    <xdr:sp macro="" textlink="">
      <xdr:nvSpPr>
        <xdr:cNvPr id="94" name="テキスト ボックス 93">
          <a:extLst>
            <a:ext uri="{FF2B5EF4-FFF2-40B4-BE49-F238E27FC236}">
              <a16:creationId xmlns:a16="http://schemas.microsoft.com/office/drawing/2014/main" id="{00000000-0008-0000-0500-00005E000000}"/>
            </a:ext>
          </a:extLst>
        </xdr:cNvPr>
        <xdr:cNvSpPr txBox="1"/>
      </xdr:nvSpPr>
      <xdr:spPr>
        <a:xfrm>
          <a:off x="7341870" y="123905010"/>
          <a:ext cx="170116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120014</xdr:colOff>
      <xdr:row>442</xdr:row>
      <xdr:rowOff>106680</xdr:rowOff>
    </xdr:from>
    <xdr:ext cx="1668097" cy="354008"/>
    <xdr:sp macro="" textlink="">
      <xdr:nvSpPr>
        <xdr:cNvPr id="95" name="テキスト ボックス 94">
          <a:extLst>
            <a:ext uri="{FF2B5EF4-FFF2-40B4-BE49-F238E27FC236}">
              <a16:creationId xmlns:a16="http://schemas.microsoft.com/office/drawing/2014/main" id="{00000000-0008-0000-0500-00005F000000}"/>
            </a:ext>
          </a:extLst>
        </xdr:cNvPr>
        <xdr:cNvSpPr txBox="1"/>
      </xdr:nvSpPr>
      <xdr:spPr>
        <a:xfrm>
          <a:off x="7339964" y="124312680"/>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443</xdr:row>
      <xdr:rowOff>219075</xdr:rowOff>
    </xdr:from>
    <xdr:ext cx="1666136" cy="374461"/>
    <xdr:sp macro="" textlink="">
      <xdr:nvSpPr>
        <xdr:cNvPr id="96" name="テキスト ボックス 95">
          <a:extLst>
            <a:ext uri="{FF2B5EF4-FFF2-40B4-BE49-F238E27FC236}">
              <a16:creationId xmlns:a16="http://schemas.microsoft.com/office/drawing/2014/main" id="{00000000-0008-0000-0500-000060000000}"/>
            </a:ext>
          </a:extLst>
        </xdr:cNvPr>
        <xdr:cNvSpPr txBox="1"/>
      </xdr:nvSpPr>
      <xdr:spPr>
        <a:xfrm>
          <a:off x="7341870" y="124672725"/>
          <a:ext cx="1666136"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120014</xdr:colOff>
      <xdr:row>450</xdr:row>
      <xdr:rowOff>13335</xdr:rowOff>
    </xdr:from>
    <xdr:ext cx="1668097" cy="354008"/>
    <xdr:sp macro="" textlink="">
      <xdr:nvSpPr>
        <xdr:cNvPr id="97" name="テキスト ボックス 96">
          <a:extLst>
            <a:ext uri="{FF2B5EF4-FFF2-40B4-BE49-F238E27FC236}">
              <a16:creationId xmlns:a16="http://schemas.microsoft.com/office/drawing/2014/main" id="{00000000-0008-0000-0500-000061000000}"/>
            </a:ext>
          </a:extLst>
        </xdr:cNvPr>
        <xdr:cNvSpPr txBox="1"/>
      </xdr:nvSpPr>
      <xdr:spPr>
        <a:xfrm>
          <a:off x="7339964" y="126362460"/>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120014</xdr:colOff>
      <xdr:row>451</xdr:row>
      <xdr:rowOff>106680</xdr:rowOff>
    </xdr:from>
    <xdr:ext cx="1668097" cy="354008"/>
    <xdr:sp macro="" textlink="">
      <xdr:nvSpPr>
        <xdr:cNvPr id="98" name="テキスト ボックス 97">
          <a:extLst>
            <a:ext uri="{FF2B5EF4-FFF2-40B4-BE49-F238E27FC236}">
              <a16:creationId xmlns:a16="http://schemas.microsoft.com/office/drawing/2014/main" id="{00000000-0008-0000-0500-000062000000}"/>
            </a:ext>
          </a:extLst>
        </xdr:cNvPr>
        <xdr:cNvSpPr txBox="1"/>
      </xdr:nvSpPr>
      <xdr:spPr>
        <a:xfrm>
          <a:off x="7339964" y="126770130"/>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452</xdr:row>
      <xdr:rowOff>224790</xdr:rowOff>
    </xdr:from>
    <xdr:ext cx="1701165" cy="374461"/>
    <xdr:sp macro="" textlink="">
      <xdr:nvSpPr>
        <xdr:cNvPr id="99" name="テキスト ボックス 98">
          <a:extLst>
            <a:ext uri="{FF2B5EF4-FFF2-40B4-BE49-F238E27FC236}">
              <a16:creationId xmlns:a16="http://schemas.microsoft.com/office/drawing/2014/main" id="{00000000-0008-0000-0500-000063000000}"/>
            </a:ext>
          </a:extLst>
        </xdr:cNvPr>
        <xdr:cNvSpPr txBox="1"/>
      </xdr:nvSpPr>
      <xdr:spPr>
        <a:xfrm>
          <a:off x="7341870" y="127135890"/>
          <a:ext cx="1701165"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120015</xdr:colOff>
      <xdr:row>469</xdr:row>
      <xdr:rowOff>104775</xdr:rowOff>
    </xdr:from>
    <xdr:ext cx="1703070" cy="354008"/>
    <xdr:sp macro="" textlink="">
      <xdr:nvSpPr>
        <xdr:cNvPr id="100" name="テキスト ボックス 99">
          <a:extLst>
            <a:ext uri="{FF2B5EF4-FFF2-40B4-BE49-F238E27FC236}">
              <a16:creationId xmlns:a16="http://schemas.microsoft.com/office/drawing/2014/main" id="{00000000-0008-0000-0500-000064000000}"/>
            </a:ext>
          </a:extLst>
        </xdr:cNvPr>
        <xdr:cNvSpPr txBox="1"/>
      </xdr:nvSpPr>
      <xdr:spPr>
        <a:xfrm>
          <a:off x="7339965" y="131683125"/>
          <a:ext cx="1703070" cy="354008"/>
        </a:xfrm>
        <a:prstGeom prst="rect">
          <a:avLst/>
        </a:prstGeom>
        <a:noFill/>
        <a:ln w="9525" cmpd="sng">
          <a:noFill/>
        </a:ln>
        <a:effectLst>
          <a:softEdge rad="76200"/>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120014</xdr:colOff>
      <xdr:row>470</xdr:row>
      <xdr:rowOff>217170</xdr:rowOff>
    </xdr:from>
    <xdr:ext cx="1712595" cy="374461"/>
    <xdr:sp macro="" textlink="">
      <xdr:nvSpPr>
        <xdr:cNvPr id="101" name="テキスト ボックス 100">
          <a:extLst>
            <a:ext uri="{FF2B5EF4-FFF2-40B4-BE49-F238E27FC236}">
              <a16:creationId xmlns:a16="http://schemas.microsoft.com/office/drawing/2014/main" id="{00000000-0008-0000-0500-000065000000}"/>
            </a:ext>
          </a:extLst>
        </xdr:cNvPr>
        <xdr:cNvSpPr txBox="1"/>
      </xdr:nvSpPr>
      <xdr:spPr>
        <a:xfrm>
          <a:off x="7339964" y="132043170"/>
          <a:ext cx="1712595" cy="374461"/>
        </a:xfrm>
        <a:prstGeom prst="rect">
          <a:avLst/>
        </a:prstGeom>
        <a:noFill/>
        <a:ln w="9525" cmpd="sng">
          <a:noFill/>
        </a:ln>
        <a:effectLst>
          <a:softEdge rad="76200"/>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120014</xdr:colOff>
      <xdr:row>468</xdr:row>
      <xdr:rowOff>7620</xdr:rowOff>
    </xdr:from>
    <xdr:ext cx="1668097" cy="374461"/>
    <xdr:sp macro="" textlink="">
      <xdr:nvSpPr>
        <xdr:cNvPr id="102" name="テキスト ボックス 101">
          <a:extLst>
            <a:ext uri="{FF2B5EF4-FFF2-40B4-BE49-F238E27FC236}">
              <a16:creationId xmlns:a16="http://schemas.microsoft.com/office/drawing/2014/main" id="{00000000-0008-0000-0500-000066000000}"/>
            </a:ext>
          </a:extLst>
        </xdr:cNvPr>
        <xdr:cNvSpPr txBox="1"/>
      </xdr:nvSpPr>
      <xdr:spPr>
        <a:xfrm>
          <a:off x="7339964" y="131271645"/>
          <a:ext cx="1668097" cy="374461"/>
        </a:xfrm>
        <a:prstGeom prst="rect">
          <a:avLst/>
        </a:prstGeom>
        <a:noFill/>
        <a:ln w="9525" cmpd="sng">
          <a:noFill/>
        </a:ln>
        <a:effectLst>
          <a:softEdge rad="76200"/>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120014</xdr:colOff>
      <xdr:row>487</xdr:row>
      <xdr:rowOff>13335</xdr:rowOff>
    </xdr:from>
    <xdr:ext cx="1668097" cy="348813"/>
    <xdr:sp macro="" textlink="">
      <xdr:nvSpPr>
        <xdr:cNvPr id="103" name="テキスト ボックス 102">
          <a:extLst>
            <a:ext uri="{FF2B5EF4-FFF2-40B4-BE49-F238E27FC236}">
              <a16:creationId xmlns:a16="http://schemas.microsoft.com/office/drawing/2014/main" id="{00000000-0008-0000-0500-000067000000}"/>
            </a:ext>
          </a:extLst>
        </xdr:cNvPr>
        <xdr:cNvSpPr txBox="1"/>
      </xdr:nvSpPr>
      <xdr:spPr>
        <a:xfrm>
          <a:off x="7339964" y="136439910"/>
          <a:ext cx="1668097" cy="34881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新設の際、判断基準どおり措置した</a:t>
          </a:r>
        </a:p>
      </xdr:txBody>
    </xdr:sp>
    <xdr:clientData/>
  </xdr:oneCellAnchor>
  <xdr:oneCellAnchor>
    <xdr:from>
      <xdr:col>46</xdr:col>
      <xdr:colOff>120015</xdr:colOff>
      <xdr:row>488</xdr:row>
      <xdr:rowOff>104775</xdr:rowOff>
    </xdr:from>
    <xdr:ext cx="1703070" cy="348813"/>
    <xdr:sp macro="" textlink="">
      <xdr:nvSpPr>
        <xdr:cNvPr id="104" name="テキスト ボックス 103">
          <a:extLst>
            <a:ext uri="{FF2B5EF4-FFF2-40B4-BE49-F238E27FC236}">
              <a16:creationId xmlns:a16="http://schemas.microsoft.com/office/drawing/2014/main" id="{00000000-0008-0000-0500-000068000000}"/>
            </a:ext>
          </a:extLst>
        </xdr:cNvPr>
        <xdr:cNvSpPr txBox="1"/>
      </xdr:nvSpPr>
      <xdr:spPr>
        <a:xfrm>
          <a:off x="7339965" y="136845675"/>
          <a:ext cx="1703070" cy="34881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新設の際、判断基準どおり措置していない</a:t>
          </a:r>
        </a:p>
      </xdr:txBody>
    </xdr:sp>
    <xdr:clientData/>
  </xdr:oneCellAnchor>
  <xdr:oneCellAnchor>
    <xdr:from>
      <xdr:col>46</xdr:col>
      <xdr:colOff>120015</xdr:colOff>
      <xdr:row>489</xdr:row>
      <xdr:rowOff>241935</xdr:rowOff>
    </xdr:from>
    <xdr:ext cx="1703070" cy="348813"/>
    <xdr:sp macro="" textlink="">
      <xdr:nvSpPr>
        <xdr:cNvPr id="105" name="テキスト ボックス 104">
          <a:extLst>
            <a:ext uri="{FF2B5EF4-FFF2-40B4-BE49-F238E27FC236}">
              <a16:creationId xmlns:a16="http://schemas.microsoft.com/office/drawing/2014/main" id="{00000000-0008-0000-0500-000069000000}"/>
            </a:ext>
          </a:extLst>
        </xdr:cNvPr>
        <xdr:cNvSpPr txBox="1"/>
      </xdr:nvSpPr>
      <xdr:spPr>
        <a:xfrm>
          <a:off x="7339965" y="137230485"/>
          <a:ext cx="1703070" cy="348813"/>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当該年度に設備を新設していない</a:t>
          </a:r>
        </a:p>
      </xdr:txBody>
    </xdr:sp>
    <xdr:clientData/>
  </xdr:oneCellAnchor>
  <xdr:oneCellAnchor>
    <xdr:from>
      <xdr:col>46</xdr:col>
      <xdr:colOff>120015</xdr:colOff>
      <xdr:row>512</xdr:row>
      <xdr:rowOff>28575</xdr:rowOff>
    </xdr:from>
    <xdr:ext cx="1703070" cy="354008"/>
    <xdr:sp macro="" textlink="">
      <xdr:nvSpPr>
        <xdr:cNvPr id="106" name="テキスト ボックス 105">
          <a:extLst>
            <a:ext uri="{FF2B5EF4-FFF2-40B4-BE49-F238E27FC236}">
              <a16:creationId xmlns:a16="http://schemas.microsoft.com/office/drawing/2014/main" id="{00000000-0008-0000-0500-00006A000000}"/>
            </a:ext>
          </a:extLst>
        </xdr:cNvPr>
        <xdr:cNvSpPr txBox="1"/>
      </xdr:nvSpPr>
      <xdr:spPr>
        <a:xfrm>
          <a:off x="7339965" y="143236950"/>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513</xdr:row>
      <xdr:rowOff>104775</xdr:rowOff>
    </xdr:from>
    <xdr:ext cx="1666136" cy="354008"/>
    <xdr:sp macro="" textlink="">
      <xdr:nvSpPr>
        <xdr:cNvPr id="107" name="テキスト ボックス 106">
          <a:extLst>
            <a:ext uri="{FF2B5EF4-FFF2-40B4-BE49-F238E27FC236}">
              <a16:creationId xmlns:a16="http://schemas.microsoft.com/office/drawing/2014/main" id="{00000000-0008-0000-0500-00006B000000}"/>
            </a:ext>
          </a:extLst>
        </xdr:cNvPr>
        <xdr:cNvSpPr txBox="1"/>
      </xdr:nvSpPr>
      <xdr:spPr>
        <a:xfrm>
          <a:off x="7341870" y="143627475"/>
          <a:ext cx="166613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121919</xdr:colOff>
      <xdr:row>514</xdr:row>
      <xdr:rowOff>222885</xdr:rowOff>
    </xdr:from>
    <xdr:ext cx="1701165" cy="374461"/>
    <xdr:sp macro="" textlink="">
      <xdr:nvSpPr>
        <xdr:cNvPr id="108" name="テキスト ボックス 107">
          <a:extLst>
            <a:ext uri="{FF2B5EF4-FFF2-40B4-BE49-F238E27FC236}">
              <a16:creationId xmlns:a16="http://schemas.microsoft.com/office/drawing/2014/main" id="{00000000-0008-0000-0500-00006C000000}"/>
            </a:ext>
          </a:extLst>
        </xdr:cNvPr>
        <xdr:cNvSpPr txBox="1"/>
      </xdr:nvSpPr>
      <xdr:spPr>
        <a:xfrm>
          <a:off x="7341869" y="143993235"/>
          <a:ext cx="1701165"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120014</xdr:colOff>
      <xdr:row>529</xdr:row>
      <xdr:rowOff>28575</xdr:rowOff>
    </xdr:from>
    <xdr:ext cx="1712595" cy="354008"/>
    <xdr:sp macro="" textlink="">
      <xdr:nvSpPr>
        <xdr:cNvPr id="109" name="テキスト ボックス 108">
          <a:extLst>
            <a:ext uri="{FF2B5EF4-FFF2-40B4-BE49-F238E27FC236}">
              <a16:creationId xmlns:a16="http://schemas.microsoft.com/office/drawing/2014/main" id="{00000000-0008-0000-0500-00006D000000}"/>
            </a:ext>
          </a:extLst>
        </xdr:cNvPr>
        <xdr:cNvSpPr txBox="1"/>
      </xdr:nvSpPr>
      <xdr:spPr>
        <a:xfrm>
          <a:off x="7339964" y="147923250"/>
          <a:ext cx="171259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120015</xdr:colOff>
      <xdr:row>530</xdr:row>
      <xdr:rowOff>104775</xdr:rowOff>
    </xdr:from>
    <xdr:ext cx="1703070" cy="354008"/>
    <xdr:sp macro="" textlink="">
      <xdr:nvSpPr>
        <xdr:cNvPr id="110" name="テキスト ボックス 109">
          <a:extLst>
            <a:ext uri="{FF2B5EF4-FFF2-40B4-BE49-F238E27FC236}">
              <a16:creationId xmlns:a16="http://schemas.microsoft.com/office/drawing/2014/main" id="{00000000-0008-0000-0500-00006E000000}"/>
            </a:ext>
          </a:extLst>
        </xdr:cNvPr>
        <xdr:cNvSpPr txBox="1"/>
      </xdr:nvSpPr>
      <xdr:spPr>
        <a:xfrm>
          <a:off x="7339965" y="148313775"/>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120014</xdr:colOff>
      <xdr:row>531</xdr:row>
      <xdr:rowOff>241935</xdr:rowOff>
    </xdr:from>
    <xdr:ext cx="1668097" cy="354008"/>
    <xdr:sp macro="" textlink="">
      <xdr:nvSpPr>
        <xdr:cNvPr id="111" name="テキスト ボックス 110">
          <a:extLst>
            <a:ext uri="{FF2B5EF4-FFF2-40B4-BE49-F238E27FC236}">
              <a16:creationId xmlns:a16="http://schemas.microsoft.com/office/drawing/2014/main" id="{00000000-0008-0000-0500-00006F000000}"/>
            </a:ext>
          </a:extLst>
        </xdr:cNvPr>
        <xdr:cNvSpPr txBox="1"/>
      </xdr:nvSpPr>
      <xdr:spPr>
        <a:xfrm>
          <a:off x="7339964" y="148698585"/>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127635</xdr:colOff>
      <xdr:row>538</xdr:row>
      <xdr:rowOff>11430</xdr:rowOff>
    </xdr:from>
    <xdr:ext cx="1695450" cy="354008"/>
    <xdr:sp macro="" textlink="">
      <xdr:nvSpPr>
        <xdr:cNvPr id="112" name="テキスト ボックス 111">
          <a:extLst>
            <a:ext uri="{FF2B5EF4-FFF2-40B4-BE49-F238E27FC236}">
              <a16:creationId xmlns:a16="http://schemas.microsoft.com/office/drawing/2014/main" id="{00000000-0008-0000-0500-000070000000}"/>
            </a:ext>
          </a:extLst>
        </xdr:cNvPr>
        <xdr:cNvSpPr txBox="1"/>
      </xdr:nvSpPr>
      <xdr:spPr>
        <a:xfrm>
          <a:off x="7347585" y="150477855"/>
          <a:ext cx="169545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120015</xdr:colOff>
      <xdr:row>539</xdr:row>
      <xdr:rowOff>104775</xdr:rowOff>
    </xdr:from>
    <xdr:ext cx="1666966" cy="354008"/>
    <xdr:sp macro="" textlink="">
      <xdr:nvSpPr>
        <xdr:cNvPr id="113" name="テキスト ボックス 112">
          <a:extLst>
            <a:ext uri="{FF2B5EF4-FFF2-40B4-BE49-F238E27FC236}">
              <a16:creationId xmlns:a16="http://schemas.microsoft.com/office/drawing/2014/main" id="{00000000-0008-0000-0500-000071000000}"/>
            </a:ext>
          </a:extLst>
        </xdr:cNvPr>
        <xdr:cNvSpPr txBox="1"/>
      </xdr:nvSpPr>
      <xdr:spPr>
        <a:xfrm>
          <a:off x="7339965" y="150885525"/>
          <a:ext cx="166696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540</xdr:row>
      <xdr:rowOff>224790</xdr:rowOff>
    </xdr:from>
    <xdr:ext cx="1666136" cy="374461"/>
    <xdr:sp macro="" textlink="">
      <xdr:nvSpPr>
        <xdr:cNvPr id="114" name="テキスト ボックス 113">
          <a:extLst>
            <a:ext uri="{FF2B5EF4-FFF2-40B4-BE49-F238E27FC236}">
              <a16:creationId xmlns:a16="http://schemas.microsoft.com/office/drawing/2014/main" id="{00000000-0008-0000-0500-000072000000}"/>
            </a:ext>
          </a:extLst>
        </xdr:cNvPr>
        <xdr:cNvSpPr txBox="1"/>
      </xdr:nvSpPr>
      <xdr:spPr>
        <a:xfrm>
          <a:off x="7341870" y="151253190"/>
          <a:ext cx="1666136"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120014</xdr:colOff>
      <xdr:row>548</xdr:row>
      <xdr:rowOff>11430</xdr:rowOff>
    </xdr:from>
    <xdr:ext cx="1668097" cy="354008"/>
    <xdr:sp macro="" textlink="">
      <xdr:nvSpPr>
        <xdr:cNvPr id="115" name="テキスト ボックス 114">
          <a:extLst>
            <a:ext uri="{FF2B5EF4-FFF2-40B4-BE49-F238E27FC236}">
              <a16:creationId xmlns:a16="http://schemas.microsoft.com/office/drawing/2014/main" id="{00000000-0008-0000-0500-000073000000}"/>
            </a:ext>
          </a:extLst>
        </xdr:cNvPr>
        <xdr:cNvSpPr txBox="1"/>
      </xdr:nvSpPr>
      <xdr:spPr>
        <a:xfrm>
          <a:off x="7339964" y="153297255"/>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549</xdr:row>
      <xdr:rowOff>104775</xdr:rowOff>
    </xdr:from>
    <xdr:ext cx="1666136" cy="354008"/>
    <xdr:sp macro="" textlink="">
      <xdr:nvSpPr>
        <xdr:cNvPr id="116" name="テキスト ボックス 115">
          <a:extLst>
            <a:ext uri="{FF2B5EF4-FFF2-40B4-BE49-F238E27FC236}">
              <a16:creationId xmlns:a16="http://schemas.microsoft.com/office/drawing/2014/main" id="{00000000-0008-0000-0500-000074000000}"/>
            </a:ext>
          </a:extLst>
        </xdr:cNvPr>
        <xdr:cNvSpPr txBox="1"/>
      </xdr:nvSpPr>
      <xdr:spPr>
        <a:xfrm>
          <a:off x="7341870" y="153704925"/>
          <a:ext cx="166613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550</xdr:row>
      <xdr:rowOff>243840</xdr:rowOff>
    </xdr:from>
    <xdr:ext cx="1666136" cy="374461"/>
    <xdr:sp macro="" textlink="">
      <xdr:nvSpPr>
        <xdr:cNvPr id="117" name="テキスト ボックス 116">
          <a:extLst>
            <a:ext uri="{FF2B5EF4-FFF2-40B4-BE49-F238E27FC236}">
              <a16:creationId xmlns:a16="http://schemas.microsoft.com/office/drawing/2014/main" id="{00000000-0008-0000-0500-000075000000}"/>
            </a:ext>
          </a:extLst>
        </xdr:cNvPr>
        <xdr:cNvSpPr txBox="1"/>
      </xdr:nvSpPr>
      <xdr:spPr>
        <a:xfrm>
          <a:off x="7341870" y="154091640"/>
          <a:ext cx="1666136"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46</xdr:col>
      <xdr:colOff>121920</xdr:colOff>
      <xdr:row>557</xdr:row>
      <xdr:rowOff>11430</xdr:rowOff>
    </xdr:from>
    <xdr:ext cx="1701165" cy="354008"/>
    <xdr:sp macro="" textlink="">
      <xdr:nvSpPr>
        <xdr:cNvPr id="118" name="テキスト ボックス 117">
          <a:extLst>
            <a:ext uri="{FF2B5EF4-FFF2-40B4-BE49-F238E27FC236}">
              <a16:creationId xmlns:a16="http://schemas.microsoft.com/office/drawing/2014/main" id="{00000000-0008-0000-0500-000076000000}"/>
            </a:ext>
          </a:extLst>
        </xdr:cNvPr>
        <xdr:cNvSpPr txBox="1"/>
      </xdr:nvSpPr>
      <xdr:spPr>
        <a:xfrm>
          <a:off x="7341870" y="155878530"/>
          <a:ext cx="1701165"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新設・更新の際、判断基準どおり措置した</a:t>
          </a:r>
        </a:p>
      </xdr:txBody>
    </xdr:sp>
    <xdr:clientData/>
  </xdr:oneCellAnchor>
  <xdr:oneCellAnchor>
    <xdr:from>
      <xdr:col>46</xdr:col>
      <xdr:colOff>121920</xdr:colOff>
      <xdr:row>558</xdr:row>
      <xdr:rowOff>104775</xdr:rowOff>
    </xdr:from>
    <xdr:ext cx="1666136" cy="354008"/>
    <xdr:sp macro="" textlink="">
      <xdr:nvSpPr>
        <xdr:cNvPr id="119" name="テキスト ボックス 118">
          <a:extLst>
            <a:ext uri="{FF2B5EF4-FFF2-40B4-BE49-F238E27FC236}">
              <a16:creationId xmlns:a16="http://schemas.microsoft.com/office/drawing/2014/main" id="{00000000-0008-0000-0500-000077000000}"/>
            </a:ext>
          </a:extLst>
        </xdr:cNvPr>
        <xdr:cNvSpPr txBox="1"/>
      </xdr:nvSpPr>
      <xdr:spPr>
        <a:xfrm>
          <a:off x="7341870" y="156286200"/>
          <a:ext cx="1666136"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新設・更新の際、判断基準どおり措置していない</a:t>
          </a:r>
        </a:p>
      </xdr:txBody>
    </xdr:sp>
    <xdr:clientData/>
  </xdr:oneCellAnchor>
  <xdr:oneCellAnchor>
    <xdr:from>
      <xdr:col>46</xdr:col>
      <xdr:colOff>121920</xdr:colOff>
      <xdr:row>559</xdr:row>
      <xdr:rowOff>243840</xdr:rowOff>
    </xdr:from>
    <xdr:ext cx="1701165" cy="374461"/>
    <xdr:sp macro="" textlink="">
      <xdr:nvSpPr>
        <xdr:cNvPr id="120" name="テキスト ボックス 119">
          <a:extLst>
            <a:ext uri="{FF2B5EF4-FFF2-40B4-BE49-F238E27FC236}">
              <a16:creationId xmlns:a16="http://schemas.microsoft.com/office/drawing/2014/main" id="{00000000-0008-0000-0500-000078000000}"/>
            </a:ext>
          </a:extLst>
        </xdr:cNvPr>
        <xdr:cNvSpPr txBox="1"/>
      </xdr:nvSpPr>
      <xdr:spPr>
        <a:xfrm>
          <a:off x="7341870" y="156672915"/>
          <a:ext cx="1701165" cy="374461"/>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mn-lt"/>
              <a:ea typeface="+mn-ea"/>
              <a:cs typeface="+mn-cs"/>
            </a:rPr>
            <a:t>当該年度に設備を新設・更新していない</a:t>
          </a:r>
        </a:p>
      </xdr:txBody>
    </xdr:sp>
    <xdr:clientData/>
  </xdr:oneCellAnchor>
  <xdr:oneCellAnchor>
    <xdr:from>
      <xdr:col>9</xdr:col>
      <xdr:colOff>129540</xdr:colOff>
      <xdr:row>340</xdr:row>
      <xdr:rowOff>28575</xdr:rowOff>
    </xdr:from>
    <xdr:ext cx="960277" cy="180975"/>
    <xdr:sp macro="" textlink="">
      <xdr:nvSpPr>
        <xdr:cNvPr id="121" name="テキスト ボックス 120">
          <a:extLst>
            <a:ext uri="{FF2B5EF4-FFF2-40B4-BE49-F238E27FC236}">
              <a16:creationId xmlns:a16="http://schemas.microsoft.com/office/drawing/2014/main" id="{00000000-0008-0000-0500-000079000000}"/>
            </a:ext>
          </a:extLst>
        </xdr:cNvPr>
        <xdr:cNvSpPr txBox="1"/>
      </xdr:nvSpPr>
      <xdr:spPr>
        <a:xfrm>
          <a:off x="1634490" y="966406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129540</xdr:colOff>
      <xdr:row>341</xdr:row>
      <xdr:rowOff>38100</xdr:rowOff>
    </xdr:from>
    <xdr:ext cx="960277" cy="180975"/>
    <xdr:sp macro="" textlink="">
      <xdr:nvSpPr>
        <xdr:cNvPr id="122" name="テキスト ボックス 121">
          <a:extLst>
            <a:ext uri="{FF2B5EF4-FFF2-40B4-BE49-F238E27FC236}">
              <a16:creationId xmlns:a16="http://schemas.microsoft.com/office/drawing/2014/main" id="{00000000-0008-0000-0500-00007A000000}"/>
            </a:ext>
          </a:extLst>
        </xdr:cNvPr>
        <xdr:cNvSpPr txBox="1"/>
      </xdr:nvSpPr>
      <xdr:spPr>
        <a:xfrm>
          <a:off x="1634490" y="968978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129540</xdr:colOff>
      <xdr:row>342</xdr:row>
      <xdr:rowOff>19050</xdr:rowOff>
    </xdr:from>
    <xdr:ext cx="960277" cy="180975"/>
    <xdr:sp macro="" textlink="">
      <xdr:nvSpPr>
        <xdr:cNvPr id="123" name="テキスト ボックス 122">
          <a:extLst>
            <a:ext uri="{FF2B5EF4-FFF2-40B4-BE49-F238E27FC236}">
              <a16:creationId xmlns:a16="http://schemas.microsoft.com/office/drawing/2014/main" id="{00000000-0008-0000-0500-00007B000000}"/>
            </a:ext>
          </a:extLst>
        </xdr:cNvPr>
        <xdr:cNvSpPr txBox="1"/>
      </xdr:nvSpPr>
      <xdr:spPr>
        <a:xfrm>
          <a:off x="1634490" y="971264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129540</xdr:colOff>
      <xdr:row>344</xdr:row>
      <xdr:rowOff>19051</xdr:rowOff>
    </xdr:from>
    <xdr:ext cx="1153506" cy="209550"/>
    <xdr:sp macro="" textlink="">
      <xdr:nvSpPr>
        <xdr:cNvPr id="124" name="テキスト ボックス 123">
          <a:extLst>
            <a:ext uri="{FF2B5EF4-FFF2-40B4-BE49-F238E27FC236}">
              <a16:creationId xmlns:a16="http://schemas.microsoft.com/office/drawing/2014/main" id="{00000000-0008-0000-0500-00007C000000}"/>
            </a:ext>
          </a:extLst>
        </xdr:cNvPr>
        <xdr:cNvSpPr txBox="1"/>
      </xdr:nvSpPr>
      <xdr:spPr>
        <a:xfrm>
          <a:off x="1634490" y="97688401"/>
          <a:ext cx="115350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129540</xdr:colOff>
      <xdr:row>345</xdr:row>
      <xdr:rowOff>28575</xdr:rowOff>
    </xdr:from>
    <xdr:ext cx="1180127" cy="200025"/>
    <xdr:sp macro="" textlink="">
      <xdr:nvSpPr>
        <xdr:cNvPr id="125" name="テキスト ボックス 124">
          <a:extLst>
            <a:ext uri="{FF2B5EF4-FFF2-40B4-BE49-F238E27FC236}">
              <a16:creationId xmlns:a16="http://schemas.microsoft.com/office/drawing/2014/main" id="{00000000-0008-0000-0500-00007D000000}"/>
            </a:ext>
          </a:extLst>
        </xdr:cNvPr>
        <xdr:cNvSpPr txBox="1"/>
      </xdr:nvSpPr>
      <xdr:spPr>
        <a:xfrm>
          <a:off x="1634490" y="9794557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129540</xdr:colOff>
      <xdr:row>346</xdr:row>
      <xdr:rowOff>19051</xdr:rowOff>
    </xdr:from>
    <xdr:ext cx="1180127" cy="209550"/>
    <xdr:sp macro="" textlink="">
      <xdr:nvSpPr>
        <xdr:cNvPr id="126" name="テキスト ボックス 125">
          <a:extLst>
            <a:ext uri="{FF2B5EF4-FFF2-40B4-BE49-F238E27FC236}">
              <a16:creationId xmlns:a16="http://schemas.microsoft.com/office/drawing/2014/main" id="{00000000-0008-0000-0500-00007E000000}"/>
            </a:ext>
          </a:extLst>
        </xdr:cNvPr>
        <xdr:cNvSpPr txBox="1"/>
      </xdr:nvSpPr>
      <xdr:spPr>
        <a:xfrm>
          <a:off x="1634490" y="98183701"/>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127635</xdr:colOff>
      <xdr:row>344</xdr:row>
      <xdr:rowOff>19050</xdr:rowOff>
    </xdr:from>
    <xdr:ext cx="1145023" cy="209550"/>
    <xdr:sp macro="" textlink="">
      <xdr:nvSpPr>
        <xdr:cNvPr id="127" name="テキスト ボックス 126">
          <a:extLst>
            <a:ext uri="{FF2B5EF4-FFF2-40B4-BE49-F238E27FC236}">
              <a16:creationId xmlns:a16="http://schemas.microsoft.com/office/drawing/2014/main" id="{00000000-0008-0000-0500-00007F000000}"/>
            </a:ext>
          </a:extLst>
        </xdr:cNvPr>
        <xdr:cNvSpPr txBox="1"/>
      </xdr:nvSpPr>
      <xdr:spPr>
        <a:xfrm>
          <a:off x="3461385" y="9768840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344</xdr:row>
      <xdr:rowOff>19050</xdr:rowOff>
    </xdr:from>
    <xdr:ext cx="1145023" cy="209550"/>
    <xdr:sp macro="" textlink="">
      <xdr:nvSpPr>
        <xdr:cNvPr id="128" name="テキスト ボックス 127">
          <a:extLst>
            <a:ext uri="{FF2B5EF4-FFF2-40B4-BE49-F238E27FC236}">
              <a16:creationId xmlns:a16="http://schemas.microsoft.com/office/drawing/2014/main" id="{00000000-0008-0000-0500-000080000000}"/>
            </a:ext>
          </a:extLst>
        </xdr:cNvPr>
        <xdr:cNvSpPr txBox="1"/>
      </xdr:nvSpPr>
      <xdr:spPr>
        <a:xfrm>
          <a:off x="5518785" y="9768840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345</xdr:row>
      <xdr:rowOff>28575</xdr:rowOff>
    </xdr:from>
    <xdr:ext cx="1154533" cy="200025"/>
    <xdr:sp macro="" textlink="">
      <xdr:nvSpPr>
        <xdr:cNvPr id="129" name="テキスト ボックス 128">
          <a:extLst>
            <a:ext uri="{FF2B5EF4-FFF2-40B4-BE49-F238E27FC236}">
              <a16:creationId xmlns:a16="http://schemas.microsoft.com/office/drawing/2014/main" id="{00000000-0008-0000-0500-000081000000}"/>
            </a:ext>
          </a:extLst>
        </xdr:cNvPr>
        <xdr:cNvSpPr txBox="1"/>
      </xdr:nvSpPr>
      <xdr:spPr>
        <a:xfrm>
          <a:off x="5518785" y="97945575"/>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127635</xdr:colOff>
      <xdr:row>345</xdr:row>
      <xdr:rowOff>28575</xdr:rowOff>
    </xdr:from>
    <xdr:ext cx="1154533" cy="200025"/>
    <xdr:sp macro="" textlink="">
      <xdr:nvSpPr>
        <xdr:cNvPr id="130" name="テキスト ボックス 129">
          <a:extLst>
            <a:ext uri="{FF2B5EF4-FFF2-40B4-BE49-F238E27FC236}">
              <a16:creationId xmlns:a16="http://schemas.microsoft.com/office/drawing/2014/main" id="{00000000-0008-0000-0500-000082000000}"/>
            </a:ext>
          </a:extLst>
        </xdr:cNvPr>
        <xdr:cNvSpPr txBox="1"/>
      </xdr:nvSpPr>
      <xdr:spPr>
        <a:xfrm>
          <a:off x="3461385" y="97945575"/>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129540</xdr:colOff>
      <xdr:row>346</xdr:row>
      <xdr:rowOff>19050</xdr:rowOff>
    </xdr:from>
    <xdr:ext cx="1180127" cy="209550"/>
    <xdr:sp macro="" textlink="">
      <xdr:nvSpPr>
        <xdr:cNvPr id="131" name="テキスト ボックス 130">
          <a:extLst>
            <a:ext uri="{FF2B5EF4-FFF2-40B4-BE49-F238E27FC236}">
              <a16:creationId xmlns:a16="http://schemas.microsoft.com/office/drawing/2014/main" id="{00000000-0008-0000-0500-000083000000}"/>
            </a:ext>
          </a:extLst>
        </xdr:cNvPr>
        <xdr:cNvSpPr txBox="1"/>
      </xdr:nvSpPr>
      <xdr:spPr>
        <a:xfrm>
          <a:off x="5520690" y="9818370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129540</xdr:colOff>
      <xdr:row>346</xdr:row>
      <xdr:rowOff>19050</xdr:rowOff>
    </xdr:from>
    <xdr:ext cx="1180127" cy="209550"/>
    <xdr:sp macro="" textlink="">
      <xdr:nvSpPr>
        <xdr:cNvPr id="132" name="テキスト ボックス 131">
          <a:extLst>
            <a:ext uri="{FF2B5EF4-FFF2-40B4-BE49-F238E27FC236}">
              <a16:creationId xmlns:a16="http://schemas.microsoft.com/office/drawing/2014/main" id="{00000000-0008-0000-0500-000084000000}"/>
            </a:ext>
          </a:extLst>
        </xdr:cNvPr>
        <xdr:cNvSpPr txBox="1"/>
      </xdr:nvSpPr>
      <xdr:spPr>
        <a:xfrm>
          <a:off x="3463290" y="9818370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129540</xdr:colOff>
      <xdr:row>340</xdr:row>
      <xdr:rowOff>40005</xdr:rowOff>
    </xdr:from>
    <xdr:ext cx="960277" cy="188843"/>
    <xdr:sp macro="" textlink="">
      <xdr:nvSpPr>
        <xdr:cNvPr id="133" name="テキスト ボックス 132">
          <a:extLst>
            <a:ext uri="{FF2B5EF4-FFF2-40B4-BE49-F238E27FC236}">
              <a16:creationId xmlns:a16="http://schemas.microsoft.com/office/drawing/2014/main" id="{00000000-0008-0000-0500-000085000000}"/>
            </a:ext>
          </a:extLst>
        </xdr:cNvPr>
        <xdr:cNvSpPr txBox="1"/>
      </xdr:nvSpPr>
      <xdr:spPr>
        <a:xfrm>
          <a:off x="3463290" y="96652080"/>
          <a:ext cx="960277"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129540</xdr:colOff>
      <xdr:row>341</xdr:row>
      <xdr:rowOff>38100</xdr:rowOff>
    </xdr:from>
    <xdr:ext cx="960277" cy="180975"/>
    <xdr:sp macro="" textlink="">
      <xdr:nvSpPr>
        <xdr:cNvPr id="134" name="テキスト ボックス 133">
          <a:extLst>
            <a:ext uri="{FF2B5EF4-FFF2-40B4-BE49-F238E27FC236}">
              <a16:creationId xmlns:a16="http://schemas.microsoft.com/office/drawing/2014/main" id="{00000000-0008-0000-0500-000086000000}"/>
            </a:ext>
          </a:extLst>
        </xdr:cNvPr>
        <xdr:cNvSpPr txBox="1"/>
      </xdr:nvSpPr>
      <xdr:spPr>
        <a:xfrm>
          <a:off x="3463290" y="968978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129540</xdr:colOff>
      <xdr:row>342</xdr:row>
      <xdr:rowOff>19050</xdr:rowOff>
    </xdr:from>
    <xdr:ext cx="960277" cy="180975"/>
    <xdr:sp macro="" textlink="">
      <xdr:nvSpPr>
        <xdr:cNvPr id="135" name="テキスト ボックス 134">
          <a:extLst>
            <a:ext uri="{FF2B5EF4-FFF2-40B4-BE49-F238E27FC236}">
              <a16:creationId xmlns:a16="http://schemas.microsoft.com/office/drawing/2014/main" id="{00000000-0008-0000-0500-000087000000}"/>
            </a:ext>
          </a:extLst>
        </xdr:cNvPr>
        <xdr:cNvSpPr txBox="1"/>
      </xdr:nvSpPr>
      <xdr:spPr>
        <a:xfrm>
          <a:off x="3463290" y="971264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342</xdr:row>
      <xdr:rowOff>19050</xdr:rowOff>
    </xdr:from>
    <xdr:ext cx="960121" cy="180975"/>
    <xdr:sp macro="" textlink="">
      <xdr:nvSpPr>
        <xdr:cNvPr id="136" name="テキスト ボックス 135">
          <a:extLst>
            <a:ext uri="{FF2B5EF4-FFF2-40B4-BE49-F238E27FC236}">
              <a16:creationId xmlns:a16="http://schemas.microsoft.com/office/drawing/2014/main" id="{00000000-0008-0000-0500-000088000000}"/>
            </a:ext>
          </a:extLst>
        </xdr:cNvPr>
        <xdr:cNvSpPr txBox="1"/>
      </xdr:nvSpPr>
      <xdr:spPr>
        <a:xfrm>
          <a:off x="5518785" y="9712642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341</xdr:row>
      <xdr:rowOff>40005</xdr:rowOff>
    </xdr:from>
    <xdr:ext cx="960121" cy="188843"/>
    <xdr:sp macro="" textlink="">
      <xdr:nvSpPr>
        <xdr:cNvPr id="137" name="テキスト ボックス 136">
          <a:extLst>
            <a:ext uri="{FF2B5EF4-FFF2-40B4-BE49-F238E27FC236}">
              <a16:creationId xmlns:a16="http://schemas.microsoft.com/office/drawing/2014/main" id="{00000000-0008-0000-0500-000089000000}"/>
            </a:ext>
          </a:extLst>
        </xdr:cNvPr>
        <xdr:cNvSpPr txBox="1"/>
      </xdr:nvSpPr>
      <xdr:spPr>
        <a:xfrm>
          <a:off x="5518785" y="9689973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127635</xdr:colOff>
      <xdr:row>340</xdr:row>
      <xdr:rowOff>40005</xdr:rowOff>
    </xdr:from>
    <xdr:ext cx="960121" cy="188843"/>
    <xdr:sp macro="" textlink="">
      <xdr:nvSpPr>
        <xdr:cNvPr id="138" name="テキスト ボックス 137">
          <a:extLst>
            <a:ext uri="{FF2B5EF4-FFF2-40B4-BE49-F238E27FC236}">
              <a16:creationId xmlns:a16="http://schemas.microsoft.com/office/drawing/2014/main" id="{00000000-0008-0000-0500-00008A000000}"/>
            </a:ext>
          </a:extLst>
        </xdr:cNvPr>
        <xdr:cNvSpPr txBox="1"/>
      </xdr:nvSpPr>
      <xdr:spPr>
        <a:xfrm>
          <a:off x="5518785" y="9665208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350</xdr:row>
      <xdr:rowOff>28575</xdr:rowOff>
    </xdr:from>
    <xdr:ext cx="960121" cy="180975"/>
    <xdr:sp macro="" textlink="">
      <xdr:nvSpPr>
        <xdr:cNvPr id="139" name="テキスト ボックス 138">
          <a:extLst>
            <a:ext uri="{FF2B5EF4-FFF2-40B4-BE49-F238E27FC236}">
              <a16:creationId xmlns:a16="http://schemas.microsoft.com/office/drawing/2014/main" id="{00000000-0008-0000-0500-00008B000000}"/>
            </a:ext>
          </a:extLst>
        </xdr:cNvPr>
        <xdr:cNvSpPr txBox="1"/>
      </xdr:nvSpPr>
      <xdr:spPr>
        <a:xfrm>
          <a:off x="5518785" y="993457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127635</xdr:colOff>
      <xdr:row>350</xdr:row>
      <xdr:rowOff>28575</xdr:rowOff>
    </xdr:from>
    <xdr:ext cx="960121" cy="180975"/>
    <xdr:sp macro="" textlink="">
      <xdr:nvSpPr>
        <xdr:cNvPr id="140" name="テキスト ボックス 139">
          <a:extLst>
            <a:ext uri="{FF2B5EF4-FFF2-40B4-BE49-F238E27FC236}">
              <a16:creationId xmlns:a16="http://schemas.microsoft.com/office/drawing/2014/main" id="{00000000-0008-0000-0500-00008C000000}"/>
            </a:ext>
          </a:extLst>
        </xdr:cNvPr>
        <xdr:cNvSpPr txBox="1"/>
      </xdr:nvSpPr>
      <xdr:spPr>
        <a:xfrm>
          <a:off x="3461385" y="993457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127635</xdr:colOff>
      <xdr:row>350</xdr:row>
      <xdr:rowOff>30480</xdr:rowOff>
    </xdr:from>
    <xdr:ext cx="960121" cy="188843"/>
    <xdr:sp macro="" textlink="">
      <xdr:nvSpPr>
        <xdr:cNvPr id="141" name="テキスト ボックス 140">
          <a:extLst>
            <a:ext uri="{FF2B5EF4-FFF2-40B4-BE49-F238E27FC236}">
              <a16:creationId xmlns:a16="http://schemas.microsoft.com/office/drawing/2014/main" id="{00000000-0008-0000-0500-00008D000000}"/>
            </a:ext>
          </a:extLst>
        </xdr:cNvPr>
        <xdr:cNvSpPr txBox="1"/>
      </xdr:nvSpPr>
      <xdr:spPr>
        <a:xfrm>
          <a:off x="1632585" y="9934765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349</xdr:row>
      <xdr:rowOff>28575</xdr:rowOff>
    </xdr:from>
    <xdr:ext cx="960277" cy="180975"/>
    <xdr:sp macro="" textlink="">
      <xdr:nvSpPr>
        <xdr:cNvPr id="142" name="テキスト ボックス 141">
          <a:extLst>
            <a:ext uri="{FF2B5EF4-FFF2-40B4-BE49-F238E27FC236}">
              <a16:creationId xmlns:a16="http://schemas.microsoft.com/office/drawing/2014/main" id="{00000000-0008-0000-0500-00008E000000}"/>
            </a:ext>
          </a:extLst>
        </xdr:cNvPr>
        <xdr:cNvSpPr txBox="1"/>
      </xdr:nvSpPr>
      <xdr:spPr>
        <a:xfrm>
          <a:off x="5520690" y="990981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129540</xdr:colOff>
      <xdr:row>349</xdr:row>
      <xdr:rowOff>28575</xdr:rowOff>
    </xdr:from>
    <xdr:ext cx="960277" cy="180975"/>
    <xdr:sp macro="" textlink="">
      <xdr:nvSpPr>
        <xdr:cNvPr id="143" name="テキスト ボックス 142">
          <a:extLst>
            <a:ext uri="{FF2B5EF4-FFF2-40B4-BE49-F238E27FC236}">
              <a16:creationId xmlns:a16="http://schemas.microsoft.com/office/drawing/2014/main" id="{00000000-0008-0000-0500-00008F000000}"/>
            </a:ext>
          </a:extLst>
        </xdr:cNvPr>
        <xdr:cNvSpPr txBox="1"/>
      </xdr:nvSpPr>
      <xdr:spPr>
        <a:xfrm>
          <a:off x="3463290" y="990981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129540</xdr:colOff>
      <xdr:row>349</xdr:row>
      <xdr:rowOff>28575</xdr:rowOff>
    </xdr:from>
    <xdr:ext cx="960277" cy="180975"/>
    <xdr:sp macro="" textlink="">
      <xdr:nvSpPr>
        <xdr:cNvPr id="144" name="テキスト ボックス 143">
          <a:extLst>
            <a:ext uri="{FF2B5EF4-FFF2-40B4-BE49-F238E27FC236}">
              <a16:creationId xmlns:a16="http://schemas.microsoft.com/office/drawing/2014/main" id="{00000000-0008-0000-0500-000090000000}"/>
            </a:ext>
          </a:extLst>
        </xdr:cNvPr>
        <xdr:cNvSpPr txBox="1"/>
      </xdr:nvSpPr>
      <xdr:spPr>
        <a:xfrm>
          <a:off x="1634490" y="990981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351</xdr:row>
      <xdr:rowOff>28575</xdr:rowOff>
    </xdr:from>
    <xdr:ext cx="960121" cy="180975"/>
    <xdr:sp macro="" textlink="">
      <xdr:nvSpPr>
        <xdr:cNvPr id="145" name="テキスト ボックス 144">
          <a:extLst>
            <a:ext uri="{FF2B5EF4-FFF2-40B4-BE49-F238E27FC236}">
              <a16:creationId xmlns:a16="http://schemas.microsoft.com/office/drawing/2014/main" id="{00000000-0008-0000-0500-000091000000}"/>
            </a:ext>
          </a:extLst>
        </xdr:cNvPr>
        <xdr:cNvSpPr txBox="1"/>
      </xdr:nvSpPr>
      <xdr:spPr>
        <a:xfrm>
          <a:off x="5518785" y="995934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127635</xdr:colOff>
      <xdr:row>351</xdr:row>
      <xdr:rowOff>28575</xdr:rowOff>
    </xdr:from>
    <xdr:ext cx="960121" cy="180975"/>
    <xdr:sp macro="" textlink="">
      <xdr:nvSpPr>
        <xdr:cNvPr id="146" name="テキスト ボックス 145">
          <a:extLst>
            <a:ext uri="{FF2B5EF4-FFF2-40B4-BE49-F238E27FC236}">
              <a16:creationId xmlns:a16="http://schemas.microsoft.com/office/drawing/2014/main" id="{00000000-0008-0000-0500-000092000000}"/>
            </a:ext>
          </a:extLst>
        </xdr:cNvPr>
        <xdr:cNvSpPr txBox="1"/>
      </xdr:nvSpPr>
      <xdr:spPr>
        <a:xfrm>
          <a:off x="3461385" y="995934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127635</xdr:colOff>
      <xdr:row>351</xdr:row>
      <xdr:rowOff>28575</xdr:rowOff>
    </xdr:from>
    <xdr:ext cx="960121" cy="180975"/>
    <xdr:sp macro="" textlink="">
      <xdr:nvSpPr>
        <xdr:cNvPr id="147" name="テキスト ボックス 146">
          <a:extLst>
            <a:ext uri="{FF2B5EF4-FFF2-40B4-BE49-F238E27FC236}">
              <a16:creationId xmlns:a16="http://schemas.microsoft.com/office/drawing/2014/main" id="{00000000-0008-0000-0500-000093000000}"/>
            </a:ext>
          </a:extLst>
        </xdr:cNvPr>
        <xdr:cNvSpPr txBox="1"/>
      </xdr:nvSpPr>
      <xdr:spPr>
        <a:xfrm>
          <a:off x="1632585" y="995934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127635</xdr:colOff>
      <xdr:row>353</xdr:row>
      <xdr:rowOff>19050</xdr:rowOff>
    </xdr:from>
    <xdr:ext cx="1145023" cy="209550"/>
    <xdr:sp macro="" textlink="">
      <xdr:nvSpPr>
        <xdr:cNvPr id="148" name="テキスト ボックス 147">
          <a:extLst>
            <a:ext uri="{FF2B5EF4-FFF2-40B4-BE49-F238E27FC236}">
              <a16:creationId xmlns:a16="http://schemas.microsoft.com/office/drawing/2014/main" id="{00000000-0008-0000-0500-000094000000}"/>
            </a:ext>
          </a:extLst>
        </xdr:cNvPr>
        <xdr:cNvSpPr txBox="1"/>
      </xdr:nvSpPr>
      <xdr:spPr>
        <a:xfrm>
          <a:off x="1632585" y="10014585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129540</xdr:colOff>
      <xdr:row>353</xdr:row>
      <xdr:rowOff>19050</xdr:rowOff>
    </xdr:from>
    <xdr:ext cx="1153506" cy="209550"/>
    <xdr:sp macro="" textlink="">
      <xdr:nvSpPr>
        <xdr:cNvPr id="149" name="テキスト ボックス 148">
          <a:extLst>
            <a:ext uri="{FF2B5EF4-FFF2-40B4-BE49-F238E27FC236}">
              <a16:creationId xmlns:a16="http://schemas.microsoft.com/office/drawing/2014/main" id="{00000000-0008-0000-0500-000095000000}"/>
            </a:ext>
          </a:extLst>
        </xdr:cNvPr>
        <xdr:cNvSpPr txBox="1"/>
      </xdr:nvSpPr>
      <xdr:spPr>
        <a:xfrm>
          <a:off x="3463290" y="100145850"/>
          <a:ext cx="115350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353</xdr:row>
      <xdr:rowOff>19050</xdr:rowOff>
    </xdr:from>
    <xdr:ext cx="1145023" cy="209550"/>
    <xdr:sp macro="" textlink="">
      <xdr:nvSpPr>
        <xdr:cNvPr id="150" name="テキスト ボックス 149">
          <a:extLst>
            <a:ext uri="{FF2B5EF4-FFF2-40B4-BE49-F238E27FC236}">
              <a16:creationId xmlns:a16="http://schemas.microsoft.com/office/drawing/2014/main" id="{00000000-0008-0000-0500-000096000000}"/>
            </a:ext>
          </a:extLst>
        </xdr:cNvPr>
        <xdr:cNvSpPr txBox="1"/>
      </xdr:nvSpPr>
      <xdr:spPr>
        <a:xfrm>
          <a:off x="5518785" y="10014585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127635</xdr:colOff>
      <xdr:row>354</xdr:row>
      <xdr:rowOff>19050</xdr:rowOff>
    </xdr:from>
    <xdr:ext cx="1154533" cy="200025"/>
    <xdr:sp macro="" textlink="">
      <xdr:nvSpPr>
        <xdr:cNvPr id="151" name="テキスト ボックス 150">
          <a:extLst>
            <a:ext uri="{FF2B5EF4-FFF2-40B4-BE49-F238E27FC236}">
              <a16:creationId xmlns:a16="http://schemas.microsoft.com/office/drawing/2014/main" id="{00000000-0008-0000-0500-000097000000}"/>
            </a:ext>
          </a:extLst>
        </xdr:cNvPr>
        <xdr:cNvSpPr txBox="1"/>
      </xdr:nvSpPr>
      <xdr:spPr>
        <a:xfrm>
          <a:off x="1632585" y="10039350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129540</xdr:colOff>
      <xdr:row>354</xdr:row>
      <xdr:rowOff>19050</xdr:rowOff>
    </xdr:from>
    <xdr:ext cx="1180127" cy="200025"/>
    <xdr:sp macro="" textlink="">
      <xdr:nvSpPr>
        <xdr:cNvPr id="152" name="テキスト ボックス 151">
          <a:extLst>
            <a:ext uri="{FF2B5EF4-FFF2-40B4-BE49-F238E27FC236}">
              <a16:creationId xmlns:a16="http://schemas.microsoft.com/office/drawing/2014/main" id="{00000000-0008-0000-0500-000098000000}"/>
            </a:ext>
          </a:extLst>
        </xdr:cNvPr>
        <xdr:cNvSpPr txBox="1"/>
      </xdr:nvSpPr>
      <xdr:spPr>
        <a:xfrm>
          <a:off x="5520690" y="10039350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129540</xdr:colOff>
      <xdr:row>354</xdr:row>
      <xdr:rowOff>19050</xdr:rowOff>
    </xdr:from>
    <xdr:ext cx="1180127" cy="200025"/>
    <xdr:sp macro="" textlink="">
      <xdr:nvSpPr>
        <xdr:cNvPr id="153" name="テキスト ボックス 152">
          <a:extLst>
            <a:ext uri="{FF2B5EF4-FFF2-40B4-BE49-F238E27FC236}">
              <a16:creationId xmlns:a16="http://schemas.microsoft.com/office/drawing/2014/main" id="{00000000-0008-0000-0500-000099000000}"/>
            </a:ext>
          </a:extLst>
        </xdr:cNvPr>
        <xdr:cNvSpPr txBox="1"/>
      </xdr:nvSpPr>
      <xdr:spPr>
        <a:xfrm>
          <a:off x="3463290" y="10039350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10</xdr:col>
      <xdr:colOff>3810</xdr:colOff>
      <xdr:row>355</xdr:row>
      <xdr:rowOff>28575</xdr:rowOff>
    </xdr:from>
    <xdr:ext cx="1154533" cy="209550"/>
    <xdr:sp macro="" textlink="">
      <xdr:nvSpPr>
        <xdr:cNvPr id="154" name="テキスト ボックス 153">
          <a:extLst>
            <a:ext uri="{FF2B5EF4-FFF2-40B4-BE49-F238E27FC236}">
              <a16:creationId xmlns:a16="http://schemas.microsoft.com/office/drawing/2014/main" id="{00000000-0008-0000-0500-00009A000000}"/>
            </a:ext>
          </a:extLst>
        </xdr:cNvPr>
        <xdr:cNvSpPr txBox="1"/>
      </xdr:nvSpPr>
      <xdr:spPr>
        <a:xfrm>
          <a:off x="1661160" y="10065067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35</xdr:col>
      <xdr:colOff>24765</xdr:colOff>
      <xdr:row>355</xdr:row>
      <xdr:rowOff>38100</xdr:rowOff>
    </xdr:from>
    <xdr:ext cx="1180127" cy="209550"/>
    <xdr:sp macro="" textlink="">
      <xdr:nvSpPr>
        <xdr:cNvPr id="155" name="テキスト ボックス 154">
          <a:extLst>
            <a:ext uri="{FF2B5EF4-FFF2-40B4-BE49-F238E27FC236}">
              <a16:creationId xmlns:a16="http://schemas.microsoft.com/office/drawing/2014/main" id="{00000000-0008-0000-0500-00009B000000}"/>
            </a:ext>
          </a:extLst>
        </xdr:cNvPr>
        <xdr:cNvSpPr txBox="1"/>
      </xdr:nvSpPr>
      <xdr:spPr>
        <a:xfrm>
          <a:off x="5568315" y="10066020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22</xdr:col>
      <xdr:colOff>15240</xdr:colOff>
      <xdr:row>355</xdr:row>
      <xdr:rowOff>9525</xdr:rowOff>
    </xdr:from>
    <xdr:ext cx="1180127" cy="209550"/>
    <xdr:sp macro="" textlink="">
      <xdr:nvSpPr>
        <xdr:cNvPr id="156" name="テキスト ボックス 155">
          <a:extLst>
            <a:ext uri="{FF2B5EF4-FFF2-40B4-BE49-F238E27FC236}">
              <a16:creationId xmlns:a16="http://schemas.microsoft.com/office/drawing/2014/main" id="{00000000-0008-0000-0500-00009C000000}"/>
            </a:ext>
          </a:extLst>
        </xdr:cNvPr>
        <xdr:cNvSpPr txBox="1"/>
      </xdr:nvSpPr>
      <xdr:spPr>
        <a:xfrm>
          <a:off x="3501390" y="10063162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129540</xdr:colOff>
      <xdr:row>367</xdr:row>
      <xdr:rowOff>28575</xdr:rowOff>
    </xdr:from>
    <xdr:ext cx="960277" cy="180975"/>
    <xdr:sp macro="" textlink="">
      <xdr:nvSpPr>
        <xdr:cNvPr id="157" name="テキスト ボックス 156">
          <a:extLst>
            <a:ext uri="{FF2B5EF4-FFF2-40B4-BE49-F238E27FC236}">
              <a16:creationId xmlns:a16="http://schemas.microsoft.com/office/drawing/2014/main" id="{00000000-0008-0000-0500-00009D000000}"/>
            </a:ext>
          </a:extLst>
        </xdr:cNvPr>
        <xdr:cNvSpPr txBox="1"/>
      </xdr:nvSpPr>
      <xdr:spPr>
        <a:xfrm>
          <a:off x="1634490" y="1040130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129540</xdr:colOff>
      <xdr:row>367</xdr:row>
      <xdr:rowOff>28575</xdr:rowOff>
    </xdr:from>
    <xdr:ext cx="960277" cy="180975"/>
    <xdr:sp macro="" textlink="">
      <xdr:nvSpPr>
        <xdr:cNvPr id="158" name="テキスト ボックス 157">
          <a:extLst>
            <a:ext uri="{FF2B5EF4-FFF2-40B4-BE49-F238E27FC236}">
              <a16:creationId xmlns:a16="http://schemas.microsoft.com/office/drawing/2014/main" id="{00000000-0008-0000-0500-00009E000000}"/>
            </a:ext>
          </a:extLst>
        </xdr:cNvPr>
        <xdr:cNvSpPr txBox="1"/>
      </xdr:nvSpPr>
      <xdr:spPr>
        <a:xfrm>
          <a:off x="3463290" y="1040130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129540</xdr:colOff>
      <xdr:row>367</xdr:row>
      <xdr:rowOff>28575</xdr:rowOff>
    </xdr:from>
    <xdr:ext cx="960277" cy="180975"/>
    <xdr:sp macro="" textlink="">
      <xdr:nvSpPr>
        <xdr:cNvPr id="159" name="テキスト ボックス 158">
          <a:extLst>
            <a:ext uri="{FF2B5EF4-FFF2-40B4-BE49-F238E27FC236}">
              <a16:creationId xmlns:a16="http://schemas.microsoft.com/office/drawing/2014/main" id="{00000000-0008-0000-0500-00009F000000}"/>
            </a:ext>
          </a:extLst>
        </xdr:cNvPr>
        <xdr:cNvSpPr txBox="1"/>
      </xdr:nvSpPr>
      <xdr:spPr>
        <a:xfrm>
          <a:off x="5520690" y="1040130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127635</xdr:colOff>
      <xdr:row>368</xdr:row>
      <xdr:rowOff>28575</xdr:rowOff>
    </xdr:from>
    <xdr:ext cx="960121" cy="180975"/>
    <xdr:sp macro="" textlink="">
      <xdr:nvSpPr>
        <xdr:cNvPr id="160" name="テキスト ボックス 159">
          <a:extLst>
            <a:ext uri="{FF2B5EF4-FFF2-40B4-BE49-F238E27FC236}">
              <a16:creationId xmlns:a16="http://schemas.microsoft.com/office/drawing/2014/main" id="{00000000-0008-0000-0500-0000A0000000}"/>
            </a:ext>
          </a:extLst>
        </xdr:cNvPr>
        <xdr:cNvSpPr txBox="1"/>
      </xdr:nvSpPr>
      <xdr:spPr>
        <a:xfrm>
          <a:off x="3461385" y="1042606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368</xdr:row>
      <xdr:rowOff>28575</xdr:rowOff>
    </xdr:from>
    <xdr:ext cx="960277" cy="180975"/>
    <xdr:sp macro="" textlink="">
      <xdr:nvSpPr>
        <xdr:cNvPr id="161" name="テキスト ボックス 160">
          <a:extLst>
            <a:ext uri="{FF2B5EF4-FFF2-40B4-BE49-F238E27FC236}">
              <a16:creationId xmlns:a16="http://schemas.microsoft.com/office/drawing/2014/main" id="{00000000-0008-0000-0500-0000A1000000}"/>
            </a:ext>
          </a:extLst>
        </xdr:cNvPr>
        <xdr:cNvSpPr txBox="1"/>
      </xdr:nvSpPr>
      <xdr:spPr>
        <a:xfrm>
          <a:off x="5520690" y="1042606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129540</xdr:colOff>
      <xdr:row>368</xdr:row>
      <xdr:rowOff>28575</xdr:rowOff>
    </xdr:from>
    <xdr:ext cx="960277" cy="180975"/>
    <xdr:sp macro="" textlink="">
      <xdr:nvSpPr>
        <xdr:cNvPr id="162" name="テキスト ボックス 161">
          <a:extLst>
            <a:ext uri="{FF2B5EF4-FFF2-40B4-BE49-F238E27FC236}">
              <a16:creationId xmlns:a16="http://schemas.microsoft.com/office/drawing/2014/main" id="{00000000-0008-0000-0500-0000A2000000}"/>
            </a:ext>
          </a:extLst>
        </xdr:cNvPr>
        <xdr:cNvSpPr txBox="1"/>
      </xdr:nvSpPr>
      <xdr:spPr>
        <a:xfrm>
          <a:off x="1634490" y="1042606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129540</xdr:colOff>
      <xdr:row>369</xdr:row>
      <xdr:rowOff>28575</xdr:rowOff>
    </xdr:from>
    <xdr:ext cx="960277" cy="180975"/>
    <xdr:sp macro="" textlink="">
      <xdr:nvSpPr>
        <xdr:cNvPr id="163" name="テキスト ボックス 162">
          <a:extLst>
            <a:ext uri="{FF2B5EF4-FFF2-40B4-BE49-F238E27FC236}">
              <a16:creationId xmlns:a16="http://schemas.microsoft.com/office/drawing/2014/main" id="{00000000-0008-0000-0500-0000A3000000}"/>
            </a:ext>
          </a:extLst>
        </xdr:cNvPr>
        <xdr:cNvSpPr txBox="1"/>
      </xdr:nvSpPr>
      <xdr:spPr>
        <a:xfrm>
          <a:off x="1634490" y="1045083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127635</xdr:colOff>
      <xdr:row>369</xdr:row>
      <xdr:rowOff>28575</xdr:rowOff>
    </xdr:from>
    <xdr:ext cx="960121" cy="180975"/>
    <xdr:sp macro="" textlink="">
      <xdr:nvSpPr>
        <xdr:cNvPr id="164" name="テキスト ボックス 163">
          <a:extLst>
            <a:ext uri="{FF2B5EF4-FFF2-40B4-BE49-F238E27FC236}">
              <a16:creationId xmlns:a16="http://schemas.microsoft.com/office/drawing/2014/main" id="{00000000-0008-0000-0500-0000A4000000}"/>
            </a:ext>
          </a:extLst>
        </xdr:cNvPr>
        <xdr:cNvSpPr txBox="1"/>
      </xdr:nvSpPr>
      <xdr:spPr>
        <a:xfrm>
          <a:off x="3461385" y="1045083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129540</xdr:colOff>
      <xdr:row>369</xdr:row>
      <xdr:rowOff>28575</xdr:rowOff>
    </xdr:from>
    <xdr:ext cx="960277" cy="180975"/>
    <xdr:sp macro="" textlink="">
      <xdr:nvSpPr>
        <xdr:cNvPr id="165" name="テキスト ボックス 164">
          <a:extLst>
            <a:ext uri="{FF2B5EF4-FFF2-40B4-BE49-F238E27FC236}">
              <a16:creationId xmlns:a16="http://schemas.microsoft.com/office/drawing/2014/main" id="{00000000-0008-0000-0500-0000A5000000}"/>
            </a:ext>
          </a:extLst>
        </xdr:cNvPr>
        <xdr:cNvSpPr txBox="1"/>
      </xdr:nvSpPr>
      <xdr:spPr>
        <a:xfrm>
          <a:off x="5520690" y="1045083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129540</xdr:colOff>
      <xdr:row>371</xdr:row>
      <xdr:rowOff>19050</xdr:rowOff>
    </xdr:from>
    <xdr:ext cx="1153506" cy="209550"/>
    <xdr:sp macro="" textlink="">
      <xdr:nvSpPr>
        <xdr:cNvPr id="166" name="テキスト ボックス 165">
          <a:extLst>
            <a:ext uri="{FF2B5EF4-FFF2-40B4-BE49-F238E27FC236}">
              <a16:creationId xmlns:a16="http://schemas.microsoft.com/office/drawing/2014/main" id="{00000000-0008-0000-0500-0000A6000000}"/>
            </a:ext>
          </a:extLst>
        </xdr:cNvPr>
        <xdr:cNvSpPr txBox="1"/>
      </xdr:nvSpPr>
      <xdr:spPr>
        <a:xfrm>
          <a:off x="1634490" y="105060750"/>
          <a:ext cx="115350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371</xdr:row>
      <xdr:rowOff>11430</xdr:rowOff>
    </xdr:from>
    <xdr:ext cx="1145023" cy="217311"/>
    <xdr:sp macro="" textlink="">
      <xdr:nvSpPr>
        <xdr:cNvPr id="167" name="テキスト ボックス 166">
          <a:extLst>
            <a:ext uri="{FF2B5EF4-FFF2-40B4-BE49-F238E27FC236}">
              <a16:creationId xmlns:a16="http://schemas.microsoft.com/office/drawing/2014/main" id="{00000000-0008-0000-0500-0000A7000000}"/>
            </a:ext>
          </a:extLst>
        </xdr:cNvPr>
        <xdr:cNvSpPr txBox="1"/>
      </xdr:nvSpPr>
      <xdr:spPr>
        <a:xfrm>
          <a:off x="5518785" y="105053130"/>
          <a:ext cx="1145023"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127635</xdr:colOff>
      <xdr:row>371</xdr:row>
      <xdr:rowOff>11430</xdr:rowOff>
    </xdr:from>
    <xdr:ext cx="1145023" cy="217311"/>
    <xdr:sp macro="" textlink="">
      <xdr:nvSpPr>
        <xdr:cNvPr id="168" name="テキスト ボックス 167">
          <a:extLst>
            <a:ext uri="{FF2B5EF4-FFF2-40B4-BE49-F238E27FC236}">
              <a16:creationId xmlns:a16="http://schemas.microsoft.com/office/drawing/2014/main" id="{00000000-0008-0000-0500-0000A8000000}"/>
            </a:ext>
          </a:extLst>
        </xdr:cNvPr>
        <xdr:cNvSpPr txBox="1"/>
      </xdr:nvSpPr>
      <xdr:spPr>
        <a:xfrm>
          <a:off x="3461385" y="105053130"/>
          <a:ext cx="1145023"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127635</xdr:colOff>
      <xdr:row>372</xdr:row>
      <xdr:rowOff>19050</xdr:rowOff>
    </xdr:from>
    <xdr:ext cx="1154533" cy="200025"/>
    <xdr:sp macro="" textlink="">
      <xdr:nvSpPr>
        <xdr:cNvPr id="169" name="テキスト ボックス 168">
          <a:extLst>
            <a:ext uri="{FF2B5EF4-FFF2-40B4-BE49-F238E27FC236}">
              <a16:creationId xmlns:a16="http://schemas.microsoft.com/office/drawing/2014/main" id="{00000000-0008-0000-0500-0000A9000000}"/>
            </a:ext>
          </a:extLst>
        </xdr:cNvPr>
        <xdr:cNvSpPr txBox="1"/>
      </xdr:nvSpPr>
      <xdr:spPr>
        <a:xfrm>
          <a:off x="3461385" y="10530840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127635</xdr:colOff>
      <xdr:row>372</xdr:row>
      <xdr:rowOff>19050</xdr:rowOff>
    </xdr:from>
    <xdr:ext cx="1154533" cy="200025"/>
    <xdr:sp macro="" textlink="">
      <xdr:nvSpPr>
        <xdr:cNvPr id="170" name="テキスト ボックス 169">
          <a:extLst>
            <a:ext uri="{FF2B5EF4-FFF2-40B4-BE49-F238E27FC236}">
              <a16:creationId xmlns:a16="http://schemas.microsoft.com/office/drawing/2014/main" id="{00000000-0008-0000-0500-0000AA000000}"/>
            </a:ext>
          </a:extLst>
        </xdr:cNvPr>
        <xdr:cNvSpPr txBox="1"/>
      </xdr:nvSpPr>
      <xdr:spPr>
        <a:xfrm>
          <a:off x="5518785" y="10530840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129540</xdr:colOff>
      <xdr:row>372</xdr:row>
      <xdr:rowOff>19050</xdr:rowOff>
    </xdr:from>
    <xdr:ext cx="1180127" cy="200025"/>
    <xdr:sp macro="" textlink="">
      <xdr:nvSpPr>
        <xdr:cNvPr id="171" name="テキスト ボックス 170">
          <a:extLst>
            <a:ext uri="{FF2B5EF4-FFF2-40B4-BE49-F238E27FC236}">
              <a16:creationId xmlns:a16="http://schemas.microsoft.com/office/drawing/2014/main" id="{00000000-0008-0000-0500-0000AB000000}"/>
            </a:ext>
          </a:extLst>
        </xdr:cNvPr>
        <xdr:cNvSpPr txBox="1"/>
      </xdr:nvSpPr>
      <xdr:spPr>
        <a:xfrm>
          <a:off x="1634490" y="10530840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129540</xdr:colOff>
      <xdr:row>373</xdr:row>
      <xdr:rowOff>9525</xdr:rowOff>
    </xdr:from>
    <xdr:ext cx="1180127" cy="209550"/>
    <xdr:sp macro="" textlink="">
      <xdr:nvSpPr>
        <xdr:cNvPr id="172" name="テキスト ボックス 171">
          <a:extLst>
            <a:ext uri="{FF2B5EF4-FFF2-40B4-BE49-F238E27FC236}">
              <a16:creationId xmlns:a16="http://schemas.microsoft.com/office/drawing/2014/main" id="{00000000-0008-0000-0500-0000AC000000}"/>
            </a:ext>
          </a:extLst>
        </xdr:cNvPr>
        <xdr:cNvSpPr txBox="1"/>
      </xdr:nvSpPr>
      <xdr:spPr>
        <a:xfrm>
          <a:off x="1634490" y="10554652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127635</xdr:colOff>
      <xdr:row>373</xdr:row>
      <xdr:rowOff>9525</xdr:rowOff>
    </xdr:from>
    <xdr:ext cx="1154533" cy="209550"/>
    <xdr:sp macro="" textlink="">
      <xdr:nvSpPr>
        <xdr:cNvPr id="173" name="テキスト ボックス 172">
          <a:extLst>
            <a:ext uri="{FF2B5EF4-FFF2-40B4-BE49-F238E27FC236}">
              <a16:creationId xmlns:a16="http://schemas.microsoft.com/office/drawing/2014/main" id="{00000000-0008-0000-0500-0000AD000000}"/>
            </a:ext>
          </a:extLst>
        </xdr:cNvPr>
        <xdr:cNvSpPr txBox="1"/>
      </xdr:nvSpPr>
      <xdr:spPr>
        <a:xfrm>
          <a:off x="5518785" y="10554652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127635</xdr:colOff>
      <xdr:row>373</xdr:row>
      <xdr:rowOff>9525</xdr:rowOff>
    </xdr:from>
    <xdr:ext cx="1154533" cy="209550"/>
    <xdr:sp macro="" textlink="">
      <xdr:nvSpPr>
        <xdr:cNvPr id="174" name="テキスト ボックス 173">
          <a:extLst>
            <a:ext uri="{FF2B5EF4-FFF2-40B4-BE49-F238E27FC236}">
              <a16:creationId xmlns:a16="http://schemas.microsoft.com/office/drawing/2014/main" id="{00000000-0008-0000-0500-0000AE000000}"/>
            </a:ext>
          </a:extLst>
        </xdr:cNvPr>
        <xdr:cNvSpPr txBox="1"/>
      </xdr:nvSpPr>
      <xdr:spPr>
        <a:xfrm>
          <a:off x="3461385" y="10554652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129540</xdr:colOff>
      <xdr:row>376</xdr:row>
      <xdr:rowOff>28575</xdr:rowOff>
    </xdr:from>
    <xdr:ext cx="960277" cy="180975"/>
    <xdr:sp macro="" textlink="">
      <xdr:nvSpPr>
        <xdr:cNvPr id="175" name="テキスト ボックス 174">
          <a:extLst>
            <a:ext uri="{FF2B5EF4-FFF2-40B4-BE49-F238E27FC236}">
              <a16:creationId xmlns:a16="http://schemas.microsoft.com/office/drawing/2014/main" id="{00000000-0008-0000-0500-0000AF000000}"/>
            </a:ext>
          </a:extLst>
        </xdr:cNvPr>
        <xdr:cNvSpPr txBox="1"/>
      </xdr:nvSpPr>
      <xdr:spPr>
        <a:xfrm>
          <a:off x="3463290" y="1064704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129540</xdr:colOff>
      <xdr:row>376</xdr:row>
      <xdr:rowOff>28575</xdr:rowOff>
    </xdr:from>
    <xdr:ext cx="960277" cy="180975"/>
    <xdr:sp macro="" textlink="">
      <xdr:nvSpPr>
        <xdr:cNvPr id="176" name="テキスト ボックス 175">
          <a:extLst>
            <a:ext uri="{FF2B5EF4-FFF2-40B4-BE49-F238E27FC236}">
              <a16:creationId xmlns:a16="http://schemas.microsoft.com/office/drawing/2014/main" id="{00000000-0008-0000-0500-0000B0000000}"/>
            </a:ext>
          </a:extLst>
        </xdr:cNvPr>
        <xdr:cNvSpPr txBox="1"/>
      </xdr:nvSpPr>
      <xdr:spPr>
        <a:xfrm>
          <a:off x="5520690" y="1064704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129540</xdr:colOff>
      <xdr:row>376</xdr:row>
      <xdr:rowOff>28575</xdr:rowOff>
    </xdr:from>
    <xdr:ext cx="960277" cy="180975"/>
    <xdr:sp macro="" textlink="">
      <xdr:nvSpPr>
        <xdr:cNvPr id="177" name="テキスト ボックス 176">
          <a:extLst>
            <a:ext uri="{FF2B5EF4-FFF2-40B4-BE49-F238E27FC236}">
              <a16:creationId xmlns:a16="http://schemas.microsoft.com/office/drawing/2014/main" id="{00000000-0008-0000-0500-0000B1000000}"/>
            </a:ext>
          </a:extLst>
        </xdr:cNvPr>
        <xdr:cNvSpPr txBox="1"/>
      </xdr:nvSpPr>
      <xdr:spPr>
        <a:xfrm>
          <a:off x="1634490" y="1064704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127635</xdr:colOff>
      <xdr:row>377</xdr:row>
      <xdr:rowOff>28575</xdr:rowOff>
    </xdr:from>
    <xdr:ext cx="960121" cy="180975"/>
    <xdr:sp macro="" textlink="">
      <xdr:nvSpPr>
        <xdr:cNvPr id="178" name="テキスト ボックス 177">
          <a:extLst>
            <a:ext uri="{FF2B5EF4-FFF2-40B4-BE49-F238E27FC236}">
              <a16:creationId xmlns:a16="http://schemas.microsoft.com/office/drawing/2014/main" id="{00000000-0008-0000-0500-0000B2000000}"/>
            </a:ext>
          </a:extLst>
        </xdr:cNvPr>
        <xdr:cNvSpPr txBox="1"/>
      </xdr:nvSpPr>
      <xdr:spPr>
        <a:xfrm>
          <a:off x="1632585" y="1067181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127635</xdr:colOff>
      <xdr:row>377</xdr:row>
      <xdr:rowOff>28575</xdr:rowOff>
    </xdr:from>
    <xdr:ext cx="960121" cy="180975"/>
    <xdr:sp macro="" textlink="">
      <xdr:nvSpPr>
        <xdr:cNvPr id="179" name="テキスト ボックス 178">
          <a:extLst>
            <a:ext uri="{FF2B5EF4-FFF2-40B4-BE49-F238E27FC236}">
              <a16:creationId xmlns:a16="http://schemas.microsoft.com/office/drawing/2014/main" id="{00000000-0008-0000-0500-0000B3000000}"/>
            </a:ext>
          </a:extLst>
        </xdr:cNvPr>
        <xdr:cNvSpPr txBox="1"/>
      </xdr:nvSpPr>
      <xdr:spPr>
        <a:xfrm>
          <a:off x="3461385" y="1067181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127635</xdr:colOff>
      <xdr:row>377</xdr:row>
      <xdr:rowOff>28575</xdr:rowOff>
    </xdr:from>
    <xdr:ext cx="960121" cy="180975"/>
    <xdr:sp macro="" textlink="">
      <xdr:nvSpPr>
        <xdr:cNvPr id="180" name="テキスト ボックス 179">
          <a:extLst>
            <a:ext uri="{FF2B5EF4-FFF2-40B4-BE49-F238E27FC236}">
              <a16:creationId xmlns:a16="http://schemas.microsoft.com/office/drawing/2014/main" id="{00000000-0008-0000-0500-0000B4000000}"/>
            </a:ext>
          </a:extLst>
        </xdr:cNvPr>
        <xdr:cNvSpPr txBox="1"/>
      </xdr:nvSpPr>
      <xdr:spPr>
        <a:xfrm>
          <a:off x="5518785" y="1067181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127635</xdr:colOff>
      <xdr:row>378</xdr:row>
      <xdr:rowOff>28575</xdr:rowOff>
    </xdr:from>
    <xdr:ext cx="960121" cy="188843"/>
    <xdr:sp macro="" textlink="">
      <xdr:nvSpPr>
        <xdr:cNvPr id="181" name="テキスト ボックス 180">
          <a:extLst>
            <a:ext uri="{FF2B5EF4-FFF2-40B4-BE49-F238E27FC236}">
              <a16:creationId xmlns:a16="http://schemas.microsoft.com/office/drawing/2014/main" id="{00000000-0008-0000-0500-0000B5000000}"/>
            </a:ext>
          </a:extLst>
        </xdr:cNvPr>
        <xdr:cNvSpPr txBox="1"/>
      </xdr:nvSpPr>
      <xdr:spPr>
        <a:xfrm>
          <a:off x="1632585" y="10696575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127635</xdr:colOff>
      <xdr:row>378</xdr:row>
      <xdr:rowOff>30480</xdr:rowOff>
    </xdr:from>
    <xdr:ext cx="960121" cy="188843"/>
    <xdr:sp macro="" textlink="">
      <xdr:nvSpPr>
        <xdr:cNvPr id="182" name="テキスト ボックス 181">
          <a:extLst>
            <a:ext uri="{FF2B5EF4-FFF2-40B4-BE49-F238E27FC236}">
              <a16:creationId xmlns:a16="http://schemas.microsoft.com/office/drawing/2014/main" id="{00000000-0008-0000-0500-0000B6000000}"/>
            </a:ext>
          </a:extLst>
        </xdr:cNvPr>
        <xdr:cNvSpPr txBox="1"/>
      </xdr:nvSpPr>
      <xdr:spPr>
        <a:xfrm>
          <a:off x="3461385" y="10696765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378</xdr:row>
      <xdr:rowOff>30480</xdr:rowOff>
    </xdr:from>
    <xdr:ext cx="960121" cy="188843"/>
    <xdr:sp macro="" textlink="">
      <xdr:nvSpPr>
        <xdr:cNvPr id="183" name="テキスト ボックス 182">
          <a:extLst>
            <a:ext uri="{FF2B5EF4-FFF2-40B4-BE49-F238E27FC236}">
              <a16:creationId xmlns:a16="http://schemas.microsoft.com/office/drawing/2014/main" id="{00000000-0008-0000-0500-0000B7000000}"/>
            </a:ext>
          </a:extLst>
        </xdr:cNvPr>
        <xdr:cNvSpPr txBox="1"/>
      </xdr:nvSpPr>
      <xdr:spPr>
        <a:xfrm>
          <a:off x="5518785" y="10696765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127635</xdr:colOff>
      <xdr:row>380</xdr:row>
      <xdr:rowOff>19050</xdr:rowOff>
    </xdr:from>
    <xdr:ext cx="1145023" cy="209550"/>
    <xdr:sp macro="" textlink="">
      <xdr:nvSpPr>
        <xdr:cNvPr id="184" name="テキスト ボックス 183">
          <a:extLst>
            <a:ext uri="{FF2B5EF4-FFF2-40B4-BE49-F238E27FC236}">
              <a16:creationId xmlns:a16="http://schemas.microsoft.com/office/drawing/2014/main" id="{00000000-0008-0000-0500-0000B8000000}"/>
            </a:ext>
          </a:extLst>
        </xdr:cNvPr>
        <xdr:cNvSpPr txBox="1"/>
      </xdr:nvSpPr>
      <xdr:spPr>
        <a:xfrm>
          <a:off x="1632585" y="10751820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127635</xdr:colOff>
      <xdr:row>380</xdr:row>
      <xdr:rowOff>7620</xdr:rowOff>
    </xdr:from>
    <xdr:ext cx="1145023" cy="209550"/>
    <xdr:sp macro="" textlink="">
      <xdr:nvSpPr>
        <xdr:cNvPr id="185" name="テキスト ボックス 184">
          <a:extLst>
            <a:ext uri="{FF2B5EF4-FFF2-40B4-BE49-F238E27FC236}">
              <a16:creationId xmlns:a16="http://schemas.microsoft.com/office/drawing/2014/main" id="{00000000-0008-0000-0500-0000B9000000}"/>
            </a:ext>
          </a:extLst>
        </xdr:cNvPr>
        <xdr:cNvSpPr txBox="1"/>
      </xdr:nvSpPr>
      <xdr:spPr>
        <a:xfrm>
          <a:off x="3461385" y="10750677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127635</xdr:colOff>
      <xdr:row>380</xdr:row>
      <xdr:rowOff>7620</xdr:rowOff>
    </xdr:from>
    <xdr:ext cx="1145023" cy="209550"/>
    <xdr:sp macro="" textlink="">
      <xdr:nvSpPr>
        <xdr:cNvPr id="186" name="テキスト ボックス 185">
          <a:extLst>
            <a:ext uri="{FF2B5EF4-FFF2-40B4-BE49-F238E27FC236}">
              <a16:creationId xmlns:a16="http://schemas.microsoft.com/office/drawing/2014/main" id="{00000000-0008-0000-0500-0000BA000000}"/>
            </a:ext>
          </a:extLst>
        </xdr:cNvPr>
        <xdr:cNvSpPr txBox="1"/>
      </xdr:nvSpPr>
      <xdr:spPr>
        <a:xfrm>
          <a:off x="5518785" y="10750677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127635</xdr:colOff>
      <xdr:row>381</xdr:row>
      <xdr:rowOff>19050</xdr:rowOff>
    </xdr:from>
    <xdr:ext cx="1154533" cy="200025"/>
    <xdr:sp macro="" textlink="">
      <xdr:nvSpPr>
        <xdr:cNvPr id="187" name="テキスト ボックス 186">
          <a:extLst>
            <a:ext uri="{FF2B5EF4-FFF2-40B4-BE49-F238E27FC236}">
              <a16:creationId xmlns:a16="http://schemas.microsoft.com/office/drawing/2014/main" id="{00000000-0008-0000-0500-0000BB000000}"/>
            </a:ext>
          </a:extLst>
        </xdr:cNvPr>
        <xdr:cNvSpPr txBox="1"/>
      </xdr:nvSpPr>
      <xdr:spPr>
        <a:xfrm>
          <a:off x="1632585" y="10776585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127635</xdr:colOff>
      <xdr:row>381</xdr:row>
      <xdr:rowOff>19050</xdr:rowOff>
    </xdr:from>
    <xdr:ext cx="1154533" cy="200025"/>
    <xdr:sp macro="" textlink="">
      <xdr:nvSpPr>
        <xdr:cNvPr id="188" name="テキスト ボックス 187">
          <a:extLst>
            <a:ext uri="{FF2B5EF4-FFF2-40B4-BE49-F238E27FC236}">
              <a16:creationId xmlns:a16="http://schemas.microsoft.com/office/drawing/2014/main" id="{00000000-0008-0000-0500-0000BC000000}"/>
            </a:ext>
          </a:extLst>
        </xdr:cNvPr>
        <xdr:cNvSpPr txBox="1"/>
      </xdr:nvSpPr>
      <xdr:spPr>
        <a:xfrm>
          <a:off x="5518785" y="10776585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127635</xdr:colOff>
      <xdr:row>381</xdr:row>
      <xdr:rowOff>19050</xdr:rowOff>
    </xdr:from>
    <xdr:ext cx="1154533" cy="200025"/>
    <xdr:sp macro="" textlink="">
      <xdr:nvSpPr>
        <xdr:cNvPr id="189" name="テキスト ボックス 188">
          <a:extLst>
            <a:ext uri="{FF2B5EF4-FFF2-40B4-BE49-F238E27FC236}">
              <a16:creationId xmlns:a16="http://schemas.microsoft.com/office/drawing/2014/main" id="{00000000-0008-0000-0500-0000BD000000}"/>
            </a:ext>
          </a:extLst>
        </xdr:cNvPr>
        <xdr:cNvSpPr txBox="1"/>
      </xdr:nvSpPr>
      <xdr:spPr>
        <a:xfrm>
          <a:off x="3461385" y="107765850"/>
          <a:ext cx="1154533"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127635</xdr:colOff>
      <xdr:row>382</xdr:row>
      <xdr:rowOff>9525</xdr:rowOff>
    </xdr:from>
    <xdr:ext cx="1154533" cy="209550"/>
    <xdr:sp macro="" textlink="">
      <xdr:nvSpPr>
        <xdr:cNvPr id="190" name="テキスト ボックス 189">
          <a:extLst>
            <a:ext uri="{FF2B5EF4-FFF2-40B4-BE49-F238E27FC236}">
              <a16:creationId xmlns:a16="http://schemas.microsoft.com/office/drawing/2014/main" id="{00000000-0008-0000-0500-0000BE000000}"/>
            </a:ext>
          </a:extLst>
        </xdr:cNvPr>
        <xdr:cNvSpPr txBox="1"/>
      </xdr:nvSpPr>
      <xdr:spPr>
        <a:xfrm>
          <a:off x="1632585" y="10800397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127635</xdr:colOff>
      <xdr:row>382</xdr:row>
      <xdr:rowOff>9525</xdr:rowOff>
    </xdr:from>
    <xdr:ext cx="1154533" cy="209550"/>
    <xdr:sp macro="" textlink="">
      <xdr:nvSpPr>
        <xdr:cNvPr id="191" name="テキスト ボックス 190">
          <a:extLst>
            <a:ext uri="{FF2B5EF4-FFF2-40B4-BE49-F238E27FC236}">
              <a16:creationId xmlns:a16="http://schemas.microsoft.com/office/drawing/2014/main" id="{00000000-0008-0000-0500-0000BF000000}"/>
            </a:ext>
          </a:extLst>
        </xdr:cNvPr>
        <xdr:cNvSpPr txBox="1"/>
      </xdr:nvSpPr>
      <xdr:spPr>
        <a:xfrm>
          <a:off x="5518785" y="10800397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127635</xdr:colOff>
      <xdr:row>382</xdr:row>
      <xdr:rowOff>9525</xdr:rowOff>
    </xdr:from>
    <xdr:ext cx="1154533" cy="209550"/>
    <xdr:sp macro="" textlink="">
      <xdr:nvSpPr>
        <xdr:cNvPr id="192" name="テキスト ボックス 191">
          <a:extLst>
            <a:ext uri="{FF2B5EF4-FFF2-40B4-BE49-F238E27FC236}">
              <a16:creationId xmlns:a16="http://schemas.microsoft.com/office/drawing/2014/main" id="{00000000-0008-0000-0500-0000C0000000}"/>
            </a:ext>
          </a:extLst>
        </xdr:cNvPr>
        <xdr:cNvSpPr txBox="1"/>
      </xdr:nvSpPr>
      <xdr:spPr>
        <a:xfrm>
          <a:off x="3461385" y="108003975"/>
          <a:ext cx="115453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388</xdr:row>
      <xdr:rowOff>17145</xdr:rowOff>
    </xdr:from>
    <xdr:ext cx="968851" cy="188843"/>
    <xdr:sp macro="" textlink="">
      <xdr:nvSpPr>
        <xdr:cNvPr id="193" name="テキスト ボックス 192">
          <a:extLst>
            <a:ext uri="{FF2B5EF4-FFF2-40B4-BE49-F238E27FC236}">
              <a16:creationId xmlns:a16="http://schemas.microsoft.com/office/drawing/2014/main" id="{00000000-0008-0000-0500-0000C1000000}"/>
            </a:ext>
          </a:extLst>
        </xdr:cNvPr>
        <xdr:cNvSpPr txBox="1"/>
      </xdr:nvSpPr>
      <xdr:spPr>
        <a:xfrm>
          <a:off x="1630680" y="10987849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388</xdr:row>
      <xdr:rowOff>15240</xdr:rowOff>
    </xdr:from>
    <xdr:ext cx="968851" cy="188843"/>
    <xdr:sp macro="" textlink="">
      <xdr:nvSpPr>
        <xdr:cNvPr id="194" name="テキスト ボックス 193">
          <a:extLst>
            <a:ext uri="{FF2B5EF4-FFF2-40B4-BE49-F238E27FC236}">
              <a16:creationId xmlns:a16="http://schemas.microsoft.com/office/drawing/2014/main" id="{00000000-0008-0000-0500-0000C2000000}"/>
            </a:ext>
          </a:extLst>
        </xdr:cNvPr>
        <xdr:cNvSpPr txBox="1"/>
      </xdr:nvSpPr>
      <xdr:spPr>
        <a:xfrm>
          <a:off x="3459480" y="109876590"/>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388</xdr:row>
      <xdr:rowOff>17145</xdr:rowOff>
    </xdr:from>
    <xdr:ext cx="968851" cy="188843"/>
    <xdr:sp macro="" textlink="">
      <xdr:nvSpPr>
        <xdr:cNvPr id="195" name="テキスト ボックス 194">
          <a:extLst>
            <a:ext uri="{FF2B5EF4-FFF2-40B4-BE49-F238E27FC236}">
              <a16:creationId xmlns:a16="http://schemas.microsoft.com/office/drawing/2014/main" id="{00000000-0008-0000-0500-0000C3000000}"/>
            </a:ext>
          </a:extLst>
        </xdr:cNvPr>
        <xdr:cNvSpPr txBox="1"/>
      </xdr:nvSpPr>
      <xdr:spPr>
        <a:xfrm>
          <a:off x="5516880" y="10987849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389</xdr:row>
      <xdr:rowOff>17145</xdr:rowOff>
    </xdr:from>
    <xdr:ext cx="968694" cy="180975"/>
    <xdr:sp macro="" textlink="">
      <xdr:nvSpPr>
        <xdr:cNvPr id="196" name="テキスト ボックス 195">
          <a:extLst>
            <a:ext uri="{FF2B5EF4-FFF2-40B4-BE49-F238E27FC236}">
              <a16:creationId xmlns:a16="http://schemas.microsoft.com/office/drawing/2014/main" id="{00000000-0008-0000-0500-0000C4000000}"/>
            </a:ext>
          </a:extLst>
        </xdr:cNvPr>
        <xdr:cNvSpPr txBox="1"/>
      </xdr:nvSpPr>
      <xdr:spPr>
        <a:xfrm>
          <a:off x="1623060" y="1101261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120015</xdr:colOff>
      <xdr:row>389</xdr:row>
      <xdr:rowOff>17145</xdr:rowOff>
    </xdr:from>
    <xdr:ext cx="943052" cy="188843"/>
    <xdr:sp macro="" textlink="">
      <xdr:nvSpPr>
        <xdr:cNvPr id="197" name="テキスト ボックス 196">
          <a:extLst>
            <a:ext uri="{FF2B5EF4-FFF2-40B4-BE49-F238E27FC236}">
              <a16:creationId xmlns:a16="http://schemas.microsoft.com/office/drawing/2014/main" id="{00000000-0008-0000-0500-0000C5000000}"/>
            </a:ext>
          </a:extLst>
        </xdr:cNvPr>
        <xdr:cNvSpPr txBox="1"/>
      </xdr:nvSpPr>
      <xdr:spPr>
        <a:xfrm>
          <a:off x="3453765" y="110126145"/>
          <a:ext cx="943052"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389</xdr:row>
      <xdr:rowOff>17145</xdr:rowOff>
    </xdr:from>
    <xdr:ext cx="968694" cy="180975"/>
    <xdr:sp macro="" textlink="">
      <xdr:nvSpPr>
        <xdr:cNvPr id="198" name="テキスト ボックス 197">
          <a:extLst>
            <a:ext uri="{FF2B5EF4-FFF2-40B4-BE49-F238E27FC236}">
              <a16:creationId xmlns:a16="http://schemas.microsoft.com/office/drawing/2014/main" id="{00000000-0008-0000-0500-0000C6000000}"/>
            </a:ext>
          </a:extLst>
        </xdr:cNvPr>
        <xdr:cNvSpPr txBox="1"/>
      </xdr:nvSpPr>
      <xdr:spPr>
        <a:xfrm>
          <a:off x="5509260" y="1101261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390</xdr:row>
      <xdr:rowOff>17145</xdr:rowOff>
    </xdr:from>
    <xdr:ext cx="960121" cy="188843"/>
    <xdr:sp macro="" textlink="">
      <xdr:nvSpPr>
        <xdr:cNvPr id="199" name="テキスト ボックス 198">
          <a:extLst>
            <a:ext uri="{FF2B5EF4-FFF2-40B4-BE49-F238E27FC236}">
              <a16:creationId xmlns:a16="http://schemas.microsoft.com/office/drawing/2014/main" id="{00000000-0008-0000-0500-0000C7000000}"/>
            </a:ext>
          </a:extLst>
        </xdr:cNvPr>
        <xdr:cNvSpPr txBox="1"/>
      </xdr:nvSpPr>
      <xdr:spPr>
        <a:xfrm>
          <a:off x="1630680" y="1103737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390</xdr:row>
      <xdr:rowOff>17145</xdr:rowOff>
    </xdr:from>
    <xdr:ext cx="960121" cy="188843"/>
    <xdr:sp macro="" textlink="">
      <xdr:nvSpPr>
        <xdr:cNvPr id="200" name="テキスト ボックス 199">
          <a:extLst>
            <a:ext uri="{FF2B5EF4-FFF2-40B4-BE49-F238E27FC236}">
              <a16:creationId xmlns:a16="http://schemas.microsoft.com/office/drawing/2014/main" id="{00000000-0008-0000-0500-0000C8000000}"/>
            </a:ext>
          </a:extLst>
        </xdr:cNvPr>
        <xdr:cNvSpPr txBox="1"/>
      </xdr:nvSpPr>
      <xdr:spPr>
        <a:xfrm>
          <a:off x="3459480" y="1103737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390</xdr:row>
      <xdr:rowOff>17145</xdr:rowOff>
    </xdr:from>
    <xdr:ext cx="960121" cy="188843"/>
    <xdr:sp macro="" textlink="">
      <xdr:nvSpPr>
        <xdr:cNvPr id="201" name="テキスト ボックス 200">
          <a:extLst>
            <a:ext uri="{FF2B5EF4-FFF2-40B4-BE49-F238E27FC236}">
              <a16:creationId xmlns:a16="http://schemas.microsoft.com/office/drawing/2014/main" id="{00000000-0008-0000-0500-0000C9000000}"/>
            </a:ext>
          </a:extLst>
        </xdr:cNvPr>
        <xdr:cNvSpPr txBox="1"/>
      </xdr:nvSpPr>
      <xdr:spPr>
        <a:xfrm>
          <a:off x="5516880" y="1103737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392</xdr:row>
      <xdr:rowOff>17145</xdr:rowOff>
    </xdr:from>
    <xdr:ext cx="1145086" cy="209550"/>
    <xdr:sp macro="" textlink="">
      <xdr:nvSpPr>
        <xdr:cNvPr id="202" name="テキスト ボックス 201">
          <a:extLst>
            <a:ext uri="{FF2B5EF4-FFF2-40B4-BE49-F238E27FC236}">
              <a16:creationId xmlns:a16="http://schemas.microsoft.com/office/drawing/2014/main" id="{00000000-0008-0000-0500-0000CA000000}"/>
            </a:ext>
          </a:extLst>
        </xdr:cNvPr>
        <xdr:cNvSpPr txBox="1"/>
      </xdr:nvSpPr>
      <xdr:spPr>
        <a:xfrm>
          <a:off x="1630680" y="11093577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392</xdr:row>
      <xdr:rowOff>19050</xdr:rowOff>
    </xdr:from>
    <xdr:ext cx="1145086" cy="209550"/>
    <xdr:sp macro="" textlink="">
      <xdr:nvSpPr>
        <xdr:cNvPr id="203" name="テキスト ボックス 202">
          <a:extLst>
            <a:ext uri="{FF2B5EF4-FFF2-40B4-BE49-F238E27FC236}">
              <a16:creationId xmlns:a16="http://schemas.microsoft.com/office/drawing/2014/main" id="{00000000-0008-0000-0500-0000CB000000}"/>
            </a:ext>
          </a:extLst>
        </xdr:cNvPr>
        <xdr:cNvSpPr txBox="1"/>
      </xdr:nvSpPr>
      <xdr:spPr>
        <a:xfrm>
          <a:off x="3459480" y="1109376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392</xdr:row>
      <xdr:rowOff>9525</xdr:rowOff>
    </xdr:from>
    <xdr:ext cx="1145086" cy="209550"/>
    <xdr:sp macro="" textlink="">
      <xdr:nvSpPr>
        <xdr:cNvPr id="204" name="テキスト ボックス 203">
          <a:extLst>
            <a:ext uri="{FF2B5EF4-FFF2-40B4-BE49-F238E27FC236}">
              <a16:creationId xmlns:a16="http://schemas.microsoft.com/office/drawing/2014/main" id="{00000000-0008-0000-0500-0000CC000000}"/>
            </a:ext>
          </a:extLst>
        </xdr:cNvPr>
        <xdr:cNvSpPr txBox="1"/>
      </xdr:nvSpPr>
      <xdr:spPr>
        <a:xfrm>
          <a:off x="5516880" y="11092815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393</xdr:row>
      <xdr:rowOff>7620</xdr:rowOff>
    </xdr:from>
    <xdr:ext cx="1154595" cy="200025"/>
    <xdr:sp macro="" textlink="">
      <xdr:nvSpPr>
        <xdr:cNvPr id="205" name="テキスト ボックス 204">
          <a:extLst>
            <a:ext uri="{FF2B5EF4-FFF2-40B4-BE49-F238E27FC236}">
              <a16:creationId xmlns:a16="http://schemas.microsoft.com/office/drawing/2014/main" id="{00000000-0008-0000-0500-0000CD000000}"/>
            </a:ext>
          </a:extLst>
        </xdr:cNvPr>
        <xdr:cNvSpPr txBox="1"/>
      </xdr:nvSpPr>
      <xdr:spPr>
        <a:xfrm>
          <a:off x="1623060" y="11117389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393</xdr:row>
      <xdr:rowOff>9525</xdr:rowOff>
    </xdr:from>
    <xdr:ext cx="1154595" cy="200025"/>
    <xdr:sp macro="" textlink="">
      <xdr:nvSpPr>
        <xdr:cNvPr id="206" name="テキスト ボックス 205">
          <a:extLst>
            <a:ext uri="{FF2B5EF4-FFF2-40B4-BE49-F238E27FC236}">
              <a16:creationId xmlns:a16="http://schemas.microsoft.com/office/drawing/2014/main" id="{00000000-0008-0000-0500-0000CE000000}"/>
            </a:ext>
          </a:extLst>
        </xdr:cNvPr>
        <xdr:cNvSpPr txBox="1"/>
      </xdr:nvSpPr>
      <xdr:spPr>
        <a:xfrm>
          <a:off x="3451860" y="11117580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120015</xdr:colOff>
      <xdr:row>393</xdr:row>
      <xdr:rowOff>9525</xdr:rowOff>
    </xdr:from>
    <xdr:ext cx="1154596" cy="200025"/>
    <xdr:sp macro="" textlink="">
      <xdr:nvSpPr>
        <xdr:cNvPr id="207" name="テキスト ボックス 206">
          <a:extLst>
            <a:ext uri="{FF2B5EF4-FFF2-40B4-BE49-F238E27FC236}">
              <a16:creationId xmlns:a16="http://schemas.microsoft.com/office/drawing/2014/main" id="{00000000-0008-0000-0500-0000CF000000}"/>
            </a:ext>
          </a:extLst>
        </xdr:cNvPr>
        <xdr:cNvSpPr txBox="1"/>
      </xdr:nvSpPr>
      <xdr:spPr>
        <a:xfrm>
          <a:off x="5511165" y="111175800"/>
          <a:ext cx="1154596"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394</xdr:row>
      <xdr:rowOff>19050</xdr:rowOff>
    </xdr:from>
    <xdr:ext cx="1180127" cy="209550"/>
    <xdr:sp macro="" textlink="">
      <xdr:nvSpPr>
        <xdr:cNvPr id="208" name="テキスト ボックス 207">
          <a:extLst>
            <a:ext uri="{FF2B5EF4-FFF2-40B4-BE49-F238E27FC236}">
              <a16:creationId xmlns:a16="http://schemas.microsoft.com/office/drawing/2014/main" id="{00000000-0008-0000-0500-0000D0000000}"/>
            </a:ext>
          </a:extLst>
        </xdr:cNvPr>
        <xdr:cNvSpPr txBox="1"/>
      </xdr:nvSpPr>
      <xdr:spPr>
        <a:xfrm>
          <a:off x="1630680" y="11143297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394</xdr:row>
      <xdr:rowOff>19050</xdr:rowOff>
    </xdr:from>
    <xdr:ext cx="1154595" cy="209550"/>
    <xdr:sp macro="" textlink="">
      <xdr:nvSpPr>
        <xdr:cNvPr id="209" name="テキスト ボックス 208">
          <a:extLst>
            <a:ext uri="{FF2B5EF4-FFF2-40B4-BE49-F238E27FC236}">
              <a16:creationId xmlns:a16="http://schemas.microsoft.com/office/drawing/2014/main" id="{00000000-0008-0000-0500-0000D1000000}"/>
            </a:ext>
          </a:extLst>
        </xdr:cNvPr>
        <xdr:cNvSpPr txBox="1"/>
      </xdr:nvSpPr>
      <xdr:spPr>
        <a:xfrm>
          <a:off x="3451860" y="111432975"/>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394</xdr:row>
      <xdr:rowOff>20955</xdr:rowOff>
    </xdr:from>
    <xdr:ext cx="1154595" cy="209550"/>
    <xdr:sp macro="" textlink="">
      <xdr:nvSpPr>
        <xdr:cNvPr id="210" name="テキスト ボックス 209">
          <a:extLst>
            <a:ext uri="{FF2B5EF4-FFF2-40B4-BE49-F238E27FC236}">
              <a16:creationId xmlns:a16="http://schemas.microsoft.com/office/drawing/2014/main" id="{00000000-0008-0000-0500-0000D2000000}"/>
            </a:ext>
          </a:extLst>
        </xdr:cNvPr>
        <xdr:cNvSpPr txBox="1"/>
      </xdr:nvSpPr>
      <xdr:spPr>
        <a:xfrm>
          <a:off x="5509260" y="1114348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406</xdr:row>
      <xdr:rowOff>17145</xdr:rowOff>
    </xdr:from>
    <xdr:ext cx="960277" cy="180975"/>
    <xdr:sp macro="" textlink="">
      <xdr:nvSpPr>
        <xdr:cNvPr id="211" name="テキスト ボックス 210">
          <a:extLst>
            <a:ext uri="{FF2B5EF4-FFF2-40B4-BE49-F238E27FC236}">
              <a16:creationId xmlns:a16="http://schemas.microsoft.com/office/drawing/2014/main" id="{00000000-0008-0000-0500-0000D3000000}"/>
            </a:ext>
          </a:extLst>
        </xdr:cNvPr>
        <xdr:cNvSpPr txBox="1"/>
      </xdr:nvSpPr>
      <xdr:spPr>
        <a:xfrm>
          <a:off x="1630680" y="1147933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120015</xdr:colOff>
      <xdr:row>407</xdr:row>
      <xdr:rowOff>17145</xdr:rowOff>
    </xdr:from>
    <xdr:ext cx="943052" cy="180975"/>
    <xdr:sp macro="" textlink="">
      <xdr:nvSpPr>
        <xdr:cNvPr id="212" name="テキスト ボックス 211">
          <a:extLst>
            <a:ext uri="{FF2B5EF4-FFF2-40B4-BE49-F238E27FC236}">
              <a16:creationId xmlns:a16="http://schemas.microsoft.com/office/drawing/2014/main" id="{00000000-0008-0000-0500-0000D4000000}"/>
            </a:ext>
          </a:extLst>
        </xdr:cNvPr>
        <xdr:cNvSpPr txBox="1"/>
      </xdr:nvSpPr>
      <xdr:spPr>
        <a:xfrm>
          <a:off x="1624965" y="115041045"/>
          <a:ext cx="943052"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408</xdr:row>
      <xdr:rowOff>17145</xdr:rowOff>
    </xdr:from>
    <xdr:ext cx="960121" cy="188843"/>
    <xdr:sp macro="" textlink="">
      <xdr:nvSpPr>
        <xdr:cNvPr id="213" name="テキスト ボックス 212">
          <a:extLst>
            <a:ext uri="{FF2B5EF4-FFF2-40B4-BE49-F238E27FC236}">
              <a16:creationId xmlns:a16="http://schemas.microsoft.com/office/drawing/2014/main" id="{00000000-0008-0000-0500-0000D5000000}"/>
            </a:ext>
          </a:extLst>
        </xdr:cNvPr>
        <xdr:cNvSpPr txBox="1"/>
      </xdr:nvSpPr>
      <xdr:spPr>
        <a:xfrm>
          <a:off x="1630680" y="1152886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118110</xdr:colOff>
      <xdr:row>410</xdr:row>
      <xdr:rowOff>17145</xdr:rowOff>
    </xdr:from>
    <xdr:ext cx="1153630" cy="209550"/>
    <xdr:sp macro="" textlink="">
      <xdr:nvSpPr>
        <xdr:cNvPr id="214" name="テキスト ボックス 213">
          <a:extLst>
            <a:ext uri="{FF2B5EF4-FFF2-40B4-BE49-F238E27FC236}">
              <a16:creationId xmlns:a16="http://schemas.microsoft.com/office/drawing/2014/main" id="{00000000-0008-0000-0500-0000D6000000}"/>
            </a:ext>
          </a:extLst>
        </xdr:cNvPr>
        <xdr:cNvSpPr txBox="1"/>
      </xdr:nvSpPr>
      <xdr:spPr>
        <a:xfrm>
          <a:off x="1623060" y="11585067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120015</xdr:colOff>
      <xdr:row>411</xdr:row>
      <xdr:rowOff>17145</xdr:rowOff>
    </xdr:from>
    <xdr:ext cx="1154596" cy="207718"/>
    <xdr:sp macro="" textlink="">
      <xdr:nvSpPr>
        <xdr:cNvPr id="215" name="テキスト ボックス 214">
          <a:extLst>
            <a:ext uri="{FF2B5EF4-FFF2-40B4-BE49-F238E27FC236}">
              <a16:creationId xmlns:a16="http://schemas.microsoft.com/office/drawing/2014/main" id="{00000000-0008-0000-0500-0000D7000000}"/>
            </a:ext>
          </a:extLst>
        </xdr:cNvPr>
        <xdr:cNvSpPr txBox="1"/>
      </xdr:nvSpPr>
      <xdr:spPr>
        <a:xfrm>
          <a:off x="1624965" y="116098320"/>
          <a:ext cx="1154596" cy="207718"/>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412</xdr:row>
      <xdr:rowOff>9525</xdr:rowOff>
    </xdr:from>
    <xdr:ext cx="1154595" cy="209550"/>
    <xdr:sp macro="" textlink="">
      <xdr:nvSpPr>
        <xdr:cNvPr id="216" name="テキスト ボックス 215">
          <a:extLst>
            <a:ext uri="{FF2B5EF4-FFF2-40B4-BE49-F238E27FC236}">
              <a16:creationId xmlns:a16="http://schemas.microsoft.com/office/drawing/2014/main" id="{00000000-0008-0000-0500-0000D8000000}"/>
            </a:ext>
          </a:extLst>
        </xdr:cNvPr>
        <xdr:cNvSpPr txBox="1"/>
      </xdr:nvSpPr>
      <xdr:spPr>
        <a:xfrm>
          <a:off x="1630680" y="11633835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415</xdr:row>
      <xdr:rowOff>17145</xdr:rowOff>
    </xdr:from>
    <xdr:ext cx="960277" cy="188843"/>
    <xdr:sp macro="" textlink="">
      <xdr:nvSpPr>
        <xdr:cNvPr id="217" name="テキスト ボックス 216">
          <a:extLst>
            <a:ext uri="{FF2B5EF4-FFF2-40B4-BE49-F238E27FC236}">
              <a16:creationId xmlns:a16="http://schemas.microsoft.com/office/drawing/2014/main" id="{00000000-0008-0000-0500-0000D9000000}"/>
            </a:ext>
          </a:extLst>
        </xdr:cNvPr>
        <xdr:cNvSpPr txBox="1"/>
      </xdr:nvSpPr>
      <xdr:spPr>
        <a:xfrm>
          <a:off x="1630680" y="117250845"/>
          <a:ext cx="960277"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416</xdr:row>
      <xdr:rowOff>17145</xdr:rowOff>
    </xdr:from>
    <xdr:ext cx="968694" cy="188843"/>
    <xdr:sp macro="" textlink="">
      <xdr:nvSpPr>
        <xdr:cNvPr id="218" name="テキスト ボックス 217">
          <a:extLst>
            <a:ext uri="{FF2B5EF4-FFF2-40B4-BE49-F238E27FC236}">
              <a16:creationId xmlns:a16="http://schemas.microsoft.com/office/drawing/2014/main" id="{00000000-0008-0000-0500-0000DA000000}"/>
            </a:ext>
          </a:extLst>
        </xdr:cNvPr>
        <xdr:cNvSpPr txBox="1"/>
      </xdr:nvSpPr>
      <xdr:spPr>
        <a:xfrm>
          <a:off x="1623060" y="117498495"/>
          <a:ext cx="968694"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118110</xdr:colOff>
      <xdr:row>417</xdr:row>
      <xdr:rowOff>17145</xdr:rowOff>
    </xdr:from>
    <xdr:ext cx="968694" cy="188843"/>
    <xdr:sp macro="" textlink="">
      <xdr:nvSpPr>
        <xdr:cNvPr id="219" name="テキスト ボックス 218">
          <a:extLst>
            <a:ext uri="{FF2B5EF4-FFF2-40B4-BE49-F238E27FC236}">
              <a16:creationId xmlns:a16="http://schemas.microsoft.com/office/drawing/2014/main" id="{00000000-0008-0000-0500-0000DB000000}"/>
            </a:ext>
          </a:extLst>
        </xdr:cNvPr>
        <xdr:cNvSpPr txBox="1"/>
      </xdr:nvSpPr>
      <xdr:spPr>
        <a:xfrm>
          <a:off x="1623060" y="117746145"/>
          <a:ext cx="968694"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415</xdr:row>
      <xdr:rowOff>17145</xdr:rowOff>
    </xdr:from>
    <xdr:ext cx="968851" cy="188843"/>
    <xdr:sp macro="" textlink="">
      <xdr:nvSpPr>
        <xdr:cNvPr id="220" name="テキスト ボックス 219">
          <a:extLst>
            <a:ext uri="{FF2B5EF4-FFF2-40B4-BE49-F238E27FC236}">
              <a16:creationId xmlns:a16="http://schemas.microsoft.com/office/drawing/2014/main" id="{00000000-0008-0000-0500-0000DC000000}"/>
            </a:ext>
          </a:extLst>
        </xdr:cNvPr>
        <xdr:cNvSpPr txBox="1"/>
      </xdr:nvSpPr>
      <xdr:spPr>
        <a:xfrm>
          <a:off x="3459480" y="11725084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415</xdr:row>
      <xdr:rowOff>17145</xdr:rowOff>
    </xdr:from>
    <xdr:ext cx="968851" cy="180975"/>
    <xdr:sp macro="" textlink="">
      <xdr:nvSpPr>
        <xdr:cNvPr id="221" name="テキスト ボックス 220">
          <a:extLst>
            <a:ext uri="{FF2B5EF4-FFF2-40B4-BE49-F238E27FC236}">
              <a16:creationId xmlns:a16="http://schemas.microsoft.com/office/drawing/2014/main" id="{00000000-0008-0000-0500-0000DD000000}"/>
            </a:ext>
          </a:extLst>
        </xdr:cNvPr>
        <xdr:cNvSpPr txBox="1"/>
      </xdr:nvSpPr>
      <xdr:spPr>
        <a:xfrm>
          <a:off x="5516880" y="11725084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416</xdr:row>
      <xdr:rowOff>17145</xdr:rowOff>
    </xdr:from>
    <xdr:ext cx="960121" cy="188843"/>
    <xdr:sp macro="" textlink="">
      <xdr:nvSpPr>
        <xdr:cNvPr id="222" name="テキスト ボックス 221">
          <a:extLst>
            <a:ext uri="{FF2B5EF4-FFF2-40B4-BE49-F238E27FC236}">
              <a16:creationId xmlns:a16="http://schemas.microsoft.com/office/drawing/2014/main" id="{00000000-0008-0000-0500-0000DE000000}"/>
            </a:ext>
          </a:extLst>
        </xdr:cNvPr>
        <xdr:cNvSpPr txBox="1"/>
      </xdr:nvSpPr>
      <xdr:spPr>
        <a:xfrm>
          <a:off x="3459480" y="1174984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416</xdr:row>
      <xdr:rowOff>17145</xdr:rowOff>
    </xdr:from>
    <xdr:ext cx="968694" cy="188843"/>
    <xdr:sp macro="" textlink="">
      <xdr:nvSpPr>
        <xdr:cNvPr id="223" name="テキスト ボックス 222">
          <a:extLst>
            <a:ext uri="{FF2B5EF4-FFF2-40B4-BE49-F238E27FC236}">
              <a16:creationId xmlns:a16="http://schemas.microsoft.com/office/drawing/2014/main" id="{00000000-0008-0000-0500-0000DF000000}"/>
            </a:ext>
          </a:extLst>
        </xdr:cNvPr>
        <xdr:cNvSpPr txBox="1"/>
      </xdr:nvSpPr>
      <xdr:spPr>
        <a:xfrm>
          <a:off x="5509260" y="117498495"/>
          <a:ext cx="968694"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417</xdr:row>
      <xdr:rowOff>17145</xdr:rowOff>
    </xdr:from>
    <xdr:ext cx="960121" cy="188843"/>
    <xdr:sp macro="" textlink="">
      <xdr:nvSpPr>
        <xdr:cNvPr id="224" name="テキスト ボックス 223">
          <a:extLst>
            <a:ext uri="{FF2B5EF4-FFF2-40B4-BE49-F238E27FC236}">
              <a16:creationId xmlns:a16="http://schemas.microsoft.com/office/drawing/2014/main" id="{00000000-0008-0000-0500-0000E0000000}"/>
            </a:ext>
          </a:extLst>
        </xdr:cNvPr>
        <xdr:cNvSpPr txBox="1"/>
      </xdr:nvSpPr>
      <xdr:spPr>
        <a:xfrm>
          <a:off x="3459480" y="1177461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417</xdr:row>
      <xdr:rowOff>17145</xdr:rowOff>
    </xdr:from>
    <xdr:ext cx="960121" cy="188843"/>
    <xdr:sp macro="" textlink="">
      <xdr:nvSpPr>
        <xdr:cNvPr id="225" name="テキスト ボックス 224">
          <a:extLst>
            <a:ext uri="{FF2B5EF4-FFF2-40B4-BE49-F238E27FC236}">
              <a16:creationId xmlns:a16="http://schemas.microsoft.com/office/drawing/2014/main" id="{00000000-0008-0000-0500-0000E1000000}"/>
            </a:ext>
          </a:extLst>
        </xdr:cNvPr>
        <xdr:cNvSpPr txBox="1"/>
      </xdr:nvSpPr>
      <xdr:spPr>
        <a:xfrm>
          <a:off x="5516880" y="1177461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118110</xdr:colOff>
      <xdr:row>419</xdr:row>
      <xdr:rowOff>17145</xdr:rowOff>
    </xdr:from>
    <xdr:ext cx="1153630" cy="209550"/>
    <xdr:sp macro="" textlink="">
      <xdr:nvSpPr>
        <xdr:cNvPr id="226" name="テキスト ボックス 225">
          <a:extLst>
            <a:ext uri="{FF2B5EF4-FFF2-40B4-BE49-F238E27FC236}">
              <a16:creationId xmlns:a16="http://schemas.microsoft.com/office/drawing/2014/main" id="{00000000-0008-0000-0500-0000E2000000}"/>
            </a:ext>
          </a:extLst>
        </xdr:cNvPr>
        <xdr:cNvSpPr txBox="1"/>
      </xdr:nvSpPr>
      <xdr:spPr>
        <a:xfrm>
          <a:off x="1623060" y="1183081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419</xdr:row>
      <xdr:rowOff>17145</xdr:rowOff>
    </xdr:from>
    <xdr:ext cx="1145086" cy="209550"/>
    <xdr:sp macro="" textlink="">
      <xdr:nvSpPr>
        <xdr:cNvPr id="227" name="テキスト ボックス 226">
          <a:extLst>
            <a:ext uri="{FF2B5EF4-FFF2-40B4-BE49-F238E27FC236}">
              <a16:creationId xmlns:a16="http://schemas.microsoft.com/office/drawing/2014/main" id="{00000000-0008-0000-0500-0000E3000000}"/>
            </a:ext>
          </a:extLst>
        </xdr:cNvPr>
        <xdr:cNvSpPr txBox="1"/>
      </xdr:nvSpPr>
      <xdr:spPr>
        <a:xfrm>
          <a:off x="3459480" y="11830812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419</xdr:row>
      <xdr:rowOff>19050</xdr:rowOff>
    </xdr:from>
    <xdr:ext cx="1145086" cy="209550"/>
    <xdr:sp macro="" textlink="">
      <xdr:nvSpPr>
        <xdr:cNvPr id="228" name="テキスト ボックス 227">
          <a:extLst>
            <a:ext uri="{FF2B5EF4-FFF2-40B4-BE49-F238E27FC236}">
              <a16:creationId xmlns:a16="http://schemas.microsoft.com/office/drawing/2014/main" id="{00000000-0008-0000-0500-0000E4000000}"/>
            </a:ext>
          </a:extLst>
        </xdr:cNvPr>
        <xdr:cNvSpPr txBox="1"/>
      </xdr:nvSpPr>
      <xdr:spPr>
        <a:xfrm>
          <a:off x="5516880" y="1183100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420</xdr:row>
      <xdr:rowOff>17145</xdr:rowOff>
    </xdr:from>
    <xdr:ext cx="1154595" cy="200025"/>
    <xdr:sp macro="" textlink="">
      <xdr:nvSpPr>
        <xdr:cNvPr id="229" name="テキスト ボックス 228">
          <a:extLst>
            <a:ext uri="{FF2B5EF4-FFF2-40B4-BE49-F238E27FC236}">
              <a16:creationId xmlns:a16="http://schemas.microsoft.com/office/drawing/2014/main" id="{00000000-0008-0000-0500-0000E5000000}"/>
            </a:ext>
          </a:extLst>
        </xdr:cNvPr>
        <xdr:cNvSpPr txBox="1"/>
      </xdr:nvSpPr>
      <xdr:spPr>
        <a:xfrm>
          <a:off x="1623060" y="1185557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420</xdr:row>
      <xdr:rowOff>15240</xdr:rowOff>
    </xdr:from>
    <xdr:ext cx="1154595" cy="192617"/>
    <xdr:sp macro="" textlink="">
      <xdr:nvSpPr>
        <xdr:cNvPr id="230" name="テキスト ボックス 229">
          <a:extLst>
            <a:ext uri="{FF2B5EF4-FFF2-40B4-BE49-F238E27FC236}">
              <a16:creationId xmlns:a16="http://schemas.microsoft.com/office/drawing/2014/main" id="{00000000-0008-0000-0500-0000E6000000}"/>
            </a:ext>
          </a:extLst>
        </xdr:cNvPr>
        <xdr:cNvSpPr txBox="1"/>
      </xdr:nvSpPr>
      <xdr:spPr>
        <a:xfrm>
          <a:off x="3451860" y="118553865"/>
          <a:ext cx="1154595" cy="192617"/>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120015</xdr:colOff>
      <xdr:row>420</xdr:row>
      <xdr:rowOff>19050</xdr:rowOff>
    </xdr:from>
    <xdr:ext cx="1154596" cy="200025"/>
    <xdr:sp macro="" textlink="">
      <xdr:nvSpPr>
        <xdr:cNvPr id="231" name="テキスト ボックス 230">
          <a:extLst>
            <a:ext uri="{FF2B5EF4-FFF2-40B4-BE49-F238E27FC236}">
              <a16:creationId xmlns:a16="http://schemas.microsoft.com/office/drawing/2014/main" id="{00000000-0008-0000-0500-0000E7000000}"/>
            </a:ext>
          </a:extLst>
        </xdr:cNvPr>
        <xdr:cNvSpPr txBox="1"/>
      </xdr:nvSpPr>
      <xdr:spPr>
        <a:xfrm>
          <a:off x="5511165" y="118557675"/>
          <a:ext cx="1154596"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421</xdr:row>
      <xdr:rowOff>5715</xdr:rowOff>
    </xdr:from>
    <xdr:ext cx="1154595" cy="217311"/>
    <xdr:sp macro="" textlink="">
      <xdr:nvSpPr>
        <xdr:cNvPr id="232" name="テキスト ボックス 231">
          <a:extLst>
            <a:ext uri="{FF2B5EF4-FFF2-40B4-BE49-F238E27FC236}">
              <a16:creationId xmlns:a16="http://schemas.microsoft.com/office/drawing/2014/main" id="{00000000-0008-0000-0500-0000E8000000}"/>
            </a:ext>
          </a:extLst>
        </xdr:cNvPr>
        <xdr:cNvSpPr txBox="1"/>
      </xdr:nvSpPr>
      <xdr:spPr>
        <a:xfrm>
          <a:off x="1623060" y="118791990"/>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421</xdr:row>
      <xdr:rowOff>9525</xdr:rowOff>
    </xdr:from>
    <xdr:ext cx="1154595" cy="209550"/>
    <xdr:sp macro="" textlink="">
      <xdr:nvSpPr>
        <xdr:cNvPr id="233" name="テキスト ボックス 232">
          <a:extLst>
            <a:ext uri="{FF2B5EF4-FFF2-40B4-BE49-F238E27FC236}">
              <a16:creationId xmlns:a16="http://schemas.microsoft.com/office/drawing/2014/main" id="{00000000-0008-0000-0500-0000E9000000}"/>
            </a:ext>
          </a:extLst>
        </xdr:cNvPr>
        <xdr:cNvSpPr txBox="1"/>
      </xdr:nvSpPr>
      <xdr:spPr>
        <a:xfrm>
          <a:off x="3451860" y="11879580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421</xdr:row>
      <xdr:rowOff>11430</xdr:rowOff>
    </xdr:from>
    <xdr:ext cx="1154595" cy="209550"/>
    <xdr:sp macro="" textlink="">
      <xdr:nvSpPr>
        <xdr:cNvPr id="234" name="テキスト ボックス 233">
          <a:extLst>
            <a:ext uri="{FF2B5EF4-FFF2-40B4-BE49-F238E27FC236}">
              <a16:creationId xmlns:a16="http://schemas.microsoft.com/office/drawing/2014/main" id="{00000000-0008-0000-0500-0000EA000000}"/>
            </a:ext>
          </a:extLst>
        </xdr:cNvPr>
        <xdr:cNvSpPr txBox="1"/>
      </xdr:nvSpPr>
      <xdr:spPr>
        <a:xfrm>
          <a:off x="5509260" y="118797705"/>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432</xdr:row>
      <xdr:rowOff>17145</xdr:rowOff>
    </xdr:from>
    <xdr:ext cx="968851" cy="188843"/>
    <xdr:sp macro="" textlink="">
      <xdr:nvSpPr>
        <xdr:cNvPr id="235" name="テキスト ボックス 234">
          <a:extLst>
            <a:ext uri="{FF2B5EF4-FFF2-40B4-BE49-F238E27FC236}">
              <a16:creationId xmlns:a16="http://schemas.microsoft.com/office/drawing/2014/main" id="{00000000-0008-0000-0500-0000EB000000}"/>
            </a:ext>
          </a:extLst>
        </xdr:cNvPr>
        <xdr:cNvSpPr txBox="1"/>
      </xdr:nvSpPr>
      <xdr:spPr>
        <a:xfrm>
          <a:off x="1630680" y="12151804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432</xdr:row>
      <xdr:rowOff>17145</xdr:rowOff>
    </xdr:from>
    <xdr:ext cx="968851" cy="188843"/>
    <xdr:sp macro="" textlink="">
      <xdr:nvSpPr>
        <xdr:cNvPr id="236" name="テキスト ボックス 235">
          <a:extLst>
            <a:ext uri="{FF2B5EF4-FFF2-40B4-BE49-F238E27FC236}">
              <a16:creationId xmlns:a16="http://schemas.microsoft.com/office/drawing/2014/main" id="{00000000-0008-0000-0500-0000EC000000}"/>
            </a:ext>
          </a:extLst>
        </xdr:cNvPr>
        <xdr:cNvSpPr txBox="1"/>
      </xdr:nvSpPr>
      <xdr:spPr>
        <a:xfrm>
          <a:off x="3459480" y="121518045"/>
          <a:ext cx="96885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432</xdr:row>
      <xdr:rowOff>17145</xdr:rowOff>
    </xdr:from>
    <xdr:ext cx="960277" cy="180975"/>
    <xdr:sp macro="" textlink="">
      <xdr:nvSpPr>
        <xdr:cNvPr id="237" name="テキスト ボックス 236">
          <a:extLst>
            <a:ext uri="{FF2B5EF4-FFF2-40B4-BE49-F238E27FC236}">
              <a16:creationId xmlns:a16="http://schemas.microsoft.com/office/drawing/2014/main" id="{00000000-0008-0000-0500-0000ED000000}"/>
            </a:ext>
          </a:extLst>
        </xdr:cNvPr>
        <xdr:cNvSpPr txBox="1"/>
      </xdr:nvSpPr>
      <xdr:spPr>
        <a:xfrm>
          <a:off x="5516880" y="1215180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125730</xdr:colOff>
      <xdr:row>433</xdr:row>
      <xdr:rowOff>17145</xdr:rowOff>
    </xdr:from>
    <xdr:ext cx="960121" cy="180975"/>
    <xdr:sp macro="" textlink="">
      <xdr:nvSpPr>
        <xdr:cNvPr id="238" name="テキスト ボックス 237">
          <a:extLst>
            <a:ext uri="{FF2B5EF4-FFF2-40B4-BE49-F238E27FC236}">
              <a16:creationId xmlns:a16="http://schemas.microsoft.com/office/drawing/2014/main" id="{00000000-0008-0000-0500-0000EE000000}"/>
            </a:ext>
          </a:extLst>
        </xdr:cNvPr>
        <xdr:cNvSpPr txBox="1"/>
      </xdr:nvSpPr>
      <xdr:spPr>
        <a:xfrm>
          <a:off x="1630680" y="1217656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433</xdr:row>
      <xdr:rowOff>17145</xdr:rowOff>
    </xdr:from>
    <xdr:ext cx="960121" cy="188843"/>
    <xdr:sp macro="" textlink="">
      <xdr:nvSpPr>
        <xdr:cNvPr id="239" name="テキスト ボックス 238">
          <a:extLst>
            <a:ext uri="{FF2B5EF4-FFF2-40B4-BE49-F238E27FC236}">
              <a16:creationId xmlns:a16="http://schemas.microsoft.com/office/drawing/2014/main" id="{00000000-0008-0000-0500-0000EF000000}"/>
            </a:ext>
          </a:extLst>
        </xdr:cNvPr>
        <xdr:cNvSpPr txBox="1"/>
      </xdr:nvSpPr>
      <xdr:spPr>
        <a:xfrm>
          <a:off x="3459480" y="1217656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433</xdr:row>
      <xdr:rowOff>17145</xdr:rowOff>
    </xdr:from>
    <xdr:ext cx="968694" cy="180975"/>
    <xdr:sp macro="" textlink="">
      <xdr:nvSpPr>
        <xdr:cNvPr id="240" name="テキスト ボックス 239">
          <a:extLst>
            <a:ext uri="{FF2B5EF4-FFF2-40B4-BE49-F238E27FC236}">
              <a16:creationId xmlns:a16="http://schemas.microsoft.com/office/drawing/2014/main" id="{00000000-0008-0000-0500-0000F0000000}"/>
            </a:ext>
          </a:extLst>
        </xdr:cNvPr>
        <xdr:cNvSpPr txBox="1"/>
      </xdr:nvSpPr>
      <xdr:spPr>
        <a:xfrm>
          <a:off x="5509260" y="1217656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434</xdr:row>
      <xdr:rowOff>17145</xdr:rowOff>
    </xdr:from>
    <xdr:ext cx="960121" cy="180975"/>
    <xdr:sp macro="" textlink="">
      <xdr:nvSpPr>
        <xdr:cNvPr id="241" name="テキスト ボックス 240">
          <a:extLst>
            <a:ext uri="{FF2B5EF4-FFF2-40B4-BE49-F238E27FC236}">
              <a16:creationId xmlns:a16="http://schemas.microsoft.com/office/drawing/2014/main" id="{00000000-0008-0000-0500-0000F1000000}"/>
            </a:ext>
          </a:extLst>
        </xdr:cNvPr>
        <xdr:cNvSpPr txBox="1"/>
      </xdr:nvSpPr>
      <xdr:spPr>
        <a:xfrm>
          <a:off x="1630680" y="1220133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434</xdr:row>
      <xdr:rowOff>17145</xdr:rowOff>
    </xdr:from>
    <xdr:ext cx="960121" cy="180975"/>
    <xdr:sp macro="" textlink="">
      <xdr:nvSpPr>
        <xdr:cNvPr id="242" name="テキスト ボックス 241">
          <a:extLst>
            <a:ext uri="{FF2B5EF4-FFF2-40B4-BE49-F238E27FC236}">
              <a16:creationId xmlns:a16="http://schemas.microsoft.com/office/drawing/2014/main" id="{00000000-0008-0000-0500-0000F2000000}"/>
            </a:ext>
          </a:extLst>
        </xdr:cNvPr>
        <xdr:cNvSpPr txBox="1"/>
      </xdr:nvSpPr>
      <xdr:spPr>
        <a:xfrm>
          <a:off x="3459480" y="1220133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434</xdr:row>
      <xdr:rowOff>17145</xdr:rowOff>
    </xdr:from>
    <xdr:ext cx="960121" cy="180975"/>
    <xdr:sp macro="" textlink="">
      <xdr:nvSpPr>
        <xdr:cNvPr id="243" name="テキスト ボックス 242">
          <a:extLst>
            <a:ext uri="{FF2B5EF4-FFF2-40B4-BE49-F238E27FC236}">
              <a16:creationId xmlns:a16="http://schemas.microsoft.com/office/drawing/2014/main" id="{00000000-0008-0000-0500-0000F3000000}"/>
            </a:ext>
          </a:extLst>
        </xdr:cNvPr>
        <xdr:cNvSpPr txBox="1"/>
      </xdr:nvSpPr>
      <xdr:spPr>
        <a:xfrm>
          <a:off x="5516880" y="1220133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436</xdr:row>
      <xdr:rowOff>17145</xdr:rowOff>
    </xdr:from>
    <xdr:ext cx="1153630" cy="209550"/>
    <xdr:sp macro="" textlink="">
      <xdr:nvSpPr>
        <xdr:cNvPr id="244" name="テキスト ボックス 243">
          <a:extLst>
            <a:ext uri="{FF2B5EF4-FFF2-40B4-BE49-F238E27FC236}">
              <a16:creationId xmlns:a16="http://schemas.microsoft.com/office/drawing/2014/main" id="{00000000-0008-0000-0500-0000F4000000}"/>
            </a:ext>
          </a:extLst>
        </xdr:cNvPr>
        <xdr:cNvSpPr txBox="1"/>
      </xdr:nvSpPr>
      <xdr:spPr>
        <a:xfrm>
          <a:off x="1630680" y="1225753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436</xdr:row>
      <xdr:rowOff>17145</xdr:rowOff>
    </xdr:from>
    <xdr:ext cx="1153630" cy="209550"/>
    <xdr:sp macro="" textlink="">
      <xdr:nvSpPr>
        <xdr:cNvPr id="245" name="テキスト ボックス 244">
          <a:extLst>
            <a:ext uri="{FF2B5EF4-FFF2-40B4-BE49-F238E27FC236}">
              <a16:creationId xmlns:a16="http://schemas.microsoft.com/office/drawing/2014/main" id="{00000000-0008-0000-0500-0000F5000000}"/>
            </a:ext>
          </a:extLst>
        </xdr:cNvPr>
        <xdr:cNvSpPr txBox="1"/>
      </xdr:nvSpPr>
      <xdr:spPr>
        <a:xfrm>
          <a:off x="3459480" y="1225753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436</xdr:row>
      <xdr:rowOff>19050</xdr:rowOff>
    </xdr:from>
    <xdr:ext cx="1153630" cy="209550"/>
    <xdr:sp macro="" textlink="">
      <xdr:nvSpPr>
        <xdr:cNvPr id="246" name="テキスト ボックス 245">
          <a:extLst>
            <a:ext uri="{FF2B5EF4-FFF2-40B4-BE49-F238E27FC236}">
              <a16:creationId xmlns:a16="http://schemas.microsoft.com/office/drawing/2014/main" id="{00000000-0008-0000-0500-0000F6000000}"/>
            </a:ext>
          </a:extLst>
        </xdr:cNvPr>
        <xdr:cNvSpPr txBox="1"/>
      </xdr:nvSpPr>
      <xdr:spPr>
        <a:xfrm>
          <a:off x="5516880" y="1225772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437</xdr:row>
      <xdr:rowOff>19050</xdr:rowOff>
    </xdr:from>
    <xdr:ext cx="1154595" cy="200025"/>
    <xdr:sp macro="" textlink="">
      <xdr:nvSpPr>
        <xdr:cNvPr id="247" name="テキスト ボックス 246">
          <a:extLst>
            <a:ext uri="{FF2B5EF4-FFF2-40B4-BE49-F238E27FC236}">
              <a16:creationId xmlns:a16="http://schemas.microsoft.com/office/drawing/2014/main" id="{00000000-0008-0000-0500-0000F7000000}"/>
            </a:ext>
          </a:extLst>
        </xdr:cNvPr>
        <xdr:cNvSpPr txBox="1"/>
      </xdr:nvSpPr>
      <xdr:spPr>
        <a:xfrm>
          <a:off x="1630680" y="1228248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437</xdr:row>
      <xdr:rowOff>17145</xdr:rowOff>
    </xdr:from>
    <xdr:ext cx="1180127" cy="200025"/>
    <xdr:sp macro="" textlink="">
      <xdr:nvSpPr>
        <xdr:cNvPr id="248" name="テキスト ボックス 247">
          <a:extLst>
            <a:ext uri="{FF2B5EF4-FFF2-40B4-BE49-F238E27FC236}">
              <a16:creationId xmlns:a16="http://schemas.microsoft.com/office/drawing/2014/main" id="{00000000-0008-0000-0500-0000F8000000}"/>
            </a:ext>
          </a:extLst>
        </xdr:cNvPr>
        <xdr:cNvSpPr txBox="1"/>
      </xdr:nvSpPr>
      <xdr:spPr>
        <a:xfrm>
          <a:off x="3459480" y="12282297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125730</xdr:colOff>
      <xdr:row>437</xdr:row>
      <xdr:rowOff>19050</xdr:rowOff>
    </xdr:from>
    <xdr:ext cx="1180127" cy="200025"/>
    <xdr:sp macro="" textlink="">
      <xdr:nvSpPr>
        <xdr:cNvPr id="249" name="テキスト ボックス 248">
          <a:extLst>
            <a:ext uri="{FF2B5EF4-FFF2-40B4-BE49-F238E27FC236}">
              <a16:creationId xmlns:a16="http://schemas.microsoft.com/office/drawing/2014/main" id="{00000000-0008-0000-0500-0000F9000000}"/>
            </a:ext>
          </a:extLst>
        </xdr:cNvPr>
        <xdr:cNvSpPr txBox="1"/>
      </xdr:nvSpPr>
      <xdr:spPr>
        <a:xfrm>
          <a:off x="5516880" y="12282487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438</xdr:row>
      <xdr:rowOff>15240</xdr:rowOff>
    </xdr:from>
    <xdr:ext cx="1154595" cy="217311"/>
    <xdr:sp macro="" textlink="">
      <xdr:nvSpPr>
        <xdr:cNvPr id="250" name="テキスト ボックス 249">
          <a:extLst>
            <a:ext uri="{FF2B5EF4-FFF2-40B4-BE49-F238E27FC236}">
              <a16:creationId xmlns:a16="http://schemas.microsoft.com/office/drawing/2014/main" id="{00000000-0008-0000-0500-0000FA000000}"/>
            </a:ext>
          </a:extLst>
        </xdr:cNvPr>
        <xdr:cNvSpPr txBox="1"/>
      </xdr:nvSpPr>
      <xdr:spPr>
        <a:xfrm>
          <a:off x="1630680" y="1230687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125730</xdr:colOff>
      <xdr:row>438</xdr:row>
      <xdr:rowOff>20955</xdr:rowOff>
    </xdr:from>
    <xdr:ext cx="1180127" cy="209550"/>
    <xdr:sp macro="" textlink="">
      <xdr:nvSpPr>
        <xdr:cNvPr id="251" name="テキスト ボックス 250">
          <a:extLst>
            <a:ext uri="{FF2B5EF4-FFF2-40B4-BE49-F238E27FC236}">
              <a16:creationId xmlns:a16="http://schemas.microsoft.com/office/drawing/2014/main" id="{00000000-0008-0000-0500-0000FB000000}"/>
            </a:ext>
          </a:extLst>
        </xdr:cNvPr>
        <xdr:cNvSpPr txBox="1"/>
      </xdr:nvSpPr>
      <xdr:spPr>
        <a:xfrm>
          <a:off x="3459480" y="12307443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438</xdr:row>
      <xdr:rowOff>20955</xdr:rowOff>
    </xdr:from>
    <xdr:ext cx="1180127" cy="209550"/>
    <xdr:sp macro="" textlink="">
      <xdr:nvSpPr>
        <xdr:cNvPr id="252" name="テキスト ボックス 251">
          <a:extLst>
            <a:ext uri="{FF2B5EF4-FFF2-40B4-BE49-F238E27FC236}">
              <a16:creationId xmlns:a16="http://schemas.microsoft.com/office/drawing/2014/main" id="{00000000-0008-0000-0500-0000FC000000}"/>
            </a:ext>
          </a:extLst>
        </xdr:cNvPr>
        <xdr:cNvSpPr txBox="1"/>
      </xdr:nvSpPr>
      <xdr:spPr>
        <a:xfrm>
          <a:off x="5516880" y="12307443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442</xdr:row>
      <xdr:rowOff>17145</xdr:rowOff>
    </xdr:from>
    <xdr:ext cx="960277" cy="180975"/>
    <xdr:sp macro="" textlink="">
      <xdr:nvSpPr>
        <xdr:cNvPr id="253" name="テキスト ボックス 252">
          <a:extLst>
            <a:ext uri="{FF2B5EF4-FFF2-40B4-BE49-F238E27FC236}">
              <a16:creationId xmlns:a16="http://schemas.microsoft.com/office/drawing/2014/main" id="{00000000-0008-0000-0500-0000FD000000}"/>
            </a:ext>
          </a:extLst>
        </xdr:cNvPr>
        <xdr:cNvSpPr txBox="1"/>
      </xdr:nvSpPr>
      <xdr:spPr>
        <a:xfrm>
          <a:off x="1630680" y="1242231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442</xdr:row>
      <xdr:rowOff>17145</xdr:rowOff>
    </xdr:from>
    <xdr:ext cx="960277" cy="180975"/>
    <xdr:sp macro="" textlink="">
      <xdr:nvSpPr>
        <xdr:cNvPr id="254" name="テキスト ボックス 253">
          <a:extLst>
            <a:ext uri="{FF2B5EF4-FFF2-40B4-BE49-F238E27FC236}">
              <a16:creationId xmlns:a16="http://schemas.microsoft.com/office/drawing/2014/main" id="{00000000-0008-0000-0500-0000FE000000}"/>
            </a:ext>
          </a:extLst>
        </xdr:cNvPr>
        <xdr:cNvSpPr txBox="1"/>
      </xdr:nvSpPr>
      <xdr:spPr>
        <a:xfrm>
          <a:off x="3459480" y="1242231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442</xdr:row>
      <xdr:rowOff>17145</xdr:rowOff>
    </xdr:from>
    <xdr:ext cx="960277" cy="180975"/>
    <xdr:sp macro="" textlink="">
      <xdr:nvSpPr>
        <xdr:cNvPr id="255" name="テキスト ボックス 254">
          <a:extLst>
            <a:ext uri="{FF2B5EF4-FFF2-40B4-BE49-F238E27FC236}">
              <a16:creationId xmlns:a16="http://schemas.microsoft.com/office/drawing/2014/main" id="{00000000-0008-0000-0500-0000FF000000}"/>
            </a:ext>
          </a:extLst>
        </xdr:cNvPr>
        <xdr:cNvSpPr txBox="1"/>
      </xdr:nvSpPr>
      <xdr:spPr>
        <a:xfrm>
          <a:off x="5516880" y="1242231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443</xdr:row>
      <xdr:rowOff>17145</xdr:rowOff>
    </xdr:from>
    <xdr:ext cx="968694" cy="180975"/>
    <xdr:sp macro="" textlink="">
      <xdr:nvSpPr>
        <xdr:cNvPr id="256" name="テキスト ボックス 255">
          <a:extLst>
            <a:ext uri="{FF2B5EF4-FFF2-40B4-BE49-F238E27FC236}">
              <a16:creationId xmlns:a16="http://schemas.microsoft.com/office/drawing/2014/main" id="{00000000-0008-0000-0500-000000010000}"/>
            </a:ext>
          </a:extLst>
        </xdr:cNvPr>
        <xdr:cNvSpPr txBox="1"/>
      </xdr:nvSpPr>
      <xdr:spPr>
        <a:xfrm>
          <a:off x="1623060" y="1244707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443</xdr:row>
      <xdr:rowOff>17145</xdr:rowOff>
    </xdr:from>
    <xdr:ext cx="968694" cy="188843"/>
    <xdr:sp macro="" textlink="">
      <xdr:nvSpPr>
        <xdr:cNvPr id="257" name="テキスト ボックス 256">
          <a:extLst>
            <a:ext uri="{FF2B5EF4-FFF2-40B4-BE49-F238E27FC236}">
              <a16:creationId xmlns:a16="http://schemas.microsoft.com/office/drawing/2014/main" id="{00000000-0008-0000-0500-000001010000}"/>
            </a:ext>
          </a:extLst>
        </xdr:cNvPr>
        <xdr:cNvSpPr txBox="1"/>
      </xdr:nvSpPr>
      <xdr:spPr>
        <a:xfrm>
          <a:off x="3451860" y="124470795"/>
          <a:ext cx="968694"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443</xdr:row>
      <xdr:rowOff>17145</xdr:rowOff>
    </xdr:from>
    <xdr:ext cx="960121" cy="180975"/>
    <xdr:sp macro="" textlink="">
      <xdr:nvSpPr>
        <xdr:cNvPr id="258" name="テキスト ボックス 257">
          <a:extLst>
            <a:ext uri="{FF2B5EF4-FFF2-40B4-BE49-F238E27FC236}">
              <a16:creationId xmlns:a16="http://schemas.microsoft.com/office/drawing/2014/main" id="{00000000-0008-0000-0500-000002010000}"/>
            </a:ext>
          </a:extLst>
        </xdr:cNvPr>
        <xdr:cNvSpPr txBox="1"/>
      </xdr:nvSpPr>
      <xdr:spPr>
        <a:xfrm>
          <a:off x="5516880" y="1244707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444</xdr:row>
      <xdr:rowOff>17145</xdr:rowOff>
    </xdr:from>
    <xdr:ext cx="960121" cy="180975"/>
    <xdr:sp macro="" textlink="">
      <xdr:nvSpPr>
        <xdr:cNvPr id="259" name="テキスト ボックス 258">
          <a:extLst>
            <a:ext uri="{FF2B5EF4-FFF2-40B4-BE49-F238E27FC236}">
              <a16:creationId xmlns:a16="http://schemas.microsoft.com/office/drawing/2014/main" id="{00000000-0008-0000-0500-000003010000}"/>
            </a:ext>
          </a:extLst>
        </xdr:cNvPr>
        <xdr:cNvSpPr txBox="1"/>
      </xdr:nvSpPr>
      <xdr:spPr>
        <a:xfrm>
          <a:off x="1630680" y="1247184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444</xdr:row>
      <xdr:rowOff>19050</xdr:rowOff>
    </xdr:from>
    <xdr:ext cx="960121" cy="180975"/>
    <xdr:sp macro="" textlink="">
      <xdr:nvSpPr>
        <xdr:cNvPr id="260" name="テキスト ボックス 259">
          <a:extLst>
            <a:ext uri="{FF2B5EF4-FFF2-40B4-BE49-F238E27FC236}">
              <a16:creationId xmlns:a16="http://schemas.microsoft.com/office/drawing/2014/main" id="{00000000-0008-0000-0500-000004010000}"/>
            </a:ext>
          </a:extLst>
        </xdr:cNvPr>
        <xdr:cNvSpPr txBox="1"/>
      </xdr:nvSpPr>
      <xdr:spPr>
        <a:xfrm>
          <a:off x="3459480" y="1247203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444</xdr:row>
      <xdr:rowOff>17145</xdr:rowOff>
    </xdr:from>
    <xdr:ext cx="960121" cy="180975"/>
    <xdr:sp macro="" textlink="">
      <xdr:nvSpPr>
        <xdr:cNvPr id="261" name="テキスト ボックス 260">
          <a:extLst>
            <a:ext uri="{FF2B5EF4-FFF2-40B4-BE49-F238E27FC236}">
              <a16:creationId xmlns:a16="http://schemas.microsoft.com/office/drawing/2014/main" id="{00000000-0008-0000-0500-000005010000}"/>
            </a:ext>
          </a:extLst>
        </xdr:cNvPr>
        <xdr:cNvSpPr txBox="1"/>
      </xdr:nvSpPr>
      <xdr:spPr>
        <a:xfrm>
          <a:off x="5516880" y="1247184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446</xdr:row>
      <xdr:rowOff>17145</xdr:rowOff>
    </xdr:from>
    <xdr:ext cx="1145086" cy="209550"/>
    <xdr:sp macro="" textlink="">
      <xdr:nvSpPr>
        <xdr:cNvPr id="262" name="テキスト ボックス 261">
          <a:extLst>
            <a:ext uri="{FF2B5EF4-FFF2-40B4-BE49-F238E27FC236}">
              <a16:creationId xmlns:a16="http://schemas.microsoft.com/office/drawing/2014/main" id="{00000000-0008-0000-0500-000006010000}"/>
            </a:ext>
          </a:extLst>
        </xdr:cNvPr>
        <xdr:cNvSpPr txBox="1"/>
      </xdr:nvSpPr>
      <xdr:spPr>
        <a:xfrm>
          <a:off x="1630680" y="12528042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446</xdr:row>
      <xdr:rowOff>17145</xdr:rowOff>
    </xdr:from>
    <xdr:ext cx="1153630" cy="209550"/>
    <xdr:sp macro="" textlink="">
      <xdr:nvSpPr>
        <xdr:cNvPr id="263" name="テキスト ボックス 262">
          <a:extLst>
            <a:ext uri="{FF2B5EF4-FFF2-40B4-BE49-F238E27FC236}">
              <a16:creationId xmlns:a16="http://schemas.microsoft.com/office/drawing/2014/main" id="{00000000-0008-0000-0500-000007010000}"/>
            </a:ext>
          </a:extLst>
        </xdr:cNvPr>
        <xdr:cNvSpPr txBox="1"/>
      </xdr:nvSpPr>
      <xdr:spPr>
        <a:xfrm>
          <a:off x="3451860" y="1252804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118110</xdr:colOff>
      <xdr:row>446</xdr:row>
      <xdr:rowOff>19050</xdr:rowOff>
    </xdr:from>
    <xdr:ext cx="1153630" cy="209550"/>
    <xdr:sp macro="" textlink="">
      <xdr:nvSpPr>
        <xdr:cNvPr id="264" name="テキスト ボックス 263">
          <a:extLst>
            <a:ext uri="{FF2B5EF4-FFF2-40B4-BE49-F238E27FC236}">
              <a16:creationId xmlns:a16="http://schemas.microsoft.com/office/drawing/2014/main" id="{00000000-0008-0000-0500-000008010000}"/>
            </a:ext>
          </a:extLst>
        </xdr:cNvPr>
        <xdr:cNvSpPr txBox="1"/>
      </xdr:nvSpPr>
      <xdr:spPr>
        <a:xfrm>
          <a:off x="5509260" y="1252823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447</xdr:row>
      <xdr:rowOff>17145</xdr:rowOff>
    </xdr:from>
    <xdr:ext cx="1154595" cy="200025"/>
    <xdr:sp macro="" textlink="">
      <xdr:nvSpPr>
        <xdr:cNvPr id="265" name="テキスト ボックス 264">
          <a:extLst>
            <a:ext uri="{FF2B5EF4-FFF2-40B4-BE49-F238E27FC236}">
              <a16:creationId xmlns:a16="http://schemas.microsoft.com/office/drawing/2014/main" id="{00000000-0008-0000-0500-000009010000}"/>
            </a:ext>
          </a:extLst>
        </xdr:cNvPr>
        <xdr:cNvSpPr txBox="1"/>
      </xdr:nvSpPr>
      <xdr:spPr>
        <a:xfrm>
          <a:off x="1630680" y="1255280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447</xdr:row>
      <xdr:rowOff>19050</xdr:rowOff>
    </xdr:from>
    <xdr:ext cx="1154595" cy="200025"/>
    <xdr:sp macro="" textlink="">
      <xdr:nvSpPr>
        <xdr:cNvPr id="266" name="テキスト ボックス 265">
          <a:extLst>
            <a:ext uri="{FF2B5EF4-FFF2-40B4-BE49-F238E27FC236}">
              <a16:creationId xmlns:a16="http://schemas.microsoft.com/office/drawing/2014/main" id="{00000000-0008-0000-0500-00000A010000}"/>
            </a:ext>
          </a:extLst>
        </xdr:cNvPr>
        <xdr:cNvSpPr txBox="1"/>
      </xdr:nvSpPr>
      <xdr:spPr>
        <a:xfrm>
          <a:off x="3459480" y="1255299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125730</xdr:colOff>
      <xdr:row>447</xdr:row>
      <xdr:rowOff>17145</xdr:rowOff>
    </xdr:from>
    <xdr:ext cx="1154595" cy="200025"/>
    <xdr:sp macro="" textlink="">
      <xdr:nvSpPr>
        <xdr:cNvPr id="267" name="テキスト ボックス 266">
          <a:extLst>
            <a:ext uri="{FF2B5EF4-FFF2-40B4-BE49-F238E27FC236}">
              <a16:creationId xmlns:a16="http://schemas.microsoft.com/office/drawing/2014/main" id="{00000000-0008-0000-0500-00000B010000}"/>
            </a:ext>
          </a:extLst>
        </xdr:cNvPr>
        <xdr:cNvSpPr txBox="1"/>
      </xdr:nvSpPr>
      <xdr:spPr>
        <a:xfrm>
          <a:off x="5516880" y="1255280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448</xdr:row>
      <xdr:rowOff>15240</xdr:rowOff>
    </xdr:from>
    <xdr:ext cx="1154595" cy="217311"/>
    <xdr:sp macro="" textlink="">
      <xdr:nvSpPr>
        <xdr:cNvPr id="268" name="テキスト ボックス 267">
          <a:extLst>
            <a:ext uri="{FF2B5EF4-FFF2-40B4-BE49-F238E27FC236}">
              <a16:creationId xmlns:a16="http://schemas.microsoft.com/office/drawing/2014/main" id="{00000000-0008-0000-0500-00000C010000}"/>
            </a:ext>
          </a:extLst>
        </xdr:cNvPr>
        <xdr:cNvSpPr txBox="1"/>
      </xdr:nvSpPr>
      <xdr:spPr>
        <a:xfrm>
          <a:off x="1630680" y="1257738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448</xdr:row>
      <xdr:rowOff>20955</xdr:rowOff>
    </xdr:from>
    <xdr:ext cx="1154595" cy="209550"/>
    <xdr:sp macro="" textlink="">
      <xdr:nvSpPr>
        <xdr:cNvPr id="269" name="テキスト ボックス 268">
          <a:extLst>
            <a:ext uri="{FF2B5EF4-FFF2-40B4-BE49-F238E27FC236}">
              <a16:creationId xmlns:a16="http://schemas.microsoft.com/office/drawing/2014/main" id="{00000000-0008-0000-0500-00000D010000}"/>
            </a:ext>
          </a:extLst>
        </xdr:cNvPr>
        <xdr:cNvSpPr txBox="1"/>
      </xdr:nvSpPr>
      <xdr:spPr>
        <a:xfrm>
          <a:off x="3451860" y="1257795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448</xdr:row>
      <xdr:rowOff>20955</xdr:rowOff>
    </xdr:from>
    <xdr:ext cx="1154595" cy="209550"/>
    <xdr:sp macro="" textlink="">
      <xdr:nvSpPr>
        <xdr:cNvPr id="270" name="テキスト ボックス 269">
          <a:extLst>
            <a:ext uri="{FF2B5EF4-FFF2-40B4-BE49-F238E27FC236}">
              <a16:creationId xmlns:a16="http://schemas.microsoft.com/office/drawing/2014/main" id="{00000000-0008-0000-0500-00000E010000}"/>
            </a:ext>
          </a:extLst>
        </xdr:cNvPr>
        <xdr:cNvSpPr txBox="1"/>
      </xdr:nvSpPr>
      <xdr:spPr>
        <a:xfrm>
          <a:off x="5516880" y="1257795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451</xdr:row>
      <xdr:rowOff>17145</xdr:rowOff>
    </xdr:from>
    <xdr:ext cx="968851" cy="180975"/>
    <xdr:sp macro="" textlink="">
      <xdr:nvSpPr>
        <xdr:cNvPr id="271" name="テキスト ボックス 270">
          <a:extLst>
            <a:ext uri="{FF2B5EF4-FFF2-40B4-BE49-F238E27FC236}">
              <a16:creationId xmlns:a16="http://schemas.microsoft.com/office/drawing/2014/main" id="{00000000-0008-0000-0500-00000F010000}"/>
            </a:ext>
          </a:extLst>
        </xdr:cNvPr>
        <xdr:cNvSpPr txBox="1"/>
      </xdr:nvSpPr>
      <xdr:spPr>
        <a:xfrm>
          <a:off x="1630680" y="12668059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451</xdr:row>
      <xdr:rowOff>17145</xdr:rowOff>
    </xdr:from>
    <xdr:ext cx="960277" cy="180975"/>
    <xdr:sp macro="" textlink="">
      <xdr:nvSpPr>
        <xdr:cNvPr id="272" name="テキスト ボックス 271">
          <a:extLst>
            <a:ext uri="{FF2B5EF4-FFF2-40B4-BE49-F238E27FC236}">
              <a16:creationId xmlns:a16="http://schemas.microsoft.com/office/drawing/2014/main" id="{00000000-0008-0000-0500-000010010000}"/>
            </a:ext>
          </a:extLst>
        </xdr:cNvPr>
        <xdr:cNvSpPr txBox="1"/>
      </xdr:nvSpPr>
      <xdr:spPr>
        <a:xfrm>
          <a:off x="3459480" y="1266805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451</xdr:row>
      <xdr:rowOff>17145</xdr:rowOff>
    </xdr:from>
    <xdr:ext cx="960277" cy="180975"/>
    <xdr:sp macro="" textlink="">
      <xdr:nvSpPr>
        <xdr:cNvPr id="273" name="テキスト ボックス 272">
          <a:extLst>
            <a:ext uri="{FF2B5EF4-FFF2-40B4-BE49-F238E27FC236}">
              <a16:creationId xmlns:a16="http://schemas.microsoft.com/office/drawing/2014/main" id="{00000000-0008-0000-0500-000011010000}"/>
            </a:ext>
          </a:extLst>
        </xdr:cNvPr>
        <xdr:cNvSpPr txBox="1"/>
      </xdr:nvSpPr>
      <xdr:spPr>
        <a:xfrm>
          <a:off x="5516880" y="1266805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125730</xdr:colOff>
      <xdr:row>469</xdr:row>
      <xdr:rowOff>17145</xdr:rowOff>
    </xdr:from>
    <xdr:ext cx="960277" cy="180975"/>
    <xdr:sp macro="" textlink="">
      <xdr:nvSpPr>
        <xdr:cNvPr id="274" name="テキスト ボックス 273">
          <a:extLst>
            <a:ext uri="{FF2B5EF4-FFF2-40B4-BE49-F238E27FC236}">
              <a16:creationId xmlns:a16="http://schemas.microsoft.com/office/drawing/2014/main" id="{00000000-0008-0000-0500-000012010000}"/>
            </a:ext>
          </a:extLst>
        </xdr:cNvPr>
        <xdr:cNvSpPr txBox="1"/>
      </xdr:nvSpPr>
      <xdr:spPr>
        <a:xfrm>
          <a:off x="1630680" y="131595495"/>
          <a:ext cx="960277"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469</xdr:row>
      <xdr:rowOff>17145</xdr:rowOff>
    </xdr:from>
    <xdr:ext cx="960277" cy="180975"/>
    <xdr:sp macro="" textlink="">
      <xdr:nvSpPr>
        <xdr:cNvPr id="275" name="テキスト ボックス 274">
          <a:extLst>
            <a:ext uri="{FF2B5EF4-FFF2-40B4-BE49-F238E27FC236}">
              <a16:creationId xmlns:a16="http://schemas.microsoft.com/office/drawing/2014/main" id="{00000000-0008-0000-0500-000013010000}"/>
            </a:ext>
          </a:extLst>
        </xdr:cNvPr>
        <xdr:cNvSpPr txBox="1"/>
      </xdr:nvSpPr>
      <xdr:spPr>
        <a:xfrm>
          <a:off x="3459480" y="131595495"/>
          <a:ext cx="960277"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469</xdr:row>
      <xdr:rowOff>17145</xdr:rowOff>
    </xdr:from>
    <xdr:ext cx="960277" cy="180975"/>
    <xdr:sp macro="" textlink="">
      <xdr:nvSpPr>
        <xdr:cNvPr id="276" name="テキスト ボックス 275">
          <a:extLst>
            <a:ext uri="{FF2B5EF4-FFF2-40B4-BE49-F238E27FC236}">
              <a16:creationId xmlns:a16="http://schemas.microsoft.com/office/drawing/2014/main" id="{00000000-0008-0000-0500-000014010000}"/>
            </a:ext>
          </a:extLst>
        </xdr:cNvPr>
        <xdr:cNvSpPr txBox="1"/>
      </xdr:nvSpPr>
      <xdr:spPr>
        <a:xfrm>
          <a:off x="5516880" y="131595495"/>
          <a:ext cx="960277"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470</xdr:row>
      <xdr:rowOff>17145</xdr:rowOff>
    </xdr:from>
    <xdr:ext cx="968694" cy="180975"/>
    <xdr:sp macro="" textlink="">
      <xdr:nvSpPr>
        <xdr:cNvPr id="277" name="テキスト ボックス 276">
          <a:extLst>
            <a:ext uri="{FF2B5EF4-FFF2-40B4-BE49-F238E27FC236}">
              <a16:creationId xmlns:a16="http://schemas.microsoft.com/office/drawing/2014/main" id="{00000000-0008-0000-0500-000015010000}"/>
            </a:ext>
          </a:extLst>
        </xdr:cNvPr>
        <xdr:cNvSpPr txBox="1"/>
      </xdr:nvSpPr>
      <xdr:spPr>
        <a:xfrm>
          <a:off x="1623060" y="131843145"/>
          <a:ext cx="968694"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118110</xdr:colOff>
      <xdr:row>452</xdr:row>
      <xdr:rowOff>17145</xdr:rowOff>
    </xdr:from>
    <xdr:ext cx="968694" cy="180975"/>
    <xdr:sp macro="" textlink="">
      <xdr:nvSpPr>
        <xdr:cNvPr id="278" name="テキスト ボックス 277">
          <a:extLst>
            <a:ext uri="{FF2B5EF4-FFF2-40B4-BE49-F238E27FC236}">
              <a16:creationId xmlns:a16="http://schemas.microsoft.com/office/drawing/2014/main" id="{00000000-0008-0000-0500-000016010000}"/>
            </a:ext>
          </a:extLst>
        </xdr:cNvPr>
        <xdr:cNvSpPr txBox="1"/>
      </xdr:nvSpPr>
      <xdr:spPr>
        <a:xfrm>
          <a:off x="1623060" y="1269282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470</xdr:row>
      <xdr:rowOff>17145</xdr:rowOff>
    </xdr:from>
    <xdr:ext cx="968694" cy="180975"/>
    <xdr:sp macro="" textlink="">
      <xdr:nvSpPr>
        <xdr:cNvPr id="279" name="テキスト ボックス 278">
          <a:extLst>
            <a:ext uri="{FF2B5EF4-FFF2-40B4-BE49-F238E27FC236}">
              <a16:creationId xmlns:a16="http://schemas.microsoft.com/office/drawing/2014/main" id="{00000000-0008-0000-0500-000017010000}"/>
            </a:ext>
          </a:extLst>
        </xdr:cNvPr>
        <xdr:cNvSpPr txBox="1"/>
      </xdr:nvSpPr>
      <xdr:spPr>
        <a:xfrm>
          <a:off x="3451860" y="131843145"/>
          <a:ext cx="968694"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470</xdr:row>
      <xdr:rowOff>17145</xdr:rowOff>
    </xdr:from>
    <xdr:ext cx="968694" cy="180975"/>
    <xdr:sp macro="" textlink="">
      <xdr:nvSpPr>
        <xdr:cNvPr id="280" name="テキスト ボックス 279">
          <a:extLst>
            <a:ext uri="{FF2B5EF4-FFF2-40B4-BE49-F238E27FC236}">
              <a16:creationId xmlns:a16="http://schemas.microsoft.com/office/drawing/2014/main" id="{00000000-0008-0000-0500-000018010000}"/>
            </a:ext>
          </a:extLst>
        </xdr:cNvPr>
        <xdr:cNvSpPr txBox="1"/>
      </xdr:nvSpPr>
      <xdr:spPr>
        <a:xfrm>
          <a:off x="5509260" y="131843145"/>
          <a:ext cx="968694" cy="18097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452</xdr:row>
      <xdr:rowOff>17145</xdr:rowOff>
    </xdr:from>
    <xdr:ext cx="968694" cy="180975"/>
    <xdr:sp macro="" textlink="">
      <xdr:nvSpPr>
        <xdr:cNvPr id="281" name="テキスト ボックス 280">
          <a:extLst>
            <a:ext uri="{FF2B5EF4-FFF2-40B4-BE49-F238E27FC236}">
              <a16:creationId xmlns:a16="http://schemas.microsoft.com/office/drawing/2014/main" id="{00000000-0008-0000-0500-000019010000}"/>
            </a:ext>
          </a:extLst>
        </xdr:cNvPr>
        <xdr:cNvSpPr txBox="1"/>
      </xdr:nvSpPr>
      <xdr:spPr>
        <a:xfrm>
          <a:off x="5509260" y="1269282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452</xdr:row>
      <xdr:rowOff>17145</xdr:rowOff>
    </xdr:from>
    <xdr:ext cx="960121" cy="188843"/>
    <xdr:sp macro="" textlink="">
      <xdr:nvSpPr>
        <xdr:cNvPr id="282" name="テキスト ボックス 281">
          <a:extLst>
            <a:ext uri="{FF2B5EF4-FFF2-40B4-BE49-F238E27FC236}">
              <a16:creationId xmlns:a16="http://schemas.microsoft.com/office/drawing/2014/main" id="{00000000-0008-0000-0500-00001A010000}"/>
            </a:ext>
          </a:extLst>
        </xdr:cNvPr>
        <xdr:cNvSpPr txBox="1"/>
      </xdr:nvSpPr>
      <xdr:spPr>
        <a:xfrm>
          <a:off x="3459480" y="1269282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453</xdr:row>
      <xdr:rowOff>17145</xdr:rowOff>
    </xdr:from>
    <xdr:ext cx="960121" cy="180975"/>
    <xdr:sp macro="" textlink="">
      <xdr:nvSpPr>
        <xdr:cNvPr id="283" name="テキスト ボックス 282">
          <a:extLst>
            <a:ext uri="{FF2B5EF4-FFF2-40B4-BE49-F238E27FC236}">
              <a16:creationId xmlns:a16="http://schemas.microsoft.com/office/drawing/2014/main" id="{00000000-0008-0000-0500-00001B010000}"/>
            </a:ext>
          </a:extLst>
        </xdr:cNvPr>
        <xdr:cNvSpPr txBox="1"/>
      </xdr:nvSpPr>
      <xdr:spPr>
        <a:xfrm>
          <a:off x="1630680" y="1271758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453</xdr:row>
      <xdr:rowOff>17145</xdr:rowOff>
    </xdr:from>
    <xdr:ext cx="960121" cy="180975"/>
    <xdr:sp macro="" textlink="">
      <xdr:nvSpPr>
        <xdr:cNvPr id="284" name="テキスト ボックス 283">
          <a:extLst>
            <a:ext uri="{FF2B5EF4-FFF2-40B4-BE49-F238E27FC236}">
              <a16:creationId xmlns:a16="http://schemas.microsoft.com/office/drawing/2014/main" id="{00000000-0008-0000-0500-00001C010000}"/>
            </a:ext>
          </a:extLst>
        </xdr:cNvPr>
        <xdr:cNvSpPr txBox="1"/>
      </xdr:nvSpPr>
      <xdr:spPr>
        <a:xfrm>
          <a:off x="3459480" y="1271758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120015</xdr:colOff>
      <xdr:row>453</xdr:row>
      <xdr:rowOff>17145</xdr:rowOff>
    </xdr:from>
    <xdr:ext cx="943052" cy="188843"/>
    <xdr:sp macro="" textlink="">
      <xdr:nvSpPr>
        <xdr:cNvPr id="285" name="テキスト ボックス 284">
          <a:extLst>
            <a:ext uri="{FF2B5EF4-FFF2-40B4-BE49-F238E27FC236}">
              <a16:creationId xmlns:a16="http://schemas.microsoft.com/office/drawing/2014/main" id="{00000000-0008-0000-0500-00001D010000}"/>
            </a:ext>
          </a:extLst>
        </xdr:cNvPr>
        <xdr:cNvSpPr txBox="1"/>
      </xdr:nvSpPr>
      <xdr:spPr>
        <a:xfrm>
          <a:off x="5511165" y="127175895"/>
          <a:ext cx="943052"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471</xdr:row>
      <xdr:rowOff>17145</xdr:rowOff>
    </xdr:from>
    <xdr:ext cx="960121" cy="188843"/>
    <xdr:sp macro="" textlink="">
      <xdr:nvSpPr>
        <xdr:cNvPr id="286" name="テキスト ボックス 285">
          <a:extLst>
            <a:ext uri="{FF2B5EF4-FFF2-40B4-BE49-F238E27FC236}">
              <a16:creationId xmlns:a16="http://schemas.microsoft.com/office/drawing/2014/main" id="{00000000-0008-0000-0500-00001E010000}"/>
            </a:ext>
          </a:extLst>
        </xdr:cNvPr>
        <xdr:cNvSpPr txBox="1"/>
      </xdr:nvSpPr>
      <xdr:spPr>
        <a:xfrm>
          <a:off x="1630680" y="132090795"/>
          <a:ext cx="960121" cy="188843"/>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471</xdr:row>
      <xdr:rowOff>17145</xdr:rowOff>
    </xdr:from>
    <xdr:ext cx="960121" cy="188843"/>
    <xdr:sp macro="" textlink="">
      <xdr:nvSpPr>
        <xdr:cNvPr id="287" name="テキスト ボックス 286">
          <a:extLst>
            <a:ext uri="{FF2B5EF4-FFF2-40B4-BE49-F238E27FC236}">
              <a16:creationId xmlns:a16="http://schemas.microsoft.com/office/drawing/2014/main" id="{00000000-0008-0000-0500-00001F010000}"/>
            </a:ext>
          </a:extLst>
        </xdr:cNvPr>
        <xdr:cNvSpPr txBox="1"/>
      </xdr:nvSpPr>
      <xdr:spPr>
        <a:xfrm>
          <a:off x="3459480" y="132090795"/>
          <a:ext cx="960121" cy="188843"/>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471</xdr:row>
      <xdr:rowOff>17145</xdr:rowOff>
    </xdr:from>
    <xdr:ext cx="960121" cy="188843"/>
    <xdr:sp macro="" textlink="">
      <xdr:nvSpPr>
        <xdr:cNvPr id="288" name="テキスト ボックス 287">
          <a:extLst>
            <a:ext uri="{FF2B5EF4-FFF2-40B4-BE49-F238E27FC236}">
              <a16:creationId xmlns:a16="http://schemas.microsoft.com/office/drawing/2014/main" id="{00000000-0008-0000-0500-000020010000}"/>
            </a:ext>
          </a:extLst>
        </xdr:cNvPr>
        <xdr:cNvSpPr txBox="1"/>
      </xdr:nvSpPr>
      <xdr:spPr>
        <a:xfrm>
          <a:off x="5516880" y="132090795"/>
          <a:ext cx="960121" cy="188843"/>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455</xdr:row>
      <xdr:rowOff>19050</xdr:rowOff>
    </xdr:from>
    <xdr:ext cx="1145086" cy="209550"/>
    <xdr:sp macro="" textlink="">
      <xdr:nvSpPr>
        <xdr:cNvPr id="289" name="テキスト ボックス 288">
          <a:extLst>
            <a:ext uri="{FF2B5EF4-FFF2-40B4-BE49-F238E27FC236}">
              <a16:creationId xmlns:a16="http://schemas.microsoft.com/office/drawing/2014/main" id="{00000000-0008-0000-0500-000021010000}"/>
            </a:ext>
          </a:extLst>
        </xdr:cNvPr>
        <xdr:cNvSpPr txBox="1"/>
      </xdr:nvSpPr>
      <xdr:spPr>
        <a:xfrm>
          <a:off x="1630680" y="1277397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455</xdr:row>
      <xdr:rowOff>19050</xdr:rowOff>
    </xdr:from>
    <xdr:ext cx="1153630" cy="209550"/>
    <xdr:sp macro="" textlink="">
      <xdr:nvSpPr>
        <xdr:cNvPr id="290" name="テキスト ボックス 289">
          <a:extLst>
            <a:ext uri="{FF2B5EF4-FFF2-40B4-BE49-F238E27FC236}">
              <a16:creationId xmlns:a16="http://schemas.microsoft.com/office/drawing/2014/main" id="{00000000-0008-0000-0500-000022010000}"/>
            </a:ext>
          </a:extLst>
        </xdr:cNvPr>
        <xdr:cNvSpPr txBox="1"/>
      </xdr:nvSpPr>
      <xdr:spPr>
        <a:xfrm>
          <a:off x="3451860" y="12773977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118110</xdr:colOff>
      <xdr:row>455</xdr:row>
      <xdr:rowOff>20955</xdr:rowOff>
    </xdr:from>
    <xdr:ext cx="1153630" cy="209550"/>
    <xdr:sp macro="" textlink="">
      <xdr:nvSpPr>
        <xdr:cNvPr id="291" name="テキスト ボックス 290">
          <a:extLst>
            <a:ext uri="{FF2B5EF4-FFF2-40B4-BE49-F238E27FC236}">
              <a16:creationId xmlns:a16="http://schemas.microsoft.com/office/drawing/2014/main" id="{00000000-0008-0000-0500-000023010000}"/>
            </a:ext>
          </a:extLst>
        </xdr:cNvPr>
        <xdr:cNvSpPr txBox="1"/>
      </xdr:nvSpPr>
      <xdr:spPr>
        <a:xfrm>
          <a:off x="5509260" y="12774168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473</xdr:row>
      <xdr:rowOff>19050</xdr:rowOff>
    </xdr:from>
    <xdr:ext cx="1153630" cy="209550"/>
    <xdr:sp macro="" textlink="">
      <xdr:nvSpPr>
        <xdr:cNvPr id="292" name="テキスト ボックス 291">
          <a:extLst>
            <a:ext uri="{FF2B5EF4-FFF2-40B4-BE49-F238E27FC236}">
              <a16:creationId xmlns:a16="http://schemas.microsoft.com/office/drawing/2014/main" id="{00000000-0008-0000-0500-000024010000}"/>
            </a:ext>
          </a:extLst>
        </xdr:cNvPr>
        <xdr:cNvSpPr txBox="1"/>
      </xdr:nvSpPr>
      <xdr:spPr>
        <a:xfrm>
          <a:off x="1623060" y="132654675"/>
          <a:ext cx="1153630"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473</xdr:row>
      <xdr:rowOff>19050</xdr:rowOff>
    </xdr:from>
    <xdr:ext cx="1145086" cy="209550"/>
    <xdr:sp macro="" textlink="">
      <xdr:nvSpPr>
        <xdr:cNvPr id="293" name="テキスト ボックス 292">
          <a:extLst>
            <a:ext uri="{FF2B5EF4-FFF2-40B4-BE49-F238E27FC236}">
              <a16:creationId xmlns:a16="http://schemas.microsoft.com/office/drawing/2014/main" id="{00000000-0008-0000-0500-000025010000}"/>
            </a:ext>
          </a:extLst>
        </xdr:cNvPr>
        <xdr:cNvSpPr txBox="1"/>
      </xdr:nvSpPr>
      <xdr:spPr>
        <a:xfrm>
          <a:off x="3459480" y="132654675"/>
          <a:ext cx="1145086"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118110</xdr:colOff>
      <xdr:row>473</xdr:row>
      <xdr:rowOff>19050</xdr:rowOff>
    </xdr:from>
    <xdr:ext cx="1153630" cy="209550"/>
    <xdr:sp macro="" textlink="">
      <xdr:nvSpPr>
        <xdr:cNvPr id="294" name="テキスト ボックス 293">
          <a:extLst>
            <a:ext uri="{FF2B5EF4-FFF2-40B4-BE49-F238E27FC236}">
              <a16:creationId xmlns:a16="http://schemas.microsoft.com/office/drawing/2014/main" id="{00000000-0008-0000-0500-000026010000}"/>
            </a:ext>
          </a:extLst>
        </xdr:cNvPr>
        <xdr:cNvSpPr txBox="1"/>
      </xdr:nvSpPr>
      <xdr:spPr>
        <a:xfrm>
          <a:off x="5509260" y="132654675"/>
          <a:ext cx="1153630"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456</xdr:row>
      <xdr:rowOff>19050</xdr:rowOff>
    </xdr:from>
    <xdr:ext cx="1154595" cy="200025"/>
    <xdr:sp macro="" textlink="">
      <xdr:nvSpPr>
        <xdr:cNvPr id="295" name="テキスト ボックス 294">
          <a:extLst>
            <a:ext uri="{FF2B5EF4-FFF2-40B4-BE49-F238E27FC236}">
              <a16:creationId xmlns:a16="http://schemas.microsoft.com/office/drawing/2014/main" id="{00000000-0008-0000-0500-000027010000}"/>
            </a:ext>
          </a:extLst>
        </xdr:cNvPr>
        <xdr:cNvSpPr txBox="1"/>
      </xdr:nvSpPr>
      <xdr:spPr>
        <a:xfrm>
          <a:off x="1623060" y="1279874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456</xdr:row>
      <xdr:rowOff>19050</xdr:rowOff>
    </xdr:from>
    <xdr:ext cx="1154595" cy="200025"/>
    <xdr:sp macro="" textlink="">
      <xdr:nvSpPr>
        <xdr:cNvPr id="296" name="テキスト ボックス 295">
          <a:extLst>
            <a:ext uri="{FF2B5EF4-FFF2-40B4-BE49-F238E27FC236}">
              <a16:creationId xmlns:a16="http://schemas.microsoft.com/office/drawing/2014/main" id="{00000000-0008-0000-0500-000028010000}"/>
            </a:ext>
          </a:extLst>
        </xdr:cNvPr>
        <xdr:cNvSpPr txBox="1"/>
      </xdr:nvSpPr>
      <xdr:spPr>
        <a:xfrm>
          <a:off x="3459480" y="1279874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456</xdr:row>
      <xdr:rowOff>20955</xdr:rowOff>
    </xdr:from>
    <xdr:ext cx="1154595" cy="200025"/>
    <xdr:sp macro="" textlink="">
      <xdr:nvSpPr>
        <xdr:cNvPr id="297" name="テキスト ボックス 296">
          <a:extLst>
            <a:ext uri="{FF2B5EF4-FFF2-40B4-BE49-F238E27FC236}">
              <a16:creationId xmlns:a16="http://schemas.microsoft.com/office/drawing/2014/main" id="{00000000-0008-0000-0500-000029010000}"/>
            </a:ext>
          </a:extLst>
        </xdr:cNvPr>
        <xdr:cNvSpPr txBox="1"/>
      </xdr:nvSpPr>
      <xdr:spPr>
        <a:xfrm>
          <a:off x="5509260" y="12798933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474</xdr:row>
      <xdr:rowOff>19050</xdr:rowOff>
    </xdr:from>
    <xdr:ext cx="1154595" cy="200025"/>
    <xdr:sp macro="" textlink="">
      <xdr:nvSpPr>
        <xdr:cNvPr id="298" name="テキスト ボックス 297">
          <a:extLst>
            <a:ext uri="{FF2B5EF4-FFF2-40B4-BE49-F238E27FC236}">
              <a16:creationId xmlns:a16="http://schemas.microsoft.com/office/drawing/2014/main" id="{00000000-0008-0000-0500-00002A010000}"/>
            </a:ext>
          </a:extLst>
        </xdr:cNvPr>
        <xdr:cNvSpPr txBox="1"/>
      </xdr:nvSpPr>
      <xdr:spPr>
        <a:xfrm>
          <a:off x="1623060" y="132902325"/>
          <a:ext cx="1154595" cy="20002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474</xdr:row>
      <xdr:rowOff>19050</xdr:rowOff>
    </xdr:from>
    <xdr:ext cx="1154595" cy="200025"/>
    <xdr:sp macro="" textlink="">
      <xdr:nvSpPr>
        <xdr:cNvPr id="299" name="テキスト ボックス 298">
          <a:extLst>
            <a:ext uri="{FF2B5EF4-FFF2-40B4-BE49-F238E27FC236}">
              <a16:creationId xmlns:a16="http://schemas.microsoft.com/office/drawing/2014/main" id="{00000000-0008-0000-0500-00002B010000}"/>
            </a:ext>
          </a:extLst>
        </xdr:cNvPr>
        <xdr:cNvSpPr txBox="1"/>
      </xdr:nvSpPr>
      <xdr:spPr>
        <a:xfrm>
          <a:off x="3451860" y="132902325"/>
          <a:ext cx="1154595" cy="20002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474</xdr:row>
      <xdr:rowOff>19050</xdr:rowOff>
    </xdr:from>
    <xdr:ext cx="1154595" cy="200025"/>
    <xdr:sp macro="" textlink="">
      <xdr:nvSpPr>
        <xdr:cNvPr id="300" name="テキスト ボックス 299">
          <a:extLst>
            <a:ext uri="{FF2B5EF4-FFF2-40B4-BE49-F238E27FC236}">
              <a16:creationId xmlns:a16="http://schemas.microsoft.com/office/drawing/2014/main" id="{00000000-0008-0000-0500-00002C010000}"/>
            </a:ext>
          </a:extLst>
        </xdr:cNvPr>
        <xdr:cNvSpPr txBox="1"/>
      </xdr:nvSpPr>
      <xdr:spPr>
        <a:xfrm>
          <a:off x="5509260" y="132902325"/>
          <a:ext cx="1154595" cy="200025"/>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457</xdr:row>
      <xdr:rowOff>20955</xdr:rowOff>
    </xdr:from>
    <xdr:ext cx="1154595" cy="209550"/>
    <xdr:sp macro="" textlink="">
      <xdr:nvSpPr>
        <xdr:cNvPr id="301" name="テキスト ボックス 300">
          <a:extLst>
            <a:ext uri="{FF2B5EF4-FFF2-40B4-BE49-F238E27FC236}">
              <a16:creationId xmlns:a16="http://schemas.microsoft.com/office/drawing/2014/main" id="{00000000-0008-0000-0500-00002D010000}"/>
            </a:ext>
          </a:extLst>
        </xdr:cNvPr>
        <xdr:cNvSpPr txBox="1"/>
      </xdr:nvSpPr>
      <xdr:spPr>
        <a:xfrm>
          <a:off x="1623060" y="1282369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457</xdr:row>
      <xdr:rowOff>20955</xdr:rowOff>
    </xdr:from>
    <xdr:ext cx="1154595" cy="209550"/>
    <xdr:sp macro="" textlink="">
      <xdr:nvSpPr>
        <xdr:cNvPr id="302" name="テキスト ボックス 301">
          <a:extLst>
            <a:ext uri="{FF2B5EF4-FFF2-40B4-BE49-F238E27FC236}">
              <a16:creationId xmlns:a16="http://schemas.microsoft.com/office/drawing/2014/main" id="{00000000-0008-0000-0500-00002E010000}"/>
            </a:ext>
          </a:extLst>
        </xdr:cNvPr>
        <xdr:cNvSpPr txBox="1"/>
      </xdr:nvSpPr>
      <xdr:spPr>
        <a:xfrm>
          <a:off x="3451860" y="1282369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475</xdr:row>
      <xdr:rowOff>19050</xdr:rowOff>
    </xdr:from>
    <xdr:ext cx="1154595" cy="209550"/>
    <xdr:sp macro="" textlink="">
      <xdr:nvSpPr>
        <xdr:cNvPr id="303" name="テキスト ボックス 302">
          <a:extLst>
            <a:ext uri="{FF2B5EF4-FFF2-40B4-BE49-F238E27FC236}">
              <a16:creationId xmlns:a16="http://schemas.microsoft.com/office/drawing/2014/main" id="{00000000-0008-0000-0500-00002F010000}"/>
            </a:ext>
          </a:extLst>
        </xdr:cNvPr>
        <xdr:cNvSpPr txBox="1"/>
      </xdr:nvSpPr>
      <xdr:spPr>
        <a:xfrm>
          <a:off x="3451860" y="133149975"/>
          <a:ext cx="1154595"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475</xdr:row>
      <xdr:rowOff>20955</xdr:rowOff>
    </xdr:from>
    <xdr:ext cx="1154595" cy="209550"/>
    <xdr:sp macro="" textlink="">
      <xdr:nvSpPr>
        <xdr:cNvPr id="304" name="テキスト ボックス 303">
          <a:extLst>
            <a:ext uri="{FF2B5EF4-FFF2-40B4-BE49-F238E27FC236}">
              <a16:creationId xmlns:a16="http://schemas.microsoft.com/office/drawing/2014/main" id="{00000000-0008-0000-0500-000030010000}"/>
            </a:ext>
          </a:extLst>
        </xdr:cNvPr>
        <xdr:cNvSpPr txBox="1"/>
      </xdr:nvSpPr>
      <xdr:spPr>
        <a:xfrm>
          <a:off x="5516880" y="133151880"/>
          <a:ext cx="1154595"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488</xdr:row>
      <xdr:rowOff>17145</xdr:rowOff>
    </xdr:from>
    <xdr:ext cx="968851" cy="180975"/>
    <xdr:sp macro="" textlink="">
      <xdr:nvSpPr>
        <xdr:cNvPr id="305" name="テキスト ボックス 304">
          <a:extLst>
            <a:ext uri="{FF2B5EF4-FFF2-40B4-BE49-F238E27FC236}">
              <a16:creationId xmlns:a16="http://schemas.microsoft.com/office/drawing/2014/main" id="{00000000-0008-0000-0500-000031010000}"/>
            </a:ext>
          </a:extLst>
        </xdr:cNvPr>
        <xdr:cNvSpPr txBox="1"/>
      </xdr:nvSpPr>
      <xdr:spPr>
        <a:xfrm>
          <a:off x="1630680" y="13675804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488</xdr:row>
      <xdr:rowOff>17145</xdr:rowOff>
    </xdr:from>
    <xdr:ext cx="960277" cy="180975"/>
    <xdr:sp macro="" textlink="">
      <xdr:nvSpPr>
        <xdr:cNvPr id="306" name="テキスト ボックス 305">
          <a:extLst>
            <a:ext uri="{FF2B5EF4-FFF2-40B4-BE49-F238E27FC236}">
              <a16:creationId xmlns:a16="http://schemas.microsoft.com/office/drawing/2014/main" id="{00000000-0008-0000-0500-000032010000}"/>
            </a:ext>
          </a:extLst>
        </xdr:cNvPr>
        <xdr:cNvSpPr txBox="1"/>
      </xdr:nvSpPr>
      <xdr:spPr>
        <a:xfrm>
          <a:off x="3459480" y="1367580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488</xdr:row>
      <xdr:rowOff>17145</xdr:rowOff>
    </xdr:from>
    <xdr:ext cx="960277" cy="180975"/>
    <xdr:sp macro="" textlink="">
      <xdr:nvSpPr>
        <xdr:cNvPr id="307" name="テキスト ボックス 306">
          <a:extLst>
            <a:ext uri="{FF2B5EF4-FFF2-40B4-BE49-F238E27FC236}">
              <a16:creationId xmlns:a16="http://schemas.microsoft.com/office/drawing/2014/main" id="{00000000-0008-0000-0500-000033010000}"/>
            </a:ext>
          </a:extLst>
        </xdr:cNvPr>
        <xdr:cNvSpPr txBox="1"/>
      </xdr:nvSpPr>
      <xdr:spPr>
        <a:xfrm>
          <a:off x="5516880" y="1367580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489</xdr:row>
      <xdr:rowOff>17145</xdr:rowOff>
    </xdr:from>
    <xdr:ext cx="968694" cy="180975"/>
    <xdr:sp macro="" textlink="">
      <xdr:nvSpPr>
        <xdr:cNvPr id="308" name="テキスト ボックス 307">
          <a:extLst>
            <a:ext uri="{FF2B5EF4-FFF2-40B4-BE49-F238E27FC236}">
              <a16:creationId xmlns:a16="http://schemas.microsoft.com/office/drawing/2014/main" id="{00000000-0008-0000-0500-000034010000}"/>
            </a:ext>
          </a:extLst>
        </xdr:cNvPr>
        <xdr:cNvSpPr txBox="1"/>
      </xdr:nvSpPr>
      <xdr:spPr>
        <a:xfrm>
          <a:off x="1623060" y="1370056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489</xdr:row>
      <xdr:rowOff>17145</xdr:rowOff>
    </xdr:from>
    <xdr:ext cx="960121" cy="180975"/>
    <xdr:sp macro="" textlink="">
      <xdr:nvSpPr>
        <xdr:cNvPr id="309" name="テキスト ボックス 308">
          <a:extLst>
            <a:ext uri="{FF2B5EF4-FFF2-40B4-BE49-F238E27FC236}">
              <a16:creationId xmlns:a16="http://schemas.microsoft.com/office/drawing/2014/main" id="{00000000-0008-0000-0500-000035010000}"/>
            </a:ext>
          </a:extLst>
        </xdr:cNvPr>
        <xdr:cNvSpPr txBox="1"/>
      </xdr:nvSpPr>
      <xdr:spPr>
        <a:xfrm>
          <a:off x="3459480" y="1370056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489</xdr:row>
      <xdr:rowOff>17145</xdr:rowOff>
    </xdr:from>
    <xdr:ext cx="960121" cy="180975"/>
    <xdr:sp macro="" textlink="">
      <xdr:nvSpPr>
        <xdr:cNvPr id="310" name="テキスト ボックス 309">
          <a:extLst>
            <a:ext uri="{FF2B5EF4-FFF2-40B4-BE49-F238E27FC236}">
              <a16:creationId xmlns:a16="http://schemas.microsoft.com/office/drawing/2014/main" id="{00000000-0008-0000-0500-000036010000}"/>
            </a:ext>
          </a:extLst>
        </xdr:cNvPr>
        <xdr:cNvSpPr txBox="1"/>
      </xdr:nvSpPr>
      <xdr:spPr>
        <a:xfrm>
          <a:off x="5516880" y="1370056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490</xdr:row>
      <xdr:rowOff>17145</xdr:rowOff>
    </xdr:from>
    <xdr:ext cx="960121" cy="188843"/>
    <xdr:sp macro="" textlink="">
      <xdr:nvSpPr>
        <xdr:cNvPr id="311" name="テキスト ボックス 310">
          <a:extLst>
            <a:ext uri="{FF2B5EF4-FFF2-40B4-BE49-F238E27FC236}">
              <a16:creationId xmlns:a16="http://schemas.microsoft.com/office/drawing/2014/main" id="{00000000-0008-0000-0500-000037010000}"/>
            </a:ext>
          </a:extLst>
        </xdr:cNvPr>
        <xdr:cNvSpPr txBox="1"/>
      </xdr:nvSpPr>
      <xdr:spPr>
        <a:xfrm>
          <a:off x="1630680" y="1372533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490</xdr:row>
      <xdr:rowOff>17145</xdr:rowOff>
    </xdr:from>
    <xdr:ext cx="960121" cy="188843"/>
    <xdr:sp macro="" textlink="">
      <xdr:nvSpPr>
        <xdr:cNvPr id="312" name="テキスト ボックス 311">
          <a:extLst>
            <a:ext uri="{FF2B5EF4-FFF2-40B4-BE49-F238E27FC236}">
              <a16:creationId xmlns:a16="http://schemas.microsoft.com/office/drawing/2014/main" id="{00000000-0008-0000-0500-000038010000}"/>
            </a:ext>
          </a:extLst>
        </xdr:cNvPr>
        <xdr:cNvSpPr txBox="1"/>
      </xdr:nvSpPr>
      <xdr:spPr>
        <a:xfrm>
          <a:off x="3459480" y="1372533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490</xdr:row>
      <xdr:rowOff>17145</xdr:rowOff>
    </xdr:from>
    <xdr:ext cx="960121" cy="180975"/>
    <xdr:sp macro="" textlink="">
      <xdr:nvSpPr>
        <xdr:cNvPr id="313" name="テキスト ボックス 312">
          <a:extLst>
            <a:ext uri="{FF2B5EF4-FFF2-40B4-BE49-F238E27FC236}">
              <a16:creationId xmlns:a16="http://schemas.microsoft.com/office/drawing/2014/main" id="{00000000-0008-0000-0500-000039010000}"/>
            </a:ext>
          </a:extLst>
        </xdr:cNvPr>
        <xdr:cNvSpPr txBox="1"/>
      </xdr:nvSpPr>
      <xdr:spPr>
        <a:xfrm>
          <a:off x="5516880" y="1372533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492</xdr:row>
      <xdr:rowOff>20955</xdr:rowOff>
    </xdr:from>
    <xdr:ext cx="1145086" cy="209550"/>
    <xdr:sp macro="" textlink="">
      <xdr:nvSpPr>
        <xdr:cNvPr id="314" name="テキスト ボックス 313">
          <a:extLst>
            <a:ext uri="{FF2B5EF4-FFF2-40B4-BE49-F238E27FC236}">
              <a16:creationId xmlns:a16="http://schemas.microsoft.com/office/drawing/2014/main" id="{00000000-0008-0000-0500-00003A010000}"/>
            </a:ext>
          </a:extLst>
        </xdr:cNvPr>
        <xdr:cNvSpPr txBox="1"/>
      </xdr:nvSpPr>
      <xdr:spPr>
        <a:xfrm>
          <a:off x="1630680" y="13781913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492</xdr:row>
      <xdr:rowOff>17145</xdr:rowOff>
    </xdr:from>
    <xdr:ext cx="1153630" cy="209550"/>
    <xdr:sp macro="" textlink="">
      <xdr:nvSpPr>
        <xdr:cNvPr id="315" name="テキスト ボックス 314">
          <a:extLst>
            <a:ext uri="{FF2B5EF4-FFF2-40B4-BE49-F238E27FC236}">
              <a16:creationId xmlns:a16="http://schemas.microsoft.com/office/drawing/2014/main" id="{00000000-0008-0000-0500-00003B010000}"/>
            </a:ext>
          </a:extLst>
        </xdr:cNvPr>
        <xdr:cNvSpPr txBox="1"/>
      </xdr:nvSpPr>
      <xdr:spPr>
        <a:xfrm>
          <a:off x="3451860" y="13781532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492</xdr:row>
      <xdr:rowOff>19050</xdr:rowOff>
    </xdr:from>
    <xdr:ext cx="1145086" cy="209550"/>
    <xdr:sp macro="" textlink="">
      <xdr:nvSpPr>
        <xdr:cNvPr id="316" name="テキスト ボックス 315">
          <a:extLst>
            <a:ext uri="{FF2B5EF4-FFF2-40B4-BE49-F238E27FC236}">
              <a16:creationId xmlns:a16="http://schemas.microsoft.com/office/drawing/2014/main" id="{00000000-0008-0000-0500-00003C010000}"/>
            </a:ext>
          </a:extLst>
        </xdr:cNvPr>
        <xdr:cNvSpPr txBox="1"/>
      </xdr:nvSpPr>
      <xdr:spPr>
        <a:xfrm>
          <a:off x="5516880" y="1378172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493</xdr:row>
      <xdr:rowOff>20955</xdr:rowOff>
    </xdr:from>
    <xdr:ext cx="1154595" cy="200025"/>
    <xdr:sp macro="" textlink="">
      <xdr:nvSpPr>
        <xdr:cNvPr id="317" name="テキスト ボックス 316">
          <a:extLst>
            <a:ext uri="{FF2B5EF4-FFF2-40B4-BE49-F238E27FC236}">
              <a16:creationId xmlns:a16="http://schemas.microsoft.com/office/drawing/2014/main" id="{00000000-0008-0000-0500-00003D010000}"/>
            </a:ext>
          </a:extLst>
        </xdr:cNvPr>
        <xdr:cNvSpPr txBox="1"/>
      </xdr:nvSpPr>
      <xdr:spPr>
        <a:xfrm>
          <a:off x="1630680" y="13806678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493</xdr:row>
      <xdr:rowOff>19050</xdr:rowOff>
    </xdr:from>
    <xdr:ext cx="1154595" cy="200025"/>
    <xdr:sp macro="" textlink="">
      <xdr:nvSpPr>
        <xdr:cNvPr id="318" name="テキスト ボックス 317">
          <a:extLst>
            <a:ext uri="{FF2B5EF4-FFF2-40B4-BE49-F238E27FC236}">
              <a16:creationId xmlns:a16="http://schemas.microsoft.com/office/drawing/2014/main" id="{00000000-0008-0000-0500-00003E010000}"/>
            </a:ext>
          </a:extLst>
        </xdr:cNvPr>
        <xdr:cNvSpPr txBox="1"/>
      </xdr:nvSpPr>
      <xdr:spPr>
        <a:xfrm>
          <a:off x="3451860" y="1380648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493</xdr:row>
      <xdr:rowOff>19050</xdr:rowOff>
    </xdr:from>
    <xdr:ext cx="1154595" cy="200025"/>
    <xdr:sp macro="" textlink="">
      <xdr:nvSpPr>
        <xdr:cNvPr id="319" name="テキスト ボックス 318">
          <a:extLst>
            <a:ext uri="{FF2B5EF4-FFF2-40B4-BE49-F238E27FC236}">
              <a16:creationId xmlns:a16="http://schemas.microsoft.com/office/drawing/2014/main" id="{00000000-0008-0000-0500-00003F010000}"/>
            </a:ext>
          </a:extLst>
        </xdr:cNvPr>
        <xdr:cNvSpPr txBox="1"/>
      </xdr:nvSpPr>
      <xdr:spPr>
        <a:xfrm>
          <a:off x="5509260" y="1380648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494</xdr:row>
      <xdr:rowOff>15240</xdr:rowOff>
    </xdr:from>
    <xdr:ext cx="1154595" cy="217311"/>
    <xdr:sp macro="" textlink="">
      <xdr:nvSpPr>
        <xdr:cNvPr id="320" name="テキスト ボックス 319">
          <a:extLst>
            <a:ext uri="{FF2B5EF4-FFF2-40B4-BE49-F238E27FC236}">
              <a16:creationId xmlns:a16="http://schemas.microsoft.com/office/drawing/2014/main" id="{00000000-0008-0000-0500-000040010000}"/>
            </a:ext>
          </a:extLst>
        </xdr:cNvPr>
        <xdr:cNvSpPr txBox="1"/>
      </xdr:nvSpPr>
      <xdr:spPr>
        <a:xfrm>
          <a:off x="1630680" y="1383087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494</xdr:row>
      <xdr:rowOff>15240</xdr:rowOff>
    </xdr:from>
    <xdr:ext cx="1154595" cy="217311"/>
    <xdr:sp macro="" textlink="">
      <xdr:nvSpPr>
        <xdr:cNvPr id="321" name="テキスト ボックス 320">
          <a:extLst>
            <a:ext uri="{FF2B5EF4-FFF2-40B4-BE49-F238E27FC236}">
              <a16:creationId xmlns:a16="http://schemas.microsoft.com/office/drawing/2014/main" id="{00000000-0008-0000-0500-000041010000}"/>
            </a:ext>
          </a:extLst>
        </xdr:cNvPr>
        <xdr:cNvSpPr txBox="1"/>
      </xdr:nvSpPr>
      <xdr:spPr>
        <a:xfrm>
          <a:off x="3451860" y="1383087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494</xdr:row>
      <xdr:rowOff>15240</xdr:rowOff>
    </xdr:from>
    <xdr:ext cx="1154595" cy="217311"/>
    <xdr:sp macro="" textlink="">
      <xdr:nvSpPr>
        <xdr:cNvPr id="322" name="テキスト ボックス 321">
          <a:extLst>
            <a:ext uri="{FF2B5EF4-FFF2-40B4-BE49-F238E27FC236}">
              <a16:creationId xmlns:a16="http://schemas.microsoft.com/office/drawing/2014/main" id="{00000000-0008-0000-0500-000042010000}"/>
            </a:ext>
          </a:extLst>
        </xdr:cNvPr>
        <xdr:cNvSpPr txBox="1"/>
      </xdr:nvSpPr>
      <xdr:spPr>
        <a:xfrm>
          <a:off x="5509260" y="13830871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513</xdr:row>
      <xdr:rowOff>17145</xdr:rowOff>
    </xdr:from>
    <xdr:ext cx="960277" cy="180975"/>
    <xdr:sp macro="" textlink="">
      <xdr:nvSpPr>
        <xdr:cNvPr id="323" name="テキスト ボックス 322">
          <a:extLst>
            <a:ext uri="{FF2B5EF4-FFF2-40B4-BE49-F238E27FC236}">
              <a16:creationId xmlns:a16="http://schemas.microsoft.com/office/drawing/2014/main" id="{00000000-0008-0000-0500-000043010000}"/>
            </a:ext>
          </a:extLst>
        </xdr:cNvPr>
        <xdr:cNvSpPr txBox="1"/>
      </xdr:nvSpPr>
      <xdr:spPr>
        <a:xfrm>
          <a:off x="1630680" y="1435398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513</xdr:row>
      <xdr:rowOff>17145</xdr:rowOff>
    </xdr:from>
    <xdr:ext cx="960277" cy="180975"/>
    <xdr:sp macro="" textlink="">
      <xdr:nvSpPr>
        <xdr:cNvPr id="324" name="テキスト ボックス 323">
          <a:extLst>
            <a:ext uri="{FF2B5EF4-FFF2-40B4-BE49-F238E27FC236}">
              <a16:creationId xmlns:a16="http://schemas.microsoft.com/office/drawing/2014/main" id="{00000000-0008-0000-0500-000044010000}"/>
            </a:ext>
          </a:extLst>
        </xdr:cNvPr>
        <xdr:cNvSpPr txBox="1"/>
      </xdr:nvSpPr>
      <xdr:spPr>
        <a:xfrm>
          <a:off x="3459480" y="1435398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513</xdr:row>
      <xdr:rowOff>17145</xdr:rowOff>
    </xdr:from>
    <xdr:ext cx="960277" cy="180975"/>
    <xdr:sp macro="" textlink="">
      <xdr:nvSpPr>
        <xdr:cNvPr id="325" name="テキスト ボックス 324">
          <a:extLst>
            <a:ext uri="{FF2B5EF4-FFF2-40B4-BE49-F238E27FC236}">
              <a16:creationId xmlns:a16="http://schemas.microsoft.com/office/drawing/2014/main" id="{00000000-0008-0000-0500-000045010000}"/>
            </a:ext>
          </a:extLst>
        </xdr:cNvPr>
        <xdr:cNvSpPr txBox="1"/>
      </xdr:nvSpPr>
      <xdr:spPr>
        <a:xfrm>
          <a:off x="5516880" y="14353984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125730</xdr:colOff>
      <xdr:row>514</xdr:row>
      <xdr:rowOff>17145</xdr:rowOff>
    </xdr:from>
    <xdr:ext cx="960121" cy="188843"/>
    <xdr:sp macro="" textlink="">
      <xdr:nvSpPr>
        <xdr:cNvPr id="326" name="テキスト ボックス 325">
          <a:extLst>
            <a:ext uri="{FF2B5EF4-FFF2-40B4-BE49-F238E27FC236}">
              <a16:creationId xmlns:a16="http://schemas.microsoft.com/office/drawing/2014/main" id="{00000000-0008-0000-0500-000046010000}"/>
            </a:ext>
          </a:extLst>
        </xdr:cNvPr>
        <xdr:cNvSpPr txBox="1"/>
      </xdr:nvSpPr>
      <xdr:spPr>
        <a:xfrm>
          <a:off x="1630680" y="1437874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514</xdr:row>
      <xdr:rowOff>17145</xdr:rowOff>
    </xdr:from>
    <xdr:ext cx="968694" cy="180975"/>
    <xdr:sp macro="" textlink="">
      <xdr:nvSpPr>
        <xdr:cNvPr id="327" name="テキスト ボックス 326">
          <a:extLst>
            <a:ext uri="{FF2B5EF4-FFF2-40B4-BE49-F238E27FC236}">
              <a16:creationId xmlns:a16="http://schemas.microsoft.com/office/drawing/2014/main" id="{00000000-0008-0000-0500-000047010000}"/>
            </a:ext>
          </a:extLst>
        </xdr:cNvPr>
        <xdr:cNvSpPr txBox="1"/>
      </xdr:nvSpPr>
      <xdr:spPr>
        <a:xfrm>
          <a:off x="3451860" y="1437874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118110</xdr:colOff>
      <xdr:row>514</xdr:row>
      <xdr:rowOff>17145</xdr:rowOff>
    </xdr:from>
    <xdr:ext cx="968694" cy="180975"/>
    <xdr:sp macro="" textlink="">
      <xdr:nvSpPr>
        <xdr:cNvPr id="328" name="テキスト ボックス 327">
          <a:extLst>
            <a:ext uri="{FF2B5EF4-FFF2-40B4-BE49-F238E27FC236}">
              <a16:creationId xmlns:a16="http://schemas.microsoft.com/office/drawing/2014/main" id="{00000000-0008-0000-0500-000048010000}"/>
            </a:ext>
          </a:extLst>
        </xdr:cNvPr>
        <xdr:cNvSpPr txBox="1"/>
      </xdr:nvSpPr>
      <xdr:spPr>
        <a:xfrm>
          <a:off x="5509260" y="14378749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515</xdr:row>
      <xdr:rowOff>17145</xdr:rowOff>
    </xdr:from>
    <xdr:ext cx="960121" cy="188843"/>
    <xdr:sp macro="" textlink="">
      <xdr:nvSpPr>
        <xdr:cNvPr id="329" name="テキスト ボックス 328">
          <a:extLst>
            <a:ext uri="{FF2B5EF4-FFF2-40B4-BE49-F238E27FC236}">
              <a16:creationId xmlns:a16="http://schemas.microsoft.com/office/drawing/2014/main" id="{00000000-0008-0000-0500-000049010000}"/>
            </a:ext>
          </a:extLst>
        </xdr:cNvPr>
        <xdr:cNvSpPr txBox="1"/>
      </xdr:nvSpPr>
      <xdr:spPr>
        <a:xfrm>
          <a:off x="1630680" y="1440351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515</xdr:row>
      <xdr:rowOff>17145</xdr:rowOff>
    </xdr:from>
    <xdr:ext cx="960121" cy="188843"/>
    <xdr:sp macro="" textlink="">
      <xdr:nvSpPr>
        <xdr:cNvPr id="330" name="テキスト ボックス 329">
          <a:extLst>
            <a:ext uri="{FF2B5EF4-FFF2-40B4-BE49-F238E27FC236}">
              <a16:creationId xmlns:a16="http://schemas.microsoft.com/office/drawing/2014/main" id="{00000000-0008-0000-0500-00004A010000}"/>
            </a:ext>
          </a:extLst>
        </xdr:cNvPr>
        <xdr:cNvSpPr txBox="1"/>
      </xdr:nvSpPr>
      <xdr:spPr>
        <a:xfrm>
          <a:off x="3459480" y="1440351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515</xdr:row>
      <xdr:rowOff>17145</xdr:rowOff>
    </xdr:from>
    <xdr:ext cx="960121" cy="180975"/>
    <xdr:sp macro="" textlink="">
      <xdr:nvSpPr>
        <xdr:cNvPr id="331" name="テキスト ボックス 330">
          <a:extLst>
            <a:ext uri="{FF2B5EF4-FFF2-40B4-BE49-F238E27FC236}">
              <a16:creationId xmlns:a16="http://schemas.microsoft.com/office/drawing/2014/main" id="{00000000-0008-0000-0500-00004B010000}"/>
            </a:ext>
          </a:extLst>
        </xdr:cNvPr>
        <xdr:cNvSpPr txBox="1"/>
      </xdr:nvSpPr>
      <xdr:spPr>
        <a:xfrm>
          <a:off x="5516880" y="1440351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118110</xdr:colOff>
      <xdr:row>517</xdr:row>
      <xdr:rowOff>19050</xdr:rowOff>
    </xdr:from>
    <xdr:ext cx="1153630" cy="209550"/>
    <xdr:sp macro="" textlink="">
      <xdr:nvSpPr>
        <xdr:cNvPr id="332" name="テキスト ボックス 331">
          <a:extLst>
            <a:ext uri="{FF2B5EF4-FFF2-40B4-BE49-F238E27FC236}">
              <a16:creationId xmlns:a16="http://schemas.microsoft.com/office/drawing/2014/main" id="{00000000-0008-0000-0500-00004C010000}"/>
            </a:ext>
          </a:extLst>
        </xdr:cNvPr>
        <xdr:cNvSpPr txBox="1"/>
      </xdr:nvSpPr>
      <xdr:spPr>
        <a:xfrm>
          <a:off x="1623060" y="1445990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120015</xdr:colOff>
      <xdr:row>517</xdr:row>
      <xdr:rowOff>19050</xdr:rowOff>
    </xdr:from>
    <xdr:ext cx="1153568" cy="209550"/>
    <xdr:sp macro="" textlink="">
      <xdr:nvSpPr>
        <xdr:cNvPr id="333" name="テキスト ボックス 332">
          <a:extLst>
            <a:ext uri="{FF2B5EF4-FFF2-40B4-BE49-F238E27FC236}">
              <a16:creationId xmlns:a16="http://schemas.microsoft.com/office/drawing/2014/main" id="{00000000-0008-0000-0500-00004D010000}"/>
            </a:ext>
          </a:extLst>
        </xdr:cNvPr>
        <xdr:cNvSpPr txBox="1"/>
      </xdr:nvSpPr>
      <xdr:spPr>
        <a:xfrm>
          <a:off x="3453765" y="144599025"/>
          <a:ext cx="1153568"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517</xdr:row>
      <xdr:rowOff>19050</xdr:rowOff>
    </xdr:from>
    <xdr:ext cx="1145086" cy="209550"/>
    <xdr:sp macro="" textlink="">
      <xdr:nvSpPr>
        <xdr:cNvPr id="334" name="テキスト ボックス 333">
          <a:extLst>
            <a:ext uri="{FF2B5EF4-FFF2-40B4-BE49-F238E27FC236}">
              <a16:creationId xmlns:a16="http://schemas.microsoft.com/office/drawing/2014/main" id="{00000000-0008-0000-0500-00004E010000}"/>
            </a:ext>
          </a:extLst>
        </xdr:cNvPr>
        <xdr:cNvSpPr txBox="1"/>
      </xdr:nvSpPr>
      <xdr:spPr>
        <a:xfrm>
          <a:off x="5516880" y="1445990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518</xdr:row>
      <xdr:rowOff>19050</xdr:rowOff>
    </xdr:from>
    <xdr:ext cx="1154595" cy="200025"/>
    <xdr:sp macro="" textlink="">
      <xdr:nvSpPr>
        <xdr:cNvPr id="335" name="テキスト ボックス 334">
          <a:extLst>
            <a:ext uri="{FF2B5EF4-FFF2-40B4-BE49-F238E27FC236}">
              <a16:creationId xmlns:a16="http://schemas.microsoft.com/office/drawing/2014/main" id="{00000000-0008-0000-0500-00004F010000}"/>
            </a:ext>
          </a:extLst>
        </xdr:cNvPr>
        <xdr:cNvSpPr txBox="1"/>
      </xdr:nvSpPr>
      <xdr:spPr>
        <a:xfrm>
          <a:off x="1623060" y="1448466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518</xdr:row>
      <xdr:rowOff>19050</xdr:rowOff>
    </xdr:from>
    <xdr:ext cx="1154595" cy="200025"/>
    <xdr:sp macro="" textlink="">
      <xdr:nvSpPr>
        <xdr:cNvPr id="336" name="テキスト ボックス 335">
          <a:extLst>
            <a:ext uri="{FF2B5EF4-FFF2-40B4-BE49-F238E27FC236}">
              <a16:creationId xmlns:a16="http://schemas.microsoft.com/office/drawing/2014/main" id="{00000000-0008-0000-0500-000050010000}"/>
            </a:ext>
          </a:extLst>
        </xdr:cNvPr>
        <xdr:cNvSpPr txBox="1"/>
      </xdr:nvSpPr>
      <xdr:spPr>
        <a:xfrm>
          <a:off x="3451860" y="1448466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125730</xdr:colOff>
      <xdr:row>518</xdr:row>
      <xdr:rowOff>19050</xdr:rowOff>
    </xdr:from>
    <xdr:ext cx="1154595" cy="200025"/>
    <xdr:sp macro="" textlink="">
      <xdr:nvSpPr>
        <xdr:cNvPr id="337" name="テキスト ボックス 336">
          <a:extLst>
            <a:ext uri="{FF2B5EF4-FFF2-40B4-BE49-F238E27FC236}">
              <a16:creationId xmlns:a16="http://schemas.microsoft.com/office/drawing/2014/main" id="{00000000-0008-0000-0500-000051010000}"/>
            </a:ext>
          </a:extLst>
        </xdr:cNvPr>
        <xdr:cNvSpPr txBox="1"/>
      </xdr:nvSpPr>
      <xdr:spPr>
        <a:xfrm>
          <a:off x="5516880" y="1448466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519</xdr:row>
      <xdr:rowOff>20955</xdr:rowOff>
    </xdr:from>
    <xdr:ext cx="1154595" cy="209550"/>
    <xdr:sp macro="" textlink="">
      <xdr:nvSpPr>
        <xdr:cNvPr id="338" name="テキスト ボックス 337">
          <a:extLst>
            <a:ext uri="{FF2B5EF4-FFF2-40B4-BE49-F238E27FC236}">
              <a16:creationId xmlns:a16="http://schemas.microsoft.com/office/drawing/2014/main" id="{00000000-0008-0000-0500-000052010000}"/>
            </a:ext>
          </a:extLst>
        </xdr:cNvPr>
        <xdr:cNvSpPr txBox="1"/>
      </xdr:nvSpPr>
      <xdr:spPr>
        <a:xfrm>
          <a:off x="1623060" y="1450962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519</xdr:row>
      <xdr:rowOff>20955</xdr:rowOff>
    </xdr:from>
    <xdr:ext cx="1154595" cy="209550"/>
    <xdr:sp macro="" textlink="">
      <xdr:nvSpPr>
        <xdr:cNvPr id="339" name="テキスト ボックス 338">
          <a:extLst>
            <a:ext uri="{FF2B5EF4-FFF2-40B4-BE49-F238E27FC236}">
              <a16:creationId xmlns:a16="http://schemas.microsoft.com/office/drawing/2014/main" id="{00000000-0008-0000-0500-000053010000}"/>
            </a:ext>
          </a:extLst>
        </xdr:cNvPr>
        <xdr:cNvSpPr txBox="1"/>
      </xdr:nvSpPr>
      <xdr:spPr>
        <a:xfrm>
          <a:off x="3451860" y="1450962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519</xdr:row>
      <xdr:rowOff>20955</xdr:rowOff>
    </xdr:from>
    <xdr:ext cx="1154595" cy="209550"/>
    <xdr:sp macro="" textlink="">
      <xdr:nvSpPr>
        <xdr:cNvPr id="340" name="テキスト ボックス 339">
          <a:extLst>
            <a:ext uri="{FF2B5EF4-FFF2-40B4-BE49-F238E27FC236}">
              <a16:creationId xmlns:a16="http://schemas.microsoft.com/office/drawing/2014/main" id="{00000000-0008-0000-0500-000054010000}"/>
            </a:ext>
          </a:extLst>
        </xdr:cNvPr>
        <xdr:cNvSpPr txBox="1"/>
      </xdr:nvSpPr>
      <xdr:spPr>
        <a:xfrm>
          <a:off x="5516880" y="1450962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530</xdr:row>
      <xdr:rowOff>17145</xdr:rowOff>
    </xdr:from>
    <xdr:ext cx="968851" cy="180975"/>
    <xdr:sp macro="" textlink="">
      <xdr:nvSpPr>
        <xdr:cNvPr id="341" name="テキスト ボックス 340">
          <a:extLst>
            <a:ext uri="{FF2B5EF4-FFF2-40B4-BE49-F238E27FC236}">
              <a16:creationId xmlns:a16="http://schemas.microsoft.com/office/drawing/2014/main" id="{00000000-0008-0000-0500-000055010000}"/>
            </a:ext>
          </a:extLst>
        </xdr:cNvPr>
        <xdr:cNvSpPr txBox="1"/>
      </xdr:nvSpPr>
      <xdr:spPr>
        <a:xfrm>
          <a:off x="3451860" y="14822614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530</xdr:row>
      <xdr:rowOff>19050</xdr:rowOff>
    </xdr:from>
    <xdr:ext cx="960277" cy="180975"/>
    <xdr:sp macro="" textlink="">
      <xdr:nvSpPr>
        <xdr:cNvPr id="342" name="テキスト ボックス 341">
          <a:extLst>
            <a:ext uri="{FF2B5EF4-FFF2-40B4-BE49-F238E27FC236}">
              <a16:creationId xmlns:a16="http://schemas.microsoft.com/office/drawing/2014/main" id="{00000000-0008-0000-0500-000056010000}"/>
            </a:ext>
          </a:extLst>
        </xdr:cNvPr>
        <xdr:cNvSpPr txBox="1"/>
      </xdr:nvSpPr>
      <xdr:spPr>
        <a:xfrm>
          <a:off x="5516880" y="1482280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531</xdr:row>
      <xdr:rowOff>17145</xdr:rowOff>
    </xdr:from>
    <xdr:ext cx="960121" cy="180975"/>
    <xdr:sp macro="" textlink="">
      <xdr:nvSpPr>
        <xdr:cNvPr id="343" name="テキスト ボックス 342">
          <a:extLst>
            <a:ext uri="{FF2B5EF4-FFF2-40B4-BE49-F238E27FC236}">
              <a16:creationId xmlns:a16="http://schemas.microsoft.com/office/drawing/2014/main" id="{00000000-0008-0000-0500-000057010000}"/>
            </a:ext>
          </a:extLst>
        </xdr:cNvPr>
        <xdr:cNvSpPr txBox="1"/>
      </xdr:nvSpPr>
      <xdr:spPr>
        <a:xfrm>
          <a:off x="3459480" y="1484737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531</xdr:row>
      <xdr:rowOff>17145</xdr:rowOff>
    </xdr:from>
    <xdr:ext cx="960121" cy="180975"/>
    <xdr:sp macro="" textlink="">
      <xdr:nvSpPr>
        <xdr:cNvPr id="344" name="テキスト ボックス 343">
          <a:extLst>
            <a:ext uri="{FF2B5EF4-FFF2-40B4-BE49-F238E27FC236}">
              <a16:creationId xmlns:a16="http://schemas.microsoft.com/office/drawing/2014/main" id="{00000000-0008-0000-0500-000058010000}"/>
            </a:ext>
          </a:extLst>
        </xdr:cNvPr>
        <xdr:cNvSpPr txBox="1"/>
      </xdr:nvSpPr>
      <xdr:spPr>
        <a:xfrm>
          <a:off x="5516880" y="1484737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532</xdr:row>
      <xdr:rowOff>17145</xdr:rowOff>
    </xdr:from>
    <xdr:ext cx="960121" cy="180975"/>
    <xdr:sp macro="" textlink="">
      <xdr:nvSpPr>
        <xdr:cNvPr id="345" name="テキスト ボックス 344">
          <a:extLst>
            <a:ext uri="{FF2B5EF4-FFF2-40B4-BE49-F238E27FC236}">
              <a16:creationId xmlns:a16="http://schemas.microsoft.com/office/drawing/2014/main" id="{00000000-0008-0000-0500-000059010000}"/>
            </a:ext>
          </a:extLst>
        </xdr:cNvPr>
        <xdr:cNvSpPr txBox="1"/>
      </xdr:nvSpPr>
      <xdr:spPr>
        <a:xfrm>
          <a:off x="3459480" y="1487214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118110</xdr:colOff>
      <xdr:row>532</xdr:row>
      <xdr:rowOff>17145</xdr:rowOff>
    </xdr:from>
    <xdr:ext cx="968694" cy="180975"/>
    <xdr:sp macro="" textlink="">
      <xdr:nvSpPr>
        <xdr:cNvPr id="346" name="テキスト ボックス 345">
          <a:extLst>
            <a:ext uri="{FF2B5EF4-FFF2-40B4-BE49-F238E27FC236}">
              <a16:creationId xmlns:a16="http://schemas.microsoft.com/office/drawing/2014/main" id="{00000000-0008-0000-0500-00005A010000}"/>
            </a:ext>
          </a:extLst>
        </xdr:cNvPr>
        <xdr:cNvSpPr txBox="1"/>
      </xdr:nvSpPr>
      <xdr:spPr>
        <a:xfrm>
          <a:off x="5509260" y="1487214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118110</xdr:colOff>
      <xdr:row>534</xdr:row>
      <xdr:rowOff>19050</xdr:rowOff>
    </xdr:from>
    <xdr:ext cx="1153630" cy="209550"/>
    <xdr:sp macro="" textlink="">
      <xdr:nvSpPr>
        <xdr:cNvPr id="347" name="テキスト ボックス 346">
          <a:extLst>
            <a:ext uri="{FF2B5EF4-FFF2-40B4-BE49-F238E27FC236}">
              <a16:creationId xmlns:a16="http://schemas.microsoft.com/office/drawing/2014/main" id="{00000000-0008-0000-0500-00005B010000}"/>
            </a:ext>
          </a:extLst>
        </xdr:cNvPr>
        <xdr:cNvSpPr txBox="1"/>
      </xdr:nvSpPr>
      <xdr:spPr>
        <a:xfrm>
          <a:off x="3451860" y="1492853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534</xdr:row>
      <xdr:rowOff>19050</xdr:rowOff>
    </xdr:from>
    <xdr:ext cx="1145086" cy="209550"/>
    <xdr:sp macro="" textlink="">
      <xdr:nvSpPr>
        <xdr:cNvPr id="348" name="テキスト ボックス 347">
          <a:extLst>
            <a:ext uri="{FF2B5EF4-FFF2-40B4-BE49-F238E27FC236}">
              <a16:creationId xmlns:a16="http://schemas.microsoft.com/office/drawing/2014/main" id="{00000000-0008-0000-0500-00005C010000}"/>
            </a:ext>
          </a:extLst>
        </xdr:cNvPr>
        <xdr:cNvSpPr txBox="1"/>
      </xdr:nvSpPr>
      <xdr:spPr>
        <a:xfrm>
          <a:off x="5516880" y="1492853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535</xdr:row>
      <xdr:rowOff>20955</xdr:rowOff>
    </xdr:from>
    <xdr:ext cx="1154595" cy="200025"/>
    <xdr:sp macro="" textlink="">
      <xdr:nvSpPr>
        <xdr:cNvPr id="349" name="テキスト ボックス 348">
          <a:extLst>
            <a:ext uri="{FF2B5EF4-FFF2-40B4-BE49-F238E27FC236}">
              <a16:creationId xmlns:a16="http://schemas.microsoft.com/office/drawing/2014/main" id="{00000000-0008-0000-0500-00005D010000}"/>
            </a:ext>
          </a:extLst>
        </xdr:cNvPr>
        <xdr:cNvSpPr txBox="1"/>
      </xdr:nvSpPr>
      <xdr:spPr>
        <a:xfrm>
          <a:off x="3451860" y="14953488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535</xdr:row>
      <xdr:rowOff>19050</xdr:rowOff>
    </xdr:from>
    <xdr:ext cx="1154595" cy="200025"/>
    <xdr:sp macro="" textlink="">
      <xdr:nvSpPr>
        <xdr:cNvPr id="350" name="テキスト ボックス 349">
          <a:extLst>
            <a:ext uri="{FF2B5EF4-FFF2-40B4-BE49-F238E27FC236}">
              <a16:creationId xmlns:a16="http://schemas.microsoft.com/office/drawing/2014/main" id="{00000000-0008-0000-0500-00005E010000}"/>
            </a:ext>
          </a:extLst>
        </xdr:cNvPr>
        <xdr:cNvSpPr txBox="1"/>
      </xdr:nvSpPr>
      <xdr:spPr>
        <a:xfrm>
          <a:off x="5509260" y="1495329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536</xdr:row>
      <xdr:rowOff>20955</xdr:rowOff>
    </xdr:from>
    <xdr:ext cx="1154595" cy="209550"/>
    <xdr:sp macro="" textlink="">
      <xdr:nvSpPr>
        <xdr:cNvPr id="351" name="テキスト ボックス 350">
          <a:extLst>
            <a:ext uri="{FF2B5EF4-FFF2-40B4-BE49-F238E27FC236}">
              <a16:creationId xmlns:a16="http://schemas.microsoft.com/office/drawing/2014/main" id="{00000000-0008-0000-0500-00005F010000}"/>
            </a:ext>
          </a:extLst>
        </xdr:cNvPr>
        <xdr:cNvSpPr txBox="1"/>
      </xdr:nvSpPr>
      <xdr:spPr>
        <a:xfrm>
          <a:off x="3459480" y="1497825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125730</xdr:colOff>
      <xdr:row>536</xdr:row>
      <xdr:rowOff>20955</xdr:rowOff>
    </xdr:from>
    <xdr:ext cx="1154595" cy="209550"/>
    <xdr:sp macro="" textlink="">
      <xdr:nvSpPr>
        <xdr:cNvPr id="352" name="テキスト ボックス 351">
          <a:extLst>
            <a:ext uri="{FF2B5EF4-FFF2-40B4-BE49-F238E27FC236}">
              <a16:creationId xmlns:a16="http://schemas.microsoft.com/office/drawing/2014/main" id="{00000000-0008-0000-0500-000060010000}"/>
            </a:ext>
          </a:extLst>
        </xdr:cNvPr>
        <xdr:cNvSpPr txBox="1"/>
      </xdr:nvSpPr>
      <xdr:spPr>
        <a:xfrm>
          <a:off x="5516880" y="14978253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539</xdr:row>
      <xdr:rowOff>17145</xdr:rowOff>
    </xdr:from>
    <xdr:ext cx="960277" cy="180975"/>
    <xdr:sp macro="" textlink="">
      <xdr:nvSpPr>
        <xdr:cNvPr id="353" name="テキスト ボックス 352">
          <a:extLst>
            <a:ext uri="{FF2B5EF4-FFF2-40B4-BE49-F238E27FC236}">
              <a16:creationId xmlns:a16="http://schemas.microsoft.com/office/drawing/2014/main" id="{00000000-0008-0000-0500-000061010000}"/>
            </a:ext>
          </a:extLst>
        </xdr:cNvPr>
        <xdr:cNvSpPr txBox="1"/>
      </xdr:nvSpPr>
      <xdr:spPr>
        <a:xfrm>
          <a:off x="1630680" y="1507978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539</xdr:row>
      <xdr:rowOff>17145</xdr:rowOff>
    </xdr:from>
    <xdr:ext cx="960277" cy="180975"/>
    <xdr:sp macro="" textlink="">
      <xdr:nvSpPr>
        <xdr:cNvPr id="354" name="テキスト ボックス 353">
          <a:extLst>
            <a:ext uri="{FF2B5EF4-FFF2-40B4-BE49-F238E27FC236}">
              <a16:creationId xmlns:a16="http://schemas.microsoft.com/office/drawing/2014/main" id="{00000000-0008-0000-0500-000062010000}"/>
            </a:ext>
          </a:extLst>
        </xdr:cNvPr>
        <xdr:cNvSpPr txBox="1"/>
      </xdr:nvSpPr>
      <xdr:spPr>
        <a:xfrm>
          <a:off x="3459480" y="1507978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539</xdr:row>
      <xdr:rowOff>17145</xdr:rowOff>
    </xdr:from>
    <xdr:ext cx="960277" cy="180975"/>
    <xdr:sp macro="" textlink="">
      <xdr:nvSpPr>
        <xdr:cNvPr id="355" name="テキスト ボックス 354">
          <a:extLst>
            <a:ext uri="{FF2B5EF4-FFF2-40B4-BE49-F238E27FC236}">
              <a16:creationId xmlns:a16="http://schemas.microsoft.com/office/drawing/2014/main" id="{00000000-0008-0000-0500-000063010000}"/>
            </a:ext>
          </a:extLst>
        </xdr:cNvPr>
        <xdr:cNvSpPr txBox="1"/>
      </xdr:nvSpPr>
      <xdr:spPr>
        <a:xfrm>
          <a:off x="5516880" y="1507978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540</xdr:row>
      <xdr:rowOff>17145</xdr:rowOff>
    </xdr:from>
    <xdr:ext cx="968694" cy="180975"/>
    <xdr:sp macro="" textlink="">
      <xdr:nvSpPr>
        <xdr:cNvPr id="356" name="テキスト ボックス 355">
          <a:extLst>
            <a:ext uri="{FF2B5EF4-FFF2-40B4-BE49-F238E27FC236}">
              <a16:creationId xmlns:a16="http://schemas.microsoft.com/office/drawing/2014/main" id="{00000000-0008-0000-0500-000064010000}"/>
            </a:ext>
          </a:extLst>
        </xdr:cNvPr>
        <xdr:cNvSpPr txBox="1"/>
      </xdr:nvSpPr>
      <xdr:spPr>
        <a:xfrm>
          <a:off x="1623060" y="1510455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540</xdr:row>
      <xdr:rowOff>17145</xdr:rowOff>
    </xdr:from>
    <xdr:ext cx="968694" cy="180975"/>
    <xdr:sp macro="" textlink="">
      <xdr:nvSpPr>
        <xdr:cNvPr id="357" name="テキスト ボックス 356">
          <a:extLst>
            <a:ext uri="{FF2B5EF4-FFF2-40B4-BE49-F238E27FC236}">
              <a16:creationId xmlns:a16="http://schemas.microsoft.com/office/drawing/2014/main" id="{00000000-0008-0000-0500-000065010000}"/>
            </a:ext>
          </a:extLst>
        </xdr:cNvPr>
        <xdr:cNvSpPr txBox="1"/>
      </xdr:nvSpPr>
      <xdr:spPr>
        <a:xfrm>
          <a:off x="3451860" y="1510455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540</xdr:row>
      <xdr:rowOff>17145</xdr:rowOff>
    </xdr:from>
    <xdr:ext cx="960121" cy="188843"/>
    <xdr:sp macro="" textlink="">
      <xdr:nvSpPr>
        <xdr:cNvPr id="358" name="テキスト ボックス 357">
          <a:extLst>
            <a:ext uri="{FF2B5EF4-FFF2-40B4-BE49-F238E27FC236}">
              <a16:creationId xmlns:a16="http://schemas.microsoft.com/office/drawing/2014/main" id="{00000000-0008-0000-0500-000066010000}"/>
            </a:ext>
          </a:extLst>
        </xdr:cNvPr>
        <xdr:cNvSpPr txBox="1"/>
      </xdr:nvSpPr>
      <xdr:spPr>
        <a:xfrm>
          <a:off x="5516880" y="15104554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541</xdr:row>
      <xdr:rowOff>17145</xdr:rowOff>
    </xdr:from>
    <xdr:ext cx="960121" cy="188843"/>
    <xdr:sp macro="" textlink="">
      <xdr:nvSpPr>
        <xdr:cNvPr id="359" name="テキスト ボックス 358">
          <a:extLst>
            <a:ext uri="{FF2B5EF4-FFF2-40B4-BE49-F238E27FC236}">
              <a16:creationId xmlns:a16="http://schemas.microsoft.com/office/drawing/2014/main" id="{00000000-0008-0000-0500-000067010000}"/>
            </a:ext>
          </a:extLst>
        </xdr:cNvPr>
        <xdr:cNvSpPr txBox="1"/>
      </xdr:nvSpPr>
      <xdr:spPr>
        <a:xfrm>
          <a:off x="1630680" y="1512931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541</xdr:row>
      <xdr:rowOff>17145</xdr:rowOff>
    </xdr:from>
    <xdr:ext cx="960121" cy="188843"/>
    <xdr:sp macro="" textlink="">
      <xdr:nvSpPr>
        <xdr:cNvPr id="360" name="テキスト ボックス 359">
          <a:extLst>
            <a:ext uri="{FF2B5EF4-FFF2-40B4-BE49-F238E27FC236}">
              <a16:creationId xmlns:a16="http://schemas.microsoft.com/office/drawing/2014/main" id="{00000000-0008-0000-0500-000068010000}"/>
            </a:ext>
          </a:extLst>
        </xdr:cNvPr>
        <xdr:cNvSpPr txBox="1"/>
      </xdr:nvSpPr>
      <xdr:spPr>
        <a:xfrm>
          <a:off x="3459480" y="1512931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541</xdr:row>
      <xdr:rowOff>17145</xdr:rowOff>
    </xdr:from>
    <xdr:ext cx="960121" cy="188843"/>
    <xdr:sp macro="" textlink="">
      <xdr:nvSpPr>
        <xdr:cNvPr id="361" name="テキスト ボックス 360">
          <a:extLst>
            <a:ext uri="{FF2B5EF4-FFF2-40B4-BE49-F238E27FC236}">
              <a16:creationId xmlns:a16="http://schemas.microsoft.com/office/drawing/2014/main" id="{00000000-0008-0000-0500-000069010000}"/>
            </a:ext>
          </a:extLst>
        </xdr:cNvPr>
        <xdr:cNvSpPr txBox="1"/>
      </xdr:nvSpPr>
      <xdr:spPr>
        <a:xfrm>
          <a:off x="5516880" y="1512931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543</xdr:row>
      <xdr:rowOff>19050</xdr:rowOff>
    </xdr:from>
    <xdr:ext cx="1145086" cy="209550"/>
    <xdr:sp macro="" textlink="">
      <xdr:nvSpPr>
        <xdr:cNvPr id="362" name="テキスト ボックス 361">
          <a:extLst>
            <a:ext uri="{FF2B5EF4-FFF2-40B4-BE49-F238E27FC236}">
              <a16:creationId xmlns:a16="http://schemas.microsoft.com/office/drawing/2014/main" id="{00000000-0008-0000-0500-00006A010000}"/>
            </a:ext>
          </a:extLst>
        </xdr:cNvPr>
        <xdr:cNvSpPr txBox="1"/>
      </xdr:nvSpPr>
      <xdr:spPr>
        <a:xfrm>
          <a:off x="1630680" y="1518570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543</xdr:row>
      <xdr:rowOff>19050</xdr:rowOff>
    </xdr:from>
    <xdr:ext cx="1153630" cy="209550"/>
    <xdr:sp macro="" textlink="">
      <xdr:nvSpPr>
        <xdr:cNvPr id="363" name="テキスト ボックス 362">
          <a:extLst>
            <a:ext uri="{FF2B5EF4-FFF2-40B4-BE49-F238E27FC236}">
              <a16:creationId xmlns:a16="http://schemas.microsoft.com/office/drawing/2014/main" id="{00000000-0008-0000-0500-00006B010000}"/>
            </a:ext>
          </a:extLst>
        </xdr:cNvPr>
        <xdr:cNvSpPr txBox="1"/>
      </xdr:nvSpPr>
      <xdr:spPr>
        <a:xfrm>
          <a:off x="3451860" y="15185707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118110</xdr:colOff>
      <xdr:row>543</xdr:row>
      <xdr:rowOff>19050</xdr:rowOff>
    </xdr:from>
    <xdr:ext cx="1153630" cy="209550"/>
    <xdr:sp macro="" textlink="">
      <xdr:nvSpPr>
        <xdr:cNvPr id="364" name="テキスト ボックス 363">
          <a:extLst>
            <a:ext uri="{FF2B5EF4-FFF2-40B4-BE49-F238E27FC236}">
              <a16:creationId xmlns:a16="http://schemas.microsoft.com/office/drawing/2014/main" id="{00000000-0008-0000-0500-00006C010000}"/>
            </a:ext>
          </a:extLst>
        </xdr:cNvPr>
        <xdr:cNvSpPr txBox="1"/>
      </xdr:nvSpPr>
      <xdr:spPr>
        <a:xfrm>
          <a:off x="5509260" y="15185707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544</xdr:row>
      <xdr:rowOff>19050</xdr:rowOff>
    </xdr:from>
    <xdr:ext cx="1154595" cy="200025"/>
    <xdr:sp macro="" textlink="">
      <xdr:nvSpPr>
        <xdr:cNvPr id="365" name="テキスト ボックス 364">
          <a:extLst>
            <a:ext uri="{FF2B5EF4-FFF2-40B4-BE49-F238E27FC236}">
              <a16:creationId xmlns:a16="http://schemas.microsoft.com/office/drawing/2014/main" id="{00000000-0008-0000-0500-00006D010000}"/>
            </a:ext>
          </a:extLst>
        </xdr:cNvPr>
        <xdr:cNvSpPr txBox="1"/>
      </xdr:nvSpPr>
      <xdr:spPr>
        <a:xfrm>
          <a:off x="1623060" y="1521047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544</xdr:row>
      <xdr:rowOff>19050</xdr:rowOff>
    </xdr:from>
    <xdr:ext cx="1154595" cy="200025"/>
    <xdr:sp macro="" textlink="">
      <xdr:nvSpPr>
        <xdr:cNvPr id="366" name="テキスト ボックス 365">
          <a:extLst>
            <a:ext uri="{FF2B5EF4-FFF2-40B4-BE49-F238E27FC236}">
              <a16:creationId xmlns:a16="http://schemas.microsoft.com/office/drawing/2014/main" id="{00000000-0008-0000-0500-00006E010000}"/>
            </a:ext>
          </a:extLst>
        </xdr:cNvPr>
        <xdr:cNvSpPr txBox="1"/>
      </xdr:nvSpPr>
      <xdr:spPr>
        <a:xfrm>
          <a:off x="3451860" y="1521047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544</xdr:row>
      <xdr:rowOff>38100</xdr:rowOff>
    </xdr:from>
    <xdr:ext cx="1154595" cy="200025"/>
    <xdr:sp macro="" textlink="">
      <xdr:nvSpPr>
        <xdr:cNvPr id="367" name="テキスト ボックス 366">
          <a:extLst>
            <a:ext uri="{FF2B5EF4-FFF2-40B4-BE49-F238E27FC236}">
              <a16:creationId xmlns:a16="http://schemas.microsoft.com/office/drawing/2014/main" id="{00000000-0008-0000-0500-00006F010000}"/>
            </a:ext>
          </a:extLst>
        </xdr:cNvPr>
        <xdr:cNvSpPr txBox="1"/>
      </xdr:nvSpPr>
      <xdr:spPr>
        <a:xfrm>
          <a:off x="5509260" y="1521237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545</xdr:row>
      <xdr:rowOff>20955</xdr:rowOff>
    </xdr:from>
    <xdr:ext cx="1154595" cy="209550"/>
    <xdr:sp macro="" textlink="">
      <xdr:nvSpPr>
        <xdr:cNvPr id="368" name="テキスト ボックス 367">
          <a:extLst>
            <a:ext uri="{FF2B5EF4-FFF2-40B4-BE49-F238E27FC236}">
              <a16:creationId xmlns:a16="http://schemas.microsoft.com/office/drawing/2014/main" id="{00000000-0008-0000-0500-000070010000}"/>
            </a:ext>
          </a:extLst>
        </xdr:cNvPr>
        <xdr:cNvSpPr txBox="1"/>
      </xdr:nvSpPr>
      <xdr:spPr>
        <a:xfrm>
          <a:off x="1623060" y="1523542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125730</xdr:colOff>
      <xdr:row>545</xdr:row>
      <xdr:rowOff>19050</xdr:rowOff>
    </xdr:from>
    <xdr:ext cx="1154595" cy="217311"/>
    <xdr:sp macro="" textlink="">
      <xdr:nvSpPr>
        <xdr:cNvPr id="369" name="テキスト ボックス 368">
          <a:extLst>
            <a:ext uri="{FF2B5EF4-FFF2-40B4-BE49-F238E27FC236}">
              <a16:creationId xmlns:a16="http://schemas.microsoft.com/office/drawing/2014/main" id="{00000000-0008-0000-0500-000071010000}"/>
            </a:ext>
          </a:extLst>
        </xdr:cNvPr>
        <xdr:cNvSpPr txBox="1"/>
      </xdr:nvSpPr>
      <xdr:spPr>
        <a:xfrm>
          <a:off x="3459480" y="15235237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545</xdr:row>
      <xdr:rowOff>20955</xdr:rowOff>
    </xdr:from>
    <xdr:ext cx="1154595" cy="217311"/>
    <xdr:sp macro="" textlink="">
      <xdr:nvSpPr>
        <xdr:cNvPr id="370" name="テキスト ボックス 369">
          <a:extLst>
            <a:ext uri="{FF2B5EF4-FFF2-40B4-BE49-F238E27FC236}">
              <a16:creationId xmlns:a16="http://schemas.microsoft.com/office/drawing/2014/main" id="{00000000-0008-0000-0500-000072010000}"/>
            </a:ext>
          </a:extLst>
        </xdr:cNvPr>
        <xdr:cNvSpPr txBox="1"/>
      </xdr:nvSpPr>
      <xdr:spPr>
        <a:xfrm>
          <a:off x="5509260" y="152354280"/>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549</xdr:row>
      <xdr:rowOff>17145</xdr:rowOff>
    </xdr:from>
    <xdr:ext cx="960277" cy="180975"/>
    <xdr:sp macro="" textlink="">
      <xdr:nvSpPr>
        <xdr:cNvPr id="371" name="テキスト ボックス 370">
          <a:extLst>
            <a:ext uri="{FF2B5EF4-FFF2-40B4-BE49-F238E27FC236}">
              <a16:creationId xmlns:a16="http://schemas.microsoft.com/office/drawing/2014/main" id="{00000000-0008-0000-0500-000073010000}"/>
            </a:ext>
          </a:extLst>
        </xdr:cNvPr>
        <xdr:cNvSpPr txBox="1"/>
      </xdr:nvSpPr>
      <xdr:spPr>
        <a:xfrm>
          <a:off x="1630680" y="1536172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549</xdr:row>
      <xdr:rowOff>19050</xdr:rowOff>
    </xdr:from>
    <xdr:ext cx="960277" cy="180975"/>
    <xdr:sp macro="" textlink="">
      <xdr:nvSpPr>
        <xdr:cNvPr id="372" name="テキスト ボックス 371">
          <a:extLst>
            <a:ext uri="{FF2B5EF4-FFF2-40B4-BE49-F238E27FC236}">
              <a16:creationId xmlns:a16="http://schemas.microsoft.com/office/drawing/2014/main" id="{00000000-0008-0000-0500-000074010000}"/>
            </a:ext>
          </a:extLst>
        </xdr:cNvPr>
        <xdr:cNvSpPr txBox="1"/>
      </xdr:nvSpPr>
      <xdr:spPr>
        <a:xfrm>
          <a:off x="3459480" y="15361920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549</xdr:row>
      <xdr:rowOff>20955</xdr:rowOff>
    </xdr:from>
    <xdr:ext cx="960277" cy="180975"/>
    <xdr:sp macro="" textlink="">
      <xdr:nvSpPr>
        <xdr:cNvPr id="373" name="テキスト ボックス 372">
          <a:extLst>
            <a:ext uri="{FF2B5EF4-FFF2-40B4-BE49-F238E27FC236}">
              <a16:creationId xmlns:a16="http://schemas.microsoft.com/office/drawing/2014/main" id="{00000000-0008-0000-0500-000075010000}"/>
            </a:ext>
          </a:extLst>
        </xdr:cNvPr>
        <xdr:cNvSpPr txBox="1"/>
      </xdr:nvSpPr>
      <xdr:spPr>
        <a:xfrm>
          <a:off x="5516880" y="15362110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550</xdr:row>
      <xdr:rowOff>19050</xdr:rowOff>
    </xdr:from>
    <xdr:ext cx="968694" cy="180975"/>
    <xdr:sp macro="" textlink="">
      <xdr:nvSpPr>
        <xdr:cNvPr id="374" name="テキスト ボックス 373">
          <a:extLst>
            <a:ext uri="{FF2B5EF4-FFF2-40B4-BE49-F238E27FC236}">
              <a16:creationId xmlns:a16="http://schemas.microsoft.com/office/drawing/2014/main" id="{00000000-0008-0000-0500-000076010000}"/>
            </a:ext>
          </a:extLst>
        </xdr:cNvPr>
        <xdr:cNvSpPr txBox="1"/>
      </xdr:nvSpPr>
      <xdr:spPr>
        <a:xfrm>
          <a:off x="1623060" y="15386685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550</xdr:row>
      <xdr:rowOff>19050</xdr:rowOff>
    </xdr:from>
    <xdr:ext cx="968694" cy="180975"/>
    <xdr:sp macro="" textlink="">
      <xdr:nvSpPr>
        <xdr:cNvPr id="375" name="テキスト ボックス 374">
          <a:extLst>
            <a:ext uri="{FF2B5EF4-FFF2-40B4-BE49-F238E27FC236}">
              <a16:creationId xmlns:a16="http://schemas.microsoft.com/office/drawing/2014/main" id="{00000000-0008-0000-0500-000077010000}"/>
            </a:ext>
          </a:extLst>
        </xdr:cNvPr>
        <xdr:cNvSpPr txBox="1"/>
      </xdr:nvSpPr>
      <xdr:spPr>
        <a:xfrm>
          <a:off x="3451860" y="15386685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550</xdr:row>
      <xdr:rowOff>19050</xdr:rowOff>
    </xdr:from>
    <xdr:ext cx="960121" cy="180975"/>
    <xdr:sp macro="" textlink="">
      <xdr:nvSpPr>
        <xdr:cNvPr id="376" name="テキスト ボックス 375">
          <a:extLst>
            <a:ext uri="{FF2B5EF4-FFF2-40B4-BE49-F238E27FC236}">
              <a16:creationId xmlns:a16="http://schemas.microsoft.com/office/drawing/2014/main" id="{00000000-0008-0000-0500-000078010000}"/>
            </a:ext>
          </a:extLst>
        </xdr:cNvPr>
        <xdr:cNvSpPr txBox="1"/>
      </xdr:nvSpPr>
      <xdr:spPr>
        <a:xfrm>
          <a:off x="5516880" y="1538668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551</xdr:row>
      <xdr:rowOff>15240</xdr:rowOff>
    </xdr:from>
    <xdr:ext cx="960121" cy="188843"/>
    <xdr:sp macro="" textlink="">
      <xdr:nvSpPr>
        <xdr:cNvPr id="377" name="テキスト ボックス 376">
          <a:extLst>
            <a:ext uri="{FF2B5EF4-FFF2-40B4-BE49-F238E27FC236}">
              <a16:creationId xmlns:a16="http://schemas.microsoft.com/office/drawing/2014/main" id="{00000000-0008-0000-0500-000079010000}"/>
            </a:ext>
          </a:extLst>
        </xdr:cNvPr>
        <xdr:cNvSpPr txBox="1"/>
      </xdr:nvSpPr>
      <xdr:spPr>
        <a:xfrm>
          <a:off x="1630680" y="15411069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551</xdr:row>
      <xdr:rowOff>15240</xdr:rowOff>
    </xdr:from>
    <xdr:ext cx="960121" cy="188843"/>
    <xdr:sp macro="" textlink="">
      <xdr:nvSpPr>
        <xdr:cNvPr id="378" name="テキスト ボックス 377">
          <a:extLst>
            <a:ext uri="{FF2B5EF4-FFF2-40B4-BE49-F238E27FC236}">
              <a16:creationId xmlns:a16="http://schemas.microsoft.com/office/drawing/2014/main" id="{00000000-0008-0000-0500-00007A010000}"/>
            </a:ext>
          </a:extLst>
        </xdr:cNvPr>
        <xdr:cNvSpPr txBox="1"/>
      </xdr:nvSpPr>
      <xdr:spPr>
        <a:xfrm>
          <a:off x="3459480" y="15411069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551</xdr:row>
      <xdr:rowOff>15240</xdr:rowOff>
    </xdr:from>
    <xdr:ext cx="960121" cy="188843"/>
    <xdr:sp macro="" textlink="">
      <xdr:nvSpPr>
        <xdr:cNvPr id="379" name="テキスト ボックス 378">
          <a:extLst>
            <a:ext uri="{FF2B5EF4-FFF2-40B4-BE49-F238E27FC236}">
              <a16:creationId xmlns:a16="http://schemas.microsoft.com/office/drawing/2014/main" id="{00000000-0008-0000-0500-00007B010000}"/>
            </a:ext>
          </a:extLst>
        </xdr:cNvPr>
        <xdr:cNvSpPr txBox="1"/>
      </xdr:nvSpPr>
      <xdr:spPr>
        <a:xfrm>
          <a:off x="5516880" y="154110690"/>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553</xdr:row>
      <xdr:rowOff>20955</xdr:rowOff>
    </xdr:from>
    <xdr:ext cx="1145086" cy="209550"/>
    <xdr:sp macro="" textlink="">
      <xdr:nvSpPr>
        <xdr:cNvPr id="380" name="テキスト ボックス 379">
          <a:extLst>
            <a:ext uri="{FF2B5EF4-FFF2-40B4-BE49-F238E27FC236}">
              <a16:creationId xmlns:a16="http://schemas.microsoft.com/office/drawing/2014/main" id="{00000000-0008-0000-0500-00007C010000}"/>
            </a:ext>
          </a:extLst>
        </xdr:cNvPr>
        <xdr:cNvSpPr txBox="1"/>
      </xdr:nvSpPr>
      <xdr:spPr>
        <a:xfrm>
          <a:off x="1630680" y="15467838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125730</xdr:colOff>
      <xdr:row>553</xdr:row>
      <xdr:rowOff>19050</xdr:rowOff>
    </xdr:from>
    <xdr:ext cx="1145086" cy="209550"/>
    <xdr:sp macro="" textlink="">
      <xdr:nvSpPr>
        <xdr:cNvPr id="381" name="テキスト ボックス 380">
          <a:extLst>
            <a:ext uri="{FF2B5EF4-FFF2-40B4-BE49-F238E27FC236}">
              <a16:creationId xmlns:a16="http://schemas.microsoft.com/office/drawing/2014/main" id="{00000000-0008-0000-0500-00007D010000}"/>
            </a:ext>
          </a:extLst>
        </xdr:cNvPr>
        <xdr:cNvSpPr txBox="1"/>
      </xdr:nvSpPr>
      <xdr:spPr>
        <a:xfrm>
          <a:off x="3459480" y="1546764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553</xdr:row>
      <xdr:rowOff>19050</xdr:rowOff>
    </xdr:from>
    <xdr:ext cx="1145086" cy="209550"/>
    <xdr:sp macro="" textlink="">
      <xdr:nvSpPr>
        <xdr:cNvPr id="382" name="テキスト ボックス 381">
          <a:extLst>
            <a:ext uri="{FF2B5EF4-FFF2-40B4-BE49-F238E27FC236}">
              <a16:creationId xmlns:a16="http://schemas.microsoft.com/office/drawing/2014/main" id="{00000000-0008-0000-0500-00007E010000}"/>
            </a:ext>
          </a:extLst>
        </xdr:cNvPr>
        <xdr:cNvSpPr txBox="1"/>
      </xdr:nvSpPr>
      <xdr:spPr>
        <a:xfrm>
          <a:off x="5516880" y="1546764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554</xdr:row>
      <xdr:rowOff>19050</xdr:rowOff>
    </xdr:from>
    <xdr:ext cx="1154595" cy="200025"/>
    <xdr:sp macro="" textlink="">
      <xdr:nvSpPr>
        <xdr:cNvPr id="383" name="テキスト ボックス 382">
          <a:extLst>
            <a:ext uri="{FF2B5EF4-FFF2-40B4-BE49-F238E27FC236}">
              <a16:creationId xmlns:a16="http://schemas.microsoft.com/office/drawing/2014/main" id="{00000000-0008-0000-0500-00007F010000}"/>
            </a:ext>
          </a:extLst>
        </xdr:cNvPr>
        <xdr:cNvSpPr txBox="1"/>
      </xdr:nvSpPr>
      <xdr:spPr>
        <a:xfrm>
          <a:off x="1630680" y="1549241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125730</xdr:colOff>
      <xdr:row>554</xdr:row>
      <xdr:rowOff>19050</xdr:rowOff>
    </xdr:from>
    <xdr:ext cx="1154595" cy="200025"/>
    <xdr:sp macro="" textlink="">
      <xdr:nvSpPr>
        <xdr:cNvPr id="384" name="テキスト ボックス 383">
          <a:extLst>
            <a:ext uri="{FF2B5EF4-FFF2-40B4-BE49-F238E27FC236}">
              <a16:creationId xmlns:a16="http://schemas.microsoft.com/office/drawing/2014/main" id="{00000000-0008-0000-0500-000080010000}"/>
            </a:ext>
          </a:extLst>
        </xdr:cNvPr>
        <xdr:cNvSpPr txBox="1"/>
      </xdr:nvSpPr>
      <xdr:spPr>
        <a:xfrm>
          <a:off x="3459480" y="1549241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554</xdr:row>
      <xdr:rowOff>17145</xdr:rowOff>
    </xdr:from>
    <xdr:ext cx="1154595" cy="200025"/>
    <xdr:sp macro="" textlink="">
      <xdr:nvSpPr>
        <xdr:cNvPr id="385" name="テキスト ボックス 384">
          <a:extLst>
            <a:ext uri="{FF2B5EF4-FFF2-40B4-BE49-F238E27FC236}">
              <a16:creationId xmlns:a16="http://schemas.microsoft.com/office/drawing/2014/main" id="{00000000-0008-0000-0500-000081010000}"/>
            </a:ext>
          </a:extLst>
        </xdr:cNvPr>
        <xdr:cNvSpPr txBox="1"/>
      </xdr:nvSpPr>
      <xdr:spPr>
        <a:xfrm>
          <a:off x="5509260" y="15492222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555</xdr:row>
      <xdr:rowOff>20955</xdr:rowOff>
    </xdr:from>
    <xdr:ext cx="1154595" cy="209550"/>
    <xdr:sp macro="" textlink="">
      <xdr:nvSpPr>
        <xdr:cNvPr id="386" name="テキスト ボックス 385">
          <a:extLst>
            <a:ext uri="{FF2B5EF4-FFF2-40B4-BE49-F238E27FC236}">
              <a16:creationId xmlns:a16="http://schemas.microsoft.com/office/drawing/2014/main" id="{00000000-0008-0000-0500-000082010000}"/>
            </a:ext>
          </a:extLst>
        </xdr:cNvPr>
        <xdr:cNvSpPr txBox="1"/>
      </xdr:nvSpPr>
      <xdr:spPr>
        <a:xfrm>
          <a:off x="1623060" y="1551736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555</xdr:row>
      <xdr:rowOff>20955</xdr:rowOff>
    </xdr:from>
    <xdr:ext cx="1154595" cy="209550"/>
    <xdr:sp macro="" textlink="">
      <xdr:nvSpPr>
        <xdr:cNvPr id="387" name="テキスト ボックス 386">
          <a:extLst>
            <a:ext uri="{FF2B5EF4-FFF2-40B4-BE49-F238E27FC236}">
              <a16:creationId xmlns:a16="http://schemas.microsoft.com/office/drawing/2014/main" id="{00000000-0008-0000-0500-000083010000}"/>
            </a:ext>
          </a:extLst>
        </xdr:cNvPr>
        <xdr:cNvSpPr txBox="1"/>
      </xdr:nvSpPr>
      <xdr:spPr>
        <a:xfrm>
          <a:off x="3451860" y="1551736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555</xdr:row>
      <xdr:rowOff>20955</xdr:rowOff>
    </xdr:from>
    <xdr:ext cx="1154595" cy="209550"/>
    <xdr:sp macro="" textlink="">
      <xdr:nvSpPr>
        <xdr:cNvPr id="388" name="テキスト ボックス 387">
          <a:extLst>
            <a:ext uri="{FF2B5EF4-FFF2-40B4-BE49-F238E27FC236}">
              <a16:creationId xmlns:a16="http://schemas.microsoft.com/office/drawing/2014/main" id="{00000000-0008-0000-0500-000084010000}"/>
            </a:ext>
          </a:extLst>
        </xdr:cNvPr>
        <xdr:cNvSpPr txBox="1"/>
      </xdr:nvSpPr>
      <xdr:spPr>
        <a:xfrm>
          <a:off x="5509260" y="1551736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558</xdr:row>
      <xdr:rowOff>17145</xdr:rowOff>
    </xdr:from>
    <xdr:ext cx="960277" cy="180975"/>
    <xdr:sp macro="" textlink="">
      <xdr:nvSpPr>
        <xdr:cNvPr id="389" name="テキスト ボックス 388">
          <a:extLst>
            <a:ext uri="{FF2B5EF4-FFF2-40B4-BE49-F238E27FC236}">
              <a16:creationId xmlns:a16="http://schemas.microsoft.com/office/drawing/2014/main" id="{00000000-0008-0000-0500-000085010000}"/>
            </a:ext>
          </a:extLst>
        </xdr:cNvPr>
        <xdr:cNvSpPr txBox="1"/>
      </xdr:nvSpPr>
      <xdr:spPr>
        <a:xfrm>
          <a:off x="1630680" y="15619857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558</xdr:row>
      <xdr:rowOff>17145</xdr:rowOff>
    </xdr:from>
    <xdr:ext cx="960277" cy="180975"/>
    <xdr:sp macro="" textlink="">
      <xdr:nvSpPr>
        <xdr:cNvPr id="390" name="テキスト ボックス 389">
          <a:extLst>
            <a:ext uri="{FF2B5EF4-FFF2-40B4-BE49-F238E27FC236}">
              <a16:creationId xmlns:a16="http://schemas.microsoft.com/office/drawing/2014/main" id="{00000000-0008-0000-0500-000086010000}"/>
            </a:ext>
          </a:extLst>
        </xdr:cNvPr>
        <xdr:cNvSpPr txBox="1"/>
      </xdr:nvSpPr>
      <xdr:spPr>
        <a:xfrm>
          <a:off x="3459480" y="15619857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558</xdr:row>
      <xdr:rowOff>17145</xdr:rowOff>
    </xdr:from>
    <xdr:ext cx="960277" cy="180975"/>
    <xdr:sp macro="" textlink="">
      <xdr:nvSpPr>
        <xdr:cNvPr id="391" name="テキスト ボックス 390">
          <a:extLst>
            <a:ext uri="{FF2B5EF4-FFF2-40B4-BE49-F238E27FC236}">
              <a16:creationId xmlns:a16="http://schemas.microsoft.com/office/drawing/2014/main" id="{00000000-0008-0000-0500-000087010000}"/>
            </a:ext>
          </a:extLst>
        </xdr:cNvPr>
        <xdr:cNvSpPr txBox="1"/>
      </xdr:nvSpPr>
      <xdr:spPr>
        <a:xfrm>
          <a:off x="5516880" y="15619857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559</xdr:row>
      <xdr:rowOff>17145</xdr:rowOff>
    </xdr:from>
    <xdr:ext cx="968694" cy="180975"/>
    <xdr:sp macro="" textlink="">
      <xdr:nvSpPr>
        <xdr:cNvPr id="392" name="テキスト ボックス 391">
          <a:extLst>
            <a:ext uri="{FF2B5EF4-FFF2-40B4-BE49-F238E27FC236}">
              <a16:creationId xmlns:a16="http://schemas.microsoft.com/office/drawing/2014/main" id="{00000000-0008-0000-0500-000088010000}"/>
            </a:ext>
          </a:extLst>
        </xdr:cNvPr>
        <xdr:cNvSpPr txBox="1"/>
      </xdr:nvSpPr>
      <xdr:spPr>
        <a:xfrm>
          <a:off x="1623060" y="15644622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118110</xdr:colOff>
      <xdr:row>559</xdr:row>
      <xdr:rowOff>17145</xdr:rowOff>
    </xdr:from>
    <xdr:ext cx="968694" cy="180975"/>
    <xdr:sp macro="" textlink="">
      <xdr:nvSpPr>
        <xdr:cNvPr id="393" name="テキスト ボックス 392">
          <a:extLst>
            <a:ext uri="{FF2B5EF4-FFF2-40B4-BE49-F238E27FC236}">
              <a16:creationId xmlns:a16="http://schemas.microsoft.com/office/drawing/2014/main" id="{00000000-0008-0000-0500-000089010000}"/>
            </a:ext>
          </a:extLst>
        </xdr:cNvPr>
        <xdr:cNvSpPr txBox="1"/>
      </xdr:nvSpPr>
      <xdr:spPr>
        <a:xfrm>
          <a:off x="3451860" y="15644622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559</xdr:row>
      <xdr:rowOff>17145</xdr:rowOff>
    </xdr:from>
    <xdr:ext cx="960121" cy="180975"/>
    <xdr:sp macro="" textlink="">
      <xdr:nvSpPr>
        <xdr:cNvPr id="394" name="テキスト ボックス 393">
          <a:extLst>
            <a:ext uri="{FF2B5EF4-FFF2-40B4-BE49-F238E27FC236}">
              <a16:creationId xmlns:a16="http://schemas.microsoft.com/office/drawing/2014/main" id="{00000000-0008-0000-0500-00008A010000}"/>
            </a:ext>
          </a:extLst>
        </xdr:cNvPr>
        <xdr:cNvSpPr txBox="1"/>
      </xdr:nvSpPr>
      <xdr:spPr>
        <a:xfrm>
          <a:off x="5516880" y="15644622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560</xdr:row>
      <xdr:rowOff>17145</xdr:rowOff>
    </xdr:from>
    <xdr:ext cx="960121" cy="180975"/>
    <xdr:sp macro="" textlink="">
      <xdr:nvSpPr>
        <xdr:cNvPr id="395" name="テキスト ボックス 394">
          <a:extLst>
            <a:ext uri="{FF2B5EF4-FFF2-40B4-BE49-F238E27FC236}">
              <a16:creationId xmlns:a16="http://schemas.microsoft.com/office/drawing/2014/main" id="{00000000-0008-0000-0500-00008B010000}"/>
            </a:ext>
          </a:extLst>
        </xdr:cNvPr>
        <xdr:cNvSpPr txBox="1"/>
      </xdr:nvSpPr>
      <xdr:spPr>
        <a:xfrm>
          <a:off x="1630680" y="15669387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118110</xdr:colOff>
      <xdr:row>560</xdr:row>
      <xdr:rowOff>17145</xdr:rowOff>
    </xdr:from>
    <xdr:ext cx="968694" cy="180975"/>
    <xdr:sp macro="" textlink="">
      <xdr:nvSpPr>
        <xdr:cNvPr id="396" name="テキスト ボックス 395">
          <a:extLst>
            <a:ext uri="{FF2B5EF4-FFF2-40B4-BE49-F238E27FC236}">
              <a16:creationId xmlns:a16="http://schemas.microsoft.com/office/drawing/2014/main" id="{00000000-0008-0000-0500-00008C010000}"/>
            </a:ext>
          </a:extLst>
        </xdr:cNvPr>
        <xdr:cNvSpPr txBox="1"/>
      </xdr:nvSpPr>
      <xdr:spPr>
        <a:xfrm>
          <a:off x="3451860" y="15669387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118110</xdr:colOff>
      <xdr:row>560</xdr:row>
      <xdr:rowOff>17145</xdr:rowOff>
    </xdr:from>
    <xdr:ext cx="968694" cy="180975"/>
    <xdr:sp macro="" textlink="">
      <xdr:nvSpPr>
        <xdr:cNvPr id="397" name="テキスト ボックス 396">
          <a:extLst>
            <a:ext uri="{FF2B5EF4-FFF2-40B4-BE49-F238E27FC236}">
              <a16:creationId xmlns:a16="http://schemas.microsoft.com/office/drawing/2014/main" id="{00000000-0008-0000-0500-00008D010000}"/>
            </a:ext>
          </a:extLst>
        </xdr:cNvPr>
        <xdr:cNvSpPr txBox="1"/>
      </xdr:nvSpPr>
      <xdr:spPr>
        <a:xfrm>
          <a:off x="5509260" y="156693870"/>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118110</xdr:colOff>
      <xdr:row>562</xdr:row>
      <xdr:rowOff>11430</xdr:rowOff>
    </xdr:from>
    <xdr:ext cx="1153630" cy="209550"/>
    <xdr:sp macro="" textlink="">
      <xdr:nvSpPr>
        <xdr:cNvPr id="398" name="テキスト ボックス 397">
          <a:extLst>
            <a:ext uri="{FF2B5EF4-FFF2-40B4-BE49-F238E27FC236}">
              <a16:creationId xmlns:a16="http://schemas.microsoft.com/office/drawing/2014/main" id="{00000000-0008-0000-0500-00008E010000}"/>
            </a:ext>
          </a:extLst>
        </xdr:cNvPr>
        <xdr:cNvSpPr txBox="1"/>
      </xdr:nvSpPr>
      <xdr:spPr>
        <a:xfrm>
          <a:off x="1623060" y="15725013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562</xdr:row>
      <xdr:rowOff>9525</xdr:rowOff>
    </xdr:from>
    <xdr:ext cx="1153630" cy="209550"/>
    <xdr:sp macro="" textlink="">
      <xdr:nvSpPr>
        <xdr:cNvPr id="399" name="テキスト ボックス 398">
          <a:extLst>
            <a:ext uri="{FF2B5EF4-FFF2-40B4-BE49-F238E27FC236}">
              <a16:creationId xmlns:a16="http://schemas.microsoft.com/office/drawing/2014/main" id="{00000000-0008-0000-0500-00008F010000}"/>
            </a:ext>
          </a:extLst>
        </xdr:cNvPr>
        <xdr:cNvSpPr txBox="1"/>
      </xdr:nvSpPr>
      <xdr:spPr>
        <a:xfrm>
          <a:off x="3451860" y="157248225"/>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562</xdr:row>
      <xdr:rowOff>9525</xdr:rowOff>
    </xdr:from>
    <xdr:ext cx="1145086" cy="209550"/>
    <xdr:sp macro="" textlink="">
      <xdr:nvSpPr>
        <xdr:cNvPr id="400" name="テキスト ボックス 399">
          <a:extLst>
            <a:ext uri="{FF2B5EF4-FFF2-40B4-BE49-F238E27FC236}">
              <a16:creationId xmlns:a16="http://schemas.microsoft.com/office/drawing/2014/main" id="{00000000-0008-0000-0500-000090010000}"/>
            </a:ext>
          </a:extLst>
        </xdr:cNvPr>
        <xdr:cNvSpPr txBox="1"/>
      </xdr:nvSpPr>
      <xdr:spPr>
        <a:xfrm>
          <a:off x="5516880" y="15724822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118110</xdr:colOff>
      <xdr:row>563</xdr:row>
      <xdr:rowOff>19050</xdr:rowOff>
    </xdr:from>
    <xdr:ext cx="1154595" cy="200025"/>
    <xdr:sp macro="" textlink="">
      <xdr:nvSpPr>
        <xdr:cNvPr id="401" name="テキスト ボックス 400">
          <a:extLst>
            <a:ext uri="{FF2B5EF4-FFF2-40B4-BE49-F238E27FC236}">
              <a16:creationId xmlns:a16="http://schemas.microsoft.com/office/drawing/2014/main" id="{00000000-0008-0000-0500-000091010000}"/>
            </a:ext>
          </a:extLst>
        </xdr:cNvPr>
        <xdr:cNvSpPr txBox="1"/>
      </xdr:nvSpPr>
      <xdr:spPr>
        <a:xfrm>
          <a:off x="1623060" y="15749587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563</xdr:row>
      <xdr:rowOff>17145</xdr:rowOff>
    </xdr:from>
    <xdr:ext cx="1154595" cy="200025"/>
    <xdr:sp macro="" textlink="">
      <xdr:nvSpPr>
        <xdr:cNvPr id="402" name="テキスト ボックス 401">
          <a:extLst>
            <a:ext uri="{FF2B5EF4-FFF2-40B4-BE49-F238E27FC236}">
              <a16:creationId xmlns:a16="http://schemas.microsoft.com/office/drawing/2014/main" id="{00000000-0008-0000-0500-000092010000}"/>
            </a:ext>
          </a:extLst>
        </xdr:cNvPr>
        <xdr:cNvSpPr txBox="1"/>
      </xdr:nvSpPr>
      <xdr:spPr>
        <a:xfrm>
          <a:off x="3451860" y="1574939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563</xdr:row>
      <xdr:rowOff>17145</xdr:rowOff>
    </xdr:from>
    <xdr:ext cx="1154595" cy="200025"/>
    <xdr:sp macro="" textlink="">
      <xdr:nvSpPr>
        <xdr:cNvPr id="403" name="テキスト ボックス 402">
          <a:extLst>
            <a:ext uri="{FF2B5EF4-FFF2-40B4-BE49-F238E27FC236}">
              <a16:creationId xmlns:a16="http://schemas.microsoft.com/office/drawing/2014/main" id="{00000000-0008-0000-0500-000093010000}"/>
            </a:ext>
          </a:extLst>
        </xdr:cNvPr>
        <xdr:cNvSpPr txBox="1"/>
      </xdr:nvSpPr>
      <xdr:spPr>
        <a:xfrm>
          <a:off x="5509260" y="15749397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118110</xdr:colOff>
      <xdr:row>564</xdr:row>
      <xdr:rowOff>1905</xdr:rowOff>
    </xdr:from>
    <xdr:ext cx="1154595" cy="209550"/>
    <xdr:sp macro="" textlink="">
      <xdr:nvSpPr>
        <xdr:cNvPr id="404" name="テキスト ボックス 403">
          <a:extLst>
            <a:ext uri="{FF2B5EF4-FFF2-40B4-BE49-F238E27FC236}">
              <a16:creationId xmlns:a16="http://schemas.microsoft.com/office/drawing/2014/main" id="{00000000-0008-0000-0500-000094010000}"/>
            </a:ext>
          </a:extLst>
        </xdr:cNvPr>
        <xdr:cNvSpPr txBox="1"/>
      </xdr:nvSpPr>
      <xdr:spPr>
        <a:xfrm>
          <a:off x="1623060" y="157716855"/>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564</xdr:row>
      <xdr:rowOff>1905</xdr:rowOff>
    </xdr:from>
    <xdr:ext cx="1154595" cy="209550"/>
    <xdr:sp macro="" textlink="">
      <xdr:nvSpPr>
        <xdr:cNvPr id="405" name="テキスト ボックス 404">
          <a:extLst>
            <a:ext uri="{FF2B5EF4-FFF2-40B4-BE49-F238E27FC236}">
              <a16:creationId xmlns:a16="http://schemas.microsoft.com/office/drawing/2014/main" id="{00000000-0008-0000-0500-000095010000}"/>
            </a:ext>
          </a:extLst>
        </xdr:cNvPr>
        <xdr:cNvSpPr txBox="1"/>
      </xdr:nvSpPr>
      <xdr:spPr>
        <a:xfrm>
          <a:off x="3451860" y="157716855"/>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564</xdr:row>
      <xdr:rowOff>3810</xdr:rowOff>
    </xdr:from>
    <xdr:ext cx="1154595" cy="209550"/>
    <xdr:sp macro="" textlink="">
      <xdr:nvSpPr>
        <xdr:cNvPr id="406" name="テキスト ボックス 405">
          <a:extLst>
            <a:ext uri="{FF2B5EF4-FFF2-40B4-BE49-F238E27FC236}">
              <a16:creationId xmlns:a16="http://schemas.microsoft.com/office/drawing/2014/main" id="{00000000-0008-0000-0500-000096010000}"/>
            </a:ext>
          </a:extLst>
        </xdr:cNvPr>
        <xdr:cNvSpPr txBox="1"/>
      </xdr:nvSpPr>
      <xdr:spPr>
        <a:xfrm>
          <a:off x="5509260" y="15771876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twoCellAnchor>
    <xdr:from>
      <xdr:col>1</xdr:col>
      <xdr:colOff>0</xdr:colOff>
      <xdr:row>337</xdr:row>
      <xdr:rowOff>518155</xdr:rowOff>
    </xdr:from>
    <xdr:to>
      <xdr:col>58</xdr:col>
      <xdr:colOff>0</xdr:colOff>
      <xdr:row>346</xdr:row>
      <xdr:rowOff>251455</xdr:rowOff>
    </xdr:to>
    <xdr:cxnSp macro="">
      <xdr:nvCxnSpPr>
        <xdr:cNvPr id="410" name="直線コネクタ J1">
          <a:extLst>
            <a:ext uri="{FF2B5EF4-FFF2-40B4-BE49-F238E27FC236}">
              <a16:creationId xmlns:a16="http://schemas.microsoft.com/office/drawing/2014/main" id="{00000000-0008-0000-0500-00009A010000}"/>
            </a:ext>
          </a:extLst>
        </xdr:cNvPr>
        <xdr:cNvCxnSpPr/>
      </xdr:nvCxnSpPr>
      <xdr:spPr>
        <a:xfrm flipV="1">
          <a:off x="190500" y="95949130"/>
          <a:ext cx="8953500" cy="2466975"/>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19050</xdr:colOff>
      <xdr:row>347</xdr:row>
      <xdr:rowOff>3805</xdr:rowOff>
    </xdr:from>
    <xdr:to>
      <xdr:col>58</xdr:col>
      <xdr:colOff>0</xdr:colOff>
      <xdr:row>355</xdr:row>
      <xdr:rowOff>228600</xdr:rowOff>
    </xdr:to>
    <xdr:cxnSp macro="">
      <xdr:nvCxnSpPr>
        <xdr:cNvPr id="411" name="直線コネクタ J2">
          <a:extLst>
            <a:ext uri="{FF2B5EF4-FFF2-40B4-BE49-F238E27FC236}">
              <a16:creationId xmlns:a16="http://schemas.microsoft.com/office/drawing/2014/main" id="{00000000-0008-0000-0500-00009B010000}"/>
            </a:ext>
          </a:extLst>
        </xdr:cNvPr>
        <xdr:cNvCxnSpPr/>
      </xdr:nvCxnSpPr>
      <xdr:spPr>
        <a:xfrm flipV="1">
          <a:off x="209550" y="52305580"/>
          <a:ext cx="8934450" cy="2434595"/>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19050</xdr:colOff>
      <xdr:row>365</xdr:row>
      <xdr:rowOff>0</xdr:rowOff>
    </xdr:from>
    <xdr:to>
      <xdr:col>58</xdr:col>
      <xdr:colOff>0</xdr:colOff>
      <xdr:row>373</xdr:row>
      <xdr:rowOff>238125</xdr:rowOff>
    </xdr:to>
    <xdr:cxnSp macro="">
      <xdr:nvCxnSpPr>
        <xdr:cNvPr id="412" name="直線コネクタ J3">
          <a:extLst>
            <a:ext uri="{FF2B5EF4-FFF2-40B4-BE49-F238E27FC236}">
              <a16:creationId xmlns:a16="http://schemas.microsoft.com/office/drawing/2014/main" id="{00000000-0008-0000-0500-00009C010000}"/>
            </a:ext>
          </a:extLst>
        </xdr:cNvPr>
        <xdr:cNvCxnSpPr/>
      </xdr:nvCxnSpPr>
      <xdr:spPr>
        <a:xfrm flipV="1">
          <a:off x="209550" y="57216675"/>
          <a:ext cx="8934450" cy="2447925"/>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373</xdr:row>
      <xdr:rowOff>251455</xdr:rowOff>
    </xdr:from>
    <xdr:to>
      <xdr:col>58</xdr:col>
      <xdr:colOff>0</xdr:colOff>
      <xdr:row>382</xdr:row>
      <xdr:rowOff>251455</xdr:rowOff>
    </xdr:to>
    <xdr:cxnSp macro="">
      <xdr:nvCxnSpPr>
        <xdr:cNvPr id="413" name="直線コネクタ J4">
          <a:extLst>
            <a:ext uri="{FF2B5EF4-FFF2-40B4-BE49-F238E27FC236}">
              <a16:creationId xmlns:a16="http://schemas.microsoft.com/office/drawing/2014/main" id="{00000000-0008-0000-0500-00009D010000}"/>
            </a:ext>
          </a:extLst>
        </xdr:cNvPr>
        <xdr:cNvCxnSpPr/>
      </xdr:nvCxnSpPr>
      <xdr:spPr>
        <a:xfrm flipV="1">
          <a:off x="190500" y="105788455"/>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386</xdr:row>
      <xdr:rowOff>2</xdr:rowOff>
    </xdr:from>
    <xdr:to>
      <xdr:col>58</xdr:col>
      <xdr:colOff>0</xdr:colOff>
      <xdr:row>394</xdr:row>
      <xdr:rowOff>251458</xdr:rowOff>
    </xdr:to>
    <xdr:cxnSp macro="">
      <xdr:nvCxnSpPr>
        <xdr:cNvPr id="414" name="直線コネクタ J5">
          <a:extLst>
            <a:ext uri="{FF2B5EF4-FFF2-40B4-BE49-F238E27FC236}">
              <a16:creationId xmlns:a16="http://schemas.microsoft.com/office/drawing/2014/main" id="{00000000-0008-0000-0500-00009E010000}"/>
            </a:ext>
          </a:extLst>
        </xdr:cNvPr>
        <xdr:cNvCxnSpPr/>
      </xdr:nvCxnSpPr>
      <xdr:spPr>
        <a:xfrm flipV="1">
          <a:off x="190500" y="109080302"/>
          <a:ext cx="8953500" cy="2585081"/>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404</xdr:row>
      <xdr:rowOff>9525</xdr:rowOff>
    </xdr:from>
    <xdr:to>
      <xdr:col>58</xdr:col>
      <xdr:colOff>19050</xdr:colOff>
      <xdr:row>413</xdr:row>
      <xdr:rowOff>3808</xdr:rowOff>
    </xdr:to>
    <xdr:cxnSp macro="">
      <xdr:nvCxnSpPr>
        <xdr:cNvPr id="415" name="直線コネクタ J6">
          <a:extLst>
            <a:ext uri="{FF2B5EF4-FFF2-40B4-BE49-F238E27FC236}">
              <a16:creationId xmlns:a16="http://schemas.microsoft.com/office/drawing/2014/main" id="{00000000-0008-0000-0500-00009F010000}"/>
            </a:ext>
          </a:extLst>
        </xdr:cNvPr>
        <xdr:cNvCxnSpPr/>
      </xdr:nvCxnSpPr>
      <xdr:spPr>
        <a:xfrm flipV="1">
          <a:off x="190500" y="68018025"/>
          <a:ext cx="8972550" cy="2451733"/>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412</xdr:row>
      <xdr:rowOff>251458</xdr:rowOff>
    </xdr:from>
    <xdr:to>
      <xdr:col>58</xdr:col>
      <xdr:colOff>0</xdr:colOff>
      <xdr:row>421</xdr:row>
      <xdr:rowOff>251458</xdr:rowOff>
    </xdr:to>
    <xdr:cxnSp macro="">
      <xdr:nvCxnSpPr>
        <xdr:cNvPr id="416" name="直線コネクタ J7">
          <a:extLst>
            <a:ext uri="{FF2B5EF4-FFF2-40B4-BE49-F238E27FC236}">
              <a16:creationId xmlns:a16="http://schemas.microsoft.com/office/drawing/2014/main" id="{00000000-0008-0000-0500-0000A0010000}"/>
            </a:ext>
          </a:extLst>
        </xdr:cNvPr>
        <xdr:cNvCxnSpPr/>
      </xdr:nvCxnSpPr>
      <xdr:spPr>
        <a:xfrm flipV="1">
          <a:off x="190500" y="116580283"/>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421</xdr:row>
      <xdr:rowOff>251458</xdr:rowOff>
    </xdr:from>
    <xdr:to>
      <xdr:col>58</xdr:col>
      <xdr:colOff>0</xdr:colOff>
      <xdr:row>425</xdr:row>
      <xdr:rowOff>2</xdr:rowOff>
    </xdr:to>
    <xdr:cxnSp macro="">
      <xdr:nvCxnSpPr>
        <xdr:cNvPr id="417" name="直線コネクタ J8">
          <a:extLst>
            <a:ext uri="{FF2B5EF4-FFF2-40B4-BE49-F238E27FC236}">
              <a16:creationId xmlns:a16="http://schemas.microsoft.com/office/drawing/2014/main" id="{00000000-0008-0000-0500-0000A1010000}"/>
            </a:ext>
          </a:extLst>
        </xdr:cNvPr>
        <xdr:cNvCxnSpPr/>
      </xdr:nvCxnSpPr>
      <xdr:spPr>
        <a:xfrm flipV="1">
          <a:off x="190500" y="119037733"/>
          <a:ext cx="8953500" cy="739144"/>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429</xdr:row>
      <xdr:rowOff>190498</xdr:rowOff>
    </xdr:from>
    <xdr:to>
      <xdr:col>58</xdr:col>
      <xdr:colOff>0</xdr:colOff>
      <xdr:row>439</xdr:row>
      <xdr:rowOff>3808</xdr:rowOff>
    </xdr:to>
    <xdr:cxnSp macro="">
      <xdr:nvCxnSpPr>
        <xdr:cNvPr id="418" name="直線コネクタ K1" hidden="1">
          <a:extLst>
            <a:ext uri="{FF2B5EF4-FFF2-40B4-BE49-F238E27FC236}">
              <a16:creationId xmlns:a16="http://schemas.microsoft.com/office/drawing/2014/main" id="{00000000-0008-0000-0500-0000A2010000}"/>
            </a:ext>
          </a:extLst>
        </xdr:cNvPr>
        <xdr:cNvCxnSpPr/>
      </xdr:nvCxnSpPr>
      <xdr:spPr>
        <a:xfrm flipV="1">
          <a:off x="190500" y="74733148"/>
          <a:ext cx="8953500" cy="246126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448</xdr:row>
      <xdr:rowOff>251455</xdr:rowOff>
    </xdr:from>
    <xdr:to>
      <xdr:col>58</xdr:col>
      <xdr:colOff>0</xdr:colOff>
      <xdr:row>457</xdr:row>
      <xdr:rowOff>251455</xdr:rowOff>
    </xdr:to>
    <xdr:cxnSp macro="">
      <xdr:nvCxnSpPr>
        <xdr:cNvPr id="420" name="直線コネクタ K22" hidden="1">
          <a:extLst>
            <a:ext uri="{FF2B5EF4-FFF2-40B4-BE49-F238E27FC236}">
              <a16:creationId xmlns:a16="http://schemas.microsoft.com/office/drawing/2014/main" id="{00000000-0008-0000-0500-0000A4010000}"/>
            </a:ext>
          </a:extLst>
        </xdr:cNvPr>
        <xdr:cNvCxnSpPr/>
      </xdr:nvCxnSpPr>
      <xdr:spPr>
        <a:xfrm flipV="1">
          <a:off x="190500" y="126010030"/>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467</xdr:row>
      <xdr:rowOff>0</xdr:rowOff>
    </xdr:from>
    <xdr:to>
      <xdr:col>57</xdr:col>
      <xdr:colOff>142875</xdr:colOff>
      <xdr:row>476</xdr:row>
      <xdr:rowOff>3805</xdr:rowOff>
    </xdr:to>
    <xdr:cxnSp macro="[0]!該当なしボタン_Click">
      <xdr:nvCxnSpPr>
        <xdr:cNvPr id="421" name="直線コネクタ K3x" hidden="1">
          <a:extLst>
            <a:ext uri="{FF2B5EF4-FFF2-40B4-BE49-F238E27FC236}">
              <a16:creationId xmlns:a16="http://schemas.microsoft.com/office/drawing/2014/main" id="{00000000-0008-0000-0500-0000A5010000}"/>
            </a:ext>
          </a:extLst>
        </xdr:cNvPr>
        <xdr:cNvCxnSpPr/>
      </xdr:nvCxnSpPr>
      <xdr:spPr>
        <a:xfrm flipV="1">
          <a:off x="5391150" y="84810600"/>
          <a:ext cx="3743325" cy="2461255"/>
        </a:xfrm>
        <a:prstGeom prst="line">
          <a:avLst/>
        </a:prstGeom>
        <a:ln>
          <a:solidFill>
            <a:srgbClr val="000000"/>
          </a:solidFill>
        </a:ln>
        <a:effectLst>
          <a:softEdge rad="76200"/>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477</xdr:row>
      <xdr:rowOff>0</xdr:rowOff>
    </xdr:from>
    <xdr:to>
      <xdr:col>58</xdr:col>
      <xdr:colOff>0</xdr:colOff>
      <xdr:row>486</xdr:row>
      <xdr:rowOff>0</xdr:rowOff>
    </xdr:to>
    <xdr:cxnSp macro="">
      <xdr:nvCxnSpPr>
        <xdr:cNvPr id="422" name="直線コネクタ K41" hidden="1">
          <a:extLst>
            <a:ext uri="{FF2B5EF4-FFF2-40B4-BE49-F238E27FC236}">
              <a16:creationId xmlns:a16="http://schemas.microsoft.com/office/drawing/2014/main" id="{00000000-0008-0000-0500-0000A6010000}"/>
            </a:ext>
          </a:extLst>
        </xdr:cNvPr>
        <xdr:cNvCxnSpPr/>
      </xdr:nvCxnSpPr>
      <xdr:spPr>
        <a:xfrm flipV="1">
          <a:off x="190500" y="133626225"/>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152400</xdr:colOff>
      <xdr:row>486</xdr:row>
      <xdr:rowOff>0</xdr:rowOff>
    </xdr:from>
    <xdr:to>
      <xdr:col>58</xdr:col>
      <xdr:colOff>0</xdr:colOff>
      <xdr:row>502</xdr:row>
      <xdr:rowOff>0</xdr:rowOff>
    </xdr:to>
    <xdr:cxnSp macro="">
      <xdr:nvCxnSpPr>
        <xdr:cNvPr id="423" name="直線コネクタ K42" hidden="1">
          <a:extLst>
            <a:ext uri="{FF2B5EF4-FFF2-40B4-BE49-F238E27FC236}">
              <a16:creationId xmlns:a16="http://schemas.microsoft.com/office/drawing/2014/main" id="{00000000-0008-0000-0500-0000A7010000}"/>
            </a:ext>
          </a:extLst>
        </xdr:cNvPr>
        <xdr:cNvCxnSpPr/>
      </xdr:nvCxnSpPr>
      <xdr:spPr>
        <a:xfrm flipV="1">
          <a:off x="152400" y="136083675"/>
          <a:ext cx="8991600" cy="43243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528</xdr:row>
      <xdr:rowOff>2</xdr:rowOff>
    </xdr:from>
    <xdr:to>
      <xdr:col>58</xdr:col>
      <xdr:colOff>0</xdr:colOff>
      <xdr:row>536</xdr:row>
      <xdr:rowOff>251458</xdr:rowOff>
    </xdr:to>
    <xdr:cxnSp macro="">
      <xdr:nvCxnSpPr>
        <xdr:cNvPr id="424" name="直線コネクタ K51" hidden="1">
          <a:extLst>
            <a:ext uri="{FF2B5EF4-FFF2-40B4-BE49-F238E27FC236}">
              <a16:creationId xmlns:a16="http://schemas.microsoft.com/office/drawing/2014/main" id="{00000000-0008-0000-0500-0000A8010000}"/>
            </a:ext>
          </a:extLst>
        </xdr:cNvPr>
        <xdr:cNvCxnSpPr/>
      </xdr:nvCxnSpPr>
      <xdr:spPr>
        <a:xfrm flipV="1">
          <a:off x="190500" y="147437477"/>
          <a:ext cx="8953500" cy="2575556"/>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536</xdr:row>
      <xdr:rowOff>251458</xdr:rowOff>
    </xdr:from>
    <xdr:to>
      <xdr:col>58</xdr:col>
      <xdr:colOff>0</xdr:colOff>
      <xdr:row>546</xdr:row>
      <xdr:rowOff>5</xdr:rowOff>
    </xdr:to>
    <xdr:cxnSp macro="">
      <xdr:nvCxnSpPr>
        <xdr:cNvPr id="425" name="直線コネクタ K52" hidden="1">
          <a:extLst>
            <a:ext uri="{FF2B5EF4-FFF2-40B4-BE49-F238E27FC236}">
              <a16:creationId xmlns:a16="http://schemas.microsoft.com/office/drawing/2014/main" id="{00000000-0008-0000-0500-0000A9010000}"/>
            </a:ext>
          </a:extLst>
        </xdr:cNvPr>
        <xdr:cNvCxnSpPr/>
      </xdr:nvCxnSpPr>
      <xdr:spPr>
        <a:xfrm flipV="1">
          <a:off x="190500" y="150013033"/>
          <a:ext cx="8953500" cy="2567947"/>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547</xdr:row>
      <xdr:rowOff>2</xdr:rowOff>
    </xdr:from>
    <xdr:to>
      <xdr:col>58</xdr:col>
      <xdr:colOff>0</xdr:colOff>
      <xdr:row>555</xdr:row>
      <xdr:rowOff>251458</xdr:rowOff>
    </xdr:to>
    <xdr:cxnSp macro="">
      <xdr:nvCxnSpPr>
        <xdr:cNvPr id="426" name="直線コネクタ K61" hidden="1">
          <a:extLst>
            <a:ext uri="{FF2B5EF4-FFF2-40B4-BE49-F238E27FC236}">
              <a16:creationId xmlns:a16="http://schemas.microsoft.com/office/drawing/2014/main" id="{00000000-0008-0000-0500-0000AA010000}"/>
            </a:ext>
          </a:extLst>
        </xdr:cNvPr>
        <xdr:cNvCxnSpPr/>
      </xdr:nvCxnSpPr>
      <xdr:spPr>
        <a:xfrm flipV="1">
          <a:off x="190500" y="152828627"/>
          <a:ext cx="8953500" cy="2575556"/>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555</xdr:row>
      <xdr:rowOff>251458</xdr:rowOff>
    </xdr:from>
    <xdr:to>
      <xdr:col>58</xdr:col>
      <xdr:colOff>0</xdr:colOff>
      <xdr:row>565</xdr:row>
      <xdr:rowOff>0</xdr:rowOff>
    </xdr:to>
    <xdr:cxnSp macro="">
      <xdr:nvCxnSpPr>
        <xdr:cNvPr id="427" name="直線コネクタ K62" hidden="1">
          <a:extLst>
            <a:ext uri="{FF2B5EF4-FFF2-40B4-BE49-F238E27FC236}">
              <a16:creationId xmlns:a16="http://schemas.microsoft.com/office/drawing/2014/main" id="{00000000-0008-0000-0500-0000AB010000}"/>
            </a:ext>
          </a:extLst>
        </xdr:cNvPr>
        <xdr:cNvCxnSpPr/>
      </xdr:nvCxnSpPr>
      <xdr:spPr>
        <a:xfrm flipV="1">
          <a:off x="190500" y="155404183"/>
          <a:ext cx="8953500" cy="2548892"/>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467</xdr:row>
      <xdr:rowOff>0</xdr:rowOff>
    </xdr:from>
    <xdr:to>
      <xdr:col>58</xdr:col>
      <xdr:colOff>19050</xdr:colOff>
      <xdr:row>476</xdr:row>
      <xdr:rowOff>3805</xdr:rowOff>
    </xdr:to>
    <xdr:cxnSp macro="">
      <xdr:nvCxnSpPr>
        <xdr:cNvPr id="428" name="直線コネクタ K3" hidden="1">
          <a:extLst>
            <a:ext uri="{FF2B5EF4-FFF2-40B4-BE49-F238E27FC236}">
              <a16:creationId xmlns:a16="http://schemas.microsoft.com/office/drawing/2014/main" id="{00000000-0008-0000-0500-0000AC010000}"/>
            </a:ext>
          </a:extLst>
        </xdr:cNvPr>
        <xdr:cNvCxnSpPr/>
      </xdr:nvCxnSpPr>
      <xdr:spPr>
        <a:xfrm flipV="1">
          <a:off x="190500" y="84810600"/>
          <a:ext cx="8972550" cy="2461255"/>
        </a:xfrm>
        <a:prstGeom prst="line">
          <a:avLst/>
        </a:prstGeom>
        <a:ln>
          <a:solidFill>
            <a:srgbClr val="000000"/>
          </a:solidFill>
        </a:ln>
        <a:effectLst>
          <a:softEdge rad="76200"/>
        </a:effectLst>
      </xdr:spPr>
      <xdr:style>
        <a:lnRef idx="1">
          <a:schemeClr val="accent1"/>
        </a:lnRef>
        <a:fillRef idx="0">
          <a:schemeClr val="accent1"/>
        </a:fillRef>
        <a:effectRef idx="0">
          <a:schemeClr val="accent1"/>
        </a:effectRef>
        <a:fontRef idx="minor">
          <a:schemeClr val="tx1"/>
        </a:fontRef>
      </xdr:style>
    </xdr:cxnSp>
    <xdr:clientData/>
  </xdr:twoCellAnchor>
  <xdr:oneCellAnchor>
    <xdr:from>
      <xdr:col>34</xdr:col>
      <xdr:colOff>118110</xdr:colOff>
      <xdr:row>457</xdr:row>
      <xdr:rowOff>20955</xdr:rowOff>
    </xdr:from>
    <xdr:ext cx="1154595" cy="209550"/>
    <xdr:sp macro="" textlink="">
      <xdr:nvSpPr>
        <xdr:cNvPr id="429" name="テキスト ボックス 428">
          <a:extLst>
            <a:ext uri="{FF2B5EF4-FFF2-40B4-BE49-F238E27FC236}">
              <a16:creationId xmlns:a16="http://schemas.microsoft.com/office/drawing/2014/main" id="{00000000-0008-0000-0500-0000AD010000}"/>
            </a:ext>
          </a:extLst>
        </xdr:cNvPr>
        <xdr:cNvSpPr txBox="1"/>
      </xdr:nvSpPr>
      <xdr:spPr>
        <a:xfrm>
          <a:off x="5509260" y="128236980"/>
          <a:ext cx="1154595"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9</xdr:col>
      <xdr:colOff>125730</xdr:colOff>
      <xdr:row>475</xdr:row>
      <xdr:rowOff>20955</xdr:rowOff>
    </xdr:from>
    <xdr:ext cx="1154595" cy="209550"/>
    <xdr:sp macro="" textlink="">
      <xdr:nvSpPr>
        <xdr:cNvPr id="430" name="テキスト ボックス 429">
          <a:extLst>
            <a:ext uri="{FF2B5EF4-FFF2-40B4-BE49-F238E27FC236}">
              <a16:creationId xmlns:a16="http://schemas.microsoft.com/office/drawing/2014/main" id="{00000000-0008-0000-0500-0000AE010000}"/>
            </a:ext>
          </a:extLst>
        </xdr:cNvPr>
        <xdr:cNvSpPr txBox="1"/>
      </xdr:nvSpPr>
      <xdr:spPr>
        <a:xfrm>
          <a:off x="1630680" y="133151880"/>
          <a:ext cx="1154595" cy="209550"/>
        </a:xfrm>
        <a:prstGeom prst="rect">
          <a:avLst/>
        </a:prstGeom>
        <a:noFill/>
        <a:ln w="9525" cmpd="sng">
          <a:noFill/>
        </a:ln>
        <a:effectLst>
          <a:softEdge rad="76200"/>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xdr:from>
          <xdr:col>88</xdr:col>
          <xdr:colOff>38100</xdr:colOff>
          <xdr:row>345</xdr:row>
          <xdr:rowOff>66675</xdr:rowOff>
        </xdr:from>
        <xdr:to>
          <xdr:col>88</xdr:col>
          <xdr:colOff>828675</xdr:colOff>
          <xdr:row>346</xdr:row>
          <xdr:rowOff>76200</xdr:rowOff>
        </xdr:to>
        <xdr:sp macro="" textlink="">
          <xdr:nvSpPr>
            <xdr:cNvPr id="296961" name="ボタン J1" hidden="1">
              <a:extLst>
                <a:ext uri="{63B3BB69-23CF-44E3-9099-C40C66FF867C}">
                  <a14:compatExt spid="_x0000_s296961"/>
                </a:ext>
                <a:ext uri="{FF2B5EF4-FFF2-40B4-BE49-F238E27FC236}">
                  <a16:creationId xmlns:a16="http://schemas.microsoft.com/office/drawing/2014/main" id="{00000000-0008-0000-0500-000001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354</xdr:row>
          <xdr:rowOff>38100</xdr:rowOff>
        </xdr:from>
        <xdr:to>
          <xdr:col>88</xdr:col>
          <xdr:colOff>828675</xdr:colOff>
          <xdr:row>355</xdr:row>
          <xdr:rowOff>38100</xdr:rowOff>
        </xdr:to>
        <xdr:sp macro="" textlink="">
          <xdr:nvSpPr>
            <xdr:cNvPr id="296962" name="ボタン J2" hidden="1">
              <a:extLst>
                <a:ext uri="{63B3BB69-23CF-44E3-9099-C40C66FF867C}">
                  <a14:compatExt spid="_x0000_s296962"/>
                </a:ext>
                <a:ext uri="{FF2B5EF4-FFF2-40B4-BE49-F238E27FC236}">
                  <a16:creationId xmlns:a16="http://schemas.microsoft.com/office/drawing/2014/main" id="{00000000-0008-0000-0500-000002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372</xdr:row>
          <xdr:rowOff>66675</xdr:rowOff>
        </xdr:from>
        <xdr:to>
          <xdr:col>88</xdr:col>
          <xdr:colOff>828675</xdr:colOff>
          <xdr:row>373</xdr:row>
          <xdr:rowOff>76200</xdr:rowOff>
        </xdr:to>
        <xdr:sp macro="" textlink="">
          <xdr:nvSpPr>
            <xdr:cNvPr id="296963" name="ボタン J3" hidden="1">
              <a:extLst>
                <a:ext uri="{63B3BB69-23CF-44E3-9099-C40C66FF867C}">
                  <a14:compatExt spid="_x0000_s296963"/>
                </a:ext>
                <a:ext uri="{FF2B5EF4-FFF2-40B4-BE49-F238E27FC236}">
                  <a16:creationId xmlns:a16="http://schemas.microsoft.com/office/drawing/2014/main" id="{00000000-0008-0000-0500-000003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381</xdr:row>
          <xdr:rowOff>66675</xdr:rowOff>
        </xdr:from>
        <xdr:to>
          <xdr:col>88</xdr:col>
          <xdr:colOff>838200</xdr:colOff>
          <xdr:row>382</xdr:row>
          <xdr:rowOff>104775</xdr:rowOff>
        </xdr:to>
        <xdr:sp macro="" textlink="">
          <xdr:nvSpPr>
            <xdr:cNvPr id="296964" name="ボタン J4" hidden="1">
              <a:extLst>
                <a:ext uri="{63B3BB69-23CF-44E3-9099-C40C66FF867C}">
                  <a14:compatExt spid="_x0000_s296964"/>
                </a:ext>
                <a:ext uri="{FF2B5EF4-FFF2-40B4-BE49-F238E27FC236}">
                  <a16:creationId xmlns:a16="http://schemas.microsoft.com/office/drawing/2014/main" id="{00000000-0008-0000-0500-000004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393</xdr:row>
          <xdr:rowOff>28575</xdr:rowOff>
        </xdr:from>
        <xdr:to>
          <xdr:col>88</xdr:col>
          <xdr:colOff>828675</xdr:colOff>
          <xdr:row>394</xdr:row>
          <xdr:rowOff>38100</xdr:rowOff>
        </xdr:to>
        <xdr:sp macro="" textlink="">
          <xdr:nvSpPr>
            <xdr:cNvPr id="296965" name="ボタン J5" hidden="1">
              <a:extLst>
                <a:ext uri="{63B3BB69-23CF-44E3-9099-C40C66FF867C}">
                  <a14:compatExt spid="_x0000_s296965"/>
                </a:ext>
                <a:ext uri="{FF2B5EF4-FFF2-40B4-BE49-F238E27FC236}">
                  <a16:creationId xmlns:a16="http://schemas.microsoft.com/office/drawing/2014/main" id="{00000000-0008-0000-0500-000005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411</xdr:row>
          <xdr:rowOff>66675</xdr:rowOff>
        </xdr:from>
        <xdr:to>
          <xdr:col>88</xdr:col>
          <xdr:colOff>828675</xdr:colOff>
          <xdr:row>412</xdr:row>
          <xdr:rowOff>104775</xdr:rowOff>
        </xdr:to>
        <xdr:sp macro="" textlink="">
          <xdr:nvSpPr>
            <xdr:cNvPr id="296966" name="ボタン J6" hidden="1">
              <a:extLst>
                <a:ext uri="{63B3BB69-23CF-44E3-9099-C40C66FF867C}">
                  <a14:compatExt spid="_x0000_s296966"/>
                </a:ext>
                <a:ext uri="{FF2B5EF4-FFF2-40B4-BE49-F238E27FC236}">
                  <a16:creationId xmlns:a16="http://schemas.microsoft.com/office/drawing/2014/main" id="{00000000-0008-0000-0500-000006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420</xdr:row>
          <xdr:rowOff>66675</xdr:rowOff>
        </xdr:from>
        <xdr:to>
          <xdr:col>88</xdr:col>
          <xdr:colOff>828675</xdr:colOff>
          <xdr:row>421</xdr:row>
          <xdr:rowOff>76200</xdr:rowOff>
        </xdr:to>
        <xdr:sp macro="" textlink="">
          <xdr:nvSpPr>
            <xdr:cNvPr id="296967" name="ボタン J7" hidden="1">
              <a:extLst>
                <a:ext uri="{63B3BB69-23CF-44E3-9099-C40C66FF867C}">
                  <a14:compatExt spid="_x0000_s296967"/>
                </a:ext>
                <a:ext uri="{FF2B5EF4-FFF2-40B4-BE49-F238E27FC236}">
                  <a16:creationId xmlns:a16="http://schemas.microsoft.com/office/drawing/2014/main" id="{00000000-0008-0000-0500-000007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425</xdr:row>
          <xdr:rowOff>28575</xdr:rowOff>
        </xdr:from>
        <xdr:to>
          <xdr:col>88</xdr:col>
          <xdr:colOff>866775</xdr:colOff>
          <xdr:row>425</xdr:row>
          <xdr:rowOff>304800</xdr:rowOff>
        </xdr:to>
        <xdr:sp macro="" textlink="">
          <xdr:nvSpPr>
            <xdr:cNvPr id="296968" name="ボタン J8" hidden="1">
              <a:extLst>
                <a:ext uri="{63B3BB69-23CF-44E3-9099-C40C66FF867C}">
                  <a14:compatExt spid="_x0000_s296968"/>
                </a:ext>
                <a:ext uri="{FF2B5EF4-FFF2-40B4-BE49-F238E27FC236}">
                  <a16:creationId xmlns:a16="http://schemas.microsoft.com/office/drawing/2014/main" id="{00000000-0008-0000-0500-000008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437</xdr:row>
          <xdr:rowOff>104775</xdr:rowOff>
        </xdr:from>
        <xdr:to>
          <xdr:col>88</xdr:col>
          <xdr:colOff>866775</xdr:colOff>
          <xdr:row>438</xdr:row>
          <xdr:rowOff>104775</xdr:rowOff>
        </xdr:to>
        <xdr:sp macro="" textlink="">
          <xdr:nvSpPr>
            <xdr:cNvPr id="296969" name="ボタン K1" hidden="1">
              <a:extLst>
                <a:ext uri="{63B3BB69-23CF-44E3-9099-C40C66FF867C}">
                  <a14:compatExt spid="_x0000_s296969"/>
                </a:ext>
                <a:ext uri="{FF2B5EF4-FFF2-40B4-BE49-F238E27FC236}">
                  <a16:creationId xmlns:a16="http://schemas.microsoft.com/office/drawing/2014/main" id="{00000000-0008-0000-0500-000009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447</xdr:row>
          <xdr:rowOff>38100</xdr:rowOff>
        </xdr:from>
        <xdr:to>
          <xdr:col>88</xdr:col>
          <xdr:colOff>838200</xdr:colOff>
          <xdr:row>448</xdr:row>
          <xdr:rowOff>66675</xdr:rowOff>
        </xdr:to>
        <xdr:sp macro="" textlink="">
          <xdr:nvSpPr>
            <xdr:cNvPr id="296970" name="ボタン K21" hidden="1">
              <a:extLst>
                <a:ext uri="{63B3BB69-23CF-44E3-9099-C40C66FF867C}">
                  <a14:compatExt spid="_x0000_s296970"/>
                </a:ext>
                <a:ext uri="{FF2B5EF4-FFF2-40B4-BE49-F238E27FC236}">
                  <a16:creationId xmlns:a16="http://schemas.microsoft.com/office/drawing/2014/main" id="{00000000-0008-0000-0500-00000A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456</xdr:row>
          <xdr:rowOff>66675</xdr:rowOff>
        </xdr:from>
        <xdr:to>
          <xdr:col>88</xdr:col>
          <xdr:colOff>866775</xdr:colOff>
          <xdr:row>457</xdr:row>
          <xdr:rowOff>76200</xdr:rowOff>
        </xdr:to>
        <xdr:sp macro="" textlink="">
          <xdr:nvSpPr>
            <xdr:cNvPr id="296971" name="ボタン K22" hidden="1">
              <a:extLst>
                <a:ext uri="{63B3BB69-23CF-44E3-9099-C40C66FF867C}">
                  <a14:compatExt spid="_x0000_s296971"/>
                </a:ext>
                <a:ext uri="{FF2B5EF4-FFF2-40B4-BE49-F238E27FC236}">
                  <a16:creationId xmlns:a16="http://schemas.microsoft.com/office/drawing/2014/main" id="{00000000-0008-0000-0500-00000B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474</xdr:row>
          <xdr:rowOff>66675</xdr:rowOff>
        </xdr:from>
        <xdr:to>
          <xdr:col>88</xdr:col>
          <xdr:colOff>838200</xdr:colOff>
          <xdr:row>475</xdr:row>
          <xdr:rowOff>76200</xdr:rowOff>
        </xdr:to>
        <xdr:sp macro="" textlink="">
          <xdr:nvSpPr>
            <xdr:cNvPr id="296972" name="ボタン K10" hidden="1">
              <a:extLst>
                <a:ext uri="{63B3BB69-23CF-44E3-9099-C40C66FF867C}">
                  <a14:compatExt spid="_x0000_s296972"/>
                </a:ext>
                <a:ext uri="{FF2B5EF4-FFF2-40B4-BE49-F238E27FC236}">
                  <a16:creationId xmlns:a16="http://schemas.microsoft.com/office/drawing/2014/main" id="{00000000-0008-0000-0500-00000C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28575</xdr:colOff>
          <xdr:row>493</xdr:row>
          <xdr:rowOff>28575</xdr:rowOff>
        </xdr:from>
        <xdr:to>
          <xdr:col>88</xdr:col>
          <xdr:colOff>828675</xdr:colOff>
          <xdr:row>494</xdr:row>
          <xdr:rowOff>66675</xdr:rowOff>
        </xdr:to>
        <xdr:sp macro="" textlink="">
          <xdr:nvSpPr>
            <xdr:cNvPr id="296973" name="ボタン K42" hidden="1">
              <a:extLst>
                <a:ext uri="{63B3BB69-23CF-44E3-9099-C40C66FF867C}">
                  <a14:compatExt spid="_x0000_s296973"/>
                </a:ext>
                <a:ext uri="{FF2B5EF4-FFF2-40B4-BE49-F238E27FC236}">
                  <a16:creationId xmlns:a16="http://schemas.microsoft.com/office/drawing/2014/main" id="{00000000-0008-0000-0500-00000D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518</xdr:row>
          <xdr:rowOff>38100</xdr:rowOff>
        </xdr:from>
        <xdr:to>
          <xdr:col>88</xdr:col>
          <xdr:colOff>828675</xdr:colOff>
          <xdr:row>519</xdr:row>
          <xdr:rowOff>66675</xdr:rowOff>
        </xdr:to>
        <xdr:sp macro="" textlink="">
          <xdr:nvSpPr>
            <xdr:cNvPr id="296974" name="ボタン K43" hidden="1">
              <a:extLst>
                <a:ext uri="{63B3BB69-23CF-44E3-9099-C40C66FF867C}">
                  <a14:compatExt spid="_x0000_s296974"/>
                </a:ext>
                <a:ext uri="{FF2B5EF4-FFF2-40B4-BE49-F238E27FC236}">
                  <a16:creationId xmlns:a16="http://schemas.microsoft.com/office/drawing/2014/main" id="{00000000-0008-0000-0500-00000E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66675</xdr:colOff>
          <xdr:row>535</xdr:row>
          <xdr:rowOff>66675</xdr:rowOff>
        </xdr:from>
        <xdr:to>
          <xdr:col>88</xdr:col>
          <xdr:colOff>838200</xdr:colOff>
          <xdr:row>536</xdr:row>
          <xdr:rowOff>76200</xdr:rowOff>
        </xdr:to>
        <xdr:sp macro="" textlink="">
          <xdr:nvSpPr>
            <xdr:cNvPr id="296975" name="ボタン K51" hidden="1">
              <a:extLst>
                <a:ext uri="{63B3BB69-23CF-44E3-9099-C40C66FF867C}">
                  <a14:compatExt spid="_x0000_s296975"/>
                </a:ext>
                <a:ext uri="{FF2B5EF4-FFF2-40B4-BE49-F238E27FC236}">
                  <a16:creationId xmlns:a16="http://schemas.microsoft.com/office/drawing/2014/main" id="{00000000-0008-0000-0500-00000F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544</xdr:row>
          <xdr:rowOff>66675</xdr:rowOff>
        </xdr:from>
        <xdr:to>
          <xdr:col>88</xdr:col>
          <xdr:colOff>828675</xdr:colOff>
          <xdr:row>545</xdr:row>
          <xdr:rowOff>76200</xdr:rowOff>
        </xdr:to>
        <xdr:sp macro="" textlink="">
          <xdr:nvSpPr>
            <xdr:cNvPr id="296976" name="ボタン K52" hidden="1">
              <a:extLst>
                <a:ext uri="{63B3BB69-23CF-44E3-9099-C40C66FF867C}">
                  <a14:compatExt spid="_x0000_s296976"/>
                </a:ext>
                <a:ext uri="{FF2B5EF4-FFF2-40B4-BE49-F238E27FC236}">
                  <a16:creationId xmlns:a16="http://schemas.microsoft.com/office/drawing/2014/main" id="{00000000-0008-0000-0500-000010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554</xdr:row>
          <xdr:rowOff>38100</xdr:rowOff>
        </xdr:from>
        <xdr:to>
          <xdr:col>88</xdr:col>
          <xdr:colOff>828675</xdr:colOff>
          <xdr:row>555</xdr:row>
          <xdr:rowOff>66675</xdr:rowOff>
        </xdr:to>
        <xdr:sp macro="" textlink="">
          <xdr:nvSpPr>
            <xdr:cNvPr id="296977" name="ボタン K61" hidden="1">
              <a:extLst>
                <a:ext uri="{63B3BB69-23CF-44E3-9099-C40C66FF867C}">
                  <a14:compatExt spid="_x0000_s296977"/>
                </a:ext>
                <a:ext uri="{FF2B5EF4-FFF2-40B4-BE49-F238E27FC236}">
                  <a16:creationId xmlns:a16="http://schemas.microsoft.com/office/drawing/2014/main" id="{00000000-0008-0000-0500-000011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38100</xdr:colOff>
          <xdr:row>563</xdr:row>
          <xdr:rowOff>28575</xdr:rowOff>
        </xdr:from>
        <xdr:to>
          <xdr:col>88</xdr:col>
          <xdr:colOff>828675</xdr:colOff>
          <xdr:row>564</xdr:row>
          <xdr:rowOff>104775</xdr:rowOff>
        </xdr:to>
        <xdr:sp macro="" textlink="">
          <xdr:nvSpPr>
            <xdr:cNvPr id="296978" name="ボタン K62" hidden="1">
              <a:extLst>
                <a:ext uri="{63B3BB69-23CF-44E3-9099-C40C66FF867C}">
                  <a14:compatExt spid="_x0000_s296978"/>
                </a:ext>
                <a:ext uri="{FF2B5EF4-FFF2-40B4-BE49-F238E27FC236}">
                  <a16:creationId xmlns:a16="http://schemas.microsoft.com/office/drawing/2014/main" id="{00000000-0008-0000-0500-000012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76200</xdr:colOff>
          <xdr:row>474</xdr:row>
          <xdr:rowOff>66675</xdr:rowOff>
        </xdr:from>
        <xdr:to>
          <xdr:col>56</xdr:col>
          <xdr:colOff>104775</xdr:colOff>
          <xdr:row>475</xdr:row>
          <xdr:rowOff>104775</xdr:rowOff>
        </xdr:to>
        <xdr:sp macro="" textlink="">
          <xdr:nvSpPr>
            <xdr:cNvPr id="296979" name="ボタン K10x" hidden="1">
              <a:extLst>
                <a:ext uri="{63B3BB69-23CF-44E3-9099-C40C66FF867C}">
                  <a14:compatExt spid="_x0000_s296979"/>
                </a:ext>
                <a:ext uri="{FF2B5EF4-FFF2-40B4-BE49-F238E27FC236}">
                  <a16:creationId xmlns:a16="http://schemas.microsoft.com/office/drawing/2014/main" id="{00000000-0008-0000-0500-000013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廃熱回収なし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33</xdr:row>
          <xdr:rowOff>142875</xdr:rowOff>
        </xdr:from>
        <xdr:to>
          <xdr:col>59</xdr:col>
          <xdr:colOff>0</xdr:colOff>
          <xdr:row>33</xdr:row>
          <xdr:rowOff>381000</xdr:rowOff>
        </xdr:to>
        <xdr:sp macro="" textlink="">
          <xdr:nvSpPr>
            <xdr:cNvPr id="296980" name="ボタン表3_1_3" hidden="1">
              <a:extLst>
                <a:ext uri="{63B3BB69-23CF-44E3-9099-C40C66FF867C}">
                  <a14:compatExt spid="_x0000_s296980"/>
                </a:ext>
                <a:ext uri="{FF2B5EF4-FFF2-40B4-BE49-F238E27FC236}">
                  <a16:creationId xmlns:a16="http://schemas.microsoft.com/office/drawing/2014/main" id="{00000000-0008-0000-0500-000014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43</xdr:row>
          <xdr:rowOff>114300</xdr:rowOff>
        </xdr:from>
        <xdr:to>
          <xdr:col>59</xdr:col>
          <xdr:colOff>0</xdr:colOff>
          <xdr:row>43</xdr:row>
          <xdr:rowOff>371475</xdr:rowOff>
        </xdr:to>
        <xdr:sp macro="" textlink="">
          <xdr:nvSpPr>
            <xdr:cNvPr id="296981" name="ボタン表3_1_4" hidden="1">
              <a:extLst>
                <a:ext uri="{63B3BB69-23CF-44E3-9099-C40C66FF867C}">
                  <a14:compatExt spid="_x0000_s296981"/>
                </a:ext>
                <a:ext uri="{FF2B5EF4-FFF2-40B4-BE49-F238E27FC236}">
                  <a16:creationId xmlns:a16="http://schemas.microsoft.com/office/drawing/2014/main" id="{00000000-0008-0000-0500-000015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63</xdr:row>
          <xdr:rowOff>104775</xdr:rowOff>
        </xdr:from>
        <xdr:to>
          <xdr:col>59</xdr:col>
          <xdr:colOff>0</xdr:colOff>
          <xdr:row>63</xdr:row>
          <xdr:rowOff>342900</xdr:rowOff>
        </xdr:to>
        <xdr:sp macro="" textlink="">
          <xdr:nvSpPr>
            <xdr:cNvPr id="296982" name="ボタン表3_2_1" hidden="1">
              <a:extLst>
                <a:ext uri="{63B3BB69-23CF-44E3-9099-C40C66FF867C}">
                  <a14:compatExt spid="_x0000_s296982"/>
                </a:ext>
                <a:ext uri="{FF2B5EF4-FFF2-40B4-BE49-F238E27FC236}">
                  <a16:creationId xmlns:a16="http://schemas.microsoft.com/office/drawing/2014/main" id="{00000000-0008-0000-0500-000016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73</xdr:row>
          <xdr:rowOff>114300</xdr:rowOff>
        </xdr:from>
        <xdr:to>
          <xdr:col>59</xdr:col>
          <xdr:colOff>0</xdr:colOff>
          <xdr:row>73</xdr:row>
          <xdr:rowOff>371475</xdr:rowOff>
        </xdr:to>
        <xdr:sp macro="" textlink="">
          <xdr:nvSpPr>
            <xdr:cNvPr id="296983" name="ボタン表3_2_2" hidden="1">
              <a:extLst>
                <a:ext uri="{63B3BB69-23CF-44E3-9099-C40C66FF867C}">
                  <a14:compatExt spid="_x0000_s296983"/>
                </a:ext>
                <a:ext uri="{FF2B5EF4-FFF2-40B4-BE49-F238E27FC236}">
                  <a16:creationId xmlns:a16="http://schemas.microsoft.com/office/drawing/2014/main" id="{00000000-0008-0000-0500-000017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808</xdr:row>
          <xdr:rowOff>104775</xdr:rowOff>
        </xdr:from>
        <xdr:to>
          <xdr:col>60</xdr:col>
          <xdr:colOff>142875</xdr:colOff>
          <xdr:row>808</xdr:row>
          <xdr:rowOff>333375</xdr:rowOff>
        </xdr:to>
        <xdr:sp macro="" textlink="">
          <xdr:nvSpPr>
            <xdr:cNvPr id="296984" name="ボタン表10_4_1" hidden="1">
              <a:extLst>
                <a:ext uri="{63B3BB69-23CF-44E3-9099-C40C66FF867C}">
                  <a14:compatExt spid="_x0000_s296984"/>
                </a:ext>
                <a:ext uri="{FF2B5EF4-FFF2-40B4-BE49-F238E27FC236}">
                  <a16:creationId xmlns:a16="http://schemas.microsoft.com/office/drawing/2014/main" id="{00000000-0008-0000-0500-000018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818</xdr:row>
          <xdr:rowOff>76200</xdr:rowOff>
        </xdr:from>
        <xdr:to>
          <xdr:col>60</xdr:col>
          <xdr:colOff>142875</xdr:colOff>
          <xdr:row>818</xdr:row>
          <xdr:rowOff>333375</xdr:rowOff>
        </xdr:to>
        <xdr:sp macro="" textlink="">
          <xdr:nvSpPr>
            <xdr:cNvPr id="296985" name="ボタン表10_4_2" hidden="1">
              <a:extLst>
                <a:ext uri="{63B3BB69-23CF-44E3-9099-C40C66FF867C}">
                  <a14:compatExt spid="_x0000_s296985"/>
                </a:ext>
                <a:ext uri="{FF2B5EF4-FFF2-40B4-BE49-F238E27FC236}">
                  <a16:creationId xmlns:a16="http://schemas.microsoft.com/office/drawing/2014/main" id="{00000000-0008-0000-0500-000019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614</xdr:row>
          <xdr:rowOff>104775</xdr:rowOff>
        </xdr:from>
        <xdr:to>
          <xdr:col>59</xdr:col>
          <xdr:colOff>0</xdr:colOff>
          <xdr:row>614</xdr:row>
          <xdr:rowOff>333375</xdr:rowOff>
        </xdr:to>
        <xdr:sp macro="" textlink="">
          <xdr:nvSpPr>
            <xdr:cNvPr id="296986" name="ボタン表9_1_11" hidden="1">
              <a:extLst>
                <a:ext uri="{63B3BB69-23CF-44E3-9099-C40C66FF867C}">
                  <a14:compatExt spid="_x0000_s296986"/>
                </a:ext>
                <a:ext uri="{FF2B5EF4-FFF2-40B4-BE49-F238E27FC236}">
                  <a16:creationId xmlns:a16="http://schemas.microsoft.com/office/drawing/2014/main" id="{00000000-0008-0000-0500-00001A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622</xdr:row>
          <xdr:rowOff>104775</xdr:rowOff>
        </xdr:from>
        <xdr:to>
          <xdr:col>59</xdr:col>
          <xdr:colOff>0</xdr:colOff>
          <xdr:row>622</xdr:row>
          <xdr:rowOff>333375</xdr:rowOff>
        </xdr:to>
        <xdr:sp macro="" textlink="">
          <xdr:nvSpPr>
            <xdr:cNvPr id="296987" name="ボタン表9_1_12" hidden="1">
              <a:extLst>
                <a:ext uri="{63B3BB69-23CF-44E3-9099-C40C66FF867C}">
                  <a14:compatExt spid="_x0000_s296987"/>
                </a:ext>
                <a:ext uri="{FF2B5EF4-FFF2-40B4-BE49-F238E27FC236}">
                  <a16:creationId xmlns:a16="http://schemas.microsoft.com/office/drawing/2014/main" id="{00000000-0008-0000-0500-00001B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630</xdr:row>
          <xdr:rowOff>104775</xdr:rowOff>
        </xdr:from>
        <xdr:to>
          <xdr:col>58</xdr:col>
          <xdr:colOff>142875</xdr:colOff>
          <xdr:row>630</xdr:row>
          <xdr:rowOff>333375</xdr:rowOff>
        </xdr:to>
        <xdr:sp macro="" textlink="">
          <xdr:nvSpPr>
            <xdr:cNvPr id="296988" name="ボタン表9_1_13" hidden="1">
              <a:extLst>
                <a:ext uri="{63B3BB69-23CF-44E3-9099-C40C66FF867C}">
                  <a14:compatExt spid="_x0000_s296988"/>
                </a:ext>
                <a:ext uri="{FF2B5EF4-FFF2-40B4-BE49-F238E27FC236}">
                  <a16:creationId xmlns:a16="http://schemas.microsoft.com/office/drawing/2014/main" id="{00000000-0008-0000-0500-00001C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651</xdr:row>
          <xdr:rowOff>104775</xdr:rowOff>
        </xdr:from>
        <xdr:to>
          <xdr:col>58</xdr:col>
          <xdr:colOff>142875</xdr:colOff>
          <xdr:row>651</xdr:row>
          <xdr:rowOff>333375</xdr:rowOff>
        </xdr:to>
        <xdr:sp macro="" textlink="">
          <xdr:nvSpPr>
            <xdr:cNvPr id="296989" name="ボタン表9_2_11" hidden="1">
              <a:extLst>
                <a:ext uri="{63B3BB69-23CF-44E3-9099-C40C66FF867C}">
                  <a14:compatExt spid="_x0000_s296989"/>
                </a:ext>
                <a:ext uri="{FF2B5EF4-FFF2-40B4-BE49-F238E27FC236}">
                  <a16:creationId xmlns:a16="http://schemas.microsoft.com/office/drawing/2014/main" id="{00000000-0008-0000-0500-00001D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659</xdr:row>
          <xdr:rowOff>76200</xdr:rowOff>
        </xdr:from>
        <xdr:to>
          <xdr:col>58</xdr:col>
          <xdr:colOff>142875</xdr:colOff>
          <xdr:row>659</xdr:row>
          <xdr:rowOff>333375</xdr:rowOff>
        </xdr:to>
        <xdr:sp macro="" textlink="">
          <xdr:nvSpPr>
            <xdr:cNvPr id="296990" name="ボタン表9_2_12" hidden="1">
              <a:extLst>
                <a:ext uri="{63B3BB69-23CF-44E3-9099-C40C66FF867C}">
                  <a14:compatExt spid="_x0000_s296990"/>
                </a:ext>
                <a:ext uri="{FF2B5EF4-FFF2-40B4-BE49-F238E27FC236}">
                  <a16:creationId xmlns:a16="http://schemas.microsoft.com/office/drawing/2014/main" id="{00000000-0008-0000-0500-00001E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667</xdr:row>
          <xdr:rowOff>104775</xdr:rowOff>
        </xdr:from>
        <xdr:to>
          <xdr:col>58</xdr:col>
          <xdr:colOff>142875</xdr:colOff>
          <xdr:row>667</xdr:row>
          <xdr:rowOff>333375</xdr:rowOff>
        </xdr:to>
        <xdr:sp macro="" textlink="">
          <xdr:nvSpPr>
            <xdr:cNvPr id="296991" name="ボタン表9_2_13" hidden="1">
              <a:extLst>
                <a:ext uri="{63B3BB69-23CF-44E3-9099-C40C66FF867C}">
                  <a14:compatExt spid="_x0000_s296991"/>
                </a:ext>
                <a:ext uri="{FF2B5EF4-FFF2-40B4-BE49-F238E27FC236}">
                  <a16:creationId xmlns:a16="http://schemas.microsoft.com/office/drawing/2014/main" id="{00000000-0008-0000-0500-00001F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167</xdr:row>
          <xdr:rowOff>152400</xdr:rowOff>
        </xdr:from>
        <xdr:to>
          <xdr:col>58</xdr:col>
          <xdr:colOff>142875</xdr:colOff>
          <xdr:row>167</xdr:row>
          <xdr:rowOff>409575</xdr:rowOff>
        </xdr:to>
        <xdr:sp macro="" textlink="">
          <xdr:nvSpPr>
            <xdr:cNvPr id="296992" name="ボタン表7_1_11" hidden="1">
              <a:extLst>
                <a:ext uri="{63B3BB69-23CF-44E3-9099-C40C66FF867C}">
                  <a14:compatExt spid="_x0000_s296992"/>
                </a:ext>
                <a:ext uri="{FF2B5EF4-FFF2-40B4-BE49-F238E27FC236}">
                  <a16:creationId xmlns:a16="http://schemas.microsoft.com/office/drawing/2014/main" id="{00000000-0008-0000-0500-000020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175</xdr:row>
          <xdr:rowOff>114300</xdr:rowOff>
        </xdr:from>
        <xdr:to>
          <xdr:col>59</xdr:col>
          <xdr:colOff>0</xdr:colOff>
          <xdr:row>175</xdr:row>
          <xdr:rowOff>371475</xdr:rowOff>
        </xdr:to>
        <xdr:sp macro="" textlink="">
          <xdr:nvSpPr>
            <xdr:cNvPr id="296993" name="ボタン表7_1_12" hidden="1">
              <a:extLst>
                <a:ext uri="{63B3BB69-23CF-44E3-9099-C40C66FF867C}">
                  <a14:compatExt spid="_x0000_s296993"/>
                </a:ext>
                <a:ext uri="{FF2B5EF4-FFF2-40B4-BE49-F238E27FC236}">
                  <a16:creationId xmlns:a16="http://schemas.microsoft.com/office/drawing/2014/main" id="{00000000-0008-0000-0500-000021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183</xdr:row>
          <xdr:rowOff>142875</xdr:rowOff>
        </xdr:from>
        <xdr:to>
          <xdr:col>59</xdr:col>
          <xdr:colOff>0</xdr:colOff>
          <xdr:row>183</xdr:row>
          <xdr:rowOff>371475</xdr:rowOff>
        </xdr:to>
        <xdr:sp macro="" textlink="">
          <xdr:nvSpPr>
            <xdr:cNvPr id="296994" name="ボタン表7_1_13" hidden="1">
              <a:extLst>
                <a:ext uri="{63B3BB69-23CF-44E3-9099-C40C66FF867C}">
                  <a14:compatExt spid="_x0000_s296994"/>
                </a:ext>
                <a:ext uri="{FF2B5EF4-FFF2-40B4-BE49-F238E27FC236}">
                  <a16:creationId xmlns:a16="http://schemas.microsoft.com/office/drawing/2014/main" id="{00000000-0008-0000-0500-000022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200</xdr:row>
          <xdr:rowOff>142875</xdr:rowOff>
        </xdr:from>
        <xdr:to>
          <xdr:col>58</xdr:col>
          <xdr:colOff>142875</xdr:colOff>
          <xdr:row>200</xdr:row>
          <xdr:rowOff>371475</xdr:rowOff>
        </xdr:to>
        <xdr:sp macro="" textlink="">
          <xdr:nvSpPr>
            <xdr:cNvPr id="296995" name="ボタン表7_1_21" hidden="1">
              <a:extLst>
                <a:ext uri="{63B3BB69-23CF-44E3-9099-C40C66FF867C}">
                  <a14:compatExt spid="_x0000_s296995"/>
                </a:ext>
                <a:ext uri="{FF2B5EF4-FFF2-40B4-BE49-F238E27FC236}">
                  <a16:creationId xmlns:a16="http://schemas.microsoft.com/office/drawing/2014/main" id="{00000000-0008-0000-0500-000023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208</xdr:row>
          <xdr:rowOff>114300</xdr:rowOff>
        </xdr:from>
        <xdr:to>
          <xdr:col>59</xdr:col>
          <xdr:colOff>0</xdr:colOff>
          <xdr:row>208</xdr:row>
          <xdr:rowOff>371475</xdr:rowOff>
        </xdr:to>
        <xdr:sp macro="" textlink="">
          <xdr:nvSpPr>
            <xdr:cNvPr id="296996" name="ボタン表7_1_22" hidden="1">
              <a:extLst>
                <a:ext uri="{63B3BB69-23CF-44E3-9099-C40C66FF867C}">
                  <a14:compatExt spid="_x0000_s296996"/>
                </a:ext>
                <a:ext uri="{FF2B5EF4-FFF2-40B4-BE49-F238E27FC236}">
                  <a16:creationId xmlns:a16="http://schemas.microsoft.com/office/drawing/2014/main" id="{00000000-0008-0000-0500-000024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216</xdr:row>
          <xdr:rowOff>114300</xdr:rowOff>
        </xdr:from>
        <xdr:to>
          <xdr:col>59</xdr:col>
          <xdr:colOff>0</xdr:colOff>
          <xdr:row>216</xdr:row>
          <xdr:rowOff>371475</xdr:rowOff>
        </xdr:to>
        <xdr:sp macro="" textlink="">
          <xdr:nvSpPr>
            <xdr:cNvPr id="296997" name="ボタン表7_1_23" hidden="1">
              <a:extLst>
                <a:ext uri="{63B3BB69-23CF-44E3-9099-C40C66FF867C}">
                  <a14:compatExt spid="_x0000_s296997"/>
                </a:ext>
                <a:ext uri="{FF2B5EF4-FFF2-40B4-BE49-F238E27FC236}">
                  <a16:creationId xmlns:a16="http://schemas.microsoft.com/office/drawing/2014/main" id="{00000000-0008-0000-0500-000025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238</xdr:row>
          <xdr:rowOff>142875</xdr:rowOff>
        </xdr:from>
        <xdr:to>
          <xdr:col>58</xdr:col>
          <xdr:colOff>142875</xdr:colOff>
          <xdr:row>238</xdr:row>
          <xdr:rowOff>381000</xdr:rowOff>
        </xdr:to>
        <xdr:sp macro="" textlink="">
          <xdr:nvSpPr>
            <xdr:cNvPr id="296998" name="ボタン表7_2_11" hidden="1">
              <a:extLst>
                <a:ext uri="{63B3BB69-23CF-44E3-9099-C40C66FF867C}">
                  <a14:compatExt spid="_x0000_s296998"/>
                </a:ext>
                <a:ext uri="{FF2B5EF4-FFF2-40B4-BE49-F238E27FC236}">
                  <a16:creationId xmlns:a16="http://schemas.microsoft.com/office/drawing/2014/main" id="{00000000-0008-0000-0500-000026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246</xdr:row>
          <xdr:rowOff>142875</xdr:rowOff>
        </xdr:from>
        <xdr:to>
          <xdr:col>59</xdr:col>
          <xdr:colOff>0</xdr:colOff>
          <xdr:row>246</xdr:row>
          <xdr:rowOff>371475</xdr:rowOff>
        </xdr:to>
        <xdr:sp macro="" textlink="">
          <xdr:nvSpPr>
            <xdr:cNvPr id="296999" name="ボタン表7_2_12" hidden="1">
              <a:extLst>
                <a:ext uri="{63B3BB69-23CF-44E3-9099-C40C66FF867C}">
                  <a14:compatExt spid="_x0000_s296999"/>
                </a:ext>
                <a:ext uri="{FF2B5EF4-FFF2-40B4-BE49-F238E27FC236}">
                  <a16:creationId xmlns:a16="http://schemas.microsoft.com/office/drawing/2014/main" id="{00000000-0008-0000-0500-000027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254</xdr:row>
          <xdr:rowOff>142875</xdr:rowOff>
        </xdr:from>
        <xdr:to>
          <xdr:col>59</xdr:col>
          <xdr:colOff>0</xdr:colOff>
          <xdr:row>254</xdr:row>
          <xdr:rowOff>371475</xdr:rowOff>
        </xdr:to>
        <xdr:sp macro="" textlink="">
          <xdr:nvSpPr>
            <xdr:cNvPr id="297000" name="ボタン表7_2_13" hidden="1">
              <a:extLst>
                <a:ext uri="{63B3BB69-23CF-44E3-9099-C40C66FF867C}">
                  <a14:compatExt spid="_x0000_s297000"/>
                </a:ext>
                <a:ext uri="{FF2B5EF4-FFF2-40B4-BE49-F238E27FC236}">
                  <a16:creationId xmlns:a16="http://schemas.microsoft.com/office/drawing/2014/main" id="{00000000-0008-0000-0500-000028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271</xdr:row>
          <xdr:rowOff>152400</xdr:rowOff>
        </xdr:from>
        <xdr:to>
          <xdr:col>58</xdr:col>
          <xdr:colOff>142875</xdr:colOff>
          <xdr:row>271</xdr:row>
          <xdr:rowOff>409575</xdr:rowOff>
        </xdr:to>
        <xdr:sp macro="" textlink="">
          <xdr:nvSpPr>
            <xdr:cNvPr id="297001" name="ボタン表7_2_21" hidden="1">
              <a:extLst>
                <a:ext uri="{63B3BB69-23CF-44E3-9099-C40C66FF867C}">
                  <a14:compatExt spid="_x0000_s297001"/>
                </a:ext>
                <a:ext uri="{FF2B5EF4-FFF2-40B4-BE49-F238E27FC236}">
                  <a16:creationId xmlns:a16="http://schemas.microsoft.com/office/drawing/2014/main" id="{00000000-0008-0000-0500-000029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279</xdr:row>
          <xdr:rowOff>142875</xdr:rowOff>
        </xdr:from>
        <xdr:to>
          <xdr:col>58</xdr:col>
          <xdr:colOff>142875</xdr:colOff>
          <xdr:row>279</xdr:row>
          <xdr:rowOff>371475</xdr:rowOff>
        </xdr:to>
        <xdr:sp macro="" textlink="">
          <xdr:nvSpPr>
            <xdr:cNvPr id="297002" name="ボタン表7_2_22" hidden="1">
              <a:extLst>
                <a:ext uri="{63B3BB69-23CF-44E3-9099-C40C66FF867C}">
                  <a14:compatExt spid="_x0000_s297002"/>
                </a:ext>
                <a:ext uri="{FF2B5EF4-FFF2-40B4-BE49-F238E27FC236}">
                  <a16:creationId xmlns:a16="http://schemas.microsoft.com/office/drawing/2014/main" id="{00000000-0008-0000-0500-00002A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287</xdr:row>
          <xdr:rowOff>142875</xdr:rowOff>
        </xdr:from>
        <xdr:to>
          <xdr:col>58</xdr:col>
          <xdr:colOff>142875</xdr:colOff>
          <xdr:row>287</xdr:row>
          <xdr:rowOff>371475</xdr:rowOff>
        </xdr:to>
        <xdr:sp macro="" textlink="">
          <xdr:nvSpPr>
            <xdr:cNvPr id="297003" name="ボタン表7_2_23" hidden="1">
              <a:extLst>
                <a:ext uri="{63B3BB69-23CF-44E3-9099-C40C66FF867C}">
                  <a14:compatExt spid="_x0000_s297003"/>
                </a:ext>
                <a:ext uri="{FF2B5EF4-FFF2-40B4-BE49-F238E27FC236}">
                  <a16:creationId xmlns:a16="http://schemas.microsoft.com/office/drawing/2014/main" id="{00000000-0008-0000-0500-00002B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14</xdr:row>
          <xdr:rowOff>114300</xdr:rowOff>
        </xdr:from>
        <xdr:to>
          <xdr:col>58</xdr:col>
          <xdr:colOff>142875</xdr:colOff>
          <xdr:row>14</xdr:row>
          <xdr:rowOff>371475</xdr:rowOff>
        </xdr:to>
        <xdr:sp macro="" textlink="">
          <xdr:nvSpPr>
            <xdr:cNvPr id="297004" name="ボタン表3_1_1D" hidden="1">
              <a:extLst>
                <a:ext uri="{63B3BB69-23CF-44E3-9099-C40C66FF867C}">
                  <a14:compatExt spid="_x0000_s297004"/>
                </a:ext>
                <a:ext uri="{FF2B5EF4-FFF2-40B4-BE49-F238E27FC236}">
                  <a16:creationId xmlns:a16="http://schemas.microsoft.com/office/drawing/2014/main" id="{00000000-0008-0000-0500-00002C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44</xdr:row>
          <xdr:rowOff>114300</xdr:rowOff>
        </xdr:from>
        <xdr:to>
          <xdr:col>59</xdr:col>
          <xdr:colOff>0</xdr:colOff>
          <xdr:row>44</xdr:row>
          <xdr:rowOff>371475</xdr:rowOff>
        </xdr:to>
        <xdr:sp macro="" textlink="">
          <xdr:nvSpPr>
            <xdr:cNvPr id="297005" name="ボタン表3_1_4D" hidden="1">
              <a:extLst>
                <a:ext uri="{63B3BB69-23CF-44E3-9099-C40C66FF867C}">
                  <a14:compatExt spid="_x0000_s297005"/>
                </a:ext>
                <a:ext uri="{FF2B5EF4-FFF2-40B4-BE49-F238E27FC236}">
                  <a16:creationId xmlns:a16="http://schemas.microsoft.com/office/drawing/2014/main" id="{00000000-0008-0000-0500-00002D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64</xdr:row>
          <xdr:rowOff>114300</xdr:rowOff>
        </xdr:from>
        <xdr:to>
          <xdr:col>59</xdr:col>
          <xdr:colOff>0</xdr:colOff>
          <xdr:row>64</xdr:row>
          <xdr:rowOff>371475</xdr:rowOff>
        </xdr:to>
        <xdr:sp macro="" textlink="">
          <xdr:nvSpPr>
            <xdr:cNvPr id="297006" name="ボタン表3_2_1D" hidden="1">
              <a:extLst>
                <a:ext uri="{63B3BB69-23CF-44E3-9099-C40C66FF867C}">
                  <a14:compatExt spid="_x0000_s297006"/>
                </a:ext>
                <a:ext uri="{FF2B5EF4-FFF2-40B4-BE49-F238E27FC236}">
                  <a16:creationId xmlns:a16="http://schemas.microsoft.com/office/drawing/2014/main" id="{00000000-0008-0000-0500-00002E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74</xdr:row>
          <xdr:rowOff>114300</xdr:rowOff>
        </xdr:from>
        <xdr:to>
          <xdr:col>59</xdr:col>
          <xdr:colOff>0</xdr:colOff>
          <xdr:row>74</xdr:row>
          <xdr:rowOff>371475</xdr:rowOff>
        </xdr:to>
        <xdr:sp macro="" textlink="">
          <xdr:nvSpPr>
            <xdr:cNvPr id="297007" name="ボタン表3_2_2D" hidden="1">
              <a:extLst>
                <a:ext uri="{63B3BB69-23CF-44E3-9099-C40C66FF867C}">
                  <a14:compatExt spid="_x0000_s297007"/>
                </a:ext>
                <a:ext uri="{FF2B5EF4-FFF2-40B4-BE49-F238E27FC236}">
                  <a16:creationId xmlns:a16="http://schemas.microsoft.com/office/drawing/2014/main" id="{00000000-0008-0000-0500-00002F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168</xdr:row>
          <xdr:rowOff>114300</xdr:rowOff>
        </xdr:from>
        <xdr:to>
          <xdr:col>59</xdr:col>
          <xdr:colOff>0</xdr:colOff>
          <xdr:row>168</xdr:row>
          <xdr:rowOff>371475</xdr:rowOff>
        </xdr:to>
        <xdr:sp macro="" textlink="">
          <xdr:nvSpPr>
            <xdr:cNvPr id="297008" name="ボタン表7_1_11D" hidden="1">
              <a:extLst>
                <a:ext uri="{63B3BB69-23CF-44E3-9099-C40C66FF867C}">
                  <a14:compatExt spid="_x0000_s297008"/>
                </a:ext>
                <a:ext uri="{FF2B5EF4-FFF2-40B4-BE49-F238E27FC236}">
                  <a16:creationId xmlns:a16="http://schemas.microsoft.com/office/drawing/2014/main" id="{00000000-0008-0000-0500-000030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176</xdr:row>
          <xdr:rowOff>114300</xdr:rowOff>
        </xdr:from>
        <xdr:to>
          <xdr:col>59</xdr:col>
          <xdr:colOff>0</xdr:colOff>
          <xdr:row>176</xdr:row>
          <xdr:rowOff>371475</xdr:rowOff>
        </xdr:to>
        <xdr:sp macro="" textlink="">
          <xdr:nvSpPr>
            <xdr:cNvPr id="297009" name="ボタン表7_1_12D" hidden="1">
              <a:extLst>
                <a:ext uri="{63B3BB69-23CF-44E3-9099-C40C66FF867C}">
                  <a14:compatExt spid="_x0000_s297009"/>
                </a:ext>
                <a:ext uri="{FF2B5EF4-FFF2-40B4-BE49-F238E27FC236}">
                  <a16:creationId xmlns:a16="http://schemas.microsoft.com/office/drawing/2014/main" id="{00000000-0008-0000-0500-000031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184</xdr:row>
          <xdr:rowOff>114300</xdr:rowOff>
        </xdr:from>
        <xdr:to>
          <xdr:col>58</xdr:col>
          <xdr:colOff>142875</xdr:colOff>
          <xdr:row>184</xdr:row>
          <xdr:rowOff>371475</xdr:rowOff>
        </xdr:to>
        <xdr:sp macro="" textlink="">
          <xdr:nvSpPr>
            <xdr:cNvPr id="297010" name="ボタン表7_1_13D" hidden="1">
              <a:extLst>
                <a:ext uri="{63B3BB69-23CF-44E3-9099-C40C66FF867C}">
                  <a14:compatExt spid="_x0000_s297010"/>
                </a:ext>
                <a:ext uri="{FF2B5EF4-FFF2-40B4-BE49-F238E27FC236}">
                  <a16:creationId xmlns:a16="http://schemas.microsoft.com/office/drawing/2014/main" id="{00000000-0008-0000-0500-000032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201</xdr:row>
          <xdr:rowOff>142875</xdr:rowOff>
        </xdr:from>
        <xdr:to>
          <xdr:col>59</xdr:col>
          <xdr:colOff>0</xdr:colOff>
          <xdr:row>201</xdr:row>
          <xdr:rowOff>371475</xdr:rowOff>
        </xdr:to>
        <xdr:sp macro="" textlink="">
          <xdr:nvSpPr>
            <xdr:cNvPr id="297011" name="ボタン表7_1_21D" hidden="1">
              <a:extLst>
                <a:ext uri="{63B3BB69-23CF-44E3-9099-C40C66FF867C}">
                  <a14:compatExt spid="_x0000_s297011"/>
                </a:ext>
                <a:ext uri="{FF2B5EF4-FFF2-40B4-BE49-F238E27FC236}">
                  <a16:creationId xmlns:a16="http://schemas.microsoft.com/office/drawing/2014/main" id="{00000000-0008-0000-0500-000033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209</xdr:row>
          <xdr:rowOff>142875</xdr:rowOff>
        </xdr:from>
        <xdr:to>
          <xdr:col>59</xdr:col>
          <xdr:colOff>0</xdr:colOff>
          <xdr:row>209</xdr:row>
          <xdr:rowOff>371475</xdr:rowOff>
        </xdr:to>
        <xdr:sp macro="" textlink="">
          <xdr:nvSpPr>
            <xdr:cNvPr id="297012" name="ボタン表7_1_22D" hidden="1">
              <a:extLst>
                <a:ext uri="{63B3BB69-23CF-44E3-9099-C40C66FF867C}">
                  <a14:compatExt spid="_x0000_s297012"/>
                </a:ext>
                <a:ext uri="{FF2B5EF4-FFF2-40B4-BE49-F238E27FC236}">
                  <a16:creationId xmlns:a16="http://schemas.microsoft.com/office/drawing/2014/main" id="{00000000-0008-0000-0500-000034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217</xdr:row>
          <xdr:rowOff>142875</xdr:rowOff>
        </xdr:from>
        <xdr:to>
          <xdr:col>58</xdr:col>
          <xdr:colOff>142875</xdr:colOff>
          <xdr:row>217</xdr:row>
          <xdr:rowOff>371475</xdr:rowOff>
        </xdr:to>
        <xdr:sp macro="" textlink="">
          <xdr:nvSpPr>
            <xdr:cNvPr id="297013" name="ボタン表7_1_23D" hidden="1">
              <a:extLst>
                <a:ext uri="{63B3BB69-23CF-44E3-9099-C40C66FF867C}">
                  <a14:compatExt spid="_x0000_s297013"/>
                </a:ext>
                <a:ext uri="{FF2B5EF4-FFF2-40B4-BE49-F238E27FC236}">
                  <a16:creationId xmlns:a16="http://schemas.microsoft.com/office/drawing/2014/main" id="{00000000-0008-0000-0500-000035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239</xdr:row>
          <xdr:rowOff>114300</xdr:rowOff>
        </xdr:from>
        <xdr:to>
          <xdr:col>59</xdr:col>
          <xdr:colOff>0</xdr:colOff>
          <xdr:row>239</xdr:row>
          <xdr:rowOff>371475</xdr:rowOff>
        </xdr:to>
        <xdr:sp macro="" textlink="">
          <xdr:nvSpPr>
            <xdr:cNvPr id="297014" name="ボタン表7_2_11D" hidden="1">
              <a:extLst>
                <a:ext uri="{63B3BB69-23CF-44E3-9099-C40C66FF867C}">
                  <a14:compatExt spid="_x0000_s297014"/>
                </a:ext>
                <a:ext uri="{FF2B5EF4-FFF2-40B4-BE49-F238E27FC236}">
                  <a16:creationId xmlns:a16="http://schemas.microsoft.com/office/drawing/2014/main" id="{00000000-0008-0000-0500-000036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247</xdr:row>
          <xdr:rowOff>114300</xdr:rowOff>
        </xdr:from>
        <xdr:to>
          <xdr:col>59</xdr:col>
          <xdr:colOff>0</xdr:colOff>
          <xdr:row>247</xdr:row>
          <xdr:rowOff>371475</xdr:rowOff>
        </xdr:to>
        <xdr:sp macro="" textlink="">
          <xdr:nvSpPr>
            <xdr:cNvPr id="297015" name="ボタン表7_2_12D" hidden="1">
              <a:extLst>
                <a:ext uri="{63B3BB69-23CF-44E3-9099-C40C66FF867C}">
                  <a14:compatExt spid="_x0000_s297015"/>
                </a:ext>
                <a:ext uri="{FF2B5EF4-FFF2-40B4-BE49-F238E27FC236}">
                  <a16:creationId xmlns:a16="http://schemas.microsoft.com/office/drawing/2014/main" id="{00000000-0008-0000-0500-000037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255</xdr:row>
          <xdr:rowOff>114300</xdr:rowOff>
        </xdr:from>
        <xdr:to>
          <xdr:col>58</xdr:col>
          <xdr:colOff>142875</xdr:colOff>
          <xdr:row>255</xdr:row>
          <xdr:rowOff>371475</xdr:rowOff>
        </xdr:to>
        <xdr:sp macro="" textlink="">
          <xdr:nvSpPr>
            <xdr:cNvPr id="297016" name="ボタン表7_2_13D" hidden="1">
              <a:extLst>
                <a:ext uri="{63B3BB69-23CF-44E3-9099-C40C66FF867C}">
                  <a14:compatExt spid="_x0000_s297016"/>
                </a:ext>
                <a:ext uri="{FF2B5EF4-FFF2-40B4-BE49-F238E27FC236}">
                  <a16:creationId xmlns:a16="http://schemas.microsoft.com/office/drawing/2014/main" id="{00000000-0008-0000-0500-000038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272</xdr:row>
          <xdr:rowOff>114300</xdr:rowOff>
        </xdr:from>
        <xdr:to>
          <xdr:col>59</xdr:col>
          <xdr:colOff>28575</xdr:colOff>
          <xdr:row>272</xdr:row>
          <xdr:rowOff>371475</xdr:rowOff>
        </xdr:to>
        <xdr:sp macro="" textlink="">
          <xdr:nvSpPr>
            <xdr:cNvPr id="297017" name="ボタン表7_2_21D" hidden="1">
              <a:extLst>
                <a:ext uri="{63B3BB69-23CF-44E3-9099-C40C66FF867C}">
                  <a14:compatExt spid="_x0000_s297017"/>
                </a:ext>
                <a:ext uri="{FF2B5EF4-FFF2-40B4-BE49-F238E27FC236}">
                  <a16:creationId xmlns:a16="http://schemas.microsoft.com/office/drawing/2014/main" id="{00000000-0008-0000-0500-000039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280</xdr:row>
          <xdr:rowOff>114300</xdr:rowOff>
        </xdr:from>
        <xdr:to>
          <xdr:col>59</xdr:col>
          <xdr:colOff>0</xdr:colOff>
          <xdr:row>280</xdr:row>
          <xdr:rowOff>371475</xdr:rowOff>
        </xdr:to>
        <xdr:sp macro="" textlink="">
          <xdr:nvSpPr>
            <xdr:cNvPr id="297018" name="ボタン表7_2_22D" hidden="1">
              <a:extLst>
                <a:ext uri="{63B3BB69-23CF-44E3-9099-C40C66FF867C}">
                  <a14:compatExt spid="_x0000_s297018"/>
                </a:ext>
                <a:ext uri="{FF2B5EF4-FFF2-40B4-BE49-F238E27FC236}">
                  <a16:creationId xmlns:a16="http://schemas.microsoft.com/office/drawing/2014/main" id="{00000000-0008-0000-0500-00003A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288</xdr:row>
          <xdr:rowOff>142875</xdr:rowOff>
        </xdr:from>
        <xdr:to>
          <xdr:col>58</xdr:col>
          <xdr:colOff>142875</xdr:colOff>
          <xdr:row>288</xdr:row>
          <xdr:rowOff>371475</xdr:rowOff>
        </xdr:to>
        <xdr:sp macro="" textlink="">
          <xdr:nvSpPr>
            <xdr:cNvPr id="297019" name="ボタン表7_2_23D" hidden="1">
              <a:extLst>
                <a:ext uri="{63B3BB69-23CF-44E3-9099-C40C66FF867C}">
                  <a14:compatExt spid="_x0000_s297019"/>
                </a:ext>
                <a:ext uri="{FF2B5EF4-FFF2-40B4-BE49-F238E27FC236}">
                  <a16:creationId xmlns:a16="http://schemas.microsoft.com/office/drawing/2014/main" id="{00000000-0008-0000-0500-00003B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615</xdr:row>
          <xdr:rowOff>76200</xdr:rowOff>
        </xdr:from>
        <xdr:to>
          <xdr:col>59</xdr:col>
          <xdr:colOff>0</xdr:colOff>
          <xdr:row>615</xdr:row>
          <xdr:rowOff>333375</xdr:rowOff>
        </xdr:to>
        <xdr:sp macro="" textlink="">
          <xdr:nvSpPr>
            <xdr:cNvPr id="297020" name="ボタン表9_1_11D" hidden="1">
              <a:extLst>
                <a:ext uri="{63B3BB69-23CF-44E3-9099-C40C66FF867C}">
                  <a14:compatExt spid="_x0000_s297020"/>
                </a:ext>
                <a:ext uri="{FF2B5EF4-FFF2-40B4-BE49-F238E27FC236}">
                  <a16:creationId xmlns:a16="http://schemas.microsoft.com/office/drawing/2014/main" id="{00000000-0008-0000-0500-00003C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623</xdr:row>
          <xdr:rowOff>76200</xdr:rowOff>
        </xdr:from>
        <xdr:to>
          <xdr:col>58</xdr:col>
          <xdr:colOff>142875</xdr:colOff>
          <xdr:row>623</xdr:row>
          <xdr:rowOff>333375</xdr:rowOff>
        </xdr:to>
        <xdr:sp macro="" textlink="">
          <xdr:nvSpPr>
            <xdr:cNvPr id="297021" name="ボタン表9_1_12D" hidden="1">
              <a:extLst>
                <a:ext uri="{63B3BB69-23CF-44E3-9099-C40C66FF867C}">
                  <a14:compatExt spid="_x0000_s297021"/>
                </a:ext>
                <a:ext uri="{FF2B5EF4-FFF2-40B4-BE49-F238E27FC236}">
                  <a16:creationId xmlns:a16="http://schemas.microsoft.com/office/drawing/2014/main" id="{00000000-0008-0000-0500-00003D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631</xdr:row>
          <xdr:rowOff>66675</xdr:rowOff>
        </xdr:from>
        <xdr:to>
          <xdr:col>58</xdr:col>
          <xdr:colOff>142875</xdr:colOff>
          <xdr:row>631</xdr:row>
          <xdr:rowOff>304800</xdr:rowOff>
        </xdr:to>
        <xdr:sp macro="" textlink="">
          <xdr:nvSpPr>
            <xdr:cNvPr id="297022" name="ボタン表9_1_13D" hidden="1">
              <a:extLst>
                <a:ext uri="{63B3BB69-23CF-44E3-9099-C40C66FF867C}">
                  <a14:compatExt spid="_x0000_s297022"/>
                </a:ext>
                <a:ext uri="{FF2B5EF4-FFF2-40B4-BE49-F238E27FC236}">
                  <a16:creationId xmlns:a16="http://schemas.microsoft.com/office/drawing/2014/main" id="{00000000-0008-0000-0500-00003E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652</xdr:row>
          <xdr:rowOff>76200</xdr:rowOff>
        </xdr:from>
        <xdr:to>
          <xdr:col>58</xdr:col>
          <xdr:colOff>142875</xdr:colOff>
          <xdr:row>652</xdr:row>
          <xdr:rowOff>333375</xdr:rowOff>
        </xdr:to>
        <xdr:sp macro="" textlink="">
          <xdr:nvSpPr>
            <xdr:cNvPr id="297023" name="ボタン表9_2_11D" hidden="1">
              <a:extLst>
                <a:ext uri="{63B3BB69-23CF-44E3-9099-C40C66FF867C}">
                  <a14:compatExt spid="_x0000_s297023"/>
                </a:ext>
                <a:ext uri="{FF2B5EF4-FFF2-40B4-BE49-F238E27FC236}">
                  <a16:creationId xmlns:a16="http://schemas.microsoft.com/office/drawing/2014/main" id="{00000000-0008-0000-0500-00003F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660</xdr:row>
          <xdr:rowOff>76200</xdr:rowOff>
        </xdr:from>
        <xdr:to>
          <xdr:col>58</xdr:col>
          <xdr:colOff>142875</xdr:colOff>
          <xdr:row>660</xdr:row>
          <xdr:rowOff>333375</xdr:rowOff>
        </xdr:to>
        <xdr:sp macro="" textlink="">
          <xdr:nvSpPr>
            <xdr:cNvPr id="297024" name="ボタン表9_2_12D" hidden="1">
              <a:extLst>
                <a:ext uri="{63B3BB69-23CF-44E3-9099-C40C66FF867C}">
                  <a14:compatExt spid="_x0000_s297024"/>
                </a:ext>
                <a:ext uri="{FF2B5EF4-FFF2-40B4-BE49-F238E27FC236}">
                  <a16:creationId xmlns:a16="http://schemas.microsoft.com/office/drawing/2014/main" id="{00000000-0008-0000-0500-000040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668</xdr:row>
          <xdr:rowOff>76200</xdr:rowOff>
        </xdr:from>
        <xdr:to>
          <xdr:col>58</xdr:col>
          <xdr:colOff>142875</xdr:colOff>
          <xdr:row>668</xdr:row>
          <xdr:rowOff>333375</xdr:rowOff>
        </xdr:to>
        <xdr:sp macro="" textlink="">
          <xdr:nvSpPr>
            <xdr:cNvPr id="297025" name="ボタン表9_2_13D" hidden="1">
              <a:extLst>
                <a:ext uri="{63B3BB69-23CF-44E3-9099-C40C66FF867C}">
                  <a14:compatExt spid="_x0000_s297025"/>
                </a:ext>
                <a:ext uri="{FF2B5EF4-FFF2-40B4-BE49-F238E27FC236}">
                  <a16:creationId xmlns:a16="http://schemas.microsoft.com/office/drawing/2014/main" id="{00000000-0008-0000-0500-000041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809</xdr:row>
          <xdr:rowOff>76200</xdr:rowOff>
        </xdr:from>
        <xdr:to>
          <xdr:col>60</xdr:col>
          <xdr:colOff>142875</xdr:colOff>
          <xdr:row>809</xdr:row>
          <xdr:rowOff>333375</xdr:rowOff>
        </xdr:to>
        <xdr:sp macro="" textlink="">
          <xdr:nvSpPr>
            <xdr:cNvPr id="297026" name="ボタン表10_4_1D" hidden="1">
              <a:extLst>
                <a:ext uri="{63B3BB69-23CF-44E3-9099-C40C66FF867C}">
                  <a14:compatExt spid="_x0000_s297026"/>
                </a:ext>
                <a:ext uri="{FF2B5EF4-FFF2-40B4-BE49-F238E27FC236}">
                  <a16:creationId xmlns:a16="http://schemas.microsoft.com/office/drawing/2014/main" id="{00000000-0008-0000-0500-000042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819</xdr:row>
          <xdr:rowOff>104775</xdr:rowOff>
        </xdr:from>
        <xdr:to>
          <xdr:col>60</xdr:col>
          <xdr:colOff>142875</xdr:colOff>
          <xdr:row>819</xdr:row>
          <xdr:rowOff>333375</xdr:rowOff>
        </xdr:to>
        <xdr:sp macro="" textlink="">
          <xdr:nvSpPr>
            <xdr:cNvPr id="297027" name="ボタン表10_4_2D" hidden="1">
              <a:extLst>
                <a:ext uri="{63B3BB69-23CF-44E3-9099-C40C66FF867C}">
                  <a14:compatExt spid="_x0000_s297027"/>
                </a:ext>
                <a:ext uri="{FF2B5EF4-FFF2-40B4-BE49-F238E27FC236}">
                  <a16:creationId xmlns:a16="http://schemas.microsoft.com/office/drawing/2014/main" id="{00000000-0008-0000-0500-000043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34</xdr:row>
          <xdr:rowOff>142875</xdr:rowOff>
        </xdr:from>
        <xdr:to>
          <xdr:col>59</xdr:col>
          <xdr:colOff>0</xdr:colOff>
          <xdr:row>34</xdr:row>
          <xdr:rowOff>371475</xdr:rowOff>
        </xdr:to>
        <xdr:sp macro="" textlink="">
          <xdr:nvSpPr>
            <xdr:cNvPr id="297057" name="ボタン表3_1_3D" hidden="1">
              <a:extLst>
                <a:ext uri="{63B3BB69-23CF-44E3-9099-C40C66FF867C}">
                  <a14:compatExt spid="_x0000_s297057"/>
                </a:ext>
                <a:ext uri="{FF2B5EF4-FFF2-40B4-BE49-F238E27FC236}">
                  <a16:creationId xmlns:a16="http://schemas.microsoft.com/office/drawing/2014/main" id="{00000000-0008-0000-0500-000061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24</xdr:row>
          <xdr:rowOff>114300</xdr:rowOff>
        </xdr:from>
        <xdr:to>
          <xdr:col>58</xdr:col>
          <xdr:colOff>142875</xdr:colOff>
          <xdr:row>24</xdr:row>
          <xdr:rowOff>371475</xdr:rowOff>
        </xdr:to>
        <xdr:sp macro="" textlink="">
          <xdr:nvSpPr>
            <xdr:cNvPr id="297058" name="ボタン表3_1_2D" hidden="1">
              <a:extLst>
                <a:ext uri="{63B3BB69-23CF-44E3-9099-C40C66FF867C}">
                  <a14:compatExt spid="_x0000_s297058"/>
                </a:ext>
                <a:ext uri="{FF2B5EF4-FFF2-40B4-BE49-F238E27FC236}">
                  <a16:creationId xmlns:a16="http://schemas.microsoft.com/office/drawing/2014/main" id="{00000000-0008-0000-0500-000062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23</xdr:row>
          <xdr:rowOff>114300</xdr:rowOff>
        </xdr:from>
        <xdr:to>
          <xdr:col>59</xdr:col>
          <xdr:colOff>0</xdr:colOff>
          <xdr:row>23</xdr:row>
          <xdr:rowOff>371475</xdr:rowOff>
        </xdr:to>
        <xdr:sp macro="" textlink="">
          <xdr:nvSpPr>
            <xdr:cNvPr id="297059" name="ボタン表3_1_2" hidden="1">
              <a:extLst>
                <a:ext uri="{63B3BB69-23CF-44E3-9099-C40C66FF867C}">
                  <a14:compatExt spid="_x0000_s297059"/>
                </a:ext>
                <a:ext uri="{FF2B5EF4-FFF2-40B4-BE49-F238E27FC236}">
                  <a16:creationId xmlns:a16="http://schemas.microsoft.com/office/drawing/2014/main" id="{00000000-0008-0000-0500-000063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13</xdr:row>
          <xdr:rowOff>104775</xdr:rowOff>
        </xdr:from>
        <xdr:to>
          <xdr:col>59</xdr:col>
          <xdr:colOff>0</xdr:colOff>
          <xdr:row>13</xdr:row>
          <xdr:rowOff>342900</xdr:rowOff>
        </xdr:to>
        <xdr:sp macro="" textlink="">
          <xdr:nvSpPr>
            <xdr:cNvPr id="297060" name="ボタン表3_1_1" hidden="1">
              <a:extLst>
                <a:ext uri="{63B3BB69-23CF-44E3-9099-C40C66FF867C}">
                  <a14:compatExt spid="_x0000_s297060"/>
                </a:ext>
                <a:ext uri="{FF2B5EF4-FFF2-40B4-BE49-F238E27FC236}">
                  <a16:creationId xmlns:a16="http://schemas.microsoft.com/office/drawing/2014/main" id="{00000000-0008-0000-0500-000064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83</xdr:row>
          <xdr:rowOff>114300</xdr:rowOff>
        </xdr:from>
        <xdr:to>
          <xdr:col>58</xdr:col>
          <xdr:colOff>142875</xdr:colOff>
          <xdr:row>83</xdr:row>
          <xdr:rowOff>371475</xdr:rowOff>
        </xdr:to>
        <xdr:sp macro="" textlink="">
          <xdr:nvSpPr>
            <xdr:cNvPr id="297061" name="ボタン表3_2_3" hidden="1">
              <a:extLst>
                <a:ext uri="{63B3BB69-23CF-44E3-9099-C40C66FF867C}">
                  <a14:compatExt spid="_x0000_s297061"/>
                </a:ext>
                <a:ext uri="{FF2B5EF4-FFF2-40B4-BE49-F238E27FC236}">
                  <a16:creationId xmlns:a16="http://schemas.microsoft.com/office/drawing/2014/main" id="{00000000-0008-0000-0500-000065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84</xdr:row>
          <xdr:rowOff>114300</xdr:rowOff>
        </xdr:from>
        <xdr:to>
          <xdr:col>59</xdr:col>
          <xdr:colOff>0</xdr:colOff>
          <xdr:row>84</xdr:row>
          <xdr:rowOff>371475</xdr:rowOff>
        </xdr:to>
        <xdr:sp macro="" textlink="">
          <xdr:nvSpPr>
            <xdr:cNvPr id="297062" name="ボタン表3_2_3D" hidden="1">
              <a:extLst>
                <a:ext uri="{63B3BB69-23CF-44E3-9099-C40C66FF867C}">
                  <a14:compatExt spid="_x0000_s297062"/>
                </a:ext>
                <a:ext uri="{FF2B5EF4-FFF2-40B4-BE49-F238E27FC236}">
                  <a16:creationId xmlns:a16="http://schemas.microsoft.com/office/drawing/2014/main" id="{00000000-0008-0000-0500-000066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93</xdr:row>
          <xdr:rowOff>104775</xdr:rowOff>
        </xdr:from>
        <xdr:to>
          <xdr:col>59</xdr:col>
          <xdr:colOff>0</xdr:colOff>
          <xdr:row>93</xdr:row>
          <xdr:rowOff>342900</xdr:rowOff>
        </xdr:to>
        <xdr:sp macro="" textlink="">
          <xdr:nvSpPr>
            <xdr:cNvPr id="297063" name="ボタン表3_2_4" hidden="1">
              <a:extLst>
                <a:ext uri="{63B3BB69-23CF-44E3-9099-C40C66FF867C}">
                  <a14:compatExt spid="_x0000_s297063"/>
                </a:ext>
                <a:ext uri="{FF2B5EF4-FFF2-40B4-BE49-F238E27FC236}">
                  <a16:creationId xmlns:a16="http://schemas.microsoft.com/office/drawing/2014/main" id="{00000000-0008-0000-0500-000067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94</xdr:row>
          <xdr:rowOff>104775</xdr:rowOff>
        </xdr:from>
        <xdr:to>
          <xdr:col>59</xdr:col>
          <xdr:colOff>0</xdr:colOff>
          <xdr:row>94</xdr:row>
          <xdr:rowOff>333375</xdr:rowOff>
        </xdr:to>
        <xdr:sp macro="" textlink="">
          <xdr:nvSpPr>
            <xdr:cNvPr id="297064" name="ボタン表3_2_4D" hidden="1">
              <a:extLst>
                <a:ext uri="{63B3BB69-23CF-44E3-9099-C40C66FF867C}">
                  <a14:compatExt spid="_x0000_s297064"/>
                </a:ext>
                <a:ext uri="{FF2B5EF4-FFF2-40B4-BE49-F238E27FC236}">
                  <a16:creationId xmlns:a16="http://schemas.microsoft.com/office/drawing/2014/main" id="{00000000-0008-0000-0500-00006888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oneCellAnchor>
    <xdr:from>
      <xdr:col>12</xdr:col>
      <xdr:colOff>130969</xdr:colOff>
      <xdr:row>109</xdr:row>
      <xdr:rowOff>35719</xdr:rowOff>
    </xdr:from>
    <xdr:ext cx="8310562" cy="440530"/>
    <xdr:sp macro="" textlink="">
      <xdr:nvSpPr>
        <xdr:cNvPr id="436" name="四角形吹き出し 902">
          <a:extLst>
            <a:ext uri="{FF2B5EF4-FFF2-40B4-BE49-F238E27FC236}">
              <a16:creationId xmlns:a16="http://schemas.microsoft.com/office/drawing/2014/main" id="{00000000-0008-0000-0500-0000B4010000}"/>
            </a:ext>
          </a:extLst>
        </xdr:cNvPr>
        <xdr:cNvSpPr/>
      </xdr:nvSpPr>
      <xdr:spPr bwMode="auto">
        <a:xfrm>
          <a:off x="2093119" y="58423969"/>
          <a:ext cx="8310562" cy="440530"/>
        </a:xfrm>
        <a:prstGeom prst="wedgeRectCallout">
          <a:avLst>
            <a:gd name="adj1" fmla="val -24579"/>
            <a:gd name="adj2" fmla="val -70768"/>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en-US" altLang="ja-JP" sz="1100" b="0" i="0" u="none" strike="noStrike" kern="0" cap="none" spc="0" normalizeH="0" baseline="0" noProof="0">
              <a:ln>
                <a:noFill/>
              </a:ln>
              <a:solidFill>
                <a:srgbClr val="FF0000"/>
              </a:solidFill>
              <a:effectLst/>
              <a:uLnTx/>
              <a:uFillTx/>
            </a:rPr>
            <a:t>STEP1</a:t>
          </a:r>
          <a:r>
            <a:rPr kumimoji="1" lang="ja-JP" altLang="en-US" sz="1100" b="0" i="0" u="none" strike="noStrike" kern="0" cap="none" spc="0" normalizeH="0" baseline="0" noProof="0">
              <a:ln>
                <a:noFill/>
              </a:ln>
              <a:solidFill>
                <a:srgbClr val="FF0000"/>
              </a:solidFill>
              <a:effectLst/>
              <a:uLnTx/>
              <a:uFillTx/>
            </a:rPr>
            <a:t>（第</a:t>
          </a:r>
          <a:r>
            <a:rPr kumimoji="1" lang="en-US" altLang="ja-JP" sz="1100" b="0" i="0" u="none" strike="noStrike" kern="0" cap="none" spc="0" normalizeH="0" baseline="0" noProof="0">
              <a:ln>
                <a:noFill/>
              </a:ln>
              <a:solidFill>
                <a:srgbClr val="FF0000"/>
              </a:solidFill>
              <a:effectLst/>
              <a:uLnTx/>
              <a:uFillTx/>
            </a:rPr>
            <a:t>1</a:t>
          </a:r>
          <a:r>
            <a:rPr kumimoji="1" lang="ja-JP" altLang="en-US" sz="1100" b="0" i="0" u="none" strike="noStrike" kern="0" cap="none" spc="0" normalizeH="0" baseline="0" noProof="0">
              <a:ln>
                <a:noFill/>
              </a:ln>
              <a:solidFill>
                <a:srgbClr val="FF0000"/>
              </a:solidFill>
              <a:effectLst/>
              <a:uLnTx/>
              <a:uFillTx/>
            </a:rPr>
            <a:t>頁）シートに入力した前年度の原単位分母の名称と単位が自動入力されます。</a:t>
          </a:r>
          <a:br>
            <a:rPr kumimoji="1" lang="en-US" altLang="ja-JP" sz="1100" b="0" i="0" u="none" strike="noStrike" kern="0" cap="none" spc="0" normalizeH="0" baseline="0" noProof="0">
              <a:ln>
                <a:noFill/>
              </a:ln>
              <a:solidFill>
                <a:srgbClr val="FF0000"/>
              </a:solidFill>
              <a:effectLst/>
              <a:uLnTx/>
              <a:uFillTx/>
            </a:rPr>
          </a:br>
          <a:r>
            <a:rPr kumimoji="1" lang="ja-JP" altLang="en-US" sz="1100" b="0" i="0" u="none" strike="noStrike" kern="0" cap="none" spc="0" normalizeH="0" baseline="0" noProof="0">
              <a:ln>
                <a:noFill/>
              </a:ln>
              <a:solidFill>
                <a:srgbClr val="FF0000"/>
              </a:solidFill>
              <a:effectLst/>
              <a:uLnTx/>
              <a:uFillTx/>
            </a:rPr>
            <a:t>原単位分母が前年度から変更になった場合は、前年度の原単位を今年度の原単位分母で計算し直して</a:t>
          </a:r>
          <a:r>
            <a:rPr kumimoji="1" lang="en-US" altLang="ja-JP" sz="1100" b="0" i="0" u="none" strike="noStrike" kern="0" cap="none" spc="0" normalizeH="0" baseline="0" noProof="0">
              <a:ln>
                <a:noFill/>
              </a:ln>
              <a:solidFill>
                <a:srgbClr val="FF0000"/>
              </a:solidFill>
              <a:effectLst/>
              <a:uLnTx/>
              <a:uFillTx/>
            </a:rPr>
            <a:t>STEP1</a:t>
          </a:r>
          <a:r>
            <a:rPr kumimoji="1" lang="ja-JP" altLang="en-US" sz="1100" b="0" i="0" u="none" strike="noStrike" kern="0" cap="none" spc="0" normalizeH="0" baseline="0" noProof="0">
              <a:ln>
                <a:noFill/>
              </a:ln>
              <a:solidFill>
                <a:srgbClr val="FF0000"/>
              </a:solidFill>
              <a:effectLst/>
              <a:uLnTx/>
              <a:uFillTx/>
            </a:rPr>
            <a:t>（第</a:t>
          </a:r>
          <a:r>
            <a:rPr kumimoji="1" lang="en-US" altLang="ja-JP" sz="1100" b="0" i="0" u="none" strike="noStrike" kern="0" cap="none" spc="0" normalizeH="0" baseline="0" noProof="0">
              <a:ln>
                <a:noFill/>
              </a:ln>
              <a:solidFill>
                <a:srgbClr val="FF0000"/>
              </a:solidFill>
              <a:effectLst/>
              <a:uLnTx/>
              <a:uFillTx/>
            </a:rPr>
            <a:t>1</a:t>
          </a:r>
          <a:r>
            <a:rPr kumimoji="1" lang="ja-JP" altLang="en-US" sz="1100" b="0" i="0" u="none" strike="noStrike" kern="0" cap="none" spc="0" normalizeH="0" baseline="0" noProof="0">
              <a:ln>
                <a:noFill/>
              </a:ln>
              <a:solidFill>
                <a:srgbClr val="FF0000"/>
              </a:solidFill>
              <a:effectLst/>
              <a:uLnTx/>
              <a:uFillTx/>
            </a:rPr>
            <a:t>頁）を修正してください。</a:t>
          </a:r>
          <a:endParaRPr kumimoji="1" lang="en-US" altLang="ja-JP" sz="1100" b="0" i="0" u="none" strike="noStrike" kern="0" cap="none" spc="0" normalizeH="0" baseline="0" noProof="0">
            <a:ln>
              <a:noFill/>
            </a:ln>
            <a:solidFill>
              <a:srgbClr val="FF0000"/>
            </a:solidFill>
            <a:effectLst/>
            <a:uLnTx/>
            <a:uFillTx/>
          </a:endParaRPr>
        </a:p>
      </xdr:txBody>
    </xdr:sp>
    <xdr:clientData fPrintsWithSheet="0"/>
  </xdr:oneCellAnchor>
  <xdr:oneCellAnchor>
    <xdr:from>
      <xdr:col>60</xdr:col>
      <xdr:colOff>35719</xdr:colOff>
      <xdr:row>3</xdr:row>
      <xdr:rowOff>142875</xdr:rowOff>
    </xdr:from>
    <xdr:ext cx="6631781" cy="2678905"/>
    <xdr:sp macro="" textlink="">
      <xdr:nvSpPr>
        <xdr:cNvPr id="437" name="四角形吹き出し 903">
          <a:extLst>
            <a:ext uri="{FF2B5EF4-FFF2-40B4-BE49-F238E27FC236}">
              <a16:creationId xmlns:a16="http://schemas.microsoft.com/office/drawing/2014/main" id="{00000000-0008-0000-0500-0000B5010000}"/>
            </a:ext>
          </a:extLst>
        </xdr:cNvPr>
        <xdr:cNvSpPr/>
      </xdr:nvSpPr>
      <xdr:spPr bwMode="auto">
        <a:xfrm>
          <a:off x="9484519" y="47367825"/>
          <a:ext cx="6631781" cy="2678905"/>
        </a:xfrm>
        <a:prstGeom prst="wedgeRectCallout">
          <a:avLst>
            <a:gd name="adj1" fmla="val -55668"/>
            <a:gd name="adj2" fmla="val -28642"/>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「エネルギーの合理化に関する設備」と「上記以外のエネルギーを消費する主要な設備」については</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以下の箇所を参考にご記入ください。</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＜省エネルギー法 定期報告書・中長期計画書</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特定事業者等</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記入要領＞</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　　２．定期報告書（様式第９）について</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　　　　</a:t>
          </a:r>
          <a:r>
            <a:rPr kumimoji="1" lang="en-US" altLang="ja-JP" sz="1200" b="0" i="0" u="none" strike="noStrike" kern="0" cap="none" spc="0" normalizeH="0" baseline="0" noProof="0">
              <a:ln>
                <a:noFill/>
              </a:ln>
              <a:solidFill>
                <a:srgbClr val="FF0000"/>
              </a:solidFill>
              <a:effectLst/>
              <a:uLnTx/>
              <a:uFillTx/>
            </a:rPr>
            <a:t>Ⅱ</a:t>
          </a:r>
          <a:r>
            <a:rPr kumimoji="1" lang="ja-JP" altLang="en-US" sz="1200" b="0" i="0" u="none" strike="noStrike" kern="0" cap="none" spc="0" normalizeH="0" baseline="0" noProof="0">
              <a:ln>
                <a:noFill/>
              </a:ln>
              <a:solidFill>
                <a:srgbClr val="FF0000"/>
              </a:solidFill>
              <a:effectLst/>
              <a:uLnTx/>
              <a:uFillTx/>
            </a:rPr>
            <a:t>．指定表</a:t>
          </a:r>
          <a:br>
            <a:rPr kumimoji="1" lang="ja-JP" altLang="en-US" sz="1200" b="0" i="0" u="none" strike="noStrike" kern="0" cap="none" spc="0" normalizeH="0" baseline="0" noProof="0">
              <a:ln>
                <a:noFill/>
              </a:ln>
              <a:solidFill>
                <a:srgbClr val="FF0000"/>
              </a:solidFill>
              <a:effectLst/>
              <a:uLnTx/>
              <a:uFillTx/>
            </a:rPr>
          </a:br>
          <a:r>
            <a:rPr kumimoji="1" lang="ja-JP" altLang="en-US" sz="1200" b="0" i="0" u="none" strike="noStrike" kern="0" cap="none" spc="0" normalizeH="0" baseline="0" noProof="0">
              <a:ln>
                <a:noFill/>
              </a:ln>
              <a:solidFill>
                <a:srgbClr val="FF0000"/>
              </a:solidFill>
              <a:effectLst/>
              <a:uLnTx/>
              <a:uFillTx/>
            </a:rPr>
            <a:t>　　</a:t>
          </a:r>
          <a:r>
            <a:rPr kumimoji="1" lang="ja-JP" altLang="ja-JP" sz="1100" b="0" i="0" baseline="0">
              <a:effectLst/>
              <a:latin typeface="+mn-lt"/>
              <a:ea typeface="+mn-ea"/>
              <a:cs typeface="+mn-cs"/>
            </a:rPr>
            <a:t>　　</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エネルギー管理指定工場等単位の報告</a:t>
          </a:r>
          <a:r>
            <a:rPr kumimoji="1" lang="en-US" altLang="ja-JP" sz="1200" b="0" i="0" u="none" strike="noStrike" kern="0" cap="none" spc="0" normalizeH="0" baseline="0" noProof="0">
              <a:ln>
                <a:noFill/>
              </a:ln>
              <a:solidFill>
                <a:srgbClr val="FF0000"/>
              </a:solidFill>
              <a:effectLst/>
              <a:uLnTx/>
              <a:uFillTx/>
            </a:rPr>
            <a:t>]</a:t>
          </a:r>
          <a:br>
            <a:rPr kumimoji="1" lang="en-US" altLang="ja-JP" sz="1200" b="0" i="0" u="none" strike="noStrike" kern="0" cap="none" spc="0" normalizeH="0" baseline="0" noProof="0">
              <a:ln>
                <a:noFill/>
              </a:ln>
              <a:solidFill>
                <a:srgbClr val="FF0000"/>
              </a:solidFill>
              <a:effectLst/>
              <a:uLnTx/>
              <a:uFillTx/>
            </a:rPr>
          </a:br>
          <a:r>
            <a:rPr kumimoji="1" lang="ja-JP" altLang="ja-JP" sz="1100" b="0" i="0" baseline="0">
              <a:effectLst/>
              <a:latin typeface="+mn-lt"/>
              <a:ea typeface="+mn-ea"/>
              <a:cs typeface="+mn-cs"/>
            </a:rPr>
            <a:t>　　　　　　</a:t>
          </a:r>
          <a:r>
            <a:rPr kumimoji="1" lang="en-US" altLang="ja-JP" sz="1200" b="0" i="0" u="none" strike="noStrike" kern="0" cap="none" spc="0" normalizeH="0" baseline="0" noProof="0">
              <a:ln>
                <a:noFill/>
              </a:ln>
              <a:solidFill>
                <a:srgbClr val="FF0000"/>
              </a:solidFill>
              <a:effectLst/>
              <a:uLnTx/>
              <a:uFillTx/>
            </a:rPr>
            <a:t>(3)</a:t>
          </a:r>
          <a:r>
            <a:rPr kumimoji="1" lang="ja-JP" altLang="en-US" sz="1200" b="0" i="0" u="none" strike="noStrike" kern="0" cap="none" spc="0" normalizeH="0" baseline="0" noProof="0">
              <a:ln>
                <a:noFill/>
              </a:ln>
              <a:solidFill>
                <a:srgbClr val="FF0000"/>
              </a:solidFill>
              <a:effectLst/>
              <a:uLnTx/>
              <a:uFillTx/>
            </a:rPr>
            <a:t>指定</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第３表　</a:t>
          </a:r>
          <a:br>
            <a:rPr kumimoji="1" lang="ja-JP" altLang="en-US" sz="1200" b="0" i="0" u="none" strike="noStrike" kern="0" cap="none" spc="0" normalizeH="0" baseline="0" noProof="0">
              <a:ln>
                <a:noFill/>
              </a:ln>
              <a:solidFill>
                <a:srgbClr val="FF0000"/>
              </a:solidFill>
              <a:effectLst/>
              <a:uLnTx/>
              <a:uFillTx/>
            </a:rPr>
          </a:br>
          <a:r>
            <a:rPr kumimoji="1" lang="ja-JP" altLang="en-US" sz="1200" b="0" i="0" u="none" strike="noStrike" kern="0" cap="none" spc="0" normalizeH="0" baseline="0" noProof="0">
              <a:ln>
                <a:noFill/>
              </a:ln>
              <a:solidFill>
                <a:srgbClr val="FF0000"/>
              </a:solidFill>
              <a:effectLst/>
              <a:uLnTx/>
              <a:uFillTx/>
            </a:rPr>
            <a:t>　　　　</a:t>
          </a:r>
          <a:r>
            <a:rPr kumimoji="1" lang="ja-JP" altLang="ja-JP" sz="1100" b="0" i="0" baseline="0">
              <a:effectLst/>
              <a:latin typeface="+mn-lt"/>
              <a:ea typeface="+mn-ea"/>
              <a:cs typeface="+mn-cs"/>
            </a:rPr>
            <a:t>　　　　</a:t>
          </a:r>
          <a:r>
            <a:rPr kumimoji="1" lang="ja-JP" altLang="en-US" sz="1200" b="0" i="0" u="none" strike="noStrike" kern="0" cap="none" spc="0" normalizeH="0" baseline="0" noProof="0">
              <a:ln>
                <a:noFill/>
              </a:ln>
              <a:solidFill>
                <a:srgbClr val="FF0000"/>
              </a:solidFill>
              <a:effectLst/>
              <a:uLnTx/>
              <a:uFillTx/>
            </a:rPr>
            <a:t>②「エネルギーの使用の合理化に関する設備」</a:t>
          </a:r>
          <a:br>
            <a:rPr kumimoji="1" lang="ja-JP" altLang="en-US" sz="1200" b="0" i="0" u="none" strike="noStrike" kern="0" cap="none" spc="0" normalizeH="0" baseline="0" noProof="0">
              <a:ln>
                <a:noFill/>
              </a:ln>
              <a:solidFill>
                <a:srgbClr val="FF0000"/>
              </a:solidFill>
              <a:effectLst/>
              <a:uLnTx/>
              <a:uFillTx/>
            </a:rPr>
          </a:br>
          <a:r>
            <a:rPr kumimoji="1" lang="ja-JP" altLang="en-US" sz="1200" b="0" i="0" u="none" strike="noStrike" kern="0" cap="none" spc="0" normalizeH="0" baseline="0" noProof="0">
              <a:ln>
                <a:noFill/>
              </a:ln>
              <a:solidFill>
                <a:srgbClr val="FF0000"/>
              </a:solidFill>
              <a:effectLst/>
              <a:uLnTx/>
              <a:uFillTx/>
            </a:rPr>
            <a:t>　　　　</a:t>
          </a:r>
          <a:r>
            <a:rPr kumimoji="1" lang="ja-JP" altLang="ja-JP" sz="1100" b="0" i="0" baseline="0">
              <a:effectLst/>
              <a:latin typeface="+mn-lt"/>
              <a:ea typeface="+mn-ea"/>
              <a:cs typeface="+mn-cs"/>
            </a:rPr>
            <a:t>　　　　</a:t>
          </a:r>
          <a:r>
            <a:rPr kumimoji="1" lang="ja-JP" altLang="en-US" sz="1200" b="0" i="0" u="none" strike="noStrike" kern="0" cap="none" spc="0" normalizeH="0" baseline="0" noProof="0">
              <a:ln>
                <a:noFill/>
              </a:ln>
              <a:solidFill>
                <a:srgbClr val="FF0000"/>
              </a:solidFill>
              <a:effectLst/>
              <a:uLnTx/>
              <a:uFillTx/>
            </a:rPr>
            <a:t>③「上記以外のエネルギーを消費する主要な設備」</a:t>
          </a:r>
          <a:endParaRPr kumimoji="1" lang="en-US" altLang="ja-JP" sz="1200" b="0" i="0" u="none" strike="noStrike" kern="0" cap="none" spc="0" normalizeH="0" baseline="0" noProof="0">
            <a:ln>
              <a:noFill/>
            </a:ln>
            <a:solidFill>
              <a:srgbClr val="FF0000"/>
            </a:solidFill>
            <a:effectLst/>
            <a:uLnTx/>
            <a:uFillTx/>
          </a:endParaRPr>
        </a:p>
      </xdr:txBody>
    </xdr:sp>
    <xdr:clientData fPrintsWithSheet="0"/>
  </xdr:oneCellAnchor>
  <xdr:twoCellAnchor>
    <xdr:from>
      <xdr:col>9</xdr:col>
      <xdr:colOff>0</xdr:colOff>
      <xdr:row>482</xdr:row>
      <xdr:rowOff>9525</xdr:rowOff>
    </xdr:from>
    <xdr:to>
      <xdr:col>21</xdr:col>
      <xdr:colOff>0</xdr:colOff>
      <xdr:row>486</xdr:row>
      <xdr:rowOff>0</xdr:rowOff>
    </xdr:to>
    <xdr:sp macro="" textlink="">
      <xdr:nvSpPr>
        <xdr:cNvPr id="438" name="Line 3063" hidden="1">
          <a:extLst>
            <a:ext uri="{FF2B5EF4-FFF2-40B4-BE49-F238E27FC236}">
              <a16:creationId xmlns:a16="http://schemas.microsoft.com/office/drawing/2014/main" id="{00000000-0008-0000-0500-0000B6010000}"/>
            </a:ext>
          </a:extLst>
        </xdr:cNvPr>
        <xdr:cNvSpPr>
          <a:spLocks noChangeShapeType="1"/>
        </xdr:cNvSpPr>
      </xdr:nvSpPr>
      <xdr:spPr bwMode="auto">
        <a:xfrm flipH="1">
          <a:off x="1504950" y="1350359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482</xdr:row>
      <xdr:rowOff>9525</xdr:rowOff>
    </xdr:from>
    <xdr:to>
      <xdr:col>33</xdr:col>
      <xdr:colOff>142875</xdr:colOff>
      <xdr:row>486</xdr:row>
      <xdr:rowOff>0</xdr:rowOff>
    </xdr:to>
    <xdr:sp macro="" textlink="">
      <xdr:nvSpPr>
        <xdr:cNvPr id="439" name="Line 3064" hidden="1">
          <a:extLst>
            <a:ext uri="{FF2B5EF4-FFF2-40B4-BE49-F238E27FC236}">
              <a16:creationId xmlns:a16="http://schemas.microsoft.com/office/drawing/2014/main" id="{00000000-0008-0000-0500-0000B7010000}"/>
            </a:ext>
          </a:extLst>
        </xdr:cNvPr>
        <xdr:cNvSpPr>
          <a:spLocks noChangeShapeType="1"/>
        </xdr:cNvSpPr>
      </xdr:nvSpPr>
      <xdr:spPr bwMode="auto">
        <a:xfrm flipH="1">
          <a:off x="3333750" y="1350359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482</xdr:row>
      <xdr:rowOff>9525</xdr:rowOff>
    </xdr:from>
    <xdr:to>
      <xdr:col>46</xdr:col>
      <xdr:colOff>0</xdr:colOff>
      <xdr:row>486</xdr:row>
      <xdr:rowOff>0</xdr:rowOff>
    </xdr:to>
    <xdr:sp macro="" textlink="">
      <xdr:nvSpPr>
        <xdr:cNvPr id="440" name="Line 3065" hidden="1">
          <a:extLst>
            <a:ext uri="{FF2B5EF4-FFF2-40B4-BE49-F238E27FC236}">
              <a16:creationId xmlns:a16="http://schemas.microsoft.com/office/drawing/2014/main" id="{00000000-0008-0000-0500-0000B8010000}"/>
            </a:ext>
          </a:extLst>
        </xdr:cNvPr>
        <xdr:cNvSpPr>
          <a:spLocks noChangeShapeType="1"/>
        </xdr:cNvSpPr>
      </xdr:nvSpPr>
      <xdr:spPr bwMode="auto">
        <a:xfrm flipH="1">
          <a:off x="5391150" y="135035925"/>
          <a:ext cx="1828800"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46</xdr:col>
      <xdr:colOff>120014</xdr:colOff>
      <xdr:row>478</xdr:row>
      <xdr:rowOff>13335</xdr:rowOff>
    </xdr:from>
    <xdr:ext cx="1668097" cy="354008"/>
    <xdr:sp macro="" textlink="">
      <xdr:nvSpPr>
        <xdr:cNvPr id="441" name="テキスト ボックス 440">
          <a:extLst>
            <a:ext uri="{FF2B5EF4-FFF2-40B4-BE49-F238E27FC236}">
              <a16:creationId xmlns:a16="http://schemas.microsoft.com/office/drawing/2014/main" id="{00000000-0008-0000-0500-0000B9010000}"/>
            </a:ext>
          </a:extLst>
        </xdr:cNvPr>
        <xdr:cNvSpPr txBox="1"/>
      </xdr:nvSpPr>
      <xdr:spPr>
        <a:xfrm>
          <a:off x="7339964" y="133982460"/>
          <a:ext cx="1668097"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新設・更新の際、判断基準どおり措置した</a:t>
          </a:r>
        </a:p>
      </xdr:txBody>
    </xdr:sp>
    <xdr:clientData/>
  </xdr:oneCellAnchor>
  <xdr:oneCellAnchor>
    <xdr:from>
      <xdr:col>46</xdr:col>
      <xdr:colOff>120015</xdr:colOff>
      <xdr:row>479</xdr:row>
      <xdr:rowOff>104775</xdr:rowOff>
    </xdr:from>
    <xdr:ext cx="1703070" cy="354008"/>
    <xdr:sp macro="" textlink="">
      <xdr:nvSpPr>
        <xdr:cNvPr id="442" name="テキスト ボックス 441">
          <a:extLst>
            <a:ext uri="{FF2B5EF4-FFF2-40B4-BE49-F238E27FC236}">
              <a16:creationId xmlns:a16="http://schemas.microsoft.com/office/drawing/2014/main" id="{00000000-0008-0000-0500-0000BA010000}"/>
            </a:ext>
          </a:extLst>
        </xdr:cNvPr>
        <xdr:cNvSpPr txBox="1"/>
      </xdr:nvSpPr>
      <xdr:spPr>
        <a:xfrm>
          <a:off x="7339965" y="134388225"/>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新設・更新の際、判断基準どおり措置していない</a:t>
          </a:r>
        </a:p>
      </xdr:txBody>
    </xdr:sp>
    <xdr:clientData/>
  </xdr:oneCellAnchor>
  <xdr:oneCellAnchor>
    <xdr:from>
      <xdr:col>46</xdr:col>
      <xdr:colOff>120015</xdr:colOff>
      <xdr:row>480</xdr:row>
      <xdr:rowOff>241935</xdr:rowOff>
    </xdr:from>
    <xdr:ext cx="1703070" cy="354008"/>
    <xdr:sp macro="" textlink="">
      <xdr:nvSpPr>
        <xdr:cNvPr id="443" name="テキスト ボックス 442">
          <a:extLst>
            <a:ext uri="{FF2B5EF4-FFF2-40B4-BE49-F238E27FC236}">
              <a16:creationId xmlns:a16="http://schemas.microsoft.com/office/drawing/2014/main" id="{00000000-0008-0000-0500-0000BB010000}"/>
            </a:ext>
          </a:extLst>
        </xdr:cNvPr>
        <xdr:cNvSpPr txBox="1"/>
      </xdr:nvSpPr>
      <xdr:spPr>
        <a:xfrm>
          <a:off x="7339965" y="134773035"/>
          <a:ext cx="1703070" cy="354008"/>
        </a:xfrm>
        <a:prstGeom prst="rect">
          <a:avLst/>
        </a:prstGeom>
        <a:noFill/>
        <a:ln w="9525" cmpd="sng">
          <a:noFill/>
        </a:ln>
        <a:effectLst/>
      </xdr:spPr>
      <xdr:txBody>
        <a:bodyPr vertOverflow="clip" horzOverflow="clip" wrap="square" rtlCol="0" anchor="t">
          <a:sp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当該年度に設備を新設・更新していない</a:t>
          </a:r>
        </a:p>
      </xdr:txBody>
    </xdr:sp>
    <xdr:clientData/>
  </xdr:oneCellAnchor>
  <xdr:oneCellAnchor>
    <xdr:from>
      <xdr:col>9</xdr:col>
      <xdr:colOff>125730</xdr:colOff>
      <xdr:row>479</xdr:row>
      <xdr:rowOff>17145</xdr:rowOff>
    </xdr:from>
    <xdr:ext cx="968851" cy="180975"/>
    <xdr:sp macro="" textlink="">
      <xdr:nvSpPr>
        <xdr:cNvPr id="444" name="テキスト ボックス 443">
          <a:extLst>
            <a:ext uri="{FF2B5EF4-FFF2-40B4-BE49-F238E27FC236}">
              <a16:creationId xmlns:a16="http://schemas.microsoft.com/office/drawing/2014/main" id="{00000000-0008-0000-0500-0000BC010000}"/>
            </a:ext>
          </a:extLst>
        </xdr:cNvPr>
        <xdr:cNvSpPr txBox="1"/>
      </xdr:nvSpPr>
      <xdr:spPr>
        <a:xfrm>
          <a:off x="1630680" y="134300595"/>
          <a:ext cx="96885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21</xdr:col>
      <xdr:colOff>125730</xdr:colOff>
      <xdr:row>479</xdr:row>
      <xdr:rowOff>17145</xdr:rowOff>
    </xdr:from>
    <xdr:ext cx="960277" cy="180975"/>
    <xdr:sp macro="" textlink="">
      <xdr:nvSpPr>
        <xdr:cNvPr id="445" name="テキスト ボックス 444">
          <a:extLst>
            <a:ext uri="{FF2B5EF4-FFF2-40B4-BE49-F238E27FC236}">
              <a16:creationId xmlns:a16="http://schemas.microsoft.com/office/drawing/2014/main" id="{00000000-0008-0000-0500-0000BD010000}"/>
            </a:ext>
          </a:extLst>
        </xdr:cNvPr>
        <xdr:cNvSpPr txBox="1"/>
      </xdr:nvSpPr>
      <xdr:spPr>
        <a:xfrm>
          <a:off x="3459480" y="1343005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125730</xdr:colOff>
      <xdr:row>479</xdr:row>
      <xdr:rowOff>17145</xdr:rowOff>
    </xdr:from>
    <xdr:ext cx="960277" cy="180975"/>
    <xdr:sp macro="" textlink="">
      <xdr:nvSpPr>
        <xdr:cNvPr id="446" name="テキスト ボックス 445">
          <a:extLst>
            <a:ext uri="{FF2B5EF4-FFF2-40B4-BE49-F238E27FC236}">
              <a16:creationId xmlns:a16="http://schemas.microsoft.com/office/drawing/2014/main" id="{00000000-0008-0000-0500-0000BE010000}"/>
            </a:ext>
          </a:extLst>
        </xdr:cNvPr>
        <xdr:cNvSpPr txBox="1"/>
      </xdr:nvSpPr>
      <xdr:spPr>
        <a:xfrm>
          <a:off x="5516880" y="13430059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9</xdr:col>
      <xdr:colOff>118110</xdr:colOff>
      <xdr:row>480</xdr:row>
      <xdr:rowOff>17145</xdr:rowOff>
    </xdr:from>
    <xdr:ext cx="968694" cy="180975"/>
    <xdr:sp macro="" textlink="">
      <xdr:nvSpPr>
        <xdr:cNvPr id="447" name="テキスト ボックス 446">
          <a:extLst>
            <a:ext uri="{FF2B5EF4-FFF2-40B4-BE49-F238E27FC236}">
              <a16:creationId xmlns:a16="http://schemas.microsoft.com/office/drawing/2014/main" id="{00000000-0008-0000-0500-0000BF010000}"/>
            </a:ext>
          </a:extLst>
        </xdr:cNvPr>
        <xdr:cNvSpPr txBox="1"/>
      </xdr:nvSpPr>
      <xdr:spPr>
        <a:xfrm>
          <a:off x="1623060" y="134548245"/>
          <a:ext cx="968694"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21</xdr:col>
      <xdr:colOff>125730</xdr:colOff>
      <xdr:row>480</xdr:row>
      <xdr:rowOff>17145</xdr:rowOff>
    </xdr:from>
    <xdr:ext cx="960121" cy="180975"/>
    <xdr:sp macro="" textlink="">
      <xdr:nvSpPr>
        <xdr:cNvPr id="297065" name="テキスト ボックス 297064">
          <a:extLst>
            <a:ext uri="{FF2B5EF4-FFF2-40B4-BE49-F238E27FC236}">
              <a16:creationId xmlns:a16="http://schemas.microsoft.com/office/drawing/2014/main" id="{00000000-0008-0000-0500-000069880400}"/>
            </a:ext>
          </a:extLst>
        </xdr:cNvPr>
        <xdr:cNvSpPr txBox="1"/>
      </xdr:nvSpPr>
      <xdr:spPr>
        <a:xfrm>
          <a:off x="3459480" y="1345482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125730</xdr:colOff>
      <xdr:row>480</xdr:row>
      <xdr:rowOff>17145</xdr:rowOff>
    </xdr:from>
    <xdr:ext cx="960121" cy="180975"/>
    <xdr:sp macro="" textlink="">
      <xdr:nvSpPr>
        <xdr:cNvPr id="297066" name="テキスト ボックス 297065">
          <a:extLst>
            <a:ext uri="{FF2B5EF4-FFF2-40B4-BE49-F238E27FC236}">
              <a16:creationId xmlns:a16="http://schemas.microsoft.com/office/drawing/2014/main" id="{00000000-0008-0000-0500-00006A880400}"/>
            </a:ext>
          </a:extLst>
        </xdr:cNvPr>
        <xdr:cNvSpPr txBox="1"/>
      </xdr:nvSpPr>
      <xdr:spPr>
        <a:xfrm>
          <a:off x="5516880" y="13454824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9</xdr:col>
      <xdr:colOff>125730</xdr:colOff>
      <xdr:row>481</xdr:row>
      <xdr:rowOff>17145</xdr:rowOff>
    </xdr:from>
    <xdr:ext cx="960121" cy="188843"/>
    <xdr:sp macro="" textlink="">
      <xdr:nvSpPr>
        <xdr:cNvPr id="297067" name="テキスト ボックス 297066">
          <a:extLst>
            <a:ext uri="{FF2B5EF4-FFF2-40B4-BE49-F238E27FC236}">
              <a16:creationId xmlns:a16="http://schemas.microsoft.com/office/drawing/2014/main" id="{00000000-0008-0000-0500-00006B880400}"/>
            </a:ext>
          </a:extLst>
        </xdr:cNvPr>
        <xdr:cNvSpPr txBox="1"/>
      </xdr:nvSpPr>
      <xdr:spPr>
        <a:xfrm>
          <a:off x="1630680" y="1347958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21</xdr:col>
      <xdr:colOff>125730</xdr:colOff>
      <xdr:row>481</xdr:row>
      <xdr:rowOff>17145</xdr:rowOff>
    </xdr:from>
    <xdr:ext cx="960121" cy="188843"/>
    <xdr:sp macro="" textlink="">
      <xdr:nvSpPr>
        <xdr:cNvPr id="297068" name="テキスト ボックス 297067">
          <a:extLst>
            <a:ext uri="{FF2B5EF4-FFF2-40B4-BE49-F238E27FC236}">
              <a16:creationId xmlns:a16="http://schemas.microsoft.com/office/drawing/2014/main" id="{00000000-0008-0000-0500-00006C880400}"/>
            </a:ext>
          </a:extLst>
        </xdr:cNvPr>
        <xdr:cNvSpPr txBox="1"/>
      </xdr:nvSpPr>
      <xdr:spPr>
        <a:xfrm>
          <a:off x="3459480" y="134795895"/>
          <a:ext cx="960121" cy="188843"/>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125730</xdr:colOff>
      <xdr:row>481</xdr:row>
      <xdr:rowOff>17145</xdr:rowOff>
    </xdr:from>
    <xdr:ext cx="960121" cy="180975"/>
    <xdr:sp macro="" textlink="">
      <xdr:nvSpPr>
        <xdr:cNvPr id="297069" name="テキスト ボックス 297068">
          <a:extLst>
            <a:ext uri="{FF2B5EF4-FFF2-40B4-BE49-F238E27FC236}">
              <a16:creationId xmlns:a16="http://schemas.microsoft.com/office/drawing/2014/main" id="{00000000-0008-0000-0500-00006D880400}"/>
            </a:ext>
          </a:extLst>
        </xdr:cNvPr>
        <xdr:cNvSpPr txBox="1"/>
      </xdr:nvSpPr>
      <xdr:spPr>
        <a:xfrm>
          <a:off x="5516880" y="13479589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9</xdr:col>
      <xdr:colOff>125730</xdr:colOff>
      <xdr:row>483</xdr:row>
      <xdr:rowOff>20955</xdr:rowOff>
    </xdr:from>
    <xdr:ext cx="1145086" cy="209550"/>
    <xdr:sp macro="" textlink="">
      <xdr:nvSpPr>
        <xdr:cNvPr id="297070" name="テキスト ボックス 297069">
          <a:extLst>
            <a:ext uri="{FF2B5EF4-FFF2-40B4-BE49-F238E27FC236}">
              <a16:creationId xmlns:a16="http://schemas.microsoft.com/office/drawing/2014/main" id="{00000000-0008-0000-0500-00006E880400}"/>
            </a:ext>
          </a:extLst>
        </xdr:cNvPr>
        <xdr:cNvSpPr txBox="1"/>
      </xdr:nvSpPr>
      <xdr:spPr>
        <a:xfrm>
          <a:off x="1630680" y="135361680"/>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21</xdr:col>
      <xdr:colOff>118110</xdr:colOff>
      <xdr:row>483</xdr:row>
      <xdr:rowOff>17145</xdr:rowOff>
    </xdr:from>
    <xdr:ext cx="1153630" cy="209550"/>
    <xdr:sp macro="" textlink="">
      <xdr:nvSpPr>
        <xdr:cNvPr id="297071" name="テキスト ボックス 297070">
          <a:extLst>
            <a:ext uri="{FF2B5EF4-FFF2-40B4-BE49-F238E27FC236}">
              <a16:creationId xmlns:a16="http://schemas.microsoft.com/office/drawing/2014/main" id="{00000000-0008-0000-0500-00006F880400}"/>
            </a:ext>
          </a:extLst>
        </xdr:cNvPr>
        <xdr:cNvSpPr txBox="1"/>
      </xdr:nvSpPr>
      <xdr:spPr>
        <a:xfrm>
          <a:off x="3451860" y="135357870"/>
          <a:ext cx="1153630"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125730</xdr:colOff>
      <xdr:row>483</xdr:row>
      <xdr:rowOff>19050</xdr:rowOff>
    </xdr:from>
    <xdr:ext cx="1145086" cy="209550"/>
    <xdr:sp macro="" textlink="">
      <xdr:nvSpPr>
        <xdr:cNvPr id="297072" name="テキスト ボックス 297071">
          <a:extLst>
            <a:ext uri="{FF2B5EF4-FFF2-40B4-BE49-F238E27FC236}">
              <a16:creationId xmlns:a16="http://schemas.microsoft.com/office/drawing/2014/main" id="{00000000-0008-0000-0500-000070880400}"/>
            </a:ext>
          </a:extLst>
        </xdr:cNvPr>
        <xdr:cNvSpPr txBox="1"/>
      </xdr:nvSpPr>
      <xdr:spPr>
        <a:xfrm>
          <a:off x="5516880" y="135359775"/>
          <a:ext cx="1145086"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9</xdr:col>
      <xdr:colOff>125730</xdr:colOff>
      <xdr:row>484</xdr:row>
      <xdr:rowOff>20955</xdr:rowOff>
    </xdr:from>
    <xdr:ext cx="1154595" cy="200025"/>
    <xdr:sp macro="" textlink="">
      <xdr:nvSpPr>
        <xdr:cNvPr id="297073" name="テキスト ボックス 297072">
          <a:extLst>
            <a:ext uri="{FF2B5EF4-FFF2-40B4-BE49-F238E27FC236}">
              <a16:creationId xmlns:a16="http://schemas.microsoft.com/office/drawing/2014/main" id="{00000000-0008-0000-0500-000071880400}"/>
            </a:ext>
          </a:extLst>
        </xdr:cNvPr>
        <xdr:cNvSpPr txBox="1"/>
      </xdr:nvSpPr>
      <xdr:spPr>
        <a:xfrm>
          <a:off x="1630680" y="135609330"/>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21</xdr:col>
      <xdr:colOff>118110</xdr:colOff>
      <xdr:row>484</xdr:row>
      <xdr:rowOff>19050</xdr:rowOff>
    </xdr:from>
    <xdr:ext cx="1154595" cy="200025"/>
    <xdr:sp macro="" textlink="">
      <xdr:nvSpPr>
        <xdr:cNvPr id="297074" name="テキスト ボックス 297073">
          <a:extLst>
            <a:ext uri="{FF2B5EF4-FFF2-40B4-BE49-F238E27FC236}">
              <a16:creationId xmlns:a16="http://schemas.microsoft.com/office/drawing/2014/main" id="{00000000-0008-0000-0500-000072880400}"/>
            </a:ext>
          </a:extLst>
        </xdr:cNvPr>
        <xdr:cNvSpPr txBox="1"/>
      </xdr:nvSpPr>
      <xdr:spPr>
        <a:xfrm>
          <a:off x="3451860" y="1356074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34</xdr:col>
      <xdr:colOff>118110</xdr:colOff>
      <xdr:row>484</xdr:row>
      <xdr:rowOff>19050</xdr:rowOff>
    </xdr:from>
    <xdr:ext cx="1154595" cy="200025"/>
    <xdr:sp macro="" textlink="">
      <xdr:nvSpPr>
        <xdr:cNvPr id="297075" name="テキスト ボックス 297074">
          <a:extLst>
            <a:ext uri="{FF2B5EF4-FFF2-40B4-BE49-F238E27FC236}">
              <a16:creationId xmlns:a16="http://schemas.microsoft.com/office/drawing/2014/main" id="{00000000-0008-0000-0500-000073880400}"/>
            </a:ext>
          </a:extLst>
        </xdr:cNvPr>
        <xdr:cNvSpPr txBox="1"/>
      </xdr:nvSpPr>
      <xdr:spPr>
        <a:xfrm>
          <a:off x="5509260" y="135607425"/>
          <a:ext cx="1154595"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9</xdr:col>
      <xdr:colOff>125730</xdr:colOff>
      <xdr:row>485</xdr:row>
      <xdr:rowOff>15240</xdr:rowOff>
    </xdr:from>
    <xdr:ext cx="1154595" cy="217311"/>
    <xdr:sp macro="" textlink="">
      <xdr:nvSpPr>
        <xdr:cNvPr id="297076" name="テキスト ボックス 297075">
          <a:extLst>
            <a:ext uri="{FF2B5EF4-FFF2-40B4-BE49-F238E27FC236}">
              <a16:creationId xmlns:a16="http://schemas.microsoft.com/office/drawing/2014/main" id="{00000000-0008-0000-0500-000074880400}"/>
            </a:ext>
          </a:extLst>
        </xdr:cNvPr>
        <xdr:cNvSpPr txBox="1"/>
      </xdr:nvSpPr>
      <xdr:spPr>
        <a:xfrm>
          <a:off x="1630680" y="13585126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21</xdr:col>
      <xdr:colOff>118110</xdr:colOff>
      <xdr:row>485</xdr:row>
      <xdr:rowOff>15240</xdr:rowOff>
    </xdr:from>
    <xdr:ext cx="1154595" cy="217311"/>
    <xdr:sp macro="" textlink="">
      <xdr:nvSpPr>
        <xdr:cNvPr id="297077" name="テキスト ボックス 297076">
          <a:extLst>
            <a:ext uri="{FF2B5EF4-FFF2-40B4-BE49-F238E27FC236}">
              <a16:creationId xmlns:a16="http://schemas.microsoft.com/office/drawing/2014/main" id="{00000000-0008-0000-0500-000075880400}"/>
            </a:ext>
          </a:extLst>
        </xdr:cNvPr>
        <xdr:cNvSpPr txBox="1"/>
      </xdr:nvSpPr>
      <xdr:spPr>
        <a:xfrm>
          <a:off x="3451860" y="13585126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oneCellAnchor>
    <xdr:from>
      <xdr:col>34</xdr:col>
      <xdr:colOff>118110</xdr:colOff>
      <xdr:row>485</xdr:row>
      <xdr:rowOff>15240</xdr:rowOff>
    </xdr:from>
    <xdr:ext cx="1154595" cy="217311"/>
    <xdr:sp macro="" textlink="">
      <xdr:nvSpPr>
        <xdr:cNvPr id="297078" name="テキスト ボックス 297077">
          <a:extLst>
            <a:ext uri="{FF2B5EF4-FFF2-40B4-BE49-F238E27FC236}">
              <a16:creationId xmlns:a16="http://schemas.microsoft.com/office/drawing/2014/main" id="{00000000-0008-0000-0500-000076880400}"/>
            </a:ext>
          </a:extLst>
        </xdr:cNvPr>
        <xdr:cNvSpPr txBox="1"/>
      </xdr:nvSpPr>
      <xdr:spPr>
        <a:xfrm>
          <a:off x="5509260" y="135851265"/>
          <a:ext cx="1154595" cy="217311"/>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xdr:twoCellAnchor>
    <xdr:from>
      <xdr:col>1</xdr:col>
      <xdr:colOff>0</xdr:colOff>
      <xdr:row>477</xdr:row>
      <xdr:rowOff>5</xdr:rowOff>
    </xdr:from>
    <xdr:to>
      <xdr:col>58</xdr:col>
      <xdr:colOff>0</xdr:colOff>
      <xdr:row>486</xdr:row>
      <xdr:rowOff>5</xdr:rowOff>
    </xdr:to>
    <xdr:cxnSp macro="">
      <xdr:nvCxnSpPr>
        <xdr:cNvPr id="297079" name="直線コネクタ K41" hidden="1">
          <a:extLst>
            <a:ext uri="{FF2B5EF4-FFF2-40B4-BE49-F238E27FC236}">
              <a16:creationId xmlns:a16="http://schemas.microsoft.com/office/drawing/2014/main" id="{00000000-0008-0000-0500-000077880400}"/>
            </a:ext>
          </a:extLst>
        </xdr:cNvPr>
        <xdr:cNvCxnSpPr/>
      </xdr:nvCxnSpPr>
      <xdr:spPr>
        <a:xfrm flipV="1">
          <a:off x="190500" y="133626230"/>
          <a:ext cx="89535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88</xdr:col>
          <xdr:colOff>28575</xdr:colOff>
          <xdr:row>484</xdr:row>
          <xdr:rowOff>28575</xdr:rowOff>
        </xdr:from>
        <xdr:to>
          <xdr:col>88</xdr:col>
          <xdr:colOff>828675</xdr:colOff>
          <xdr:row>485</xdr:row>
          <xdr:rowOff>66675</xdr:rowOff>
        </xdr:to>
        <xdr:sp macro="" textlink="">
          <xdr:nvSpPr>
            <xdr:cNvPr id="7" name="ボタン K41" hidden="1">
              <a:extLst>
                <a:ext uri="{63B3BB69-23CF-44E3-9099-C40C66FF867C}">
                  <a14:compatExt spid="_x0000_s297065"/>
                </a:ext>
                <a:ext uri="{FF2B5EF4-FFF2-40B4-BE49-F238E27FC236}">
                  <a16:creationId xmlns:a16="http://schemas.microsoft.com/office/drawing/2014/main" id="{00000000-0008-0000-0500-0000070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xdr:twoCellAnchor>
    <xdr:from>
      <xdr:col>1</xdr:col>
      <xdr:colOff>0</xdr:colOff>
      <xdr:row>511</xdr:row>
      <xdr:rowOff>0</xdr:rowOff>
    </xdr:from>
    <xdr:to>
      <xdr:col>58</xdr:col>
      <xdr:colOff>0</xdr:colOff>
      <xdr:row>527</xdr:row>
      <xdr:rowOff>7620</xdr:rowOff>
    </xdr:to>
    <xdr:cxnSp macro="">
      <xdr:nvCxnSpPr>
        <xdr:cNvPr id="297081" name="直線コネクタ K43" hidden="1">
          <a:extLst>
            <a:ext uri="{FF2B5EF4-FFF2-40B4-BE49-F238E27FC236}">
              <a16:creationId xmlns:a16="http://schemas.microsoft.com/office/drawing/2014/main" id="{00000000-0008-0000-0500-000079880400}"/>
            </a:ext>
          </a:extLst>
        </xdr:cNvPr>
        <xdr:cNvCxnSpPr/>
      </xdr:nvCxnSpPr>
      <xdr:spPr>
        <a:xfrm flipV="1">
          <a:off x="190500" y="142865475"/>
          <a:ext cx="8953500" cy="433197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60</xdr:col>
      <xdr:colOff>53340</xdr:colOff>
      <xdr:row>9</xdr:row>
      <xdr:rowOff>213360</xdr:rowOff>
    </xdr:from>
    <xdr:ext cx="6631781" cy="899161"/>
    <xdr:sp macro="" textlink="">
      <xdr:nvSpPr>
        <xdr:cNvPr id="297082" name="四角形吹き出し 903">
          <a:hlinkClick xmlns:r="http://schemas.openxmlformats.org/officeDocument/2006/relationships" r:id="rId1"/>
          <a:extLst>
            <a:ext uri="{FF2B5EF4-FFF2-40B4-BE49-F238E27FC236}">
              <a16:creationId xmlns:a16="http://schemas.microsoft.com/office/drawing/2014/main" id="{00000000-0008-0000-0500-00007A880400}"/>
            </a:ext>
          </a:extLst>
        </xdr:cNvPr>
        <xdr:cNvSpPr/>
      </xdr:nvSpPr>
      <xdr:spPr bwMode="auto">
        <a:xfrm>
          <a:off x="9502140" y="50143410"/>
          <a:ext cx="6631781" cy="899161"/>
        </a:xfrm>
        <a:prstGeom prst="wedgeRectCallout">
          <a:avLst>
            <a:gd name="adj1" fmla="val -47740"/>
            <a:gd name="adj2" fmla="val -26366"/>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200" b="0" i="0" u="none" strike="noStrike" kern="0" cap="none" spc="0" normalizeH="0" baseline="0" noProof="0">
              <a:ln>
                <a:noFill/>
              </a:ln>
              <a:solidFill>
                <a:srgbClr val="FF0000"/>
              </a:solidFill>
              <a:effectLst/>
              <a:uLnTx/>
              <a:uFillTx/>
            </a:rPr>
            <a:t>＜省エネルギー法 定期報告書・中長期計画書</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特定事業者等</a:t>
          </a:r>
          <a:r>
            <a:rPr kumimoji="1" lang="en-US" altLang="ja-JP" sz="1200" b="0" i="0" u="none" strike="noStrike" kern="0" cap="none" spc="0" normalizeH="0" baseline="0" noProof="0">
              <a:ln>
                <a:noFill/>
              </a:ln>
              <a:solidFill>
                <a:srgbClr val="FF0000"/>
              </a:solidFill>
              <a:effectLst/>
              <a:uLnTx/>
              <a:uFillTx/>
            </a:rPr>
            <a:t>)</a:t>
          </a:r>
          <a:r>
            <a:rPr kumimoji="1" lang="ja-JP" altLang="en-US" sz="1200" b="0" i="0" u="none" strike="noStrike" kern="0" cap="none" spc="0" normalizeH="0" baseline="0" noProof="0">
              <a:ln>
                <a:noFill/>
              </a:ln>
              <a:solidFill>
                <a:srgbClr val="FF0000"/>
              </a:solidFill>
              <a:effectLst/>
              <a:uLnTx/>
              <a:uFillTx/>
            </a:rPr>
            <a:t>記入要領＞のリンクはこちら</a:t>
          </a:r>
          <a:endParaRPr kumimoji="1" lang="en-US" altLang="ja-JP" sz="1200" b="0" i="0" u="none" strike="noStrike" kern="0" cap="none" spc="0" normalizeH="0" baseline="0" noProof="0">
            <a:ln>
              <a:noFill/>
            </a:ln>
            <a:solidFill>
              <a:srgbClr val="FF0000"/>
            </a:solidFill>
            <a:effectLst/>
            <a:uLnTx/>
            <a:uFillTx/>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ja-JP" sz="1200">
              <a:hlinkClick xmlns:r="http://schemas.openxmlformats.org/officeDocument/2006/relationships" r:id=""/>
            </a:rPr>
            <a:t>kojo-kinyuyoryo.pdf (meti.go.jp)</a:t>
          </a:r>
          <a:endParaRPr kumimoji="1" lang="en-US" altLang="ja-JP" sz="1200" b="0" i="0" u="none" strike="noStrike" kern="0" cap="none" spc="0" normalizeH="0" baseline="0" noProof="0">
            <a:ln>
              <a:noFill/>
            </a:ln>
            <a:solidFill>
              <a:srgbClr val="FF0000"/>
            </a:solidFill>
            <a:effectLst/>
            <a:uLnTx/>
            <a:uFillTx/>
          </a:endParaRPr>
        </a:p>
      </xdr:txBody>
    </xdr:sp>
    <xdr:clientData fPrintsWithSheet="0"/>
  </xdr:oneCellAnchor>
  <mc:AlternateContent xmlns:mc="http://schemas.openxmlformats.org/markup-compatibility/2006">
    <mc:Choice xmlns:a14="http://schemas.microsoft.com/office/drawing/2010/main" Requires="a14">
      <xdr:twoCellAnchor editAs="oneCell">
        <xdr:from>
          <xdr:col>9</xdr:col>
          <xdr:colOff>0</xdr:colOff>
          <xdr:row>339</xdr:row>
          <xdr:rowOff>0</xdr:rowOff>
        </xdr:from>
        <xdr:to>
          <xdr:col>21</xdr:col>
          <xdr:colOff>0</xdr:colOff>
          <xdr:row>343</xdr:row>
          <xdr:rowOff>0</xdr:rowOff>
        </xdr:to>
        <xdr:sp macro="" textlink="">
          <xdr:nvSpPr>
            <xdr:cNvPr id="296960" name="グループ J110" hidden="1">
              <a:extLst>
                <a:ext uri="{63B3BB69-23CF-44E3-9099-C40C66FF867C}">
                  <a14:compatExt spid="_x0000_s297066"/>
                </a:ext>
                <a:ext uri="{FF2B5EF4-FFF2-40B4-BE49-F238E27FC236}">
                  <a16:creationId xmlns:a16="http://schemas.microsoft.com/office/drawing/2014/main" id="{00000000-0008-0000-0500-000000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343</xdr:row>
          <xdr:rowOff>0</xdr:rowOff>
        </xdr:from>
        <xdr:to>
          <xdr:col>21</xdr:col>
          <xdr:colOff>0</xdr:colOff>
          <xdr:row>347</xdr:row>
          <xdr:rowOff>0</xdr:rowOff>
        </xdr:to>
        <xdr:sp macro="" textlink="">
          <xdr:nvSpPr>
            <xdr:cNvPr id="297028" name="グループ J1110" hidden="1">
              <a:extLst>
                <a:ext uri="{63B3BB69-23CF-44E3-9099-C40C66FF867C}">
                  <a14:compatExt spid="_x0000_s297070"/>
                </a:ext>
                <a:ext uri="{FF2B5EF4-FFF2-40B4-BE49-F238E27FC236}">
                  <a16:creationId xmlns:a16="http://schemas.microsoft.com/office/drawing/2014/main" id="{00000000-0008-0000-0500-000044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344</xdr:row>
          <xdr:rowOff>0</xdr:rowOff>
        </xdr:from>
        <xdr:to>
          <xdr:col>16</xdr:col>
          <xdr:colOff>0</xdr:colOff>
          <xdr:row>345</xdr:row>
          <xdr:rowOff>9525</xdr:rowOff>
        </xdr:to>
        <xdr:sp macro="" textlink="">
          <xdr:nvSpPr>
            <xdr:cNvPr id="297029" name="オプション J1111" hidden="1">
              <a:extLst>
                <a:ext uri="{63B3BB69-23CF-44E3-9099-C40C66FF867C}">
                  <a14:compatExt spid="_x0000_s297071"/>
                </a:ext>
                <a:ext uri="{FF2B5EF4-FFF2-40B4-BE49-F238E27FC236}">
                  <a16:creationId xmlns:a16="http://schemas.microsoft.com/office/drawing/2014/main" id="{00000000-0008-0000-0500-00004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345</xdr:row>
          <xdr:rowOff>0</xdr:rowOff>
        </xdr:from>
        <xdr:to>
          <xdr:col>16</xdr:col>
          <xdr:colOff>0</xdr:colOff>
          <xdr:row>346</xdr:row>
          <xdr:rowOff>9525</xdr:rowOff>
        </xdr:to>
        <xdr:sp macro="" textlink="">
          <xdr:nvSpPr>
            <xdr:cNvPr id="297030" name="オプション J1112" hidden="1">
              <a:extLst>
                <a:ext uri="{63B3BB69-23CF-44E3-9099-C40C66FF867C}">
                  <a14:compatExt spid="_x0000_s297072"/>
                </a:ext>
                <a:ext uri="{FF2B5EF4-FFF2-40B4-BE49-F238E27FC236}">
                  <a16:creationId xmlns:a16="http://schemas.microsoft.com/office/drawing/2014/main" id="{00000000-0008-0000-0500-00004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345</xdr:row>
          <xdr:rowOff>257175</xdr:rowOff>
        </xdr:from>
        <xdr:to>
          <xdr:col>16</xdr:col>
          <xdr:colOff>0</xdr:colOff>
          <xdr:row>347</xdr:row>
          <xdr:rowOff>0</xdr:rowOff>
        </xdr:to>
        <xdr:sp macro="" textlink="">
          <xdr:nvSpPr>
            <xdr:cNvPr id="297031" name="オプション J1113" hidden="1">
              <a:extLst>
                <a:ext uri="{63B3BB69-23CF-44E3-9099-C40C66FF867C}">
                  <a14:compatExt spid="_x0000_s297073"/>
                </a:ext>
                <a:ext uri="{FF2B5EF4-FFF2-40B4-BE49-F238E27FC236}">
                  <a16:creationId xmlns:a16="http://schemas.microsoft.com/office/drawing/2014/main" id="{00000000-0008-0000-0500-00004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339</xdr:row>
          <xdr:rowOff>0</xdr:rowOff>
        </xdr:from>
        <xdr:to>
          <xdr:col>34</xdr:col>
          <xdr:colOff>0</xdr:colOff>
          <xdr:row>343</xdr:row>
          <xdr:rowOff>0</xdr:rowOff>
        </xdr:to>
        <xdr:sp macro="" textlink="">
          <xdr:nvSpPr>
            <xdr:cNvPr id="297032" name="グループ J120" hidden="1">
              <a:extLst>
                <a:ext uri="{63B3BB69-23CF-44E3-9099-C40C66FF867C}">
                  <a14:compatExt spid="_x0000_s297074"/>
                </a:ext>
                <a:ext uri="{FF2B5EF4-FFF2-40B4-BE49-F238E27FC236}">
                  <a16:creationId xmlns:a16="http://schemas.microsoft.com/office/drawing/2014/main" id="{00000000-0008-0000-0500-00004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340</xdr:row>
          <xdr:rowOff>0</xdr:rowOff>
        </xdr:from>
        <xdr:to>
          <xdr:col>28</xdr:col>
          <xdr:colOff>0</xdr:colOff>
          <xdr:row>341</xdr:row>
          <xdr:rowOff>9525</xdr:rowOff>
        </xdr:to>
        <xdr:sp macro="" textlink="">
          <xdr:nvSpPr>
            <xdr:cNvPr id="297033" name="オプション J121" hidden="1">
              <a:extLst>
                <a:ext uri="{63B3BB69-23CF-44E3-9099-C40C66FF867C}">
                  <a14:compatExt spid="_x0000_s297075"/>
                </a:ext>
                <a:ext uri="{FF2B5EF4-FFF2-40B4-BE49-F238E27FC236}">
                  <a16:creationId xmlns:a16="http://schemas.microsoft.com/office/drawing/2014/main" id="{00000000-0008-0000-0500-00004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340</xdr:row>
          <xdr:rowOff>257175</xdr:rowOff>
        </xdr:from>
        <xdr:to>
          <xdr:col>28</xdr:col>
          <xdr:colOff>0</xdr:colOff>
          <xdr:row>342</xdr:row>
          <xdr:rowOff>0</xdr:rowOff>
        </xdr:to>
        <xdr:sp macro="" textlink="">
          <xdr:nvSpPr>
            <xdr:cNvPr id="297034" name="オプション J122" hidden="1">
              <a:extLst>
                <a:ext uri="{63B3BB69-23CF-44E3-9099-C40C66FF867C}">
                  <a14:compatExt spid="_x0000_s297076"/>
                </a:ext>
                <a:ext uri="{FF2B5EF4-FFF2-40B4-BE49-F238E27FC236}">
                  <a16:creationId xmlns:a16="http://schemas.microsoft.com/office/drawing/2014/main" id="{00000000-0008-0000-0500-00004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341</xdr:row>
          <xdr:rowOff>257175</xdr:rowOff>
        </xdr:from>
        <xdr:to>
          <xdr:col>28</xdr:col>
          <xdr:colOff>0</xdr:colOff>
          <xdr:row>343</xdr:row>
          <xdr:rowOff>0</xdr:rowOff>
        </xdr:to>
        <xdr:sp macro="" textlink="">
          <xdr:nvSpPr>
            <xdr:cNvPr id="297035" name="オプション J123" hidden="1">
              <a:extLst>
                <a:ext uri="{63B3BB69-23CF-44E3-9099-C40C66FF867C}">
                  <a14:compatExt spid="_x0000_s297077"/>
                </a:ext>
                <a:ext uri="{FF2B5EF4-FFF2-40B4-BE49-F238E27FC236}">
                  <a16:creationId xmlns:a16="http://schemas.microsoft.com/office/drawing/2014/main" id="{00000000-0008-0000-0500-00004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343</xdr:row>
          <xdr:rowOff>0</xdr:rowOff>
        </xdr:from>
        <xdr:to>
          <xdr:col>34</xdr:col>
          <xdr:colOff>0</xdr:colOff>
          <xdr:row>347</xdr:row>
          <xdr:rowOff>0</xdr:rowOff>
        </xdr:to>
        <xdr:sp macro="" textlink="">
          <xdr:nvSpPr>
            <xdr:cNvPr id="297036" name="グループ J1120" hidden="1">
              <a:extLst>
                <a:ext uri="{63B3BB69-23CF-44E3-9099-C40C66FF867C}">
                  <a14:compatExt spid="_x0000_s297078"/>
                </a:ext>
                <a:ext uri="{FF2B5EF4-FFF2-40B4-BE49-F238E27FC236}">
                  <a16:creationId xmlns:a16="http://schemas.microsoft.com/office/drawing/2014/main" id="{00000000-0008-0000-0500-00004C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344</xdr:row>
          <xdr:rowOff>0</xdr:rowOff>
        </xdr:from>
        <xdr:to>
          <xdr:col>28</xdr:col>
          <xdr:colOff>0</xdr:colOff>
          <xdr:row>345</xdr:row>
          <xdr:rowOff>9525</xdr:rowOff>
        </xdr:to>
        <xdr:sp macro="" textlink="">
          <xdr:nvSpPr>
            <xdr:cNvPr id="297037" name="オプション J1121" hidden="1">
              <a:extLst>
                <a:ext uri="{63B3BB69-23CF-44E3-9099-C40C66FF867C}">
                  <a14:compatExt spid="_x0000_s297079"/>
                </a:ext>
                <a:ext uri="{FF2B5EF4-FFF2-40B4-BE49-F238E27FC236}">
                  <a16:creationId xmlns:a16="http://schemas.microsoft.com/office/drawing/2014/main" id="{00000000-0008-0000-0500-00004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345</xdr:row>
          <xdr:rowOff>0</xdr:rowOff>
        </xdr:from>
        <xdr:to>
          <xdr:col>28</xdr:col>
          <xdr:colOff>0</xdr:colOff>
          <xdr:row>346</xdr:row>
          <xdr:rowOff>9525</xdr:rowOff>
        </xdr:to>
        <xdr:sp macro="" textlink="">
          <xdr:nvSpPr>
            <xdr:cNvPr id="297080" name="オプション J1122" hidden="1">
              <a:extLst>
                <a:ext uri="{63B3BB69-23CF-44E3-9099-C40C66FF867C}">
                  <a14:compatExt spid="_x0000_s297080"/>
                </a:ext>
                <a:ext uri="{FF2B5EF4-FFF2-40B4-BE49-F238E27FC236}">
                  <a16:creationId xmlns:a16="http://schemas.microsoft.com/office/drawing/2014/main" id="{00000000-0008-0000-0500-00007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345</xdr:row>
          <xdr:rowOff>257175</xdr:rowOff>
        </xdr:from>
        <xdr:to>
          <xdr:col>28</xdr:col>
          <xdr:colOff>0</xdr:colOff>
          <xdr:row>347</xdr:row>
          <xdr:rowOff>0</xdr:rowOff>
        </xdr:to>
        <xdr:sp macro="" textlink="">
          <xdr:nvSpPr>
            <xdr:cNvPr id="297038" name="オプション J1123" hidden="1">
              <a:extLst>
                <a:ext uri="{63B3BB69-23CF-44E3-9099-C40C66FF867C}">
                  <a14:compatExt spid="_x0000_s297081"/>
                </a:ext>
                <a:ext uri="{FF2B5EF4-FFF2-40B4-BE49-F238E27FC236}">
                  <a16:creationId xmlns:a16="http://schemas.microsoft.com/office/drawing/2014/main" id="{00000000-0008-0000-0500-00004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339</xdr:row>
          <xdr:rowOff>0</xdr:rowOff>
        </xdr:from>
        <xdr:to>
          <xdr:col>46</xdr:col>
          <xdr:colOff>0</xdr:colOff>
          <xdr:row>343</xdr:row>
          <xdr:rowOff>0</xdr:rowOff>
        </xdr:to>
        <xdr:sp macro="" textlink="">
          <xdr:nvSpPr>
            <xdr:cNvPr id="297039" name="グループ J130" hidden="1">
              <a:extLst>
                <a:ext uri="{63B3BB69-23CF-44E3-9099-C40C66FF867C}">
                  <a14:compatExt spid="_x0000_s297082"/>
                </a:ext>
                <a:ext uri="{FF2B5EF4-FFF2-40B4-BE49-F238E27FC236}">
                  <a16:creationId xmlns:a16="http://schemas.microsoft.com/office/drawing/2014/main" id="{00000000-0008-0000-0500-00004F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340</xdr:row>
          <xdr:rowOff>0</xdr:rowOff>
        </xdr:from>
        <xdr:to>
          <xdr:col>41</xdr:col>
          <xdr:colOff>0</xdr:colOff>
          <xdr:row>341</xdr:row>
          <xdr:rowOff>9525</xdr:rowOff>
        </xdr:to>
        <xdr:sp macro="" textlink="">
          <xdr:nvSpPr>
            <xdr:cNvPr id="297083" name="オプション J131" hidden="1">
              <a:extLst>
                <a:ext uri="{63B3BB69-23CF-44E3-9099-C40C66FF867C}">
                  <a14:compatExt spid="_x0000_s297083"/>
                </a:ext>
                <a:ext uri="{FF2B5EF4-FFF2-40B4-BE49-F238E27FC236}">
                  <a16:creationId xmlns:a16="http://schemas.microsoft.com/office/drawing/2014/main" id="{00000000-0008-0000-0500-00007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341</xdr:row>
          <xdr:rowOff>0</xdr:rowOff>
        </xdr:from>
        <xdr:to>
          <xdr:col>41</xdr:col>
          <xdr:colOff>0</xdr:colOff>
          <xdr:row>342</xdr:row>
          <xdr:rowOff>9525</xdr:rowOff>
        </xdr:to>
        <xdr:sp macro="" textlink="">
          <xdr:nvSpPr>
            <xdr:cNvPr id="297084" name="オプション J132" hidden="1">
              <a:extLst>
                <a:ext uri="{63B3BB69-23CF-44E3-9099-C40C66FF867C}">
                  <a14:compatExt spid="_x0000_s297084"/>
                </a:ext>
                <a:ext uri="{FF2B5EF4-FFF2-40B4-BE49-F238E27FC236}">
                  <a16:creationId xmlns:a16="http://schemas.microsoft.com/office/drawing/2014/main" id="{00000000-0008-0000-0500-00007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343</xdr:row>
          <xdr:rowOff>0</xdr:rowOff>
        </xdr:from>
        <xdr:to>
          <xdr:col>46</xdr:col>
          <xdr:colOff>0</xdr:colOff>
          <xdr:row>347</xdr:row>
          <xdr:rowOff>0</xdr:rowOff>
        </xdr:to>
        <xdr:sp macro="" textlink="">
          <xdr:nvSpPr>
            <xdr:cNvPr id="297085" name="グループ J1130" hidden="1">
              <a:extLst>
                <a:ext uri="{63B3BB69-23CF-44E3-9099-C40C66FF867C}">
                  <a14:compatExt spid="_x0000_s297085"/>
                </a:ext>
                <a:ext uri="{FF2B5EF4-FFF2-40B4-BE49-F238E27FC236}">
                  <a16:creationId xmlns:a16="http://schemas.microsoft.com/office/drawing/2014/main" id="{00000000-0008-0000-0500-00007D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344</xdr:row>
          <xdr:rowOff>0</xdr:rowOff>
        </xdr:from>
        <xdr:to>
          <xdr:col>41</xdr:col>
          <xdr:colOff>0</xdr:colOff>
          <xdr:row>345</xdr:row>
          <xdr:rowOff>9525</xdr:rowOff>
        </xdr:to>
        <xdr:sp macro="" textlink="">
          <xdr:nvSpPr>
            <xdr:cNvPr id="297086" name="オプション J1131" hidden="1">
              <a:extLst>
                <a:ext uri="{63B3BB69-23CF-44E3-9099-C40C66FF867C}">
                  <a14:compatExt spid="_x0000_s297086"/>
                </a:ext>
                <a:ext uri="{FF2B5EF4-FFF2-40B4-BE49-F238E27FC236}">
                  <a16:creationId xmlns:a16="http://schemas.microsoft.com/office/drawing/2014/main" id="{00000000-0008-0000-0500-00007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345</xdr:row>
          <xdr:rowOff>0</xdr:rowOff>
        </xdr:from>
        <xdr:to>
          <xdr:col>41</xdr:col>
          <xdr:colOff>0</xdr:colOff>
          <xdr:row>346</xdr:row>
          <xdr:rowOff>9525</xdr:rowOff>
        </xdr:to>
        <xdr:sp macro="" textlink="">
          <xdr:nvSpPr>
            <xdr:cNvPr id="297087" name="オプション J1132" hidden="1">
              <a:extLst>
                <a:ext uri="{63B3BB69-23CF-44E3-9099-C40C66FF867C}">
                  <a14:compatExt spid="_x0000_s297087"/>
                </a:ext>
                <a:ext uri="{FF2B5EF4-FFF2-40B4-BE49-F238E27FC236}">
                  <a16:creationId xmlns:a16="http://schemas.microsoft.com/office/drawing/2014/main" id="{00000000-0008-0000-0500-00007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345</xdr:row>
          <xdr:rowOff>257175</xdr:rowOff>
        </xdr:from>
        <xdr:to>
          <xdr:col>41</xdr:col>
          <xdr:colOff>0</xdr:colOff>
          <xdr:row>347</xdr:row>
          <xdr:rowOff>0</xdr:rowOff>
        </xdr:to>
        <xdr:sp macro="" textlink="">
          <xdr:nvSpPr>
            <xdr:cNvPr id="297088" name="オプション J1133" hidden="1">
              <a:extLst>
                <a:ext uri="{63B3BB69-23CF-44E3-9099-C40C66FF867C}">
                  <a14:compatExt spid="_x0000_s297088"/>
                </a:ext>
                <a:ext uri="{FF2B5EF4-FFF2-40B4-BE49-F238E27FC236}">
                  <a16:creationId xmlns:a16="http://schemas.microsoft.com/office/drawing/2014/main" id="{00000000-0008-0000-0500-00008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339</xdr:row>
          <xdr:rowOff>0</xdr:rowOff>
        </xdr:from>
        <xdr:to>
          <xdr:col>58</xdr:col>
          <xdr:colOff>0</xdr:colOff>
          <xdr:row>347</xdr:row>
          <xdr:rowOff>0</xdr:rowOff>
        </xdr:to>
        <xdr:sp macro="" textlink="">
          <xdr:nvSpPr>
            <xdr:cNvPr id="297089" name="グループ J140" hidden="1">
              <a:extLst>
                <a:ext uri="{63B3BB69-23CF-44E3-9099-C40C66FF867C}">
                  <a14:compatExt spid="_x0000_s297089"/>
                </a:ext>
                <a:ext uri="{FF2B5EF4-FFF2-40B4-BE49-F238E27FC236}">
                  <a16:creationId xmlns:a16="http://schemas.microsoft.com/office/drawing/2014/main" id="{00000000-0008-0000-0500-000081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339</xdr:row>
          <xdr:rowOff>0</xdr:rowOff>
        </xdr:from>
        <xdr:to>
          <xdr:col>52</xdr:col>
          <xdr:colOff>47625</xdr:colOff>
          <xdr:row>340</xdr:row>
          <xdr:rowOff>0</xdr:rowOff>
        </xdr:to>
        <xdr:sp macro="" textlink="">
          <xdr:nvSpPr>
            <xdr:cNvPr id="297090" name="オプション J141" hidden="1">
              <a:extLst>
                <a:ext uri="{63B3BB69-23CF-44E3-9099-C40C66FF867C}">
                  <a14:compatExt spid="_x0000_s297090"/>
                </a:ext>
                <a:ext uri="{FF2B5EF4-FFF2-40B4-BE49-F238E27FC236}">
                  <a16:creationId xmlns:a16="http://schemas.microsoft.com/office/drawing/2014/main" id="{00000000-0008-0000-0500-00008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340</xdr:row>
          <xdr:rowOff>0</xdr:rowOff>
        </xdr:from>
        <xdr:to>
          <xdr:col>52</xdr:col>
          <xdr:colOff>47625</xdr:colOff>
          <xdr:row>342</xdr:row>
          <xdr:rowOff>0</xdr:rowOff>
        </xdr:to>
        <xdr:sp macro="" textlink="">
          <xdr:nvSpPr>
            <xdr:cNvPr id="297091" name="オプション J142" hidden="1">
              <a:extLst>
                <a:ext uri="{63B3BB69-23CF-44E3-9099-C40C66FF867C}">
                  <a14:compatExt spid="_x0000_s297091"/>
                </a:ext>
                <a:ext uri="{FF2B5EF4-FFF2-40B4-BE49-F238E27FC236}">
                  <a16:creationId xmlns:a16="http://schemas.microsoft.com/office/drawing/2014/main" id="{00000000-0008-0000-0500-00008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342</xdr:row>
          <xdr:rowOff>0</xdr:rowOff>
        </xdr:from>
        <xdr:to>
          <xdr:col>52</xdr:col>
          <xdr:colOff>47625</xdr:colOff>
          <xdr:row>343</xdr:row>
          <xdr:rowOff>0</xdr:rowOff>
        </xdr:to>
        <xdr:sp macro="" textlink="">
          <xdr:nvSpPr>
            <xdr:cNvPr id="297092" name="オプション J143" hidden="1">
              <a:extLst>
                <a:ext uri="{63B3BB69-23CF-44E3-9099-C40C66FF867C}">
                  <a14:compatExt spid="_x0000_s297092"/>
                </a:ext>
                <a:ext uri="{FF2B5EF4-FFF2-40B4-BE49-F238E27FC236}">
                  <a16:creationId xmlns:a16="http://schemas.microsoft.com/office/drawing/2014/main" id="{00000000-0008-0000-0500-00008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348</xdr:row>
          <xdr:rowOff>0</xdr:rowOff>
        </xdr:from>
        <xdr:to>
          <xdr:col>21</xdr:col>
          <xdr:colOff>0</xdr:colOff>
          <xdr:row>352</xdr:row>
          <xdr:rowOff>0</xdr:rowOff>
        </xdr:to>
        <xdr:sp macro="" textlink="">
          <xdr:nvSpPr>
            <xdr:cNvPr id="297093" name="グループ J210" hidden="1">
              <a:extLst>
                <a:ext uri="{63B3BB69-23CF-44E3-9099-C40C66FF867C}">
                  <a14:compatExt spid="_x0000_s297093"/>
                </a:ext>
                <a:ext uri="{FF2B5EF4-FFF2-40B4-BE49-F238E27FC236}">
                  <a16:creationId xmlns:a16="http://schemas.microsoft.com/office/drawing/2014/main" id="{00000000-0008-0000-0500-000085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352</xdr:row>
          <xdr:rowOff>0</xdr:rowOff>
        </xdr:from>
        <xdr:to>
          <xdr:col>21</xdr:col>
          <xdr:colOff>0</xdr:colOff>
          <xdr:row>356</xdr:row>
          <xdr:rowOff>0</xdr:rowOff>
        </xdr:to>
        <xdr:sp macro="" textlink="">
          <xdr:nvSpPr>
            <xdr:cNvPr id="297094" name="グループ J1210" hidden="1">
              <a:extLst>
                <a:ext uri="{63B3BB69-23CF-44E3-9099-C40C66FF867C}">
                  <a14:compatExt spid="_x0000_s297094"/>
                </a:ext>
                <a:ext uri="{FF2B5EF4-FFF2-40B4-BE49-F238E27FC236}">
                  <a16:creationId xmlns:a16="http://schemas.microsoft.com/office/drawing/2014/main" id="{00000000-0008-0000-0500-000086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348</xdr:row>
          <xdr:rowOff>0</xdr:rowOff>
        </xdr:from>
        <xdr:to>
          <xdr:col>34</xdr:col>
          <xdr:colOff>0</xdr:colOff>
          <xdr:row>352</xdr:row>
          <xdr:rowOff>0</xdr:rowOff>
        </xdr:to>
        <xdr:sp macro="" textlink="">
          <xdr:nvSpPr>
            <xdr:cNvPr id="297095" name="グループ J220" hidden="1">
              <a:extLst>
                <a:ext uri="{63B3BB69-23CF-44E3-9099-C40C66FF867C}">
                  <a14:compatExt spid="_x0000_s297095"/>
                </a:ext>
                <a:ext uri="{FF2B5EF4-FFF2-40B4-BE49-F238E27FC236}">
                  <a16:creationId xmlns:a16="http://schemas.microsoft.com/office/drawing/2014/main" id="{00000000-0008-0000-0500-000087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352</xdr:row>
          <xdr:rowOff>0</xdr:rowOff>
        </xdr:from>
        <xdr:to>
          <xdr:col>34</xdr:col>
          <xdr:colOff>0</xdr:colOff>
          <xdr:row>356</xdr:row>
          <xdr:rowOff>0</xdr:rowOff>
        </xdr:to>
        <xdr:sp macro="" textlink="">
          <xdr:nvSpPr>
            <xdr:cNvPr id="297096" name="グループ J1220" hidden="1">
              <a:extLst>
                <a:ext uri="{63B3BB69-23CF-44E3-9099-C40C66FF867C}">
                  <a14:compatExt spid="_x0000_s297096"/>
                </a:ext>
                <a:ext uri="{FF2B5EF4-FFF2-40B4-BE49-F238E27FC236}">
                  <a16:creationId xmlns:a16="http://schemas.microsoft.com/office/drawing/2014/main" id="{00000000-0008-0000-0500-00008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348</xdr:row>
          <xdr:rowOff>0</xdr:rowOff>
        </xdr:from>
        <xdr:to>
          <xdr:col>46</xdr:col>
          <xdr:colOff>0</xdr:colOff>
          <xdr:row>352</xdr:row>
          <xdr:rowOff>0</xdr:rowOff>
        </xdr:to>
        <xdr:sp macro="" textlink="">
          <xdr:nvSpPr>
            <xdr:cNvPr id="297097" name="グループ J230" hidden="1">
              <a:extLst>
                <a:ext uri="{63B3BB69-23CF-44E3-9099-C40C66FF867C}">
                  <a14:compatExt spid="_x0000_s297097"/>
                </a:ext>
                <a:ext uri="{FF2B5EF4-FFF2-40B4-BE49-F238E27FC236}">
                  <a16:creationId xmlns:a16="http://schemas.microsoft.com/office/drawing/2014/main" id="{00000000-0008-0000-0500-000089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352</xdr:row>
          <xdr:rowOff>0</xdr:rowOff>
        </xdr:from>
        <xdr:to>
          <xdr:col>46</xdr:col>
          <xdr:colOff>0</xdr:colOff>
          <xdr:row>356</xdr:row>
          <xdr:rowOff>0</xdr:rowOff>
        </xdr:to>
        <xdr:sp macro="" textlink="">
          <xdr:nvSpPr>
            <xdr:cNvPr id="297098" name="グループ J1230" hidden="1">
              <a:extLst>
                <a:ext uri="{63B3BB69-23CF-44E3-9099-C40C66FF867C}">
                  <a14:compatExt spid="_x0000_s297098"/>
                </a:ext>
                <a:ext uri="{FF2B5EF4-FFF2-40B4-BE49-F238E27FC236}">
                  <a16:creationId xmlns:a16="http://schemas.microsoft.com/office/drawing/2014/main" id="{00000000-0008-0000-0500-00008A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348</xdr:row>
          <xdr:rowOff>0</xdr:rowOff>
        </xdr:from>
        <xdr:to>
          <xdr:col>58</xdr:col>
          <xdr:colOff>0</xdr:colOff>
          <xdr:row>356</xdr:row>
          <xdr:rowOff>0</xdr:rowOff>
        </xdr:to>
        <xdr:sp macro="" textlink="">
          <xdr:nvSpPr>
            <xdr:cNvPr id="297099" name="グループ J240" hidden="1">
              <a:extLst>
                <a:ext uri="{63B3BB69-23CF-44E3-9099-C40C66FF867C}">
                  <a14:compatExt spid="_x0000_s297099"/>
                </a:ext>
                <a:ext uri="{FF2B5EF4-FFF2-40B4-BE49-F238E27FC236}">
                  <a16:creationId xmlns:a16="http://schemas.microsoft.com/office/drawing/2014/main" id="{00000000-0008-0000-0500-00008B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366</xdr:row>
          <xdr:rowOff>0</xdr:rowOff>
        </xdr:from>
        <xdr:to>
          <xdr:col>21</xdr:col>
          <xdr:colOff>0</xdr:colOff>
          <xdr:row>370</xdr:row>
          <xdr:rowOff>0</xdr:rowOff>
        </xdr:to>
        <xdr:sp macro="" textlink="">
          <xdr:nvSpPr>
            <xdr:cNvPr id="297100" name="グループ J310" hidden="1">
              <a:extLst>
                <a:ext uri="{63B3BB69-23CF-44E3-9099-C40C66FF867C}">
                  <a14:compatExt spid="_x0000_s297100"/>
                </a:ext>
                <a:ext uri="{FF2B5EF4-FFF2-40B4-BE49-F238E27FC236}">
                  <a16:creationId xmlns:a16="http://schemas.microsoft.com/office/drawing/2014/main" id="{00000000-0008-0000-0500-00008C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370</xdr:row>
          <xdr:rowOff>0</xdr:rowOff>
        </xdr:from>
        <xdr:to>
          <xdr:col>21</xdr:col>
          <xdr:colOff>0</xdr:colOff>
          <xdr:row>374</xdr:row>
          <xdr:rowOff>0</xdr:rowOff>
        </xdr:to>
        <xdr:sp macro="" textlink="">
          <xdr:nvSpPr>
            <xdr:cNvPr id="297101" name="グループ J1310" hidden="1">
              <a:extLst>
                <a:ext uri="{63B3BB69-23CF-44E3-9099-C40C66FF867C}">
                  <a14:compatExt spid="_x0000_s297101"/>
                </a:ext>
                <a:ext uri="{FF2B5EF4-FFF2-40B4-BE49-F238E27FC236}">
                  <a16:creationId xmlns:a16="http://schemas.microsoft.com/office/drawing/2014/main" id="{00000000-0008-0000-0500-00008D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366</xdr:row>
          <xdr:rowOff>0</xdr:rowOff>
        </xdr:from>
        <xdr:to>
          <xdr:col>34</xdr:col>
          <xdr:colOff>0</xdr:colOff>
          <xdr:row>370</xdr:row>
          <xdr:rowOff>0</xdr:rowOff>
        </xdr:to>
        <xdr:sp macro="" textlink="">
          <xdr:nvSpPr>
            <xdr:cNvPr id="297102" name="グループ J320" hidden="1">
              <a:extLst>
                <a:ext uri="{63B3BB69-23CF-44E3-9099-C40C66FF867C}">
                  <a14:compatExt spid="_x0000_s297102"/>
                </a:ext>
                <a:ext uri="{FF2B5EF4-FFF2-40B4-BE49-F238E27FC236}">
                  <a16:creationId xmlns:a16="http://schemas.microsoft.com/office/drawing/2014/main" id="{00000000-0008-0000-0500-00008E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370</xdr:row>
          <xdr:rowOff>0</xdr:rowOff>
        </xdr:from>
        <xdr:to>
          <xdr:col>34</xdr:col>
          <xdr:colOff>0</xdr:colOff>
          <xdr:row>374</xdr:row>
          <xdr:rowOff>0</xdr:rowOff>
        </xdr:to>
        <xdr:sp macro="" textlink="">
          <xdr:nvSpPr>
            <xdr:cNvPr id="297103" name="グループ J1320" hidden="1">
              <a:extLst>
                <a:ext uri="{63B3BB69-23CF-44E3-9099-C40C66FF867C}">
                  <a14:compatExt spid="_x0000_s297103"/>
                </a:ext>
                <a:ext uri="{FF2B5EF4-FFF2-40B4-BE49-F238E27FC236}">
                  <a16:creationId xmlns:a16="http://schemas.microsoft.com/office/drawing/2014/main" id="{00000000-0008-0000-0500-00008F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366</xdr:row>
          <xdr:rowOff>0</xdr:rowOff>
        </xdr:from>
        <xdr:to>
          <xdr:col>46</xdr:col>
          <xdr:colOff>0</xdr:colOff>
          <xdr:row>370</xdr:row>
          <xdr:rowOff>0</xdr:rowOff>
        </xdr:to>
        <xdr:sp macro="" textlink="">
          <xdr:nvSpPr>
            <xdr:cNvPr id="297104" name="グループ J330" hidden="1">
              <a:extLst>
                <a:ext uri="{63B3BB69-23CF-44E3-9099-C40C66FF867C}">
                  <a14:compatExt spid="_x0000_s297104"/>
                </a:ext>
                <a:ext uri="{FF2B5EF4-FFF2-40B4-BE49-F238E27FC236}">
                  <a16:creationId xmlns:a16="http://schemas.microsoft.com/office/drawing/2014/main" id="{00000000-0008-0000-0500-000090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370</xdr:row>
          <xdr:rowOff>0</xdr:rowOff>
        </xdr:from>
        <xdr:to>
          <xdr:col>46</xdr:col>
          <xdr:colOff>0</xdr:colOff>
          <xdr:row>374</xdr:row>
          <xdr:rowOff>0</xdr:rowOff>
        </xdr:to>
        <xdr:sp macro="" textlink="">
          <xdr:nvSpPr>
            <xdr:cNvPr id="297105" name="グループ J1330" hidden="1">
              <a:extLst>
                <a:ext uri="{63B3BB69-23CF-44E3-9099-C40C66FF867C}">
                  <a14:compatExt spid="_x0000_s297105"/>
                </a:ext>
                <a:ext uri="{FF2B5EF4-FFF2-40B4-BE49-F238E27FC236}">
                  <a16:creationId xmlns:a16="http://schemas.microsoft.com/office/drawing/2014/main" id="{00000000-0008-0000-0500-000091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366</xdr:row>
          <xdr:rowOff>0</xdr:rowOff>
        </xdr:from>
        <xdr:to>
          <xdr:col>58</xdr:col>
          <xdr:colOff>0</xdr:colOff>
          <xdr:row>374</xdr:row>
          <xdr:rowOff>0</xdr:rowOff>
        </xdr:to>
        <xdr:sp macro="" textlink="">
          <xdr:nvSpPr>
            <xdr:cNvPr id="297106" name="グループ J340" hidden="1">
              <a:extLst>
                <a:ext uri="{63B3BB69-23CF-44E3-9099-C40C66FF867C}">
                  <a14:compatExt spid="_x0000_s297106"/>
                </a:ext>
                <a:ext uri="{FF2B5EF4-FFF2-40B4-BE49-F238E27FC236}">
                  <a16:creationId xmlns:a16="http://schemas.microsoft.com/office/drawing/2014/main" id="{00000000-0008-0000-0500-000092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375</xdr:row>
          <xdr:rowOff>0</xdr:rowOff>
        </xdr:from>
        <xdr:to>
          <xdr:col>21</xdr:col>
          <xdr:colOff>0</xdr:colOff>
          <xdr:row>379</xdr:row>
          <xdr:rowOff>0</xdr:rowOff>
        </xdr:to>
        <xdr:sp macro="" textlink="">
          <xdr:nvSpPr>
            <xdr:cNvPr id="297107" name="グループ J410" hidden="1">
              <a:extLst>
                <a:ext uri="{63B3BB69-23CF-44E3-9099-C40C66FF867C}">
                  <a14:compatExt spid="_x0000_s297107"/>
                </a:ext>
                <a:ext uri="{FF2B5EF4-FFF2-40B4-BE49-F238E27FC236}">
                  <a16:creationId xmlns:a16="http://schemas.microsoft.com/office/drawing/2014/main" id="{00000000-0008-0000-0500-000093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379</xdr:row>
          <xdr:rowOff>0</xdr:rowOff>
        </xdr:from>
        <xdr:to>
          <xdr:col>21</xdr:col>
          <xdr:colOff>0</xdr:colOff>
          <xdr:row>383</xdr:row>
          <xdr:rowOff>0</xdr:rowOff>
        </xdr:to>
        <xdr:sp macro="" textlink="">
          <xdr:nvSpPr>
            <xdr:cNvPr id="297108" name="グループ J1410" hidden="1">
              <a:extLst>
                <a:ext uri="{63B3BB69-23CF-44E3-9099-C40C66FF867C}">
                  <a14:compatExt spid="_x0000_s297108"/>
                </a:ext>
                <a:ext uri="{FF2B5EF4-FFF2-40B4-BE49-F238E27FC236}">
                  <a16:creationId xmlns:a16="http://schemas.microsoft.com/office/drawing/2014/main" id="{00000000-0008-0000-0500-000094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375</xdr:row>
          <xdr:rowOff>0</xdr:rowOff>
        </xdr:from>
        <xdr:to>
          <xdr:col>34</xdr:col>
          <xdr:colOff>0</xdr:colOff>
          <xdr:row>379</xdr:row>
          <xdr:rowOff>0</xdr:rowOff>
        </xdr:to>
        <xdr:sp macro="" textlink="">
          <xdr:nvSpPr>
            <xdr:cNvPr id="297109" name="グループ J420" hidden="1">
              <a:extLst>
                <a:ext uri="{63B3BB69-23CF-44E3-9099-C40C66FF867C}">
                  <a14:compatExt spid="_x0000_s297109"/>
                </a:ext>
                <a:ext uri="{FF2B5EF4-FFF2-40B4-BE49-F238E27FC236}">
                  <a16:creationId xmlns:a16="http://schemas.microsoft.com/office/drawing/2014/main" id="{00000000-0008-0000-0500-000095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379</xdr:row>
          <xdr:rowOff>0</xdr:rowOff>
        </xdr:from>
        <xdr:to>
          <xdr:col>34</xdr:col>
          <xdr:colOff>0</xdr:colOff>
          <xdr:row>383</xdr:row>
          <xdr:rowOff>0</xdr:rowOff>
        </xdr:to>
        <xdr:sp macro="" textlink="">
          <xdr:nvSpPr>
            <xdr:cNvPr id="297110" name="グループ J1420" hidden="1">
              <a:extLst>
                <a:ext uri="{63B3BB69-23CF-44E3-9099-C40C66FF867C}">
                  <a14:compatExt spid="_x0000_s297110"/>
                </a:ext>
                <a:ext uri="{FF2B5EF4-FFF2-40B4-BE49-F238E27FC236}">
                  <a16:creationId xmlns:a16="http://schemas.microsoft.com/office/drawing/2014/main" id="{00000000-0008-0000-0500-000096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375</xdr:row>
          <xdr:rowOff>0</xdr:rowOff>
        </xdr:from>
        <xdr:to>
          <xdr:col>46</xdr:col>
          <xdr:colOff>0</xdr:colOff>
          <xdr:row>379</xdr:row>
          <xdr:rowOff>0</xdr:rowOff>
        </xdr:to>
        <xdr:sp macro="" textlink="">
          <xdr:nvSpPr>
            <xdr:cNvPr id="297111" name="グループ J430" hidden="1">
              <a:extLst>
                <a:ext uri="{63B3BB69-23CF-44E3-9099-C40C66FF867C}">
                  <a14:compatExt spid="_x0000_s297111"/>
                </a:ext>
                <a:ext uri="{FF2B5EF4-FFF2-40B4-BE49-F238E27FC236}">
                  <a16:creationId xmlns:a16="http://schemas.microsoft.com/office/drawing/2014/main" id="{00000000-0008-0000-0500-000097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379</xdr:row>
          <xdr:rowOff>0</xdr:rowOff>
        </xdr:from>
        <xdr:to>
          <xdr:col>46</xdr:col>
          <xdr:colOff>0</xdr:colOff>
          <xdr:row>383</xdr:row>
          <xdr:rowOff>0</xdr:rowOff>
        </xdr:to>
        <xdr:sp macro="" textlink="">
          <xdr:nvSpPr>
            <xdr:cNvPr id="297112" name="グループ J1430" hidden="1">
              <a:extLst>
                <a:ext uri="{63B3BB69-23CF-44E3-9099-C40C66FF867C}">
                  <a14:compatExt spid="_x0000_s297112"/>
                </a:ext>
                <a:ext uri="{FF2B5EF4-FFF2-40B4-BE49-F238E27FC236}">
                  <a16:creationId xmlns:a16="http://schemas.microsoft.com/office/drawing/2014/main" id="{00000000-0008-0000-0500-00009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375</xdr:row>
          <xdr:rowOff>0</xdr:rowOff>
        </xdr:from>
        <xdr:to>
          <xdr:col>58</xdr:col>
          <xdr:colOff>0</xdr:colOff>
          <xdr:row>383</xdr:row>
          <xdr:rowOff>0</xdr:rowOff>
        </xdr:to>
        <xdr:sp macro="" textlink="">
          <xdr:nvSpPr>
            <xdr:cNvPr id="297113" name="グループ J440" hidden="1">
              <a:extLst>
                <a:ext uri="{63B3BB69-23CF-44E3-9099-C40C66FF867C}">
                  <a14:compatExt spid="_x0000_s297113"/>
                </a:ext>
                <a:ext uri="{FF2B5EF4-FFF2-40B4-BE49-F238E27FC236}">
                  <a16:creationId xmlns:a16="http://schemas.microsoft.com/office/drawing/2014/main" id="{00000000-0008-0000-0500-000099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384</xdr:row>
          <xdr:rowOff>0</xdr:rowOff>
        </xdr:from>
        <xdr:to>
          <xdr:col>58</xdr:col>
          <xdr:colOff>0</xdr:colOff>
          <xdr:row>386</xdr:row>
          <xdr:rowOff>0</xdr:rowOff>
        </xdr:to>
        <xdr:sp macro="" textlink="">
          <xdr:nvSpPr>
            <xdr:cNvPr id="297114" name="グループ BEMS" hidden="1">
              <a:extLst>
                <a:ext uri="{63B3BB69-23CF-44E3-9099-C40C66FF867C}">
                  <a14:compatExt spid="_x0000_s297114"/>
                </a:ext>
                <a:ext uri="{FF2B5EF4-FFF2-40B4-BE49-F238E27FC236}">
                  <a16:creationId xmlns:a16="http://schemas.microsoft.com/office/drawing/2014/main" id="{00000000-0008-0000-0500-00009A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387</xdr:row>
          <xdr:rowOff>0</xdr:rowOff>
        </xdr:from>
        <xdr:to>
          <xdr:col>21</xdr:col>
          <xdr:colOff>0</xdr:colOff>
          <xdr:row>391</xdr:row>
          <xdr:rowOff>0</xdr:rowOff>
        </xdr:to>
        <xdr:sp macro="" textlink="">
          <xdr:nvSpPr>
            <xdr:cNvPr id="297115" name="グループ J510" hidden="1">
              <a:extLst>
                <a:ext uri="{63B3BB69-23CF-44E3-9099-C40C66FF867C}">
                  <a14:compatExt spid="_x0000_s297115"/>
                </a:ext>
                <a:ext uri="{FF2B5EF4-FFF2-40B4-BE49-F238E27FC236}">
                  <a16:creationId xmlns:a16="http://schemas.microsoft.com/office/drawing/2014/main" id="{00000000-0008-0000-0500-00009B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391</xdr:row>
          <xdr:rowOff>0</xdr:rowOff>
        </xdr:from>
        <xdr:to>
          <xdr:col>21</xdr:col>
          <xdr:colOff>0</xdr:colOff>
          <xdr:row>395</xdr:row>
          <xdr:rowOff>0</xdr:rowOff>
        </xdr:to>
        <xdr:sp macro="" textlink="">
          <xdr:nvSpPr>
            <xdr:cNvPr id="297116" name="グループ J1510" hidden="1">
              <a:extLst>
                <a:ext uri="{63B3BB69-23CF-44E3-9099-C40C66FF867C}">
                  <a14:compatExt spid="_x0000_s297116"/>
                </a:ext>
                <a:ext uri="{FF2B5EF4-FFF2-40B4-BE49-F238E27FC236}">
                  <a16:creationId xmlns:a16="http://schemas.microsoft.com/office/drawing/2014/main" id="{00000000-0008-0000-0500-00009C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387</xdr:row>
          <xdr:rowOff>0</xdr:rowOff>
        </xdr:from>
        <xdr:to>
          <xdr:col>34</xdr:col>
          <xdr:colOff>0</xdr:colOff>
          <xdr:row>391</xdr:row>
          <xdr:rowOff>0</xdr:rowOff>
        </xdr:to>
        <xdr:sp macro="" textlink="">
          <xdr:nvSpPr>
            <xdr:cNvPr id="297117" name="グループ J520" hidden="1">
              <a:extLst>
                <a:ext uri="{63B3BB69-23CF-44E3-9099-C40C66FF867C}">
                  <a14:compatExt spid="_x0000_s297117"/>
                </a:ext>
                <a:ext uri="{FF2B5EF4-FFF2-40B4-BE49-F238E27FC236}">
                  <a16:creationId xmlns:a16="http://schemas.microsoft.com/office/drawing/2014/main" id="{00000000-0008-0000-0500-00009D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391</xdr:row>
          <xdr:rowOff>0</xdr:rowOff>
        </xdr:from>
        <xdr:to>
          <xdr:col>34</xdr:col>
          <xdr:colOff>0</xdr:colOff>
          <xdr:row>395</xdr:row>
          <xdr:rowOff>0</xdr:rowOff>
        </xdr:to>
        <xdr:sp macro="" textlink="">
          <xdr:nvSpPr>
            <xdr:cNvPr id="297118" name="グループ J1520" hidden="1">
              <a:extLst>
                <a:ext uri="{63B3BB69-23CF-44E3-9099-C40C66FF867C}">
                  <a14:compatExt spid="_x0000_s297118"/>
                </a:ext>
                <a:ext uri="{FF2B5EF4-FFF2-40B4-BE49-F238E27FC236}">
                  <a16:creationId xmlns:a16="http://schemas.microsoft.com/office/drawing/2014/main" id="{00000000-0008-0000-0500-00009E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387</xdr:row>
          <xdr:rowOff>0</xdr:rowOff>
        </xdr:from>
        <xdr:to>
          <xdr:col>46</xdr:col>
          <xdr:colOff>0</xdr:colOff>
          <xdr:row>391</xdr:row>
          <xdr:rowOff>0</xdr:rowOff>
        </xdr:to>
        <xdr:sp macro="" textlink="">
          <xdr:nvSpPr>
            <xdr:cNvPr id="297119" name="グループ J530" hidden="1">
              <a:extLst>
                <a:ext uri="{63B3BB69-23CF-44E3-9099-C40C66FF867C}">
                  <a14:compatExt spid="_x0000_s297119"/>
                </a:ext>
                <a:ext uri="{FF2B5EF4-FFF2-40B4-BE49-F238E27FC236}">
                  <a16:creationId xmlns:a16="http://schemas.microsoft.com/office/drawing/2014/main" id="{00000000-0008-0000-0500-00009F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391</xdr:row>
          <xdr:rowOff>0</xdr:rowOff>
        </xdr:from>
        <xdr:to>
          <xdr:col>46</xdr:col>
          <xdr:colOff>0</xdr:colOff>
          <xdr:row>395</xdr:row>
          <xdr:rowOff>0</xdr:rowOff>
        </xdr:to>
        <xdr:sp macro="" textlink="">
          <xdr:nvSpPr>
            <xdr:cNvPr id="297120" name="グループ J1530" hidden="1">
              <a:extLst>
                <a:ext uri="{63B3BB69-23CF-44E3-9099-C40C66FF867C}">
                  <a14:compatExt spid="_x0000_s297120"/>
                </a:ext>
                <a:ext uri="{FF2B5EF4-FFF2-40B4-BE49-F238E27FC236}">
                  <a16:creationId xmlns:a16="http://schemas.microsoft.com/office/drawing/2014/main" id="{00000000-0008-0000-0500-0000A0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387</xdr:row>
          <xdr:rowOff>0</xdr:rowOff>
        </xdr:from>
        <xdr:to>
          <xdr:col>58</xdr:col>
          <xdr:colOff>0</xdr:colOff>
          <xdr:row>395</xdr:row>
          <xdr:rowOff>0</xdr:rowOff>
        </xdr:to>
        <xdr:sp macro="" textlink="">
          <xdr:nvSpPr>
            <xdr:cNvPr id="297121" name="グループ J540" hidden="1">
              <a:extLst>
                <a:ext uri="{63B3BB69-23CF-44E3-9099-C40C66FF867C}">
                  <a14:compatExt spid="_x0000_s297121"/>
                </a:ext>
                <a:ext uri="{FF2B5EF4-FFF2-40B4-BE49-F238E27FC236}">
                  <a16:creationId xmlns:a16="http://schemas.microsoft.com/office/drawing/2014/main" id="{00000000-0008-0000-0500-0000A1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405</xdr:row>
          <xdr:rowOff>0</xdr:rowOff>
        </xdr:from>
        <xdr:to>
          <xdr:col>21</xdr:col>
          <xdr:colOff>0</xdr:colOff>
          <xdr:row>409</xdr:row>
          <xdr:rowOff>0</xdr:rowOff>
        </xdr:to>
        <xdr:sp macro="" textlink="">
          <xdr:nvSpPr>
            <xdr:cNvPr id="297122" name="グループ J610" hidden="1">
              <a:extLst>
                <a:ext uri="{63B3BB69-23CF-44E3-9099-C40C66FF867C}">
                  <a14:compatExt spid="_x0000_s297122"/>
                </a:ext>
                <a:ext uri="{FF2B5EF4-FFF2-40B4-BE49-F238E27FC236}">
                  <a16:creationId xmlns:a16="http://schemas.microsoft.com/office/drawing/2014/main" id="{00000000-0008-0000-0500-0000A2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409</xdr:row>
          <xdr:rowOff>0</xdr:rowOff>
        </xdr:from>
        <xdr:to>
          <xdr:col>21</xdr:col>
          <xdr:colOff>0</xdr:colOff>
          <xdr:row>413</xdr:row>
          <xdr:rowOff>0</xdr:rowOff>
        </xdr:to>
        <xdr:sp macro="" textlink="">
          <xdr:nvSpPr>
            <xdr:cNvPr id="297123" name="グループ J1610" hidden="1">
              <a:extLst>
                <a:ext uri="{63B3BB69-23CF-44E3-9099-C40C66FF867C}">
                  <a14:compatExt spid="_x0000_s297123"/>
                </a:ext>
                <a:ext uri="{FF2B5EF4-FFF2-40B4-BE49-F238E27FC236}">
                  <a16:creationId xmlns:a16="http://schemas.microsoft.com/office/drawing/2014/main" id="{00000000-0008-0000-0500-0000A3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405</xdr:row>
          <xdr:rowOff>0</xdr:rowOff>
        </xdr:from>
        <xdr:to>
          <xdr:col>58</xdr:col>
          <xdr:colOff>0</xdr:colOff>
          <xdr:row>413</xdr:row>
          <xdr:rowOff>0</xdr:rowOff>
        </xdr:to>
        <xdr:sp macro="" textlink="">
          <xdr:nvSpPr>
            <xdr:cNvPr id="297124" name="グループ J640" hidden="1">
              <a:extLst>
                <a:ext uri="{63B3BB69-23CF-44E3-9099-C40C66FF867C}">
                  <a14:compatExt spid="_x0000_s297124"/>
                </a:ext>
                <a:ext uri="{FF2B5EF4-FFF2-40B4-BE49-F238E27FC236}">
                  <a16:creationId xmlns:a16="http://schemas.microsoft.com/office/drawing/2014/main" id="{00000000-0008-0000-0500-0000A4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414</xdr:row>
          <xdr:rowOff>0</xdr:rowOff>
        </xdr:from>
        <xdr:to>
          <xdr:col>21</xdr:col>
          <xdr:colOff>0</xdr:colOff>
          <xdr:row>418</xdr:row>
          <xdr:rowOff>0</xdr:rowOff>
        </xdr:to>
        <xdr:sp macro="" textlink="">
          <xdr:nvSpPr>
            <xdr:cNvPr id="297125" name="グループ J710" hidden="1">
              <a:extLst>
                <a:ext uri="{63B3BB69-23CF-44E3-9099-C40C66FF867C}">
                  <a14:compatExt spid="_x0000_s297125"/>
                </a:ext>
                <a:ext uri="{FF2B5EF4-FFF2-40B4-BE49-F238E27FC236}">
                  <a16:creationId xmlns:a16="http://schemas.microsoft.com/office/drawing/2014/main" id="{00000000-0008-0000-0500-0000A5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418</xdr:row>
          <xdr:rowOff>0</xdr:rowOff>
        </xdr:from>
        <xdr:to>
          <xdr:col>21</xdr:col>
          <xdr:colOff>0</xdr:colOff>
          <xdr:row>422</xdr:row>
          <xdr:rowOff>0</xdr:rowOff>
        </xdr:to>
        <xdr:sp macro="" textlink="">
          <xdr:nvSpPr>
            <xdr:cNvPr id="297126" name="グループ J1710" hidden="1">
              <a:extLst>
                <a:ext uri="{63B3BB69-23CF-44E3-9099-C40C66FF867C}">
                  <a14:compatExt spid="_x0000_s297126"/>
                </a:ext>
                <a:ext uri="{FF2B5EF4-FFF2-40B4-BE49-F238E27FC236}">
                  <a16:creationId xmlns:a16="http://schemas.microsoft.com/office/drawing/2014/main" id="{00000000-0008-0000-0500-0000A6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414</xdr:row>
          <xdr:rowOff>0</xdr:rowOff>
        </xdr:from>
        <xdr:to>
          <xdr:col>34</xdr:col>
          <xdr:colOff>0</xdr:colOff>
          <xdr:row>418</xdr:row>
          <xdr:rowOff>0</xdr:rowOff>
        </xdr:to>
        <xdr:sp macro="" textlink="">
          <xdr:nvSpPr>
            <xdr:cNvPr id="297127" name="グループ J720" hidden="1">
              <a:extLst>
                <a:ext uri="{63B3BB69-23CF-44E3-9099-C40C66FF867C}">
                  <a14:compatExt spid="_x0000_s297127"/>
                </a:ext>
                <a:ext uri="{FF2B5EF4-FFF2-40B4-BE49-F238E27FC236}">
                  <a16:creationId xmlns:a16="http://schemas.microsoft.com/office/drawing/2014/main" id="{00000000-0008-0000-0500-0000A7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418</xdr:row>
          <xdr:rowOff>0</xdr:rowOff>
        </xdr:from>
        <xdr:to>
          <xdr:col>34</xdr:col>
          <xdr:colOff>0</xdr:colOff>
          <xdr:row>422</xdr:row>
          <xdr:rowOff>0</xdr:rowOff>
        </xdr:to>
        <xdr:sp macro="" textlink="">
          <xdr:nvSpPr>
            <xdr:cNvPr id="297128" name="グループ J1720" hidden="1">
              <a:extLst>
                <a:ext uri="{63B3BB69-23CF-44E3-9099-C40C66FF867C}">
                  <a14:compatExt spid="_x0000_s297128"/>
                </a:ext>
                <a:ext uri="{FF2B5EF4-FFF2-40B4-BE49-F238E27FC236}">
                  <a16:creationId xmlns:a16="http://schemas.microsoft.com/office/drawing/2014/main" id="{00000000-0008-0000-0500-0000A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414</xdr:row>
          <xdr:rowOff>0</xdr:rowOff>
        </xdr:from>
        <xdr:to>
          <xdr:col>46</xdr:col>
          <xdr:colOff>0</xdr:colOff>
          <xdr:row>418</xdr:row>
          <xdr:rowOff>0</xdr:rowOff>
        </xdr:to>
        <xdr:sp macro="" textlink="">
          <xdr:nvSpPr>
            <xdr:cNvPr id="297129" name="グループ J730" hidden="1">
              <a:extLst>
                <a:ext uri="{63B3BB69-23CF-44E3-9099-C40C66FF867C}">
                  <a14:compatExt spid="_x0000_s297129"/>
                </a:ext>
                <a:ext uri="{FF2B5EF4-FFF2-40B4-BE49-F238E27FC236}">
                  <a16:creationId xmlns:a16="http://schemas.microsoft.com/office/drawing/2014/main" id="{00000000-0008-0000-0500-0000A9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418</xdr:row>
          <xdr:rowOff>0</xdr:rowOff>
        </xdr:from>
        <xdr:to>
          <xdr:col>46</xdr:col>
          <xdr:colOff>0</xdr:colOff>
          <xdr:row>422</xdr:row>
          <xdr:rowOff>0</xdr:rowOff>
        </xdr:to>
        <xdr:sp macro="" textlink="">
          <xdr:nvSpPr>
            <xdr:cNvPr id="297130" name="グループ J1730" hidden="1">
              <a:extLst>
                <a:ext uri="{63B3BB69-23CF-44E3-9099-C40C66FF867C}">
                  <a14:compatExt spid="_x0000_s297130"/>
                </a:ext>
                <a:ext uri="{FF2B5EF4-FFF2-40B4-BE49-F238E27FC236}">
                  <a16:creationId xmlns:a16="http://schemas.microsoft.com/office/drawing/2014/main" id="{00000000-0008-0000-0500-0000AA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414</xdr:row>
          <xdr:rowOff>0</xdr:rowOff>
        </xdr:from>
        <xdr:to>
          <xdr:col>58</xdr:col>
          <xdr:colOff>0</xdr:colOff>
          <xdr:row>422</xdr:row>
          <xdr:rowOff>0</xdr:rowOff>
        </xdr:to>
        <xdr:sp macro="" textlink="">
          <xdr:nvSpPr>
            <xdr:cNvPr id="297131" name="グループ J740" hidden="1">
              <a:extLst>
                <a:ext uri="{63B3BB69-23CF-44E3-9099-C40C66FF867C}">
                  <a14:compatExt spid="_x0000_s297131"/>
                </a:ext>
                <a:ext uri="{FF2B5EF4-FFF2-40B4-BE49-F238E27FC236}">
                  <a16:creationId xmlns:a16="http://schemas.microsoft.com/office/drawing/2014/main" id="{00000000-0008-0000-0500-0000AB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0</xdr:colOff>
          <xdr:row>422</xdr:row>
          <xdr:rowOff>0</xdr:rowOff>
        </xdr:from>
        <xdr:to>
          <xdr:col>58</xdr:col>
          <xdr:colOff>0</xdr:colOff>
          <xdr:row>425</xdr:row>
          <xdr:rowOff>0</xdr:rowOff>
        </xdr:to>
        <xdr:sp macro="" textlink="">
          <xdr:nvSpPr>
            <xdr:cNvPr id="297132" name="グループ J80" hidden="1">
              <a:extLst>
                <a:ext uri="{63B3BB69-23CF-44E3-9099-C40C66FF867C}">
                  <a14:compatExt spid="_x0000_s297132"/>
                </a:ext>
                <a:ext uri="{FF2B5EF4-FFF2-40B4-BE49-F238E27FC236}">
                  <a16:creationId xmlns:a16="http://schemas.microsoft.com/office/drawing/2014/main" id="{00000000-0008-0000-0500-0000AC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349</xdr:row>
          <xdr:rowOff>0</xdr:rowOff>
        </xdr:from>
        <xdr:to>
          <xdr:col>16</xdr:col>
          <xdr:colOff>0</xdr:colOff>
          <xdr:row>350</xdr:row>
          <xdr:rowOff>9525</xdr:rowOff>
        </xdr:to>
        <xdr:sp macro="" textlink="">
          <xdr:nvSpPr>
            <xdr:cNvPr id="297133" name="オプション J211" hidden="1">
              <a:extLst>
                <a:ext uri="{63B3BB69-23CF-44E3-9099-C40C66FF867C}">
                  <a14:compatExt spid="_x0000_s297133"/>
                </a:ext>
                <a:ext uri="{FF2B5EF4-FFF2-40B4-BE49-F238E27FC236}">
                  <a16:creationId xmlns:a16="http://schemas.microsoft.com/office/drawing/2014/main" id="{00000000-0008-0000-0500-0000A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350</xdr:row>
          <xdr:rowOff>0</xdr:rowOff>
        </xdr:from>
        <xdr:to>
          <xdr:col>16</xdr:col>
          <xdr:colOff>0</xdr:colOff>
          <xdr:row>351</xdr:row>
          <xdr:rowOff>9525</xdr:rowOff>
        </xdr:to>
        <xdr:sp macro="" textlink="">
          <xdr:nvSpPr>
            <xdr:cNvPr id="297134" name="オプション J212" hidden="1">
              <a:extLst>
                <a:ext uri="{63B3BB69-23CF-44E3-9099-C40C66FF867C}">
                  <a14:compatExt spid="_x0000_s297134"/>
                </a:ext>
                <a:ext uri="{FF2B5EF4-FFF2-40B4-BE49-F238E27FC236}">
                  <a16:creationId xmlns:a16="http://schemas.microsoft.com/office/drawing/2014/main" id="{00000000-0008-0000-0500-0000A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352</xdr:row>
          <xdr:rowOff>314325</xdr:rowOff>
        </xdr:from>
        <xdr:to>
          <xdr:col>16</xdr:col>
          <xdr:colOff>0</xdr:colOff>
          <xdr:row>354</xdr:row>
          <xdr:rowOff>0</xdr:rowOff>
        </xdr:to>
        <xdr:sp macro="" textlink="">
          <xdr:nvSpPr>
            <xdr:cNvPr id="297135" name="オプション J1211" hidden="1">
              <a:extLst>
                <a:ext uri="{63B3BB69-23CF-44E3-9099-C40C66FF867C}">
                  <a14:compatExt spid="_x0000_s297135"/>
                </a:ext>
                <a:ext uri="{FF2B5EF4-FFF2-40B4-BE49-F238E27FC236}">
                  <a16:creationId xmlns:a16="http://schemas.microsoft.com/office/drawing/2014/main" id="{00000000-0008-0000-0500-0000A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353</xdr:row>
          <xdr:rowOff>257175</xdr:rowOff>
        </xdr:from>
        <xdr:to>
          <xdr:col>16</xdr:col>
          <xdr:colOff>0</xdr:colOff>
          <xdr:row>355</xdr:row>
          <xdr:rowOff>0</xdr:rowOff>
        </xdr:to>
        <xdr:sp macro="" textlink="">
          <xdr:nvSpPr>
            <xdr:cNvPr id="297136" name="オプション J1212" hidden="1">
              <a:extLst>
                <a:ext uri="{63B3BB69-23CF-44E3-9099-C40C66FF867C}">
                  <a14:compatExt spid="_x0000_s297136"/>
                </a:ext>
                <a:ext uri="{FF2B5EF4-FFF2-40B4-BE49-F238E27FC236}">
                  <a16:creationId xmlns:a16="http://schemas.microsoft.com/office/drawing/2014/main" id="{00000000-0008-0000-0500-0000B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341</xdr:row>
          <xdr:rowOff>257175</xdr:rowOff>
        </xdr:from>
        <xdr:to>
          <xdr:col>41</xdr:col>
          <xdr:colOff>0</xdr:colOff>
          <xdr:row>343</xdr:row>
          <xdr:rowOff>0</xdr:rowOff>
        </xdr:to>
        <xdr:sp macro="" textlink="">
          <xdr:nvSpPr>
            <xdr:cNvPr id="297137" name="オプション J133" hidden="1">
              <a:extLst>
                <a:ext uri="{63B3BB69-23CF-44E3-9099-C40C66FF867C}">
                  <a14:compatExt spid="_x0000_s297137"/>
                </a:ext>
                <a:ext uri="{FF2B5EF4-FFF2-40B4-BE49-F238E27FC236}">
                  <a16:creationId xmlns:a16="http://schemas.microsoft.com/office/drawing/2014/main" id="{00000000-0008-0000-0500-0000B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350</xdr:row>
          <xdr:rowOff>257175</xdr:rowOff>
        </xdr:from>
        <xdr:to>
          <xdr:col>16</xdr:col>
          <xdr:colOff>0</xdr:colOff>
          <xdr:row>352</xdr:row>
          <xdr:rowOff>0</xdr:rowOff>
        </xdr:to>
        <xdr:sp macro="" textlink="">
          <xdr:nvSpPr>
            <xdr:cNvPr id="297138" name="オプション J213" hidden="1">
              <a:extLst>
                <a:ext uri="{63B3BB69-23CF-44E3-9099-C40C66FF867C}">
                  <a14:compatExt spid="_x0000_s297138"/>
                </a:ext>
                <a:ext uri="{FF2B5EF4-FFF2-40B4-BE49-F238E27FC236}">
                  <a16:creationId xmlns:a16="http://schemas.microsoft.com/office/drawing/2014/main" id="{00000000-0008-0000-0500-0000B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349</xdr:row>
          <xdr:rowOff>0</xdr:rowOff>
        </xdr:from>
        <xdr:to>
          <xdr:col>28</xdr:col>
          <xdr:colOff>0</xdr:colOff>
          <xdr:row>350</xdr:row>
          <xdr:rowOff>9525</xdr:rowOff>
        </xdr:to>
        <xdr:sp macro="" textlink="">
          <xdr:nvSpPr>
            <xdr:cNvPr id="297139" name="オプション J221" hidden="1">
              <a:extLst>
                <a:ext uri="{63B3BB69-23CF-44E3-9099-C40C66FF867C}">
                  <a14:compatExt spid="_x0000_s297139"/>
                </a:ext>
                <a:ext uri="{FF2B5EF4-FFF2-40B4-BE49-F238E27FC236}">
                  <a16:creationId xmlns:a16="http://schemas.microsoft.com/office/drawing/2014/main" id="{00000000-0008-0000-0500-0000B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350</xdr:row>
          <xdr:rowOff>0</xdr:rowOff>
        </xdr:from>
        <xdr:to>
          <xdr:col>28</xdr:col>
          <xdr:colOff>0</xdr:colOff>
          <xdr:row>351</xdr:row>
          <xdr:rowOff>9525</xdr:rowOff>
        </xdr:to>
        <xdr:sp macro="" textlink="">
          <xdr:nvSpPr>
            <xdr:cNvPr id="297140" name="オプション J222" hidden="1">
              <a:extLst>
                <a:ext uri="{63B3BB69-23CF-44E3-9099-C40C66FF867C}">
                  <a14:compatExt spid="_x0000_s297140"/>
                </a:ext>
                <a:ext uri="{FF2B5EF4-FFF2-40B4-BE49-F238E27FC236}">
                  <a16:creationId xmlns:a16="http://schemas.microsoft.com/office/drawing/2014/main" id="{00000000-0008-0000-0500-0000B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353</xdr:row>
          <xdr:rowOff>0</xdr:rowOff>
        </xdr:from>
        <xdr:to>
          <xdr:col>28</xdr:col>
          <xdr:colOff>0</xdr:colOff>
          <xdr:row>354</xdr:row>
          <xdr:rowOff>9525</xdr:rowOff>
        </xdr:to>
        <xdr:sp macro="" textlink="">
          <xdr:nvSpPr>
            <xdr:cNvPr id="297141" name="オプション J1221" hidden="1">
              <a:extLst>
                <a:ext uri="{63B3BB69-23CF-44E3-9099-C40C66FF867C}">
                  <a14:compatExt spid="_x0000_s297141"/>
                </a:ext>
                <a:ext uri="{FF2B5EF4-FFF2-40B4-BE49-F238E27FC236}">
                  <a16:creationId xmlns:a16="http://schemas.microsoft.com/office/drawing/2014/main" id="{00000000-0008-0000-0500-0000B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354</xdr:row>
          <xdr:rowOff>0</xdr:rowOff>
        </xdr:from>
        <xdr:to>
          <xdr:col>28</xdr:col>
          <xdr:colOff>0</xdr:colOff>
          <xdr:row>355</xdr:row>
          <xdr:rowOff>9525</xdr:rowOff>
        </xdr:to>
        <xdr:sp macro="" textlink="">
          <xdr:nvSpPr>
            <xdr:cNvPr id="297142" name="オプション J1222" hidden="1">
              <a:extLst>
                <a:ext uri="{63B3BB69-23CF-44E3-9099-C40C66FF867C}">
                  <a14:compatExt spid="_x0000_s297142"/>
                </a:ext>
                <a:ext uri="{FF2B5EF4-FFF2-40B4-BE49-F238E27FC236}">
                  <a16:creationId xmlns:a16="http://schemas.microsoft.com/office/drawing/2014/main" id="{00000000-0008-0000-0500-0000B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354</xdr:row>
          <xdr:rowOff>257175</xdr:rowOff>
        </xdr:from>
        <xdr:to>
          <xdr:col>16</xdr:col>
          <xdr:colOff>0</xdr:colOff>
          <xdr:row>356</xdr:row>
          <xdr:rowOff>0</xdr:rowOff>
        </xdr:to>
        <xdr:sp macro="" textlink="">
          <xdr:nvSpPr>
            <xdr:cNvPr id="297143" name="オプション J1213" hidden="1">
              <a:extLst>
                <a:ext uri="{63B3BB69-23CF-44E3-9099-C40C66FF867C}">
                  <a14:compatExt spid="_x0000_s297143"/>
                </a:ext>
                <a:ext uri="{FF2B5EF4-FFF2-40B4-BE49-F238E27FC236}">
                  <a16:creationId xmlns:a16="http://schemas.microsoft.com/office/drawing/2014/main" id="{00000000-0008-0000-0500-0000B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350</xdr:row>
          <xdr:rowOff>257175</xdr:rowOff>
        </xdr:from>
        <xdr:to>
          <xdr:col>28</xdr:col>
          <xdr:colOff>0</xdr:colOff>
          <xdr:row>352</xdr:row>
          <xdr:rowOff>0</xdr:rowOff>
        </xdr:to>
        <xdr:sp macro="" textlink="">
          <xdr:nvSpPr>
            <xdr:cNvPr id="297144" name="オプション J223" hidden="1">
              <a:extLst>
                <a:ext uri="{63B3BB69-23CF-44E3-9099-C40C66FF867C}">
                  <a14:compatExt spid="_x0000_s297144"/>
                </a:ext>
                <a:ext uri="{FF2B5EF4-FFF2-40B4-BE49-F238E27FC236}">
                  <a16:creationId xmlns:a16="http://schemas.microsoft.com/office/drawing/2014/main" id="{00000000-0008-0000-0500-0000B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354</xdr:row>
          <xdr:rowOff>257175</xdr:rowOff>
        </xdr:from>
        <xdr:to>
          <xdr:col>28</xdr:col>
          <xdr:colOff>0</xdr:colOff>
          <xdr:row>356</xdr:row>
          <xdr:rowOff>0</xdr:rowOff>
        </xdr:to>
        <xdr:sp macro="" textlink="">
          <xdr:nvSpPr>
            <xdr:cNvPr id="297145" name="オプション J1223" hidden="1">
              <a:extLst>
                <a:ext uri="{63B3BB69-23CF-44E3-9099-C40C66FF867C}">
                  <a14:compatExt spid="_x0000_s297145"/>
                </a:ext>
                <a:ext uri="{FF2B5EF4-FFF2-40B4-BE49-F238E27FC236}">
                  <a16:creationId xmlns:a16="http://schemas.microsoft.com/office/drawing/2014/main" id="{00000000-0008-0000-0500-0000B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349</xdr:row>
          <xdr:rowOff>0</xdr:rowOff>
        </xdr:from>
        <xdr:to>
          <xdr:col>41</xdr:col>
          <xdr:colOff>0</xdr:colOff>
          <xdr:row>350</xdr:row>
          <xdr:rowOff>0</xdr:rowOff>
        </xdr:to>
        <xdr:sp macro="" textlink="">
          <xdr:nvSpPr>
            <xdr:cNvPr id="297146" name="オプション J231" hidden="1">
              <a:extLst>
                <a:ext uri="{63B3BB69-23CF-44E3-9099-C40C66FF867C}">
                  <a14:compatExt spid="_x0000_s297146"/>
                </a:ext>
                <a:ext uri="{FF2B5EF4-FFF2-40B4-BE49-F238E27FC236}">
                  <a16:creationId xmlns:a16="http://schemas.microsoft.com/office/drawing/2014/main" id="{00000000-0008-0000-0500-0000B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350</xdr:row>
          <xdr:rowOff>0</xdr:rowOff>
        </xdr:from>
        <xdr:to>
          <xdr:col>41</xdr:col>
          <xdr:colOff>0</xdr:colOff>
          <xdr:row>351</xdr:row>
          <xdr:rowOff>0</xdr:rowOff>
        </xdr:to>
        <xdr:sp macro="" textlink="">
          <xdr:nvSpPr>
            <xdr:cNvPr id="297147" name="オプション J232" hidden="1">
              <a:extLst>
                <a:ext uri="{63B3BB69-23CF-44E3-9099-C40C66FF867C}">
                  <a14:compatExt spid="_x0000_s297147"/>
                </a:ext>
                <a:ext uri="{FF2B5EF4-FFF2-40B4-BE49-F238E27FC236}">
                  <a16:creationId xmlns:a16="http://schemas.microsoft.com/office/drawing/2014/main" id="{00000000-0008-0000-0500-0000B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351</xdr:row>
          <xdr:rowOff>0</xdr:rowOff>
        </xdr:from>
        <xdr:to>
          <xdr:col>41</xdr:col>
          <xdr:colOff>0</xdr:colOff>
          <xdr:row>352</xdr:row>
          <xdr:rowOff>0</xdr:rowOff>
        </xdr:to>
        <xdr:sp macro="" textlink="">
          <xdr:nvSpPr>
            <xdr:cNvPr id="297148" name="オプション J233" hidden="1">
              <a:extLst>
                <a:ext uri="{63B3BB69-23CF-44E3-9099-C40C66FF867C}">
                  <a14:compatExt spid="_x0000_s297148"/>
                </a:ext>
                <a:ext uri="{FF2B5EF4-FFF2-40B4-BE49-F238E27FC236}">
                  <a16:creationId xmlns:a16="http://schemas.microsoft.com/office/drawing/2014/main" id="{00000000-0008-0000-0500-0000B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353</xdr:row>
          <xdr:rowOff>0</xdr:rowOff>
        </xdr:from>
        <xdr:to>
          <xdr:col>41</xdr:col>
          <xdr:colOff>0</xdr:colOff>
          <xdr:row>354</xdr:row>
          <xdr:rowOff>0</xdr:rowOff>
        </xdr:to>
        <xdr:sp macro="" textlink="">
          <xdr:nvSpPr>
            <xdr:cNvPr id="297149" name="オプション J1231" hidden="1">
              <a:extLst>
                <a:ext uri="{63B3BB69-23CF-44E3-9099-C40C66FF867C}">
                  <a14:compatExt spid="_x0000_s297149"/>
                </a:ext>
                <a:ext uri="{FF2B5EF4-FFF2-40B4-BE49-F238E27FC236}">
                  <a16:creationId xmlns:a16="http://schemas.microsoft.com/office/drawing/2014/main" id="{00000000-0008-0000-0500-0000B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354</xdr:row>
          <xdr:rowOff>0</xdr:rowOff>
        </xdr:from>
        <xdr:to>
          <xdr:col>41</xdr:col>
          <xdr:colOff>0</xdr:colOff>
          <xdr:row>355</xdr:row>
          <xdr:rowOff>0</xdr:rowOff>
        </xdr:to>
        <xdr:sp macro="" textlink="">
          <xdr:nvSpPr>
            <xdr:cNvPr id="297150" name="オプション J1232" hidden="1">
              <a:extLst>
                <a:ext uri="{63B3BB69-23CF-44E3-9099-C40C66FF867C}">
                  <a14:compatExt spid="_x0000_s297150"/>
                </a:ext>
                <a:ext uri="{FF2B5EF4-FFF2-40B4-BE49-F238E27FC236}">
                  <a16:creationId xmlns:a16="http://schemas.microsoft.com/office/drawing/2014/main" id="{00000000-0008-0000-0500-0000B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355</xdr:row>
          <xdr:rowOff>0</xdr:rowOff>
        </xdr:from>
        <xdr:to>
          <xdr:col>41</xdr:col>
          <xdr:colOff>0</xdr:colOff>
          <xdr:row>356</xdr:row>
          <xdr:rowOff>0</xdr:rowOff>
        </xdr:to>
        <xdr:sp macro="" textlink="">
          <xdr:nvSpPr>
            <xdr:cNvPr id="297151" name="オプション J1233" hidden="1">
              <a:extLst>
                <a:ext uri="{63B3BB69-23CF-44E3-9099-C40C66FF867C}">
                  <a14:compatExt spid="_x0000_s297151"/>
                </a:ext>
                <a:ext uri="{FF2B5EF4-FFF2-40B4-BE49-F238E27FC236}">
                  <a16:creationId xmlns:a16="http://schemas.microsoft.com/office/drawing/2014/main" id="{00000000-0008-0000-0500-0000B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348</xdr:row>
          <xdr:rowOff>0</xdr:rowOff>
        </xdr:from>
        <xdr:to>
          <xdr:col>52</xdr:col>
          <xdr:colOff>47625</xdr:colOff>
          <xdr:row>349</xdr:row>
          <xdr:rowOff>0</xdr:rowOff>
        </xdr:to>
        <xdr:sp macro="" textlink="">
          <xdr:nvSpPr>
            <xdr:cNvPr id="297152" name="オプション J241" hidden="1">
              <a:extLst>
                <a:ext uri="{63B3BB69-23CF-44E3-9099-C40C66FF867C}">
                  <a14:compatExt spid="_x0000_s297152"/>
                </a:ext>
                <a:ext uri="{FF2B5EF4-FFF2-40B4-BE49-F238E27FC236}">
                  <a16:creationId xmlns:a16="http://schemas.microsoft.com/office/drawing/2014/main" id="{00000000-0008-0000-0500-0000C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349</xdr:row>
          <xdr:rowOff>0</xdr:rowOff>
        </xdr:from>
        <xdr:to>
          <xdr:col>52</xdr:col>
          <xdr:colOff>47625</xdr:colOff>
          <xdr:row>351</xdr:row>
          <xdr:rowOff>0</xdr:rowOff>
        </xdr:to>
        <xdr:sp macro="" textlink="">
          <xdr:nvSpPr>
            <xdr:cNvPr id="297153" name="オプション J242" hidden="1">
              <a:extLst>
                <a:ext uri="{63B3BB69-23CF-44E3-9099-C40C66FF867C}">
                  <a14:compatExt spid="_x0000_s297153"/>
                </a:ext>
                <a:ext uri="{FF2B5EF4-FFF2-40B4-BE49-F238E27FC236}">
                  <a16:creationId xmlns:a16="http://schemas.microsoft.com/office/drawing/2014/main" id="{00000000-0008-0000-0500-0000C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351</xdr:row>
          <xdr:rowOff>0</xdr:rowOff>
        </xdr:from>
        <xdr:to>
          <xdr:col>52</xdr:col>
          <xdr:colOff>47625</xdr:colOff>
          <xdr:row>352</xdr:row>
          <xdr:rowOff>0</xdr:rowOff>
        </xdr:to>
        <xdr:sp macro="" textlink="">
          <xdr:nvSpPr>
            <xdr:cNvPr id="297154" name="オプション J243" hidden="1">
              <a:extLst>
                <a:ext uri="{63B3BB69-23CF-44E3-9099-C40C66FF867C}">
                  <a14:compatExt spid="_x0000_s297154"/>
                </a:ext>
                <a:ext uri="{FF2B5EF4-FFF2-40B4-BE49-F238E27FC236}">
                  <a16:creationId xmlns:a16="http://schemas.microsoft.com/office/drawing/2014/main" id="{00000000-0008-0000-0500-0000C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367</xdr:row>
          <xdr:rowOff>0</xdr:rowOff>
        </xdr:from>
        <xdr:to>
          <xdr:col>16</xdr:col>
          <xdr:colOff>0</xdr:colOff>
          <xdr:row>368</xdr:row>
          <xdr:rowOff>0</xdr:rowOff>
        </xdr:to>
        <xdr:sp macro="" textlink="">
          <xdr:nvSpPr>
            <xdr:cNvPr id="297155" name="オプション J311" hidden="1">
              <a:extLst>
                <a:ext uri="{63B3BB69-23CF-44E3-9099-C40C66FF867C}">
                  <a14:compatExt spid="_x0000_s297155"/>
                </a:ext>
                <a:ext uri="{FF2B5EF4-FFF2-40B4-BE49-F238E27FC236}">
                  <a16:creationId xmlns:a16="http://schemas.microsoft.com/office/drawing/2014/main" id="{00000000-0008-0000-0500-0000C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367</xdr:row>
          <xdr:rowOff>0</xdr:rowOff>
        </xdr:from>
        <xdr:to>
          <xdr:col>28</xdr:col>
          <xdr:colOff>0</xdr:colOff>
          <xdr:row>368</xdr:row>
          <xdr:rowOff>0</xdr:rowOff>
        </xdr:to>
        <xdr:sp macro="" textlink="">
          <xdr:nvSpPr>
            <xdr:cNvPr id="297156" name="オプション J321" hidden="1">
              <a:extLst>
                <a:ext uri="{63B3BB69-23CF-44E3-9099-C40C66FF867C}">
                  <a14:compatExt spid="_x0000_s297156"/>
                </a:ext>
                <a:ext uri="{FF2B5EF4-FFF2-40B4-BE49-F238E27FC236}">
                  <a16:creationId xmlns:a16="http://schemas.microsoft.com/office/drawing/2014/main" id="{00000000-0008-0000-0500-0000C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368</xdr:row>
          <xdr:rowOff>9525</xdr:rowOff>
        </xdr:from>
        <xdr:to>
          <xdr:col>16</xdr:col>
          <xdr:colOff>0</xdr:colOff>
          <xdr:row>369</xdr:row>
          <xdr:rowOff>0</xdr:rowOff>
        </xdr:to>
        <xdr:sp macro="" textlink="">
          <xdr:nvSpPr>
            <xdr:cNvPr id="297157" name="オプション J312" hidden="1">
              <a:extLst>
                <a:ext uri="{63B3BB69-23CF-44E3-9099-C40C66FF867C}">
                  <a14:compatExt spid="_x0000_s297157"/>
                </a:ext>
                <a:ext uri="{FF2B5EF4-FFF2-40B4-BE49-F238E27FC236}">
                  <a16:creationId xmlns:a16="http://schemas.microsoft.com/office/drawing/2014/main" id="{00000000-0008-0000-0500-0000C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369</xdr:row>
          <xdr:rowOff>0</xdr:rowOff>
        </xdr:from>
        <xdr:to>
          <xdr:col>16</xdr:col>
          <xdr:colOff>0</xdr:colOff>
          <xdr:row>370</xdr:row>
          <xdr:rowOff>0</xdr:rowOff>
        </xdr:to>
        <xdr:sp macro="" textlink="">
          <xdr:nvSpPr>
            <xdr:cNvPr id="297158" name="オプション J313" hidden="1">
              <a:extLst>
                <a:ext uri="{63B3BB69-23CF-44E3-9099-C40C66FF867C}">
                  <a14:compatExt spid="_x0000_s297158"/>
                </a:ext>
                <a:ext uri="{FF2B5EF4-FFF2-40B4-BE49-F238E27FC236}">
                  <a16:creationId xmlns:a16="http://schemas.microsoft.com/office/drawing/2014/main" id="{00000000-0008-0000-0500-0000C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388</xdr:row>
          <xdr:rowOff>0</xdr:rowOff>
        </xdr:from>
        <xdr:to>
          <xdr:col>28</xdr:col>
          <xdr:colOff>0</xdr:colOff>
          <xdr:row>389</xdr:row>
          <xdr:rowOff>0</xdr:rowOff>
        </xdr:to>
        <xdr:sp macro="" textlink="">
          <xdr:nvSpPr>
            <xdr:cNvPr id="297159" name="オプション J521" hidden="1">
              <a:extLst>
                <a:ext uri="{63B3BB69-23CF-44E3-9099-C40C66FF867C}">
                  <a14:compatExt spid="_x0000_s297159"/>
                </a:ext>
                <a:ext uri="{FF2B5EF4-FFF2-40B4-BE49-F238E27FC236}">
                  <a16:creationId xmlns:a16="http://schemas.microsoft.com/office/drawing/2014/main" id="{00000000-0008-0000-0500-0000C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368</xdr:row>
          <xdr:rowOff>0</xdr:rowOff>
        </xdr:from>
        <xdr:to>
          <xdr:col>28</xdr:col>
          <xdr:colOff>0</xdr:colOff>
          <xdr:row>369</xdr:row>
          <xdr:rowOff>0</xdr:rowOff>
        </xdr:to>
        <xdr:sp macro="" textlink="">
          <xdr:nvSpPr>
            <xdr:cNvPr id="297160" name="オプション J322" hidden="1">
              <a:extLst>
                <a:ext uri="{63B3BB69-23CF-44E3-9099-C40C66FF867C}">
                  <a14:compatExt spid="_x0000_s297160"/>
                </a:ext>
                <a:ext uri="{FF2B5EF4-FFF2-40B4-BE49-F238E27FC236}">
                  <a16:creationId xmlns:a16="http://schemas.microsoft.com/office/drawing/2014/main" id="{00000000-0008-0000-0500-0000C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369</xdr:row>
          <xdr:rowOff>0</xdr:rowOff>
        </xdr:from>
        <xdr:to>
          <xdr:col>28</xdr:col>
          <xdr:colOff>0</xdr:colOff>
          <xdr:row>370</xdr:row>
          <xdr:rowOff>0</xdr:rowOff>
        </xdr:to>
        <xdr:sp macro="" textlink="">
          <xdr:nvSpPr>
            <xdr:cNvPr id="297161" name="オプション J323" hidden="1">
              <a:extLst>
                <a:ext uri="{63B3BB69-23CF-44E3-9099-C40C66FF867C}">
                  <a14:compatExt spid="_x0000_s297161"/>
                </a:ext>
                <a:ext uri="{FF2B5EF4-FFF2-40B4-BE49-F238E27FC236}">
                  <a16:creationId xmlns:a16="http://schemas.microsoft.com/office/drawing/2014/main" id="{00000000-0008-0000-0500-0000C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367</xdr:row>
          <xdr:rowOff>0</xdr:rowOff>
        </xdr:from>
        <xdr:to>
          <xdr:col>41</xdr:col>
          <xdr:colOff>0</xdr:colOff>
          <xdr:row>368</xdr:row>
          <xdr:rowOff>0</xdr:rowOff>
        </xdr:to>
        <xdr:sp macro="" textlink="">
          <xdr:nvSpPr>
            <xdr:cNvPr id="297162" name="オプション J331" hidden="1">
              <a:extLst>
                <a:ext uri="{63B3BB69-23CF-44E3-9099-C40C66FF867C}">
                  <a14:compatExt spid="_x0000_s297162"/>
                </a:ext>
                <a:ext uri="{FF2B5EF4-FFF2-40B4-BE49-F238E27FC236}">
                  <a16:creationId xmlns:a16="http://schemas.microsoft.com/office/drawing/2014/main" id="{00000000-0008-0000-0500-0000C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368</xdr:row>
          <xdr:rowOff>0</xdr:rowOff>
        </xdr:from>
        <xdr:to>
          <xdr:col>41</xdr:col>
          <xdr:colOff>0</xdr:colOff>
          <xdr:row>369</xdr:row>
          <xdr:rowOff>0</xdr:rowOff>
        </xdr:to>
        <xdr:sp macro="" textlink="">
          <xdr:nvSpPr>
            <xdr:cNvPr id="297163" name="オプション J332" hidden="1">
              <a:extLst>
                <a:ext uri="{63B3BB69-23CF-44E3-9099-C40C66FF867C}">
                  <a14:compatExt spid="_x0000_s297163"/>
                </a:ext>
                <a:ext uri="{FF2B5EF4-FFF2-40B4-BE49-F238E27FC236}">
                  <a16:creationId xmlns:a16="http://schemas.microsoft.com/office/drawing/2014/main" id="{00000000-0008-0000-0500-0000C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369</xdr:row>
          <xdr:rowOff>9525</xdr:rowOff>
        </xdr:from>
        <xdr:to>
          <xdr:col>41</xdr:col>
          <xdr:colOff>0</xdr:colOff>
          <xdr:row>370</xdr:row>
          <xdr:rowOff>0</xdr:rowOff>
        </xdr:to>
        <xdr:sp macro="" textlink="">
          <xdr:nvSpPr>
            <xdr:cNvPr id="297164" name="オプション J333" hidden="1">
              <a:extLst>
                <a:ext uri="{63B3BB69-23CF-44E3-9099-C40C66FF867C}">
                  <a14:compatExt spid="_x0000_s297164"/>
                </a:ext>
                <a:ext uri="{FF2B5EF4-FFF2-40B4-BE49-F238E27FC236}">
                  <a16:creationId xmlns:a16="http://schemas.microsoft.com/office/drawing/2014/main" id="{00000000-0008-0000-0500-0000C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371</xdr:row>
          <xdr:rowOff>9525</xdr:rowOff>
        </xdr:from>
        <xdr:to>
          <xdr:col>16</xdr:col>
          <xdr:colOff>0</xdr:colOff>
          <xdr:row>372</xdr:row>
          <xdr:rowOff>0</xdr:rowOff>
        </xdr:to>
        <xdr:sp macro="" textlink="">
          <xdr:nvSpPr>
            <xdr:cNvPr id="297165" name="オプション J1311" hidden="1">
              <a:extLst>
                <a:ext uri="{63B3BB69-23CF-44E3-9099-C40C66FF867C}">
                  <a14:compatExt spid="_x0000_s297165"/>
                </a:ext>
                <a:ext uri="{FF2B5EF4-FFF2-40B4-BE49-F238E27FC236}">
                  <a16:creationId xmlns:a16="http://schemas.microsoft.com/office/drawing/2014/main" id="{00000000-0008-0000-0500-0000C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372</xdr:row>
          <xdr:rowOff>0</xdr:rowOff>
        </xdr:from>
        <xdr:to>
          <xdr:col>16</xdr:col>
          <xdr:colOff>0</xdr:colOff>
          <xdr:row>373</xdr:row>
          <xdr:rowOff>0</xdr:rowOff>
        </xdr:to>
        <xdr:sp macro="" textlink="">
          <xdr:nvSpPr>
            <xdr:cNvPr id="297166" name="オプション J1312" hidden="1">
              <a:extLst>
                <a:ext uri="{63B3BB69-23CF-44E3-9099-C40C66FF867C}">
                  <a14:compatExt spid="_x0000_s297166"/>
                </a:ext>
                <a:ext uri="{FF2B5EF4-FFF2-40B4-BE49-F238E27FC236}">
                  <a16:creationId xmlns:a16="http://schemas.microsoft.com/office/drawing/2014/main" id="{00000000-0008-0000-0500-0000C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373</xdr:row>
          <xdr:rowOff>0</xdr:rowOff>
        </xdr:from>
        <xdr:to>
          <xdr:col>16</xdr:col>
          <xdr:colOff>0</xdr:colOff>
          <xdr:row>374</xdr:row>
          <xdr:rowOff>0</xdr:rowOff>
        </xdr:to>
        <xdr:sp macro="" textlink="">
          <xdr:nvSpPr>
            <xdr:cNvPr id="297167" name="Option Button 207" hidden="1">
              <a:extLst>
                <a:ext uri="{63B3BB69-23CF-44E3-9099-C40C66FF867C}">
                  <a14:compatExt spid="_x0000_s297167"/>
                </a:ext>
                <a:ext uri="{FF2B5EF4-FFF2-40B4-BE49-F238E27FC236}">
                  <a16:creationId xmlns:a16="http://schemas.microsoft.com/office/drawing/2014/main" id="{00000000-0008-0000-0500-0000C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371</xdr:row>
          <xdr:rowOff>9525</xdr:rowOff>
        </xdr:from>
        <xdr:to>
          <xdr:col>28</xdr:col>
          <xdr:colOff>0</xdr:colOff>
          <xdr:row>372</xdr:row>
          <xdr:rowOff>0</xdr:rowOff>
        </xdr:to>
        <xdr:sp macro="" textlink="">
          <xdr:nvSpPr>
            <xdr:cNvPr id="297168" name="オプション J1321" hidden="1">
              <a:extLst>
                <a:ext uri="{63B3BB69-23CF-44E3-9099-C40C66FF867C}">
                  <a14:compatExt spid="_x0000_s297168"/>
                </a:ext>
                <a:ext uri="{FF2B5EF4-FFF2-40B4-BE49-F238E27FC236}">
                  <a16:creationId xmlns:a16="http://schemas.microsoft.com/office/drawing/2014/main" id="{00000000-0008-0000-0500-0000D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372</xdr:row>
          <xdr:rowOff>0</xdr:rowOff>
        </xdr:from>
        <xdr:to>
          <xdr:col>28</xdr:col>
          <xdr:colOff>0</xdr:colOff>
          <xdr:row>373</xdr:row>
          <xdr:rowOff>0</xdr:rowOff>
        </xdr:to>
        <xdr:sp macro="" textlink="">
          <xdr:nvSpPr>
            <xdr:cNvPr id="297169" name="オプション J1322" hidden="1">
              <a:extLst>
                <a:ext uri="{63B3BB69-23CF-44E3-9099-C40C66FF867C}">
                  <a14:compatExt spid="_x0000_s297169"/>
                </a:ext>
                <a:ext uri="{FF2B5EF4-FFF2-40B4-BE49-F238E27FC236}">
                  <a16:creationId xmlns:a16="http://schemas.microsoft.com/office/drawing/2014/main" id="{00000000-0008-0000-0500-0000D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373</xdr:row>
          <xdr:rowOff>0</xdr:rowOff>
        </xdr:from>
        <xdr:to>
          <xdr:col>28</xdr:col>
          <xdr:colOff>0</xdr:colOff>
          <xdr:row>374</xdr:row>
          <xdr:rowOff>0</xdr:rowOff>
        </xdr:to>
        <xdr:sp macro="" textlink="">
          <xdr:nvSpPr>
            <xdr:cNvPr id="297170" name="オプション J1323" hidden="1">
              <a:extLst>
                <a:ext uri="{63B3BB69-23CF-44E3-9099-C40C66FF867C}">
                  <a14:compatExt spid="_x0000_s297170"/>
                </a:ext>
                <a:ext uri="{FF2B5EF4-FFF2-40B4-BE49-F238E27FC236}">
                  <a16:creationId xmlns:a16="http://schemas.microsoft.com/office/drawing/2014/main" id="{00000000-0008-0000-0500-0000D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371</xdr:row>
          <xdr:rowOff>9525</xdr:rowOff>
        </xdr:from>
        <xdr:to>
          <xdr:col>41</xdr:col>
          <xdr:colOff>0</xdr:colOff>
          <xdr:row>372</xdr:row>
          <xdr:rowOff>0</xdr:rowOff>
        </xdr:to>
        <xdr:sp macro="" textlink="">
          <xdr:nvSpPr>
            <xdr:cNvPr id="297171" name="オプション J1331" hidden="1">
              <a:extLst>
                <a:ext uri="{63B3BB69-23CF-44E3-9099-C40C66FF867C}">
                  <a14:compatExt spid="_x0000_s297171"/>
                </a:ext>
                <a:ext uri="{FF2B5EF4-FFF2-40B4-BE49-F238E27FC236}">
                  <a16:creationId xmlns:a16="http://schemas.microsoft.com/office/drawing/2014/main" id="{00000000-0008-0000-0500-0000D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372</xdr:row>
          <xdr:rowOff>9525</xdr:rowOff>
        </xdr:from>
        <xdr:to>
          <xdr:col>41</xdr:col>
          <xdr:colOff>0</xdr:colOff>
          <xdr:row>373</xdr:row>
          <xdr:rowOff>0</xdr:rowOff>
        </xdr:to>
        <xdr:sp macro="" textlink="">
          <xdr:nvSpPr>
            <xdr:cNvPr id="297172" name="オプション J1332" hidden="1">
              <a:extLst>
                <a:ext uri="{63B3BB69-23CF-44E3-9099-C40C66FF867C}">
                  <a14:compatExt spid="_x0000_s297172"/>
                </a:ext>
                <a:ext uri="{FF2B5EF4-FFF2-40B4-BE49-F238E27FC236}">
                  <a16:creationId xmlns:a16="http://schemas.microsoft.com/office/drawing/2014/main" id="{00000000-0008-0000-0500-0000D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373</xdr:row>
          <xdr:rowOff>0</xdr:rowOff>
        </xdr:from>
        <xdr:to>
          <xdr:col>41</xdr:col>
          <xdr:colOff>0</xdr:colOff>
          <xdr:row>374</xdr:row>
          <xdr:rowOff>0</xdr:rowOff>
        </xdr:to>
        <xdr:sp macro="" textlink="">
          <xdr:nvSpPr>
            <xdr:cNvPr id="297173" name="オプション J1333" hidden="1">
              <a:extLst>
                <a:ext uri="{63B3BB69-23CF-44E3-9099-C40C66FF867C}">
                  <a14:compatExt spid="_x0000_s297173"/>
                </a:ext>
                <a:ext uri="{FF2B5EF4-FFF2-40B4-BE49-F238E27FC236}">
                  <a16:creationId xmlns:a16="http://schemas.microsoft.com/office/drawing/2014/main" id="{00000000-0008-0000-0500-0000D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366</xdr:row>
          <xdr:rowOff>0</xdr:rowOff>
        </xdr:from>
        <xdr:to>
          <xdr:col>52</xdr:col>
          <xdr:colOff>47625</xdr:colOff>
          <xdr:row>367</xdr:row>
          <xdr:rowOff>0</xdr:rowOff>
        </xdr:to>
        <xdr:sp macro="" textlink="">
          <xdr:nvSpPr>
            <xdr:cNvPr id="297174" name="オプション J341" hidden="1">
              <a:extLst>
                <a:ext uri="{63B3BB69-23CF-44E3-9099-C40C66FF867C}">
                  <a14:compatExt spid="_x0000_s297174"/>
                </a:ext>
                <a:ext uri="{FF2B5EF4-FFF2-40B4-BE49-F238E27FC236}">
                  <a16:creationId xmlns:a16="http://schemas.microsoft.com/office/drawing/2014/main" id="{00000000-0008-0000-0500-0000D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367</xdr:row>
          <xdr:rowOff>0</xdr:rowOff>
        </xdr:from>
        <xdr:to>
          <xdr:col>52</xdr:col>
          <xdr:colOff>47625</xdr:colOff>
          <xdr:row>369</xdr:row>
          <xdr:rowOff>0</xdr:rowOff>
        </xdr:to>
        <xdr:sp macro="" textlink="">
          <xdr:nvSpPr>
            <xdr:cNvPr id="297175" name="オプション J342" hidden="1">
              <a:extLst>
                <a:ext uri="{63B3BB69-23CF-44E3-9099-C40C66FF867C}">
                  <a14:compatExt spid="_x0000_s297175"/>
                </a:ext>
                <a:ext uri="{FF2B5EF4-FFF2-40B4-BE49-F238E27FC236}">
                  <a16:creationId xmlns:a16="http://schemas.microsoft.com/office/drawing/2014/main" id="{00000000-0008-0000-0500-0000D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369</xdr:row>
          <xdr:rowOff>0</xdr:rowOff>
        </xdr:from>
        <xdr:to>
          <xdr:col>52</xdr:col>
          <xdr:colOff>47625</xdr:colOff>
          <xdr:row>370</xdr:row>
          <xdr:rowOff>0</xdr:rowOff>
        </xdr:to>
        <xdr:sp macro="" textlink="">
          <xdr:nvSpPr>
            <xdr:cNvPr id="297176" name="オプション J343" hidden="1">
              <a:extLst>
                <a:ext uri="{63B3BB69-23CF-44E3-9099-C40C66FF867C}">
                  <a14:compatExt spid="_x0000_s297176"/>
                </a:ext>
                <a:ext uri="{FF2B5EF4-FFF2-40B4-BE49-F238E27FC236}">
                  <a16:creationId xmlns:a16="http://schemas.microsoft.com/office/drawing/2014/main" id="{00000000-0008-0000-0500-0000D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376</xdr:row>
          <xdr:rowOff>0</xdr:rowOff>
        </xdr:from>
        <xdr:to>
          <xdr:col>16</xdr:col>
          <xdr:colOff>0</xdr:colOff>
          <xdr:row>377</xdr:row>
          <xdr:rowOff>0</xdr:rowOff>
        </xdr:to>
        <xdr:sp macro="" textlink="">
          <xdr:nvSpPr>
            <xdr:cNvPr id="297177" name="オプション J411" hidden="1">
              <a:extLst>
                <a:ext uri="{63B3BB69-23CF-44E3-9099-C40C66FF867C}">
                  <a14:compatExt spid="_x0000_s297177"/>
                </a:ext>
                <a:ext uri="{FF2B5EF4-FFF2-40B4-BE49-F238E27FC236}">
                  <a16:creationId xmlns:a16="http://schemas.microsoft.com/office/drawing/2014/main" id="{00000000-0008-0000-0500-0000D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377</xdr:row>
          <xdr:rowOff>0</xdr:rowOff>
        </xdr:from>
        <xdr:to>
          <xdr:col>16</xdr:col>
          <xdr:colOff>0</xdr:colOff>
          <xdr:row>378</xdr:row>
          <xdr:rowOff>0</xdr:rowOff>
        </xdr:to>
        <xdr:sp macro="" textlink="">
          <xdr:nvSpPr>
            <xdr:cNvPr id="297178" name="オプション J412" hidden="1">
              <a:extLst>
                <a:ext uri="{63B3BB69-23CF-44E3-9099-C40C66FF867C}">
                  <a14:compatExt spid="_x0000_s297178"/>
                </a:ext>
                <a:ext uri="{FF2B5EF4-FFF2-40B4-BE49-F238E27FC236}">
                  <a16:creationId xmlns:a16="http://schemas.microsoft.com/office/drawing/2014/main" id="{00000000-0008-0000-0500-0000D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378</xdr:row>
          <xdr:rowOff>0</xdr:rowOff>
        </xdr:from>
        <xdr:to>
          <xdr:col>16</xdr:col>
          <xdr:colOff>0</xdr:colOff>
          <xdr:row>379</xdr:row>
          <xdr:rowOff>0</xdr:rowOff>
        </xdr:to>
        <xdr:sp macro="" textlink="">
          <xdr:nvSpPr>
            <xdr:cNvPr id="297179" name="オプション J413" hidden="1">
              <a:extLst>
                <a:ext uri="{63B3BB69-23CF-44E3-9099-C40C66FF867C}">
                  <a14:compatExt spid="_x0000_s297179"/>
                </a:ext>
                <a:ext uri="{FF2B5EF4-FFF2-40B4-BE49-F238E27FC236}">
                  <a16:creationId xmlns:a16="http://schemas.microsoft.com/office/drawing/2014/main" id="{00000000-0008-0000-0500-0000D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376</xdr:row>
          <xdr:rowOff>0</xdr:rowOff>
        </xdr:from>
        <xdr:to>
          <xdr:col>28</xdr:col>
          <xdr:colOff>0</xdr:colOff>
          <xdr:row>377</xdr:row>
          <xdr:rowOff>0</xdr:rowOff>
        </xdr:to>
        <xdr:sp macro="" textlink="">
          <xdr:nvSpPr>
            <xdr:cNvPr id="297180" name="オプション J421" hidden="1">
              <a:extLst>
                <a:ext uri="{63B3BB69-23CF-44E3-9099-C40C66FF867C}">
                  <a14:compatExt spid="_x0000_s297180"/>
                </a:ext>
                <a:ext uri="{FF2B5EF4-FFF2-40B4-BE49-F238E27FC236}">
                  <a16:creationId xmlns:a16="http://schemas.microsoft.com/office/drawing/2014/main" id="{00000000-0008-0000-0500-0000D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377</xdr:row>
          <xdr:rowOff>9525</xdr:rowOff>
        </xdr:from>
        <xdr:to>
          <xdr:col>28</xdr:col>
          <xdr:colOff>0</xdr:colOff>
          <xdr:row>378</xdr:row>
          <xdr:rowOff>0</xdr:rowOff>
        </xdr:to>
        <xdr:sp macro="" textlink="">
          <xdr:nvSpPr>
            <xdr:cNvPr id="297181" name="オプション J422" hidden="1">
              <a:extLst>
                <a:ext uri="{63B3BB69-23CF-44E3-9099-C40C66FF867C}">
                  <a14:compatExt spid="_x0000_s297181"/>
                </a:ext>
                <a:ext uri="{FF2B5EF4-FFF2-40B4-BE49-F238E27FC236}">
                  <a16:creationId xmlns:a16="http://schemas.microsoft.com/office/drawing/2014/main" id="{00000000-0008-0000-0500-0000D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378</xdr:row>
          <xdr:rowOff>9525</xdr:rowOff>
        </xdr:from>
        <xdr:to>
          <xdr:col>28</xdr:col>
          <xdr:colOff>0</xdr:colOff>
          <xdr:row>379</xdr:row>
          <xdr:rowOff>0</xdr:rowOff>
        </xdr:to>
        <xdr:sp macro="" textlink="">
          <xdr:nvSpPr>
            <xdr:cNvPr id="297182" name="オプション J423" hidden="1">
              <a:extLst>
                <a:ext uri="{63B3BB69-23CF-44E3-9099-C40C66FF867C}">
                  <a14:compatExt spid="_x0000_s297182"/>
                </a:ext>
                <a:ext uri="{FF2B5EF4-FFF2-40B4-BE49-F238E27FC236}">
                  <a16:creationId xmlns:a16="http://schemas.microsoft.com/office/drawing/2014/main" id="{00000000-0008-0000-0500-0000D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376</xdr:row>
          <xdr:rowOff>0</xdr:rowOff>
        </xdr:from>
        <xdr:to>
          <xdr:col>41</xdr:col>
          <xdr:colOff>0</xdr:colOff>
          <xdr:row>377</xdr:row>
          <xdr:rowOff>0</xdr:rowOff>
        </xdr:to>
        <xdr:sp macro="" textlink="">
          <xdr:nvSpPr>
            <xdr:cNvPr id="297183" name="オプション J431" hidden="1">
              <a:extLst>
                <a:ext uri="{63B3BB69-23CF-44E3-9099-C40C66FF867C}">
                  <a14:compatExt spid="_x0000_s297183"/>
                </a:ext>
                <a:ext uri="{FF2B5EF4-FFF2-40B4-BE49-F238E27FC236}">
                  <a16:creationId xmlns:a16="http://schemas.microsoft.com/office/drawing/2014/main" id="{00000000-0008-0000-0500-0000D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377</xdr:row>
          <xdr:rowOff>0</xdr:rowOff>
        </xdr:from>
        <xdr:to>
          <xdr:col>41</xdr:col>
          <xdr:colOff>0</xdr:colOff>
          <xdr:row>378</xdr:row>
          <xdr:rowOff>0</xdr:rowOff>
        </xdr:to>
        <xdr:sp macro="" textlink="">
          <xdr:nvSpPr>
            <xdr:cNvPr id="297184" name="オプション J432" hidden="1">
              <a:extLst>
                <a:ext uri="{63B3BB69-23CF-44E3-9099-C40C66FF867C}">
                  <a14:compatExt spid="_x0000_s297184"/>
                </a:ext>
                <a:ext uri="{FF2B5EF4-FFF2-40B4-BE49-F238E27FC236}">
                  <a16:creationId xmlns:a16="http://schemas.microsoft.com/office/drawing/2014/main" id="{00000000-0008-0000-0500-0000E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378</xdr:row>
          <xdr:rowOff>0</xdr:rowOff>
        </xdr:from>
        <xdr:to>
          <xdr:col>41</xdr:col>
          <xdr:colOff>0</xdr:colOff>
          <xdr:row>379</xdr:row>
          <xdr:rowOff>0</xdr:rowOff>
        </xdr:to>
        <xdr:sp macro="" textlink="">
          <xdr:nvSpPr>
            <xdr:cNvPr id="297185" name="オプション J433" hidden="1">
              <a:extLst>
                <a:ext uri="{63B3BB69-23CF-44E3-9099-C40C66FF867C}">
                  <a14:compatExt spid="_x0000_s297185"/>
                </a:ext>
                <a:ext uri="{FF2B5EF4-FFF2-40B4-BE49-F238E27FC236}">
                  <a16:creationId xmlns:a16="http://schemas.microsoft.com/office/drawing/2014/main" id="{00000000-0008-0000-0500-0000E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380</xdr:row>
          <xdr:rowOff>0</xdr:rowOff>
        </xdr:from>
        <xdr:to>
          <xdr:col>16</xdr:col>
          <xdr:colOff>0</xdr:colOff>
          <xdr:row>381</xdr:row>
          <xdr:rowOff>0</xdr:rowOff>
        </xdr:to>
        <xdr:sp macro="" textlink="">
          <xdr:nvSpPr>
            <xdr:cNvPr id="297186" name="オプション J1411" hidden="1">
              <a:extLst>
                <a:ext uri="{63B3BB69-23CF-44E3-9099-C40C66FF867C}">
                  <a14:compatExt spid="_x0000_s297186"/>
                </a:ext>
                <a:ext uri="{FF2B5EF4-FFF2-40B4-BE49-F238E27FC236}">
                  <a16:creationId xmlns:a16="http://schemas.microsoft.com/office/drawing/2014/main" id="{00000000-0008-0000-0500-0000E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381</xdr:row>
          <xdr:rowOff>0</xdr:rowOff>
        </xdr:from>
        <xdr:to>
          <xdr:col>16</xdr:col>
          <xdr:colOff>0</xdr:colOff>
          <xdr:row>382</xdr:row>
          <xdr:rowOff>0</xdr:rowOff>
        </xdr:to>
        <xdr:sp macro="" textlink="">
          <xdr:nvSpPr>
            <xdr:cNvPr id="297187" name="オプション J1412" hidden="1">
              <a:extLst>
                <a:ext uri="{63B3BB69-23CF-44E3-9099-C40C66FF867C}">
                  <a14:compatExt spid="_x0000_s297187"/>
                </a:ext>
                <a:ext uri="{FF2B5EF4-FFF2-40B4-BE49-F238E27FC236}">
                  <a16:creationId xmlns:a16="http://schemas.microsoft.com/office/drawing/2014/main" id="{00000000-0008-0000-0500-0000E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382</xdr:row>
          <xdr:rowOff>0</xdr:rowOff>
        </xdr:from>
        <xdr:to>
          <xdr:col>16</xdr:col>
          <xdr:colOff>0</xdr:colOff>
          <xdr:row>383</xdr:row>
          <xdr:rowOff>0</xdr:rowOff>
        </xdr:to>
        <xdr:sp macro="" textlink="">
          <xdr:nvSpPr>
            <xdr:cNvPr id="297188" name="オプション J1413" hidden="1">
              <a:extLst>
                <a:ext uri="{63B3BB69-23CF-44E3-9099-C40C66FF867C}">
                  <a14:compatExt spid="_x0000_s297188"/>
                </a:ext>
                <a:ext uri="{FF2B5EF4-FFF2-40B4-BE49-F238E27FC236}">
                  <a16:creationId xmlns:a16="http://schemas.microsoft.com/office/drawing/2014/main" id="{00000000-0008-0000-0500-0000E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380</xdr:row>
          <xdr:rowOff>0</xdr:rowOff>
        </xdr:from>
        <xdr:to>
          <xdr:col>28</xdr:col>
          <xdr:colOff>0</xdr:colOff>
          <xdr:row>381</xdr:row>
          <xdr:rowOff>0</xdr:rowOff>
        </xdr:to>
        <xdr:sp macro="" textlink="">
          <xdr:nvSpPr>
            <xdr:cNvPr id="297189" name="オプション J1421" hidden="1">
              <a:extLst>
                <a:ext uri="{63B3BB69-23CF-44E3-9099-C40C66FF867C}">
                  <a14:compatExt spid="_x0000_s297189"/>
                </a:ext>
                <a:ext uri="{FF2B5EF4-FFF2-40B4-BE49-F238E27FC236}">
                  <a16:creationId xmlns:a16="http://schemas.microsoft.com/office/drawing/2014/main" id="{00000000-0008-0000-0500-0000E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381</xdr:row>
          <xdr:rowOff>0</xdr:rowOff>
        </xdr:from>
        <xdr:to>
          <xdr:col>28</xdr:col>
          <xdr:colOff>0</xdr:colOff>
          <xdr:row>382</xdr:row>
          <xdr:rowOff>0</xdr:rowOff>
        </xdr:to>
        <xdr:sp macro="" textlink="">
          <xdr:nvSpPr>
            <xdr:cNvPr id="297190" name="オプション J1422" hidden="1">
              <a:extLst>
                <a:ext uri="{63B3BB69-23CF-44E3-9099-C40C66FF867C}">
                  <a14:compatExt spid="_x0000_s297190"/>
                </a:ext>
                <a:ext uri="{FF2B5EF4-FFF2-40B4-BE49-F238E27FC236}">
                  <a16:creationId xmlns:a16="http://schemas.microsoft.com/office/drawing/2014/main" id="{00000000-0008-0000-0500-0000E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382</xdr:row>
          <xdr:rowOff>0</xdr:rowOff>
        </xdr:from>
        <xdr:to>
          <xdr:col>28</xdr:col>
          <xdr:colOff>0</xdr:colOff>
          <xdr:row>383</xdr:row>
          <xdr:rowOff>0</xdr:rowOff>
        </xdr:to>
        <xdr:sp macro="" textlink="">
          <xdr:nvSpPr>
            <xdr:cNvPr id="297191" name="オプション J1423" hidden="1">
              <a:extLst>
                <a:ext uri="{63B3BB69-23CF-44E3-9099-C40C66FF867C}">
                  <a14:compatExt spid="_x0000_s297191"/>
                </a:ext>
                <a:ext uri="{FF2B5EF4-FFF2-40B4-BE49-F238E27FC236}">
                  <a16:creationId xmlns:a16="http://schemas.microsoft.com/office/drawing/2014/main" id="{00000000-0008-0000-0500-0000E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380</xdr:row>
          <xdr:rowOff>9525</xdr:rowOff>
        </xdr:from>
        <xdr:to>
          <xdr:col>41</xdr:col>
          <xdr:colOff>0</xdr:colOff>
          <xdr:row>381</xdr:row>
          <xdr:rowOff>0</xdr:rowOff>
        </xdr:to>
        <xdr:sp macro="" textlink="">
          <xdr:nvSpPr>
            <xdr:cNvPr id="297192" name="オプション J1431" hidden="1">
              <a:extLst>
                <a:ext uri="{63B3BB69-23CF-44E3-9099-C40C66FF867C}">
                  <a14:compatExt spid="_x0000_s297192"/>
                </a:ext>
                <a:ext uri="{FF2B5EF4-FFF2-40B4-BE49-F238E27FC236}">
                  <a16:creationId xmlns:a16="http://schemas.microsoft.com/office/drawing/2014/main" id="{00000000-0008-0000-0500-0000E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381</xdr:row>
          <xdr:rowOff>0</xdr:rowOff>
        </xdr:from>
        <xdr:to>
          <xdr:col>41</xdr:col>
          <xdr:colOff>0</xdr:colOff>
          <xdr:row>382</xdr:row>
          <xdr:rowOff>0</xdr:rowOff>
        </xdr:to>
        <xdr:sp macro="" textlink="">
          <xdr:nvSpPr>
            <xdr:cNvPr id="297193" name="オプション J1432" hidden="1">
              <a:extLst>
                <a:ext uri="{63B3BB69-23CF-44E3-9099-C40C66FF867C}">
                  <a14:compatExt spid="_x0000_s297193"/>
                </a:ext>
                <a:ext uri="{FF2B5EF4-FFF2-40B4-BE49-F238E27FC236}">
                  <a16:creationId xmlns:a16="http://schemas.microsoft.com/office/drawing/2014/main" id="{00000000-0008-0000-0500-0000E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382</xdr:row>
          <xdr:rowOff>0</xdr:rowOff>
        </xdr:from>
        <xdr:to>
          <xdr:col>41</xdr:col>
          <xdr:colOff>0</xdr:colOff>
          <xdr:row>383</xdr:row>
          <xdr:rowOff>0</xdr:rowOff>
        </xdr:to>
        <xdr:sp macro="" textlink="">
          <xdr:nvSpPr>
            <xdr:cNvPr id="297194" name="オプション J1433" hidden="1">
              <a:extLst>
                <a:ext uri="{63B3BB69-23CF-44E3-9099-C40C66FF867C}">
                  <a14:compatExt spid="_x0000_s297194"/>
                </a:ext>
                <a:ext uri="{FF2B5EF4-FFF2-40B4-BE49-F238E27FC236}">
                  <a16:creationId xmlns:a16="http://schemas.microsoft.com/office/drawing/2014/main" id="{00000000-0008-0000-0500-0000E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375</xdr:row>
          <xdr:rowOff>0</xdr:rowOff>
        </xdr:from>
        <xdr:to>
          <xdr:col>52</xdr:col>
          <xdr:colOff>47625</xdr:colOff>
          <xdr:row>376</xdr:row>
          <xdr:rowOff>0</xdr:rowOff>
        </xdr:to>
        <xdr:sp macro="" textlink="">
          <xdr:nvSpPr>
            <xdr:cNvPr id="297195" name="オプション J441" hidden="1">
              <a:extLst>
                <a:ext uri="{63B3BB69-23CF-44E3-9099-C40C66FF867C}">
                  <a14:compatExt spid="_x0000_s297195"/>
                </a:ext>
                <a:ext uri="{FF2B5EF4-FFF2-40B4-BE49-F238E27FC236}">
                  <a16:creationId xmlns:a16="http://schemas.microsoft.com/office/drawing/2014/main" id="{00000000-0008-0000-0500-0000E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376</xdr:row>
          <xdr:rowOff>0</xdr:rowOff>
        </xdr:from>
        <xdr:to>
          <xdr:col>52</xdr:col>
          <xdr:colOff>47625</xdr:colOff>
          <xdr:row>378</xdr:row>
          <xdr:rowOff>0</xdr:rowOff>
        </xdr:to>
        <xdr:sp macro="" textlink="">
          <xdr:nvSpPr>
            <xdr:cNvPr id="297196" name="オプション J442" hidden="1">
              <a:extLst>
                <a:ext uri="{63B3BB69-23CF-44E3-9099-C40C66FF867C}">
                  <a14:compatExt spid="_x0000_s297196"/>
                </a:ext>
                <a:ext uri="{FF2B5EF4-FFF2-40B4-BE49-F238E27FC236}">
                  <a16:creationId xmlns:a16="http://schemas.microsoft.com/office/drawing/2014/main" id="{00000000-0008-0000-0500-0000E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378</xdr:row>
          <xdr:rowOff>0</xdr:rowOff>
        </xdr:from>
        <xdr:to>
          <xdr:col>52</xdr:col>
          <xdr:colOff>47625</xdr:colOff>
          <xdr:row>379</xdr:row>
          <xdr:rowOff>0</xdr:rowOff>
        </xdr:to>
        <xdr:sp macro="" textlink="">
          <xdr:nvSpPr>
            <xdr:cNvPr id="297197" name="オプション J443" hidden="1">
              <a:extLst>
                <a:ext uri="{63B3BB69-23CF-44E3-9099-C40C66FF867C}">
                  <a14:compatExt spid="_x0000_s297197"/>
                </a:ext>
                <a:ext uri="{FF2B5EF4-FFF2-40B4-BE49-F238E27FC236}">
                  <a16:creationId xmlns:a16="http://schemas.microsoft.com/office/drawing/2014/main" id="{00000000-0008-0000-0500-0000E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384</xdr:row>
          <xdr:rowOff>9525</xdr:rowOff>
        </xdr:from>
        <xdr:to>
          <xdr:col>52</xdr:col>
          <xdr:colOff>47625</xdr:colOff>
          <xdr:row>385</xdr:row>
          <xdr:rowOff>0</xdr:rowOff>
        </xdr:to>
        <xdr:sp macro="" textlink="">
          <xdr:nvSpPr>
            <xdr:cNvPr id="297198" name="オプション BEMS1" hidden="1">
              <a:extLst>
                <a:ext uri="{63B3BB69-23CF-44E3-9099-C40C66FF867C}">
                  <a14:compatExt spid="_x0000_s297198"/>
                </a:ext>
                <a:ext uri="{FF2B5EF4-FFF2-40B4-BE49-F238E27FC236}">
                  <a16:creationId xmlns:a16="http://schemas.microsoft.com/office/drawing/2014/main" id="{00000000-0008-0000-0500-0000E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385</xdr:row>
          <xdr:rowOff>9525</xdr:rowOff>
        </xdr:from>
        <xdr:to>
          <xdr:col>52</xdr:col>
          <xdr:colOff>47625</xdr:colOff>
          <xdr:row>386</xdr:row>
          <xdr:rowOff>0</xdr:rowOff>
        </xdr:to>
        <xdr:sp macro="" textlink="">
          <xdr:nvSpPr>
            <xdr:cNvPr id="297199" name="オプション BEMS2" hidden="1">
              <a:extLst>
                <a:ext uri="{63B3BB69-23CF-44E3-9099-C40C66FF867C}">
                  <a14:compatExt spid="_x0000_s297199"/>
                </a:ext>
                <a:ext uri="{FF2B5EF4-FFF2-40B4-BE49-F238E27FC236}">
                  <a16:creationId xmlns:a16="http://schemas.microsoft.com/office/drawing/2014/main" id="{00000000-0008-0000-0500-0000E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388</xdr:row>
          <xdr:rowOff>0</xdr:rowOff>
        </xdr:from>
        <xdr:to>
          <xdr:col>16</xdr:col>
          <xdr:colOff>0</xdr:colOff>
          <xdr:row>389</xdr:row>
          <xdr:rowOff>0</xdr:rowOff>
        </xdr:to>
        <xdr:sp macro="" textlink="">
          <xdr:nvSpPr>
            <xdr:cNvPr id="297200" name="オプション J511" hidden="1">
              <a:extLst>
                <a:ext uri="{63B3BB69-23CF-44E3-9099-C40C66FF867C}">
                  <a14:compatExt spid="_x0000_s297200"/>
                </a:ext>
                <a:ext uri="{FF2B5EF4-FFF2-40B4-BE49-F238E27FC236}">
                  <a16:creationId xmlns:a16="http://schemas.microsoft.com/office/drawing/2014/main" id="{00000000-0008-0000-0500-0000F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389</xdr:row>
          <xdr:rowOff>9525</xdr:rowOff>
        </xdr:from>
        <xdr:to>
          <xdr:col>16</xdr:col>
          <xdr:colOff>0</xdr:colOff>
          <xdr:row>390</xdr:row>
          <xdr:rowOff>0</xdr:rowOff>
        </xdr:to>
        <xdr:sp macro="" textlink="">
          <xdr:nvSpPr>
            <xdr:cNvPr id="297201" name="オプション J512" hidden="1">
              <a:extLst>
                <a:ext uri="{63B3BB69-23CF-44E3-9099-C40C66FF867C}">
                  <a14:compatExt spid="_x0000_s297201"/>
                </a:ext>
                <a:ext uri="{FF2B5EF4-FFF2-40B4-BE49-F238E27FC236}">
                  <a16:creationId xmlns:a16="http://schemas.microsoft.com/office/drawing/2014/main" id="{00000000-0008-0000-0500-0000F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390</xdr:row>
          <xdr:rowOff>9525</xdr:rowOff>
        </xdr:from>
        <xdr:to>
          <xdr:col>16</xdr:col>
          <xdr:colOff>0</xdr:colOff>
          <xdr:row>391</xdr:row>
          <xdr:rowOff>0</xdr:rowOff>
        </xdr:to>
        <xdr:sp macro="" textlink="">
          <xdr:nvSpPr>
            <xdr:cNvPr id="297202" name="オプション J513" hidden="1">
              <a:extLst>
                <a:ext uri="{63B3BB69-23CF-44E3-9099-C40C66FF867C}">
                  <a14:compatExt spid="_x0000_s297202"/>
                </a:ext>
                <a:ext uri="{FF2B5EF4-FFF2-40B4-BE49-F238E27FC236}">
                  <a16:creationId xmlns:a16="http://schemas.microsoft.com/office/drawing/2014/main" id="{00000000-0008-0000-0500-0000F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389</xdr:row>
          <xdr:rowOff>9525</xdr:rowOff>
        </xdr:from>
        <xdr:to>
          <xdr:col>28</xdr:col>
          <xdr:colOff>0</xdr:colOff>
          <xdr:row>390</xdr:row>
          <xdr:rowOff>0</xdr:rowOff>
        </xdr:to>
        <xdr:sp macro="" textlink="">
          <xdr:nvSpPr>
            <xdr:cNvPr id="297203" name="オプション J522" hidden="1">
              <a:extLst>
                <a:ext uri="{63B3BB69-23CF-44E3-9099-C40C66FF867C}">
                  <a14:compatExt spid="_x0000_s297203"/>
                </a:ext>
                <a:ext uri="{FF2B5EF4-FFF2-40B4-BE49-F238E27FC236}">
                  <a16:creationId xmlns:a16="http://schemas.microsoft.com/office/drawing/2014/main" id="{00000000-0008-0000-0500-0000F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390</xdr:row>
          <xdr:rowOff>9525</xdr:rowOff>
        </xdr:from>
        <xdr:to>
          <xdr:col>28</xdr:col>
          <xdr:colOff>0</xdr:colOff>
          <xdr:row>391</xdr:row>
          <xdr:rowOff>0</xdr:rowOff>
        </xdr:to>
        <xdr:sp macro="" textlink="">
          <xdr:nvSpPr>
            <xdr:cNvPr id="297204" name="オプション J523" hidden="1">
              <a:extLst>
                <a:ext uri="{63B3BB69-23CF-44E3-9099-C40C66FF867C}">
                  <a14:compatExt spid="_x0000_s297204"/>
                </a:ext>
                <a:ext uri="{FF2B5EF4-FFF2-40B4-BE49-F238E27FC236}">
                  <a16:creationId xmlns:a16="http://schemas.microsoft.com/office/drawing/2014/main" id="{00000000-0008-0000-0500-0000F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388</xdr:row>
          <xdr:rowOff>0</xdr:rowOff>
        </xdr:from>
        <xdr:to>
          <xdr:col>41</xdr:col>
          <xdr:colOff>0</xdr:colOff>
          <xdr:row>389</xdr:row>
          <xdr:rowOff>0</xdr:rowOff>
        </xdr:to>
        <xdr:sp macro="" textlink="">
          <xdr:nvSpPr>
            <xdr:cNvPr id="297205" name="オプション J531" hidden="1">
              <a:extLst>
                <a:ext uri="{63B3BB69-23CF-44E3-9099-C40C66FF867C}">
                  <a14:compatExt spid="_x0000_s297205"/>
                </a:ext>
                <a:ext uri="{FF2B5EF4-FFF2-40B4-BE49-F238E27FC236}">
                  <a16:creationId xmlns:a16="http://schemas.microsoft.com/office/drawing/2014/main" id="{00000000-0008-0000-0500-0000F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389</xdr:row>
          <xdr:rowOff>9525</xdr:rowOff>
        </xdr:from>
        <xdr:to>
          <xdr:col>41</xdr:col>
          <xdr:colOff>0</xdr:colOff>
          <xdr:row>390</xdr:row>
          <xdr:rowOff>0</xdr:rowOff>
        </xdr:to>
        <xdr:sp macro="" textlink="">
          <xdr:nvSpPr>
            <xdr:cNvPr id="297206" name="オプション J532" hidden="1">
              <a:extLst>
                <a:ext uri="{63B3BB69-23CF-44E3-9099-C40C66FF867C}">
                  <a14:compatExt spid="_x0000_s297206"/>
                </a:ext>
                <a:ext uri="{FF2B5EF4-FFF2-40B4-BE49-F238E27FC236}">
                  <a16:creationId xmlns:a16="http://schemas.microsoft.com/office/drawing/2014/main" id="{00000000-0008-0000-0500-0000F6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390</xdr:row>
          <xdr:rowOff>9525</xdr:rowOff>
        </xdr:from>
        <xdr:to>
          <xdr:col>41</xdr:col>
          <xdr:colOff>0</xdr:colOff>
          <xdr:row>391</xdr:row>
          <xdr:rowOff>0</xdr:rowOff>
        </xdr:to>
        <xdr:sp macro="" textlink="">
          <xdr:nvSpPr>
            <xdr:cNvPr id="297207" name="オプション J533" hidden="1">
              <a:extLst>
                <a:ext uri="{63B3BB69-23CF-44E3-9099-C40C66FF867C}">
                  <a14:compatExt spid="_x0000_s297207"/>
                </a:ext>
                <a:ext uri="{FF2B5EF4-FFF2-40B4-BE49-F238E27FC236}">
                  <a16:creationId xmlns:a16="http://schemas.microsoft.com/office/drawing/2014/main" id="{00000000-0008-0000-0500-0000F7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392</xdr:row>
          <xdr:rowOff>9525</xdr:rowOff>
        </xdr:from>
        <xdr:to>
          <xdr:col>16</xdr:col>
          <xdr:colOff>0</xdr:colOff>
          <xdr:row>393</xdr:row>
          <xdr:rowOff>0</xdr:rowOff>
        </xdr:to>
        <xdr:sp macro="" textlink="">
          <xdr:nvSpPr>
            <xdr:cNvPr id="297208" name="オプション J1511" hidden="1">
              <a:extLst>
                <a:ext uri="{63B3BB69-23CF-44E3-9099-C40C66FF867C}">
                  <a14:compatExt spid="_x0000_s297208"/>
                </a:ext>
                <a:ext uri="{FF2B5EF4-FFF2-40B4-BE49-F238E27FC236}">
                  <a16:creationId xmlns:a16="http://schemas.microsoft.com/office/drawing/2014/main" id="{00000000-0008-0000-0500-0000F8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393</xdr:row>
          <xdr:rowOff>0</xdr:rowOff>
        </xdr:from>
        <xdr:to>
          <xdr:col>16</xdr:col>
          <xdr:colOff>0</xdr:colOff>
          <xdr:row>394</xdr:row>
          <xdr:rowOff>0</xdr:rowOff>
        </xdr:to>
        <xdr:sp macro="" textlink="">
          <xdr:nvSpPr>
            <xdr:cNvPr id="297209" name="オプション J1512" hidden="1">
              <a:extLst>
                <a:ext uri="{63B3BB69-23CF-44E3-9099-C40C66FF867C}">
                  <a14:compatExt spid="_x0000_s297209"/>
                </a:ext>
                <a:ext uri="{FF2B5EF4-FFF2-40B4-BE49-F238E27FC236}">
                  <a16:creationId xmlns:a16="http://schemas.microsoft.com/office/drawing/2014/main" id="{00000000-0008-0000-0500-0000F9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394</xdr:row>
          <xdr:rowOff>0</xdr:rowOff>
        </xdr:from>
        <xdr:to>
          <xdr:col>16</xdr:col>
          <xdr:colOff>0</xdr:colOff>
          <xdr:row>395</xdr:row>
          <xdr:rowOff>0</xdr:rowOff>
        </xdr:to>
        <xdr:sp macro="" textlink="">
          <xdr:nvSpPr>
            <xdr:cNvPr id="297210" name="オプション J1513" hidden="1">
              <a:extLst>
                <a:ext uri="{63B3BB69-23CF-44E3-9099-C40C66FF867C}">
                  <a14:compatExt spid="_x0000_s297210"/>
                </a:ext>
                <a:ext uri="{FF2B5EF4-FFF2-40B4-BE49-F238E27FC236}">
                  <a16:creationId xmlns:a16="http://schemas.microsoft.com/office/drawing/2014/main" id="{00000000-0008-0000-0500-0000F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392</xdr:row>
          <xdr:rowOff>9525</xdr:rowOff>
        </xdr:from>
        <xdr:to>
          <xdr:col>28</xdr:col>
          <xdr:colOff>0</xdr:colOff>
          <xdr:row>393</xdr:row>
          <xdr:rowOff>0</xdr:rowOff>
        </xdr:to>
        <xdr:sp macro="" textlink="">
          <xdr:nvSpPr>
            <xdr:cNvPr id="297211" name="オプション J1521" hidden="1">
              <a:extLst>
                <a:ext uri="{63B3BB69-23CF-44E3-9099-C40C66FF867C}">
                  <a14:compatExt spid="_x0000_s297211"/>
                </a:ext>
                <a:ext uri="{FF2B5EF4-FFF2-40B4-BE49-F238E27FC236}">
                  <a16:creationId xmlns:a16="http://schemas.microsoft.com/office/drawing/2014/main" id="{00000000-0008-0000-0500-0000F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393</xdr:row>
          <xdr:rowOff>9525</xdr:rowOff>
        </xdr:from>
        <xdr:to>
          <xdr:col>28</xdr:col>
          <xdr:colOff>0</xdr:colOff>
          <xdr:row>394</xdr:row>
          <xdr:rowOff>0</xdr:rowOff>
        </xdr:to>
        <xdr:sp macro="" textlink="">
          <xdr:nvSpPr>
            <xdr:cNvPr id="297212" name="オプション J1522" hidden="1">
              <a:extLst>
                <a:ext uri="{63B3BB69-23CF-44E3-9099-C40C66FF867C}">
                  <a14:compatExt spid="_x0000_s297212"/>
                </a:ext>
                <a:ext uri="{FF2B5EF4-FFF2-40B4-BE49-F238E27FC236}">
                  <a16:creationId xmlns:a16="http://schemas.microsoft.com/office/drawing/2014/main" id="{00000000-0008-0000-0500-0000F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394</xdr:row>
          <xdr:rowOff>9525</xdr:rowOff>
        </xdr:from>
        <xdr:to>
          <xdr:col>28</xdr:col>
          <xdr:colOff>0</xdr:colOff>
          <xdr:row>395</xdr:row>
          <xdr:rowOff>0</xdr:rowOff>
        </xdr:to>
        <xdr:sp macro="" textlink="">
          <xdr:nvSpPr>
            <xdr:cNvPr id="297213" name="オプション J1523" hidden="1">
              <a:extLst>
                <a:ext uri="{63B3BB69-23CF-44E3-9099-C40C66FF867C}">
                  <a14:compatExt spid="_x0000_s297213"/>
                </a:ext>
                <a:ext uri="{FF2B5EF4-FFF2-40B4-BE49-F238E27FC236}">
                  <a16:creationId xmlns:a16="http://schemas.microsoft.com/office/drawing/2014/main" id="{00000000-0008-0000-0500-0000F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392</xdr:row>
          <xdr:rowOff>9525</xdr:rowOff>
        </xdr:from>
        <xdr:to>
          <xdr:col>41</xdr:col>
          <xdr:colOff>0</xdr:colOff>
          <xdr:row>393</xdr:row>
          <xdr:rowOff>0</xdr:rowOff>
        </xdr:to>
        <xdr:sp macro="" textlink="">
          <xdr:nvSpPr>
            <xdr:cNvPr id="297214" name="オプション J1531" hidden="1">
              <a:extLst>
                <a:ext uri="{63B3BB69-23CF-44E3-9099-C40C66FF867C}">
                  <a14:compatExt spid="_x0000_s297214"/>
                </a:ext>
                <a:ext uri="{FF2B5EF4-FFF2-40B4-BE49-F238E27FC236}">
                  <a16:creationId xmlns:a16="http://schemas.microsoft.com/office/drawing/2014/main" id="{00000000-0008-0000-0500-0000F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393</xdr:row>
          <xdr:rowOff>0</xdr:rowOff>
        </xdr:from>
        <xdr:to>
          <xdr:col>41</xdr:col>
          <xdr:colOff>0</xdr:colOff>
          <xdr:row>394</xdr:row>
          <xdr:rowOff>0</xdr:rowOff>
        </xdr:to>
        <xdr:sp macro="" textlink="">
          <xdr:nvSpPr>
            <xdr:cNvPr id="297215" name="オプション J1532" hidden="1">
              <a:extLst>
                <a:ext uri="{63B3BB69-23CF-44E3-9099-C40C66FF867C}">
                  <a14:compatExt spid="_x0000_s297215"/>
                </a:ext>
                <a:ext uri="{FF2B5EF4-FFF2-40B4-BE49-F238E27FC236}">
                  <a16:creationId xmlns:a16="http://schemas.microsoft.com/office/drawing/2014/main" id="{00000000-0008-0000-0500-0000F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394</xdr:row>
          <xdr:rowOff>0</xdr:rowOff>
        </xdr:from>
        <xdr:to>
          <xdr:col>41</xdr:col>
          <xdr:colOff>0</xdr:colOff>
          <xdr:row>395</xdr:row>
          <xdr:rowOff>0</xdr:rowOff>
        </xdr:to>
        <xdr:sp macro="" textlink="">
          <xdr:nvSpPr>
            <xdr:cNvPr id="297216" name="オプション J1533" hidden="1">
              <a:extLst>
                <a:ext uri="{63B3BB69-23CF-44E3-9099-C40C66FF867C}">
                  <a14:compatExt spid="_x0000_s297216"/>
                </a:ext>
                <a:ext uri="{FF2B5EF4-FFF2-40B4-BE49-F238E27FC236}">
                  <a16:creationId xmlns:a16="http://schemas.microsoft.com/office/drawing/2014/main" id="{00000000-0008-0000-0500-00000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387</xdr:row>
          <xdr:rowOff>0</xdr:rowOff>
        </xdr:from>
        <xdr:to>
          <xdr:col>52</xdr:col>
          <xdr:colOff>47625</xdr:colOff>
          <xdr:row>388</xdr:row>
          <xdr:rowOff>0</xdr:rowOff>
        </xdr:to>
        <xdr:sp macro="" textlink="">
          <xdr:nvSpPr>
            <xdr:cNvPr id="297217" name="オプション J541" hidden="1">
              <a:extLst>
                <a:ext uri="{63B3BB69-23CF-44E3-9099-C40C66FF867C}">
                  <a14:compatExt spid="_x0000_s297217"/>
                </a:ext>
                <a:ext uri="{FF2B5EF4-FFF2-40B4-BE49-F238E27FC236}">
                  <a16:creationId xmlns:a16="http://schemas.microsoft.com/office/drawing/2014/main" id="{00000000-0008-0000-0500-00000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388</xdr:row>
          <xdr:rowOff>0</xdr:rowOff>
        </xdr:from>
        <xdr:to>
          <xdr:col>52</xdr:col>
          <xdr:colOff>47625</xdr:colOff>
          <xdr:row>390</xdr:row>
          <xdr:rowOff>0</xdr:rowOff>
        </xdr:to>
        <xdr:sp macro="" textlink="">
          <xdr:nvSpPr>
            <xdr:cNvPr id="297218" name="オプション J542" hidden="1">
              <a:extLst>
                <a:ext uri="{63B3BB69-23CF-44E3-9099-C40C66FF867C}">
                  <a14:compatExt spid="_x0000_s297218"/>
                </a:ext>
                <a:ext uri="{FF2B5EF4-FFF2-40B4-BE49-F238E27FC236}">
                  <a16:creationId xmlns:a16="http://schemas.microsoft.com/office/drawing/2014/main" id="{00000000-0008-0000-0500-00000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390</xdr:row>
          <xdr:rowOff>0</xdr:rowOff>
        </xdr:from>
        <xdr:to>
          <xdr:col>52</xdr:col>
          <xdr:colOff>47625</xdr:colOff>
          <xdr:row>391</xdr:row>
          <xdr:rowOff>0</xdr:rowOff>
        </xdr:to>
        <xdr:sp macro="" textlink="">
          <xdr:nvSpPr>
            <xdr:cNvPr id="297219" name="オプション J543" hidden="1">
              <a:extLst>
                <a:ext uri="{63B3BB69-23CF-44E3-9099-C40C66FF867C}">
                  <a14:compatExt spid="_x0000_s297219"/>
                </a:ext>
                <a:ext uri="{FF2B5EF4-FFF2-40B4-BE49-F238E27FC236}">
                  <a16:creationId xmlns:a16="http://schemas.microsoft.com/office/drawing/2014/main" id="{00000000-0008-0000-0500-00000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406</xdr:row>
          <xdr:rowOff>9525</xdr:rowOff>
        </xdr:from>
        <xdr:to>
          <xdr:col>16</xdr:col>
          <xdr:colOff>0</xdr:colOff>
          <xdr:row>407</xdr:row>
          <xdr:rowOff>0</xdr:rowOff>
        </xdr:to>
        <xdr:sp macro="" textlink="">
          <xdr:nvSpPr>
            <xdr:cNvPr id="297220" name="オプション J611" hidden="1">
              <a:extLst>
                <a:ext uri="{63B3BB69-23CF-44E3-9099-C40C66FF867C}">
                  <a14:compatExt spid="_x0000_s297220"/>
                </a:ext>
                <a:ext uri="{FF2B5EF4-FFF2-40B4-BE49-F238E27FC236}">
                  <a16:creationId xmlns:a16="http://schemas.microsoft.com/office/drawing/2014/main" id="{00000000-0008-0000-0500-00000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407</xdr:row>
          <xdr:rowOff>0</xdr:rowOff>
        </xdr:from>
        <xdr:to>
          <xdr:col>16</xdr:col>
          <xdr:colOff>0</xdr:colOff>
          <xdr:row>408</xdr:row>
          <xdr:rowOff>0</xdr:rowOff>
        </xdr:to>
        <xdr:sp macro="" textlink="">
          <xdr:nvSpPr>
            <xdr:cNvPr id="297221" name="オプション J612" hidden="1">
              <a:extLst>
                <a:ext uri="{63B3BB69-23CF-44E3-9099-C40C66FF867C}">
                  <a14:compatExt spid="_x0000_s297221"/>
                </a:ext>
                <a:ext uri="{FF2B5EF4-FFF2-40B4-BE49-F238E27FC236}">
                  <a16:creationId xmlns:a16="http://schemas.microsoft.com/office/drawing/2014/main" id="{00000000-0008-0000-0500-00000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408</xdr:row>
          <xdr:rowOff>0</xdr:rowOff>
        </xdr:from>
        <xdr:to>
          <xdr:col>16</xdr:col>
          <xdr:colOff>0</xdr:colOff>
          <xdr:row>409</xdr:row>
          <xdr:rowOff>0</xdr:rowOff>
        </xdr:to>
        <xdr:sp macro="" textlink="">
          <xdr:nvSpPr>
            <xdr:cNvPr id="297222" name="オプション J613" hidden="1">
              <a:extLst>
                <a:ext uri="{63B3BB69-23CF-44E3-9099-C40C66FF867C}">
                  <a14:compatExt spid="_x0000_s297222"/>
                </a:ext>
                <a:ext uri="{FF2B5EF4-FFF2-40B4-BE49-F238E27FC236}">
                  <a16:creationId xmlns:a16="http://schemas.microsoft.com/office/drawing/2014/main" id="{00000000-0008-0000-0500-00000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410</xdr:row>
          <xdr:rowOff>0</xdr:rowOff>
        </xdr:from>
        <xdr:to>
          <xdr:col>16</xdr:col>
          <xdr:colOff>0</xdr:colOff>
          <xdr:row>411</xdr:row>
          <xdr:rowOff>0</xdr:rowOff>
        </xdr:to>
        <xdr:sp macro="" textlink="">
          <xdr:nvSpPr>
            <xdr:cNvPr id="297223" name="オプション J1611" hidden="1">
              <a:extLst>
                <a:ext uri="{63B3BB69-23CF-44E3-9099-C40C66FF867C}">
                  <a14:compatExt spid="_x0000_s297223"/>
                </a:ext>
                <a:ext uri="{FF2B5EF4-FFF2-40B4-BE49-F238E27FC236}">
                  <a16:creationId xmlns:a16="http://schemas.microsoft.com/office/drawing/2014/main" id="{00000000-0008-0000-0500-00000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411</xdr:row>
          <xdr:rowOff>9525</xdr:rowOff>
        </xdr:from>
        <xdr:to>
          <xdr:col>16</xdr:col>
          <xdr:colOff>0</xdr:colOff>
          <xdr:row>412</xdr:row>
          <xdr:rowOff>0</xdr:rowOff>
        </xdr:to>
        <xdr:sp macro="" textlink="">
          <xdr:nvSpPr>
            <xdr:cNvPr id="297224" name="オプション J1612" hidden="1">
              <a:extLst>
                <a:ext uri="{63B3BB69-23CF-44E3-9099-C40C66FF867C}">
                  <a14:compatExt spid="_x0000_s297224"/>
                </a:ext>
                <a:ext uri="{FF2B5EF4-FFF2-40B4-BE49-F238E27FC236}">
                  <a16:creationId xmlns:a16="http://schemas.microsoft.com/office/drawing/2014/main" id="{00000000-0008-0000-0500-00000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412</xdr:row>
          <xdr:rowOff>0</xdr:rowOff>
        </xdr:from>
        <xdr:to>
          <xdr:col>16</xdr:col>
          <xdr:colOff>0</xdr:colOff>
          <xdr:row>413</xdr:row>
          <xdr:rowOff>0</xdr:rowOff>
        </xdr:to>
        <xdr:sp macro="" textlink="">
          <xdr:nvSpPr>
            <xdr:cNvPr id="297225" name="オプション J1613" hidden="1">
              <a:extLst>
                <a:ext uri="{63B3BB69-23CF-44E3-9099-C40C66FF867C}">
                  <a14:compatExt spid="_x0000_s297225"/>
                </a:ext>
                <a:ext uri="{FF2B5EF4-FFF2-40B4-BE49-F238E27FC236}">
                  <a16:creationId xmlns:a16="http://schemas.microsoft.com/office/drawing/2014/main" id="{00000000-0008-0000-0500-00000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405</xdr:row>
          <xdr:rowOff>0</xdr:rowOff>
        </xdr:from>
        <xdr:to>
          <xdr:col>52</xdr:col>
          <xdr:colOff>47625</xdr:colOff>
          <xdr:row>406</xdr:row>
          <xdr:rowOff>0</xdr:rowOff>
        </xdr:to>
        <xdr:sp macro="" textlink="">
          <xdr:nvSpPr>
            <xdr:cNvPr id="297226" name="オプション J641" hidden="1">
              <a:extLst>
                <a:ext uri="{63B3BB69-23CF-44E3-9099-C40C66FF867C}">
                  <a14:compatExt spid="_x0000_s297226"/>
                </a:ext>
                <a:ext uri="{FF2B5EF4-FFF2-40B4-BE49-F238E27FC236}">
                  <a16:creationId xmlns:a16="http://schemas.microsoft.com/office/drawing/2014/main" id="{00000000-0008-0000-0500-00000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406</xdr:row>
          <xdr:rowOff>0</xdr:rowOff>
        </xdr:from>
        <xdr:to>
          <xdr:col>52</xdr:col>
          <xdr:colOff>47625</xdr:colOff>
          <xdr:row>408</xdr:row>
          <xdr:rowOff>0</xdr:rowOff>
        </xdr:to>
        <xdr:sp macro="" textlink="">
          <xdr:nvSpPr>
            <xdr:cNvPr id="297227" name="オプション J642" hidden="1">
              <a:extLst>
                <a:ext uri="{63B3BB69-23CF-44E3-9099-C40C66FF867C}">
                  <a14:compatExt spid="_x0000_s297227"/>
                </a:ext>
                <a:ext uri="{FF2B5EF4-FFF2-40B4-BE49-F238E27FC236}">
                  <a16:creationId xmlns:a16="http://schemas.microsoft.com/office/drawing/2014/main" id="{00000000-0008-0000-0500-00000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407</xdr:row>
          <xdr:rowOff>228600</xdr:rowOff>
        </xdr:from>
        <xdr:to>
          <xdr:col>52</xdr:col>
          <xdr:colOff>47625</xdr:colOff>
          <xdr:row>408</xdr:row>
          <xdr:rowOff>228600</xdr:rowOff>
        </xdr:to>
        <xdr:sp macro="" textlink="">
          <xdr:nvSpPr>
            <xdr:cNvPr id="297228" name="オプション J643" hidden="1">
              <a:extLst>
                <a:ext uri="{63B3BB69-23CF-44E3-9099-C40C66FF867C}">
                  <a14:compatExt spid="_x0000_s297228"/>
                </a:ext>
                <a:ext uri="{FF2B5EF4-FFF2-40B4-BE49-F238E27FC236}">
                  <a16:creationId xmlns:a16="http://schemas.microsoft.com/office/drawing/2014/main" id="{00000000-0008-0000-0500-00000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415</xdr:row>
          <xdr:rowOff>0</xdr:rowOff>
        </xdr:from>
        <xdr:to>
          <xdr:col>16</xdr:col>
          <xdr:colOff>0</xdr:colOff>
          <xdr:row>416</xdr:row>
          <xdr:rowOff>0</xdr:rowOff>
        </xdr:to>
        <xdr:sp macro="" textlink="">
          <xdr:nvSpPr>
            <xdr:cNvPr id="297229" name="オプション J711" hidden="1">
              <a:extLst>
                <a:ext uri="{63B3BB69-23CF-44E3-9099-C40C66FF867C}">
                  <a14:compatExt spid="_x0000_s297229"/>
                </a:ext>
                <a:ext uri="{FF2B5EF4-FFF2-40B4-BE49-F238E27FC236}">
                  <a16:creationId xmlns:a16="http://schemas.microsoft.com/office/drawing/2014/main" id="{00000000-0008-0000-0500-00000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416</xdr:row>
          <xdr:rowOff>0</xdr:rowOff>
        </xdr:from>
        <xdr:to>
          <xdr:col>16</xdr:col>
          <xdr:colOff>0</xdr:colOff>
          <xdr:row>417</xdr:row>
          <xdr:rowOff>0</xdr:rowOff>
        </xdr:to>
        <xdr:sp macro="" textlink="">
          <xdr:nvSpPr>
            <xdr:cNvPr id="297230" name="オプション J712" hidden="1">
              <a:extLst>
                <a:ext uri="{63B3BB69-23CF-44E3-9099-C40C66FF867C}">
                  <a14:compatExt spid="_x0000_s297230"/>
                </a:ext>
                <a:ext uri="{FF2B5EF4-FFF2-40B4-BE49-F238E27FC236}">
                  <a16:creationId xmlns:a16="http://schemas.microsoft.com/office/drawing/2014/main" id="{00000000-0008-0000-0500-00000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417</xdr:row>
          <xdr:rowOff>9525</xdr:rowOff>
        </xdr:from>
        <xdr:to>
          <xdr:col>16</xdr:col>
          <xdr:colOff>0</xdr:colOff>
          <xdr:row>418</xdr:row>
          <xdr:rowOff>0</xdr:rowOff>
        </xdr:to>
        <xdr:sp macro="" textlink="">
          <xdr:nvSpPr>
            <xdr:cNvPr id="297231" name="オプション J713" hidden="1">
              <a:extLst>
                <a:ext uri="{63B3BB69-23CF-44E3-9099-C40C66FF867C}">
                  <a14:compatExt spid="_x0000_s297231"/>
                </a:ext>
                <a:ext uri="{FF2B5EF4-FFF2-40B4-BE49-F238E27FC236}">
                  <a16:creationId xmlns:a16="http://schemas.microsoft.com/office/drawing/2014/main" id="{00000000-0008-0000-0500-00000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415</xdr:row>
          <xdr:rowOff>9525</xdr:rowOff>
        </xdr:from>
        <xdr:to>
          <xdr:col>28</xdr:col>
          <xdr:colOff>0</xdr:colOff>
          <xdr:row>416</xdr:row>
          <xdr:rowOff>0</xdr:rowOff>
        </xdr:to>
        <xdr:sp macro="" textlink="">
          <xdr:nvSpPr>
            <xdr:cNvPr id="297232" name="オプション J721" hidden="1">
              <a:extLst>
                <a:ext uri="{63B3BB69-23CF-44E3-9099-C40C66FF867C}">
                  <a14:compatExt spid="_x0000_s297232"/>
                </a:ext>
                <a:ext uri="{FF2B5EF4-FFF2-40B4-BE49-F238E27FC236}">
                  <a16:creationId xmlns:a16="http://schemas.microsoft.com/office/drawing/2014/main" id="{00000000-0008-0000-0500-00001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416</xdr:row>
          <xdr:rowOff>9525</xdr:rowOff>
        </xdr:from>
        <xdr:to>
          <xdr:col>28</xdr:col>
          <xdr:colOff>0</xdr:colOff>
          <xdr:row>417</xdr:row>
          <xdr:rowOff>0</xdr:rowOff>
        </xdr:to>
        <xdr:sp macro="" textlink="">
          <xdr:nvSpPr>
            <xdr:cNvPr id="297233" name="オプション J722" hidden="1">
              <a:extLst>
                <a:ext uri="{63B3BB69-23CF-44E3-9099-C40C66FF867C}">
                  <a14:compatExt spid="_x0000_s297233"/>
                </a:ext>
                <a:ext uri="{FF2B5EF4-FFF2-40B4-BE49-F238E27FC236}">
                  <a16:creationId xmlns:a16="http://schemas.microsoft.com/office/drawing/2014/main" id="{00000000-0008-0000-0500-00001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417</xdr:row>
          <xdr:rowOff>0</xdr:rowOff>
        </xdr:from>
        <xdr:to>
          <xdr:col>28</xdr:col>
          <xdr:colOff>0</xdr:colOff>
          <xdr:row>418</xdr:row>
          <xdr:rowOff>0</xdr:rowOff>
        </xdr:to>
        <xdr:sp macro="" textlink="">
          <xdr:nvSpPr>
            <xdr:cNvPr id="297234" name="オプション J723" hidden="1">
              <a:extLst>
                <a:ext uri="{63B3BB69-23CF-44E3-9099-C40C66FF867C}">
                  <a14:compatExt spid="_x0000_s297234"/>
                </a:ext>
                <a:ext uri="{FF2B5EF4-FFF2-40B4-BE49-F238E27FC236}">
                  <a16:creationId xmlns:a16="http://schemas.microsoft.com/office/drawing/2014/main" id="{00000000-0008-0000-0500-00001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415</xdr:row>
          <xdr:rowOff>9525</xdr:rowOff>
        </xdr:from>
        <xdr:to>
          <xdr:col>41</xdr:col>
          <xdr:colOff>0</xdr:colOff>
          <xdr:row>416</xdr:row>
          <xdr:rowOff>0</xdr:rowOff>
        </xdr:to>
        <xdr:sp macro="" textlink="">
          <xdr:nvSpPr>
            <xdr:cNvPr id="297235" name="オプション J731" hidden="1">
              <a:extLst>
                <a:ext uri="{63B3BB69-23CF-44E3-9099-C40C66FF867C}">
                  <a14:compatExt spid="_x0000_s297235"/>
                </a:ext>
                <a:ext uri="{FF2B5EF4-FFF2-40B4-BE49-F238E27FC236}">
                  <a16:creationId xmlns:a16="http://schemas.microsoft.com/office/drawing/2014/main" id="{00000000-0008-0000-0500-00001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416</xdr:row>
          <xdr:rowOff>9525</xdr:rowOff>
        </xdr:from>
        <xdr:to>
          <xdr:col>41</xdr:col>
          <xdr:colOff>0</xdr:colOff>
          <xdr:row>417</xdr:row>
          <xdr:rowOff>0</xdr:rowOff>
        </xdr:to>
        <xdr:sp macro="" textlink="">
          <xdr:nvSpPr>
            <xdr:cNvPr id="297236" name="オプション J732" hidden="1">
              <a:extLst>
                <a:ext uri="{63B3BB69-23CF-44E3-9099-C40C66FF867C}">
                  <a14:compatExt spid="_x0000_s297236"/>
                </a:ext>
                <a:ext uri="{FF2B5EF4-FFF2-40B4-BE49-F238E27FC236}">
                  <a16:creationId xmlns:a16="http://schemas.microsoft.com/office/drawing/2014/main" id="{00000000-0008-0000-0500-00001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417</xdr:row>
          <xdr:rowOff>0</xdr:rowOff>
        </xdr:from>
        <xdr:to>
          <xdr:col>41</xdr:col>
          <xdr:colOff>0</xdr:colOff>
          <xdr:row>418</xdr:row>
          <xdr:rowOff>0</xdr:rowOff>
        </xdr:to>
        <xdr:sp macro="" textlink="">
          <xdr:nvSpPr>
            <xdr:cNvPr id="297237" name="オプション J733" hidden="1">
              <a:extLst>
                <a:ext uri="{63B3BB69-23CF-44E3-9099-C40C66FF867C}">
                  <a14:compatExt spid="_x0000_s297237"/>
                </a:ext>
                <a:ext uri="{FF2B5EF4-FFF2-40B4-BE49-F238E27FC236}">
                  <a16:creationId xmlns:a16="http://schemas.microsoft.com/office/drawing/2014/main" id="{00000000-0008-0000-0500-00001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419</xdr:row>
          <xdr:rowOff>0</xdr:rowOff>
        </xdr:from>
        <xdr:to>
          <xdr:col>16</xdr:col>
          <xdr:colOff>0</xdr:colOff>
          <xdr:row>420</xdr:row>
          <xdr:rowOff>0</xdr:rowOff>
        </xdr:to>
        <xdr:sp macro="" textlink="">
          <xdr:nvSpPr>
            <xdr:cNvPr id="297238" name="オプション J1711" hidden="1">
              <a:extLst>
                <a:ext uri="{63B3BB69-23CF-44E3-9099-C40C66FF867C}">
                  <a14:compatExt spid="_x0000_s297238"/>
                </a:ext>
                <a:ext uri="{FF2B5EF4-FFF2-40B4-BE49-F238E27FC236}">
                  <a16:creationId xmlns:a16="http://schemas.microsoft.com/office/drawing/2014/main" id="{00000000-0008-0000-0500-00001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420</xdr:row>
          <xdr:rowOff>9525</xdr:rowOff>
        </xdr:from>
        <xdr:to>
          <xdr:col>16</xdr:col>
          <xdr:colOff>0</xdr:colOff>
          <xdr:row>421</xdr:row>
          <xdr:rowOff>0</xdr:rowOff>
        </xdr:to>
        <xdr:sp macro="" textlink="">
          <xdr:nvSpPr>
            <xdr:cNvPr id="297239" name="オプション J1712" hidden="1">
              <a:extLst>
                <a:ext uri="{63B3BB69-23CF-44E3-9099-C40C66FF867C}">
                  <a14:compatExt spid="_x0000_s297239"/>
                </a:ext>
                <a:ext uri="{FF2B5EF4-FFF2-40B4-BE49-F238E27FC236}">
                  <a16:creationId xmlns:a16="http://schemas.microsoft.com/office/drawing/2014/main" id="{00000000-0008-0000-0500-00001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421</xdr:row>
          <xdr:rowOff>0</xdr:rowOff>
        </xdr:from>
        <xdr:to>
          <xdr:col>16</xdr:col>
          <xdr:colOff>0</xdr:colOff>
          <xdr:row>422</xdr:row>
          <xdr:rowOff>0</xdr:rowOff>
        </xdr:to>
        <xdr:sp macro="" textlink="">
          <xdr:nvSpPr>
            <xdr:cNvPr id="297240" name="オプション J1713" hidden="1">
              <a:extLst>
                <a:ext uri="{63B3BB69-23CF-44E3-9099-C40C66FF867C}">
                  <a14:compatExt spid="_x0000_s297240"/>
                </a:ext>
                <a:ext uri="{FF2B5EF4-FFF2-40B4-BE49-F238E27FC236}">
                  <a16:creationId xmlns:a16="http://schemas.microsoft.com/office/drawing/2014/main" id="{00000000-0008-0000-0500-00001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419</xdr:row>
          <xdr:rowOff>9525</xdr:rowOff>
        </xdr:from>
        <xdr:to>
          <xdr:col>28</xdr:col>
          <xdr:colOff>0</xdr:colOff>
          <xdr:row>420</xdr:row>
          <xdr:rowOff>0</xdr:rowOff>
        </xdr:to>
        <xdr:sp macro="" textlink="">
          <xdr:nvSpPr>
            <xdr:cNvPr id="297241" name="オプション J1721" hidden="1">
              <a:extLst>
                <a:ext uri="{63B3BB69-23CF-44E3-9099-C40C66FF867C}">
                  <a14:compatExt spid="_x0000_s297241"/>
                </a:ext>
                <a:ext uri="{FF2B5EF4-FFF2-40B4-BE49-F238E27FC236}">
                  <a16:creationId xmlns:a16="http://schemas.microsoft.com/office/drawing/2014/main" id="{00000000-0008-0000-0500-00001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420</xdr:row>
          <xdr:rowOff>0</xdr:rowOff>
        </xdr:from>
        <xdr:to>
          <xdr:col>28</xdr:col>
          <xdr:colOff>0</xdr:colOff>
          <xdr:row>421</xdr:row>
          <xdr:rowOff>0</xdr:rowOff>
        </xdr:to>
        <xdr:sp macro="" textlink="">
          <xdr:nvSpPr>
            <xdr:cNvPr id="297242" name="オプション J1722" hidden="1">
              <a:extLst>
                <a:ext uri="{63B3BB69-23CF-44E3-9099-C40C66FF867C}">
                  <a14:compatExt spid="_x0000_s297242"/>
                </a:ext>
                <a:ext uri="{FF2B5EF4-FFF2-40B4-BE49-F238E27FC236}">
                  <a16:creationId xmlns:a16="http://schemas.microsoft.com/office/drawing/2014/main" id="{00000000-0008-0000-0500-00001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421</xdr:row>
          <xdr:rowOff>0</xdr:rowOff>
        </xdr:from>
        <xdr:to>
          <xdr:col>28</xdr:col>
          <xdr:colOff>0</xdr:colOff>
          <xdr:row>422</xdr:row>
          <xdr:rowOff>0</xdr:rowOff>
        </xdr:to>
        <xdr:sp macro="" textlink="">
          <xdr:nvSpPr>
            <xdr:cNvPr id="297243" name="オプション J1723" hidden="1">
              <a:extLst>
                <a:ext uri="{63B3BB69-23CF-44E3-9099-C40C66FF867C}">
                  <a14:compatExt spid="_x0000_s297243"/>
                </a:ext>
                <a:ext uri="{FF2B5EF4-FFF2-40B4-BE49-F238E27FC236}">
                  <a16:creationId xmlns:a16="http://schemas.microsoft.com/office/drawing/2014/main" id="{00000000-0008-0000-0500-00001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419</xdr:row>
          <xdr:rowOff>9525</xdr:rowOff>
        </xdr:from>
        <xdr:to>
          <xdr:col>41</xdr:col>
          <xdr:colOff>0</xdr:colOff>
          <xdr:row>420</xdr:row>
          <xdr:rowOff>0</xdr:rowOff>
        </xdr:to>
        <xdr:sp macro="" textlink="">
          <xdr:nvSpPr>
            <xdr:cNvPr id="297244" name="オプション J1731" hidden="1">
              <a:extLst>
                <a:ext uri="{63B3BB69-23CF-44E3-9099-C40C66FF867C}">
                  <a14:compatExt spid="_x0000_s297244"/>
                </a:ext>
                <a:ext uri="{FF2B5EF4-FFF2-40B4-BE49-F238E27FC236}">
                  <a16:creationId xmlns:a16="http://schemas.microsoft.com/office/drawing/2014/main" id="{00000000-0008-0000-0500-00001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420</xdr:row>
          <xdr:rowOff>9525</xdr:rowOff>
        </xdr:from>
        <xdr:to>
          <xdr:col>41</xdr:col>
          <xdr:colOff>0</xdr:colOff>
          <xdr:row>421</xdr:row>
          <xdr:rowOff>0</xdr:rowOff>
        </xdr:to>
        <xdr:sp macro="" textlink="">
          <xdr:nvSpPr>
            <xdr:cNvPr id="297245" name="オプション J1732" hidden="1">
              <a:extLst>
                <a:ext uri="{63B3BB69-23CF-44E3-9099-C40C66FF867C}">
                  <a14:compatExt spid="_x0000_s297245"/>
                </a:ext>
                <a:ext uri="{FF2B5EF4-FFF2-40B4-BE49-F238E27FC236}">
                  <a16:creationId xmlns:a16="http://schemas.microsoft.com/office/drawing/2014/main" id="{00000000-0008-0000-0500-00001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421</xdr:row>
          <xdr:rowOff>9525</xdr:rowOff>
        </xdr:from>
        <xdr:to>
          <xdr:col>41</xdr:col>
          <xdr:colOff>0</xdr:colOff>
          <xdr:row>422</xdr:row>
          <xdr:rowOff>0</xdr:rowOff>
        </xdr:to>
        <xdr:sp macro="" textlink="">
          <xdr:nvSpPr>
            <xdr:cNvPr id="297246" name="オプション J1733" hidden="1">
              <a:extLst>
                <a:ext uri="{63B3BB69-23CF-44E3-9099-C40C66FF867C}">
                  <a14:compatExt spid="_x0000_s297246"/>
                </a:ext>
                <a:ext uri="{FF2B5EF4-FFF2-40B4-BE49-F238E27FC236}">
                  <a16:creationId xmlns:a16="http://schemas.microsoft.com/office/drawing/2014/main" id="{00000000-0008-0000-0500-00001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414</xdr:row>
          <xdr:rowOff>0</xdr:rowOff>
        </xdr:from>
        <xdr:to>
          <xdr:col>52</xdr:col>
          <xdr:colOff>47625</xdr:colOff>
          <xdr:row>415</xdr:row>
          <xdr:rowOff>0</xdr:rowOff>
        </xdr:to>
        <xdr:sp macro="" textlink="">
          <xdr:nvSpPr>
            <xdr:cNvPr id="297247" name="オプション J741" hidden="1">
              <a:extLst>
                <a:ext uri="{63B3BB69-23CF-44E3-9099-C40C66FF867C}">
                  <a14:compatExt spid="_x0000_s297247"/>
                </a:ext>
                <a:ext uri="{FF2B5EF4-FFF2-40B4-BE49-F238E27FC236}">
                  <a16:creationId xmlns:a16="http://schemas.microsoft.com/office/drawing/2014/main" id="{00000000-0008-0000-0500-00001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415</xdr:row>
          <xdr:rowOff>0</xdr:rowOff>
        </xdr:from>
        <xdr:to>
          <xdr:col>52</xdr:col>
          <xdr:colOff>47625</xdr:colOff>
          <xdr:row>417</xdr:row>
          <xdr:rowOff>0</xdr:rowOff>
        </xdr:to>
        <xdr:sp macro="" textlink="">
          <xdr:nvSpPr>
            <xdr:cNvPr id="297248" name="オプション J742" hidden="1">
              <a:extLst>
                <a:ext uri="{63B3BB69-23CF-44E3-9099-C40C66FF867C}">
                  <a14:compatExt spid="_x0000_s297248"/>
                </a:ext>
                <a:ext uri="{FF2B5EF4-FFF2-40B4-BE49-F238E27FC236}">
                  <a16:creationId xmlns:a16="http://schemas.microsoft.com/office/drawing/2014/main" id="{00000000-0008-0000-0500-00002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417</xdr:row>
          <xdr:rowOff>0</xdr:rowOff>
        </xdr:from>
        <xdr:to>
          <xdr:col>52</xdr:col>
          <xdr:colOff>47625</xdr:colOff>
          <xdr:row>418</xdr:row>
          <xdr:rowOff>0</xdr:rowOff>
        </xdr:to>
        <xdr:sp macro="" textlink="">
          <xdr:nvSpPr>
            <xdr:cNvPr id="297249" name="オプション J743" hidden="1">
              <a:extLst>
                <a:ext uri="{63B3BB69-23CF-44E3-9099-C40C66FF867C}">
                  <a14:compatExt spid="_x0000_s297249"/>
                </a:ext>
                <a:ext uri="{FF2B5EF4-FFF2-40B4-BE49-F238E27FC236}">
                  <a16:creationId xmlns:a16="http://schemas.microsoft.com/office/drawing/2014/main" id="{00000000-0008-0000-0500-00002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0</xdr:colOff>
          <xdr:row>422</xdr:row>
          <xdr:rowOff>9525</xdr:rowOff>
        </xdr:from>
        <xdr:to>
          <xdr:col>45</xdr:col>
          <xdr:colOff>0</xdr:colOff>
          <xdr:row>423</xdr:row>
          <xdr:rowOff>0</xdr:rowOff>
        </xdr:to>
        <xdr:sp macro="" textlink="">
          <xdr:nvSpPr>
            <xdr:cNvPr id="297250" name="オプション J81" hidden="1">
              <a:extLst>
                <a:ext uri="{63B3BB69-23CF-44E3-9099-C40C66FF867C}">
                  <a14:compatExt spid="_x0000_s297250"/>
                </a:ext>
                <a:ext uri="{FF2B5EF4-FFF2-40B4-BE49-F238E27FC236}">
                  <a16:creationId xmlns:a16="http://schemas.microsoft.com/office/drawing/2014/main" id="{00000000-0008-0000-0500-00002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0</xdr:colOff>
          <xdr:row>423</xdr:row>
          <xdr:rowOff>9525</xdr:rowOff>
        </xdr:from>
        <xdr:to>
          <xdr:col>45</xdr:col>
          <xdr:colOff>0</xdr:colOff>
          <xdr:row>424</xdr:row>
          <xdr:rowOff>0</xdr:rowOff>
        </xdr:to>
        <xdr:sp macro="" textlink="">
          <xdr:nvSpPr>
            <xdr:cNvPr id="297251" name="オプション J82" hidden="1">
              <a:extLst>
                <a:ext uri="{63B3BB69-23CF-44E3-9099-C40C66FF867C}">
                  <a14:compatExt spid="_x0000_s297251"/>
                </a:ext>
                <a:ext uri="{FF2B5EF4-FFF2-40B4-BE49-F238E27FC236}">
                  <a16:creationId xmlns:a16="http://schemas.microsoft.com/office/drawing/2014/main" id="{00000000-0008-0000-0500-00002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0</xdr:colOff>
          <xdr:row>424</xdr:row>
          <xdr:rowOff>0</xdr:rowOff>
        </xdr:from>
        <xdr:to>
          <xdr:col>45</xdr:col>
          <xdr:colOff>0</xdr:colOff>
          <xdr:row>425</xdr:row>
          <xdr:rowOff>0</xdr:rowOff>
        </xdr:to>
        <xdr:sp macro="" textlink="">
          <xdr:nvSpPr>
            <xdr:cNvPr id="297252" name="オプション J83" hidden="1">
              <a:extLst>
                <a:ext uri="{63B3BB69-23CF-44E3-9099-C40C66FF867C}">
                  <a14:compatExt spid="_x0000_s297252"/>
                </a:ext>
                <a:ext uri="{FF2B5EF4-FFF2-40B4-BE49-F238E27FC236}">
                  <a16:creationId xmlns:a16="http://schemas.microsoft.com/office/drawing/2014/main" id="{00000000-0008-0000-0500-00002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431</xdr:row>
          <xdr:rowOff>0</xdr:rowOff>
        </xdr:from>
        <xdr:to>
          <xdr:col>21</xdr:col>
          <xdr:colOff>0</xdr:colOff>
          <xdr:row>435</xdr:row>
          <xdr:rowOff>0</xdr:rowOff>
        </xdr:to>
        <xdr:sp macro="" textlink="">
          <xdr:nvSpPr>
            <xdr:cNvPr id="297253" name="グループ K110" hidden="1">
              <a:extLst>
                <a:ext uri="{63B3BB69-23CF-44E3-9099-C40C66FF867C}">
                  <a14:compatExt spid="_x0000_s297253"/>
                </a:ext>
                <a:ext uri="{FF2B5EF4-FFF2-40B4-BE49-F238E27FC236}">
                  <a16:creationId xmlns:a16="http://schemas.microsoft.com/office/drawing/2014/main" id="{00000000-0008-0000-0500-00002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435</xdr:row>
          <xdr:rowOff>0</xdr:rowOff>
        </xdr:from>
        <xdr:to>
          <xdr:col>21</xdr:col>
          <xdr:colOff>0</xdr:colOff>
          <xdr:row>439</xdr:row>
          <xdr:rowOff>0</xdr:rowOff>
        </xdr:to>
        <xdr:sp macro="" textlink="">
          <xdr:nvSpPr>
            <xdr:cNvPr id="297254" name="グループ K1110" hidden="1">
              <a:extLst>
                <a:ext uri="{63B3BB69-23CF-44E3-9099-C40C66FF867C}">
                  <a14:compatExt spid="_x0000_s297254"/>
                </a:ext>
                <a:ext uri="{FF2B5EF4-FFF2-40B4-BE49-F238E27FC236}">
                  <a16:creationId xmlns:a16="http://schemas.microsoft.com/office/drawing/2014/main" id="{00000000-0008-0000-0500-00002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431</xdr:row>
          <xdr:rowOff>0</xdr:rowOff>
        </xdr:from>
        <xdr:to>
          <xdr:col>34</xdr:col>
          <xdr:colOff>0</xdr:colOff>
          <xdr:row>435</xdr:row>
          <xdr:rowOff>0</xdr:rowOff>
        </xdr:to>
        <xdr:sp macro="" textlink="">
          <xdr:nvSpPr>
            <xdr:cNvPr id="297255" name="グループ K120" hidden="1">
              <a:extLst>
                <a:ext uri="{63B3BB69-23CF-44E3-9099-C40C66FF867C}">
                  <a14:compatExt spid="_x0000_s297255"/>
                </a:ext>
                <a:ext uri="{FF2B5EF4-FFF2-40B4-BE49-F238E27FC236}">
                  <a16:creationId xmlns:a16="http://schemas.microsoft.com/office/drawing/2014/main" id="{00000000-0008-0000-0500-00002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435</xdr:row>
          <xdr:rowOff>0</xdr:rowOff>
        </xdr:from>
        <xdr:to>
          <xdr:col>34</xdr:col>
          <xdr:colOff>0</xdr:colOff>
          <xdr:row>439</xdr:row>
          <xdr:rowOff>0</xdr:rowOff>
        </xdr:to>
        <xdr:sp macro="" textlink="">
          <xdr:nvSpPr>
            <xdr:cNvPr id="297256" name="グループ K1120" hidden="1">
              <a:extLst>
                <a:ext uri="{63B3BB69-23CF-44E3-9099-C40C66FF867C}">
                  <a14:compatExt spid="_x0000_s297256"/>
                </a:ext>
                <a:ext uri="{FF2B5EF4-FFF2-40B4-BE49-F238E27FC236}">
                  <a16:creationId xmlns:a16="http://schemas.microsoft.com/office/drawing/2014/main" id="{00000000-0008-0000-0500-00002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431</xdr:row>
          <xdr:rowOff>0</xdr:rowOff>
        </xdr:from>
        <xdr:to>
          <xdr:col>46</xdr:col>
          <xdr:colOff>0</xdr:colOff>
          <xdr:row>435</xdr:row>
          <xdr:rowOff>0</xdr:rowOff>
        </xdr:to>
        <xdr:sp macro="" textlink="">
          <xdr:nvSpPr>
            <xdr:cNvPr id="297257" name="グループ K130" hidden="1">
              <a:extLst>
                <a:ext uri="{63B3BB69-23CF-44E3-9099-C40C66FF867C}">
                  <a14:compatExt spid="_x0000_s297257"/>
                </a:ext>
                <a:ext uri="{FF2B5EF4-FFF2-40B4-BE49-F238E27FC236}">
                  <a16:creationId xmlns:a16="http://schemas.microsoft.com/office/drawing/2014/main" id="{00000000-0008-0000-0500-000029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435</xdr:row>
          <xdr:rowOff>0</xdr:rowOff>
        </xdr:from>
        <xdr:to>
          <xdr:col>46</xdr:col>
          <xdr:colOff>0</xdr:colOff>
          <xdr:row>439</xdr:row>
          <xdr:rowOff>0</xdr:rowOff>
        </xdr:to>
        <xdr:sp macro="" textlink="">
          <xdr:nvSpPr>
            <xdr:cNvPr id="297258" name="グループ K1130" hidden="1">
              <a:extLst>
                <a:ext uri="{63B3BB69-23CF-44E3-9099-C40C66FF867C}">
                  <a14:compatExt spid="_x0000_s297258"/>
                </a:ext>
                <a:ext uri="{FF2B5EF4-FFF2-40B4-BE49-F238E27FC236}">
                  <a16:creationId xmlns:a16="http://schemas.microsoft.com/office/drawing/2014/main" id="{00000000-0008-0000-0500-00002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431</xdr:row>
          <xdr:rowOff>0</xdr:rowOff>
        </xdr:from>
        <xdr:to>
          <xdr:col>58</xdr:col>
          <xdr:colOff>0</xdr:colOff>
          <xdr:row>439</xdr:row>
          <xdr:rowOff>0</xdr:rowOff>
        </xdr:to>
        <xdr:sp macro="" textlink="">
          <xdr:nvSpPr>
            <xdr:cNvPr id="297259" name="グループ K140" hidden="1">
              <a:extLst>
                <a:ext uri="{63B3BB69-23CF-44E3-9099-C40C66FF867C}">
                  <a14:compatExt spid="_x0000_s297259"/>
                </a:ext>
                <a:ext uri="{FF2B5EF4-FFF2-40B4-BE49-F238E27FC236}">
                  <a16:creationId xmlns:a16="http://schemas.microsoft.com/office/drawing/2014/main" id="{00000000-0008-0000-0500-00002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441</xdr:row>
          <xdr:rowOff>0</xdr:rowOff>
        </xdr:from>
        <xdr:to>
          <xdr:col>58</xdr:col>
          <xdr:colOff>0</xdr:colOff>
          <xdr:row>449</xdr:row>
          <xdr:rowOff>0</xdr:rowOff>
        </xdr:to>
        <xdr:sp macro="" textlink="">
          <xdr:nvSpPr>
            <xdr:cNvPr id="297260" name="グループ K2140" hidden="1">
              <a:extLst>
                <a:ext uri="{63B3BB69-23CF-44E3-9099-C40C66FF867C}">
                  <a14:compatExt spid="_x0000_s297260"/>
                </a:ext>
                <a:ext uri="{FF2B5EF4-FFF2-40B4-BE49-F238E27FC236}">
                  <a16:creationId xmlns:a16="http://schemas.microsoft.com/office/drawing/2014/main" id="{00000000-0008-0000-0500-00002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441</xdr:row>
          <xdr:rowOff>0</xdr:rowOff>
        </xdr:from>
        <xdr:to>
          <xdr:col>46</xdr:col>
          <xdr:colOff>0</xdr:colOff>
          <xdr:row>445</xdr:row>
          <xdr:rowOff>0</xdr:rowOff>
        </xdr:to>
        <xdr:sp macro="" textlink="">
          <xdr:nvSpPr>
            <xdr:cNvPr id="297261" name="グループ K2130" hidden="1">
              <a:extLst>
                <a:ext uri="{63B3BB69-23CF-44E3-9099-C40C66FF867C}">
                  <a14:compatExt spid="_x0000_s297261"/>
                </a:ext>
                <a:ext uri="{FF2B5EF4-FFF2-40B4-BE49-F238E27FC236}">
                  <a16:creationId xmlns:a16="http://schemas.microsoft.com/office/drawing/2014/main" id="{00000000-0008-0000-0500-00002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441</xdr:row>
          <xdr:rowOff>0</xdr:rowOff>
        </xdr:from>
        <xdr:to>
          <xdr:col>34</xdr:col>
          <xdr:colOff>0</xdr:colOff>
          <xdr:row>445</xdr:row>
          <xdr:rowOff>0</xdr:rowOff>
        </xdr:to>
        <xdr:sp macro="" textlink="">
          <xdr:nvSpPr>
            <xdr:cNvPr id="297262" name="グループ K2120" hidden="1">
              <a:extLst>
                <a:ext uri="{63B3BB69-23CF-44E3-9099-C40C66FF867C}">
                  <a14:compatExt spid="_x0000_s297262"/>
                </a:ext>
                <a:ext uri="{FF2B5EF4-FFF2-40B4-BE49-F238E27FC236}">
                  <a16:creationId xmlns:a16="http://schemas.microsoft.com/office/drawing/2014/main" id="{00000000-0008-0000-0500-00002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441</xdr:row>
          <xdr:rowOff>0</xdr:rowOff>
        </xdr:from>
        <xdr:to>
          <xdr:col>21</xdr:col>
          <xdr:colOff>0</xdr:colOff>
          <xdr:row>445</xdr:row>
          <xdr:rowOff>0</xdr:rowOff>
        </xdr:to>
        <xdr:sp macro="" textlink="">
          <xdr:nvSpPr>
            <xdr:cNvPr id="297263" name="グループ K2110" hidden="1">
              <a:extLst>
                <a:ext uri="{63B3BB69-23CF-44E3-9099-C40C66FF867C}">
                  <a14:compatExt spid="_x0000_s297263"/>
                </a:ext>
                <a:ext uri="{FF2B5EF4-FFF2-40B4-BE49-F238E27FC236}">
                  <a16:creationId xmlns:a16="http://schemas.microsoft.com/office/drawing/2014/main" id="{00000000-0008-0000-0500-00002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445</xdr:row>
          <xdr:rowOff>0</xdr:rowOff>
        </xdr:from>
        <xdr:to>
          <xdr:col>21</xdr:col>
          <xdr:colOff>0</xdr:colOff>
          <xdr:row>449</xdr:row>
          <xdr:rowOff>0</xdr:rowOff>
        </xdr:to>
        <xdr:sp macro="" textlink="">
          <xdr:nvSpPr>
            <xdr:cNvPr id="297264" name="グループ K12110" hidden="1">
              <a:extLst>
                <a:ext uri="{63B3BB69-23CF-44E3-9099-C40C66FF867C}">
                  <a14:compatExt spid="_x0000_s297264"/>
                </a:ext>
                <a:ext uri="{FF2B5EF4-FFF2-40B4-BE49-F238E27FC236}">
                  <a16:creationId xmlns:a16="http://schemas.microsoft.com/office/drawing/2014/main" id="{00000000-0008-0000-0500-000030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445</xdr:row>
          <xdr:rowOff>0</xdr:rowOff>
        </xdr:from>
        <xdr:to>
          <xdr:col>34</xdr:col>
          <xdr:colOff>0</xdr:colOff>
          <xdr:row>449</xdr:row>
          <xdr:rowOff>0</xdr:rowOff>
        </xdr:to>
        <xdr:sp macro="" textlink="">
          <xdr:nvSpPr>
            <xdr:cNvPr id="297265" name="グループ K12120" hidden="1">
              <a:extLst>
                <a:ext uri="{63B3BB69-23CF-44E3-9099-C40C66FF867C}">
                  <a14:compatExt spid="_x0000_s297265"/>
                </a:ext>
                <a:ext uri="{FF2B5EF4-FFF2-40B4-BE49-F238E27FC236}">
                  <a16:creationId xmlns:a16="http://schemas.microsoft.com/office/drawing/2014/main" id="{00000000-0008-0000-0500-000031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445</xdr:row>
          <xdr:rowOff>0</xdr:rowOff>
        </xdr:from>
        <xdr:to>
          <xdr:col>46</xdr:col>
          <xdr:colOff>0</xdr:colOff>
          <xdr:row>449</xdr:row>
          <xdr:rowOff>0</xdr:rowOff>
        </xdr:to>
        <xdr:sp macro="" textlink="">
          <xdr:nvSpPr>
            <xdr:cNvPr id="297266" name="グループ K12130" hidden="1">
              <a:extLst>
                <a:ext uri="{63B3BB69-23CF-44E3-9099-C40C66FF867C}">
                  <a14:compatExt spid="_x0000_s297266"/>
                </a:ext>
                <a:ext uri="{FF2B5EF4-FFF2-40B4-BE49-F238E27FC236}">
                  <a16:creationId xmlns:a16="http://schemas.microsoft.com/office/drawing/2014/main" id="{00000000-0008-0000-0500-000032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450</xdr:row>
          <xdr:rowOff>0</xdr:rowOff>
        </xdr:from>
        <xdr:to>
          <xdr:col>21</xdr:col>
          <xdr:colOff>0</xdr:colOff>
          <xdr:row>454</xdr:row>
          <xdr:rowOff>0</xdr:rowOff>
        </xdr:to>
        <xdr:sp macro="" textlink="">
          <xdr:nvSpPr>
            <xdr:cNvPr id="297267" name="グループ K2210" hidden="1">
              <a:extLst>
                <a:ext uri="{63B3BB69-23CF-44E3-9099-C40C66FF867C}">
                  <a14:compatExt spid="_x0000_s297267"/>
                </a:ext>
                <a:ext uri="{FF2B5EF4-FFF2-40B4-BE49-F238E27FC236}">
                  <a16:creationId xmlns:a16="http://schemas.microsoft.com/office/drawing/2014/main" id="{00000000-0008-0000-0500-000033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450</xdr:row>
          <xdr:rowOff>0</xdr:rowOff>
        </xdr:from>
        <xdr:to>
          <xdr:col>34</xdr:col>
          <xdr:colOff>0</xdr:colOff>
          <xdr:row>454</xdr:row>
          <xdr:rowOff>0</xdr:rowOff>
        </xdr:to>
        <xdr:sp macro="" textlink="">
          <xdr:nvSpPr>
            <xdr:cNvPr id="297268" name="グループ K2220" hidden="1">
              <a:extLst>
                <a:ext uri="{63B3BB69-23CF-44E3-9099-C40C66FF867C}">
                  <a14:compatExt spid="_x0000_s297268"/>
                </a:ext>
                <a:ext uri="{FF2B5EF4-FFF2-40B4-BE49-F238E27FC236}">
                  <a16:creationId xmlns:a16="http://schemas.microsoft.com/office/drawing/2014/main" id="{00000000-0008-0000-0500-000034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450</xdr:row>
          <xdr:rowOff>0</xdr:rowOff>
        </xdr:from>
        <xdr:to>
          <xdr:col>46</xdr:col>
          <xdr:colOff>0</xdr:colOff>
          <xdr:row>454</xdr:row>
          <xdr:rowOff>0</xdr:rowOff>
        </xdr:to>
        <xdr:sp macro="" textlink="">
          <xdr:nvSpPr>
            <xdr:cNvPr id="297269" name="グループ K2230" hidden="1">
              <a:extLst>
                <a:ext uri="{63B3BB69-23CF-44E3-9099-C40C66FF867C}">
                  <a14:compatExt spid="_x0000_s297269"/>
                </a:ext>
                <a:ext uri="{FF2B5EF4-FFF2-40B4-BE49-F238E27FC236}">
                  <a16:creationId xmlns:a16="http://schemas.microsoft.com/office/drawing/2014/main" id="{00000000-0008-0000-0500-00003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454</xdr:row>
          <xdr:rowOff>0</xdr:rowOff>
        </xdr:from>
        <xdr:to>
          <xdr:col>21</xdr:col>
          <xdr:colOff>0</xdr:colOff>
          <xdr:row>458</xdr:row>
          <xdr:rowOff>0</xdr:rowOff>
        </xdr:to>
        <xdr:sp macro="" textlink="">
          <xdr:nvSpPr>
            <xdr:cNvPr id="297270" name="グループ K12210" hidden="1">
              <a:extLst>
                <a:ext uri="{63B3BB69-23CF-44E3-9099-C40C66FF867C}">
                  <a14:compatExt spid="_x0000_s297270"/>
                </a:ext>
                <a:ext uri="{FF2B5EF4-FFF2-40B4-BE49-F238E27FC236}">
                  <a16:creationId xmlns:a16="http://schemas.microsoft.com/office/drawing/2014/main" id="{00000000-0008-0000-0500-00003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454</xdr:row>
          <xdr:rowOff>0</xdr:rowOff>
        </xdr:from>
        <xdr:to>
          <xdr:col>34</xdr:col>
          <xdr:colOff>0</xdr:colOff>
          <xdr:row>458</xdr:row>
          <xdr:rowOff>0</xdr:rowOff>
        </xdr:to>
        <xdr:sp macro="" textlink="">
          <xdr:nvSpPr>
            <xdr:cNvPr id="297271" name="グループ K12220" hidden="1">
              <a:extLst>
                <a:ext uri="{63B3BB69-23CF-44E3-9099-C40C66FF867C}">
                  <a14:compatExt spid="_x0000_s297271"/>
                </a:ext>
                <a:ext uri="{FF2B5EF4-FFF2-40B4-BE49-F238E27FC236}">
                  <a16:creationId xmlns:a16="http://schemas.microsoft.com/office/drawing/2014/main" id="{00000000-0008-0000-0500-00003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454</xdr:row>
          <xdr:rowOff>0</xdr:rowOff>
        </xdr:from>
        <xdr:to>
          <xdr:col>46</xdr:col>
          <xdr:colOff>0</xdr:colOff>
          <xdr:row>458</xdr:row>
          <xdr:rowOff>0</xdr:rowOff>
        </xdr:to>
        <xdr:sp macro="" textlink="">
          <xdr:nvSpPr>
            <xdr:cNvPr id="297272" name="グループ K12230" hidden="1">
              <a:extLst>
                <a:ext uri="{63B3BB69-23CF-44E3-9099-C40C66FF867C}">
                  <a14:compatExt spid="_x0000_s297272"/>
                </a:ext>
                <a:ext uri="{FF2B5EF4-FFF2-40B4-BE49-F238E27FC236}">
                  <a16:creationId xmlns:a16="http://schemas.microsoft.com/office/drawing/2014/main" id="{00000000-0008-0000-0500-00003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450</xdr:row>
          <xdr:rowOff>0</xdr:rowOff>
        </xdr:from>
        <xdr:to>
          <xdr:col>58</xdr:col>
          <xdr:colOff>0</xdr:colOff>
          <xdr:row>458</xdr:row>
          <xdr:rowOff>0</xdr:rowOff>
        </xdr:to>
        <xdr:sp macro="" textlink="">
          <xdr:nvSpPr>
            <xdr:cNvPr id="297273" name="グループ K2240" hidden="1">
              <a:extLst>
                <a:ext uri="{63B3BB69-23CF-44E3-9099-C40C66FF867C}">
                  <a14:compatExt spid="_x0000_s297273"/>
                </a:ext>
                <a:ext uri="{FF2B5EF4-FFF2-40B4-BE49-F238E27FC236}">
                  <a16:creationId xmlns:a16="http://schemas.microsoft.com/office/drawing/2014/main" id="{00000000-0008-0000-0500-000039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468</xdr:row>
          <xdr:rowOff>0</xdr:rowOff>
        </xdr:from>
        <xdr:to>
          <xdr:col>21</xdr:col>
          <xdr:colOff>0</xdr:colOff>
          <xdr:row>472</xdr:row>
          <xdr:rowOff>0</xdr:rowOff>
        </xdr:to>
        <xdr:sp macro="" textlink="">
          <xdr:nvSpPr>
            <xdr:cNvPr id="297274" name="グループ K310" hidden="1">
              <a:extLst>
                <a:ext uri="{63B3BB69-23CF-44E3-9099-C40C66FF867C}">
                  <a14:compatExt spid="_x0000_s297274"/>
                </a:ext>
                <a:ext uri="{FF2B5EF4-FFF2-40B4-BE49-F238E27FC236}">
                  <a16:creationId xmlns:a16="http://schemas.microsoft.com/office/drawing/2014/main" id="{00000000-0008-0000-0500-00003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468</xdr:row>
          <xdr:rowOff>0</xdr:rowOff>
        </xdr:from>
        <xdr:to>
          <xdr:col>34</xdr:col>
          <xdr:colOff>0</xdr:colOff>
          <xdr:row>472</xdr:row>
          <xdr:rowOff>0</xdr:rowOff>
        </xdr:to>
        <xdr:sp macro="" textlink="">
          <xdr:nvSpPr>
            <xdr:cNvPr id="297275" name="グループ K320" hidden="1">
              <a:extLst>
                <a:ext uri="{63B3BB69-23CF-44E3-9099-C40C66FF867C}">
                  <a14:compatExt spid="_x0000_s297275"/>
                </a:ext>
                <a:ext uri="{FF2B5EF4-FFF2-40B4-BE49-F238E27FC236}">
                  <a16:creationId xmlns:a16="http://schemas.microsoft.com/office/drawing/2014/main" id="{00000000-0008-0000-0500-00003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468</xdr:row>
          <xdr:rowOff>0</xdr:rowOff>
        </xdr:from>
        <xdr:to>
          <xdr:col>46</xdr:col>
          <xdr:colOff>0</xdr:colOff>
          <xdr:row>472</xdr:row>
          <xdr:rowOff>0</xdr:rowOff>
        </xdr:to>
        <xdr:sp macro="" textlink="">
          <xdr:nvSpPr>
            <xdr:cNvPr id="297276" name="グループ K330" hidden="1">
              <a:extLst>
                <a:ext uri="{63B3BB69-23CF-44E3-9099-C40C66FF867C}">
                  <a14:compatExt spid="_x0000_s297276"/>
                </a:ext>
                <a:ext uri="{FF2B5EF4-FFF2-40B4-BE49-F238E27FC236}">
                  <a16:creationId xmlns:a16="http://schemas.microsoft.com/office/drawing/2014/main" id="{00000000-0008-0000-0500-00003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472</xdr:row>
          <xdr:rowOff>0</xdr:rowOff>
        </xdr:from>
        <xdr:to>
          <xdr:col>21</xdr:col>
          <xdr:colOff>0</xdr:colOff>
          <xdr:row>476</xdr:row>
          <xdr:rowOff>0</xdr:rowOff>
        </xdr:to>
        <xdr:sp macro="" textlink="">
          <xdr:nvSpPr>
            <xdr:cNvPr id="297277" name="グループ K1310" hidden="1">
              <a:extLst>
                <a:ext uri="{63B3BB69-23CF-44E3-9099-C40C66FF867C}">
                  <a14:compatExt spid="_x0000_s297277"/>
                </a:ext>
                <a:ext uri="{FF2B5EF4-FFF2-40B4-BE49-F238E27FC236}">
                  <a16:creationId xmlns:a16="http://schemas.microsoft.com/office/drawing/2014/main" id="{00000000-0008-0000-0500-00003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472</xdr:row>
          <xdr:rowOff>0</xdr:rowOff>
        </xdr:from>
        <xdr:to>
          <xdr:col>34</xdr:col>
          <xdr:colOff>0</xdr:colOff>
          <xdr:row>476</xdr:row>
          <xdr:rowOff>0</xdr:rowOff>
        </xdr:to>
        <xdr:sp macro="" textlink="">
          <xdr:nvSpPr>
            <xdr:cNvPr id="297278" name="グループ K1320" hidden="1">
              <a:extLst>
                <a:ext uri="{63B3BB69-23CF-44E3-9099-C40C66FF867C}">
                  <a14:compatExt spid="_x0000_s297278"/>
                </a:ext>
                <a:ext uri="{FF2B5EF4-FFF2-40B4-BE49-F238E27FC236}">
                  <a16:creationId xmlns:a16="http://schemas.microsoft.com/office/drawing/2014/main" id="{00000000-0008-0000-0500-00003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472</xdr:row>
          <xdr:rowOff>0</xdr:rowOff>
        </xdr:from>
        <xdr:to>
          <xdr:col>46</xdr:col>
          <xdr:colOff>0</xdr:colOff>
          <xdr:row>476</xdr:row>
          <xdr:rowOff>0</xdr:rowOff>
        </xdr:to>
        <xdr:sp macro="" textlink="">
          <xdr:nvSpPr>
            <xdr:cNvPr id="297279" name="グループ K1330" hidden="1">
              <a:extLst>
                <a:ext uri="{63B3BB69-23CF-44E3-9099-C40C66FF867C}">
                  <a14:compatExt spid="_x0000_s297279"/>
                </a:ext>
                <a:ext uri="{FF2B5EF4-FFF2-40B4-BE49-F238E27FC236}">
                  <a16:creationId xmlns:a16="http://schemas.microsoft.com/office/drawing/2014/main" id="{00000000-0008-0000-0500-00003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468</xdr:row>
          <xdr:rowOff>0</xdr:rowOff>
        </xdr:from>
        <xdr:to>
          <xdr:col>58</xdr:col>
          <xdr:colOff>0</xdr:colOff>
          <xdr:row>476</xdr:row>
          <xdr:rowOff>0</xdr:rowOff>
        </xdr:to>
        <xdr:sp macro="" textlink="">
          <xdr:nvSpPr>
            <xdr:cNvPr id="297280" name="グループ K340" hidden="1">
              <a:extLst>
                <a:ext uri="{63B3BB69-23CF-44E3-9099-C40C66FF867C}">
                  <a14:compatExt spid="_x0000_s297280"/>
                </a:ext>
                <a:ext uri="{FF2B5EF4-FFF2-40B4-BE49-F238E27FC236}">
                  <a16:creationId xmlns:a16="http://schemas.microsoft.com/office/drawing/2014/main" id="{00000000-0008-0000-0500-000040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478</xdr:row>
          <xdr:rowOff>0</xdr:rowOff>
        </xdr:from>
        <xdr:to>
          <xdr:col>21</xdr:col>
          <xdr:colOff>0</xdr:colOff>
          <xdr:row>482</xdr:row>
          <xdr:rowOff>0</xdr:rowOff>
        </xdr:to>
        <xdr:sp macro="" textlink="">
          <xdr:nvSpPr>
            <xdr:cNvPr id="297281" name="グループ K4110" hidden="1">
              <a:extLst>
                <a:ext uri="{63B3BB69-23CF-44E3-9099-C40C66FF867C}">
                  <a14:compatExt spid="_x0000_s297281"/>
                </a:ext>
                <a:ext uri="{FF2B5EF4-FFF2-40B4-BE49-F238E27FC236}">
                  <a16:creationId xmlns:a16="http://schemas.microsoft.com/office/drawing/2014/main" id="{00000000-0008-0000-0500-000041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478</xdr:row>
          <xdr:rowOff>0</xdr:rowOff>
        </xdr:from>
        <xdr:to>
          <xdr:col>34</xdr:col>
          <xdr:colOff>0</xdr:colOff>
          <xdr:row>482</xdr:row>
          <xdr:rowOff>0</xdr:rowOff>
        </xdr:to>
        <xdr:sp macro="" textlink="">
          <xdr:nvSpPr>
            <xdr:cNvPr id="297282" name="グループ K4120" hidden="1">
              <a:extLst>
                <a:ext uri="{63B3BB69-23CF-44E3-9099-C40C66FF867C}">
                  <a14:compatExt spid="_x0000_s297282"/>
                </a:ext>
                <a:ext uri="{FF2B5EF4-FFF2-40B4-BE49-F238E27FC236}">
                  <a16:creationId xmlns:a16="http://schemas.microsoft.com/office/drawing/2014/main" id="{00000000-0008-0000-0500-000042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478</xdr:row>
          <xdr:rowOff>0</xdr:rowOff>
        </xdr:from>
        <xdr:to>
          <xdr:col>46</xdr:col>
          <xdr:colOff>0</xdr:colOff>
          <xdr:row>482</xdr:row>
          <xdr:rowOff>0</xdr:rowOff>
        </xdr:to>
        <xdr:sp macro="" textlink="">
          <xdr:nvSpPr>
            <xdr:cNvPr id="297283" name="グループ K4130" hidden="1">
              <a:extLst>
                <a:ext uri="{63B3BB69-23CF-44E3-9099-C40C66FF867C}">
                  <a14:compatExt spid="_x0000_s297283"/>
                </a:ext>
                <a:ext uri="{FF2B5EF4-FFF2-40B4-BE49-F238E27FC236}">
                  <a16:creationId xmlns:a16="http://schemas.microsoft.com/office/drawing/2014/main" id="{00000000-0008-0000-0500-000043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482</xdr:row>
          <xdr:rowOff>0</xdr:rowOff>
        </xdr:from>
        <xdr:to>
          <xdr:col>21</xdr:col>
          <xdr:colOff>0</xdr:colOff>
          <xdr:row>486</xdr:row>
          <xdr:rowOff>0</xdr:rowOff>
        </xdr:to>
        <xdr:sp macro="" textlink="">
          <xdr:nvSpPr>
            <xdr:cNvPr id="297284" name="グループ K14110" hidden="1">
              <a:extLst>
                <a:ext uri="{63B3BB69-23CF-44E3-9099-C40C66FF867C}">
                  <a14:compatExt spid="_x0000_s297284"/>
                </a:ext>
                <a:ext uri="{FF2B5EF4-FFF2-40B4-BE49-F238E27FC236}">
                  <a16:creationId xmlns:a16="http://schemas.microsoft.com/office/drawing/2014/main" id="{00000000-0008-0000-0500-000044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482</xdr:row>
          <xdr:rowOff>0</xdr:rowOff>
        </xdr:from>
        <xdr:to>
          <xdr:col>34</xdr:col>
          <xdr:colOff>0</xdr:colOff>
          <xdr:row>486</xdr:row>
          <xdr:rowOff>0</xdr:rowOff>
        </xdr:to>
        <xdr:sp macro="" textlink="">
          <xdr:nvSpPr>
            <xdr:cNvPr id="297285" name="Group Box 325" hidden="1">
              <a:extLst>
                <a:ext uri="{63B3BB69-23CF-44E3-9099-C40C66FF867C}">
                  <a14:compatExt spid="_x0000_s297285"/>
                </a:ext>
                <a:ext uri="{FF2B5EF4-FFF2-40B4-BE49-F238E27FC236}">
                  <a16:creationId xmlns:a16="http://schemas.microsoft.com/office/drawing/2014/main" id="{00000000-0008-0000-0500-00004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482</xdr:row>
          <xdr:rowOff>0</xdr:rowOff>
        </xdr:from>
        <xdr:to>
          <xdr:col>46</xdr:col>
          <xdr:colOff>0</xdr:colOff>
          <xdr:row>486</xdr:row>
          <xdr:rowOff>0</xdr:rowOff>
        </xdr:to>
        <xdr:sp macro="" textlink="">
          <xdr:nvSpPr>
            <xdr:cNvPr id="297286" name="グループ K14130" hidden="1">
              <a:extLst>
                <a:ext uri="{63B3BB69-23CF-44E3-9099-C40C66FF867C}">
                  <a14:compatExt spid="_x0000_s297286"/>
                </a:ext>
                <a:ext uri="{FF2B5EF4-FFF2-40B4-BE49-F238E27FC236}">
                  <a16:creationId xmlns:a16="http://schemas.microsoft.com/office/drawing/2014/main" id="{00000000-0008-0000-0500-00004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478</xdr:row>
          <xdr:rowOff>0</xdr:rowOff>
        </xdr:from>
        <xdr:to>
          <xdr:col>58</xdr:col>
          <xdr:colOff>0</xdr:colOff>
          <xdr:row>486</xdr:row>
          <xdr:rowOff>0</xdr:rowOff>
        </xdr:to>
        <xdr:sp macro="" textlink="">
          <xdr:nvSpPr>
            <xdr:cNvPr id="297287" name="グループ K4140" hidden="1">
              <a:extLst>
                <a:ext uri="{63B3BB69-23CF-44E3-9099-C40C66FF867C}">
                  <a14:compatExt spid="_x0000_s297287"/>
                </a:ext>
                <a:ext uri="{FF2B5EF4-FFF2-40B4-BE49-F238E27FC236}">
                  <a16:creationId xmlns:a16="http://schemas.microsoft.com/office/drawing/2014/main" id="{00000000-0008-0000-0500-00004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487</xdr:row>
          <xdr:rowOff>0</xdr:rowOff>
        </xdr:from>
        <xdr:to>
          <xdr:col>21</xdr:col>
          <xdr:colOff>0</xdr:colOff>
          <xdr:row>491</xdr:row>
          <xdr:rowOff>0</xdr:rowOff>
        </xdr:to>
        <xdr:sp macro="" textlink="">
          <xdr:nvSpPr>
            <xdr:cNvPr id="297288" name="グループ K4210" hidden="1">
              <a:extLst>
                <a:ext uri="{63B3BB69-23CF-44E3-9099-C40C66FF867C}">
                  <a14:compatExt spid="_x0000_s297288"/>
                </a:ext>
                <a:ext uri="{FF2B5EF4-FFF2-40B4-BE49-F238E27FC236}">
                  <a16:creationId xmlns:a16="http://schemas.microsoft.com/office/drawing/2014/main" id="{00000000-0008-0000-0500-00004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487</xdr:row>
          <xdr:rowOff>0</xdr:rowOff>
        </xdr:from>
        <xdr:to>
          <xdr:col>46</xdr:col>
          <xdr:colOff>0</xdr:colOff>
          <xdr:row>491</xdr:row>
          <xdr:rowOff>0</xdr:rowOff>
        </xdr:to>
        <xdr:sp macro="" textlink="">
          <xdr:nvSpPr>
            <xdr:cNvPr id="297290" name="グループ K4230" hidden="1">
              <a:extLst>
                <a:ext uri="{63B3BB69-23CF-44E3-9099-C40C66FF867C}">
                  <a14:compatExt spid="_x0000_s297290"/>
                </a:ext>
                <a:ext uri="{FF2B5EF4-FFF2-40B4-BE49-F238E27FC236}">
                  <a16:creationId xmlns:a16="http://schemas.microsoft.com/office/drawing/2014/main" id="{00000000-0008-0000-0500-00004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491</xdr:row>
          <xdr:rowOff>0</xdr:rowOff>
        </xdr:from>
        <xdr:to>
          <xdr:col>21</xdr:col>
          <xdr:colOff>0</xdr:colOff>
          <xdr:row>495</xdr:row>
          <xdr:rowOff>0</xdr:rowOff>
        </xdr:to>
        <xdr:sp macro="" textlink="">
          <xdr:nvSpPr>
            <xdr:cNvPr id="297291" name="グループ K14210" hidden="1">
              <a:extLst>
                <a:ext uri="{63B3BB69-23CF-44E3-9099-C40C66FF867C}">
                  <a14:compatExt spid="_x0000_s297291"/>
                </a:ext>
                <a:ext uri="{FF2B5EF4-FFF2-40B4-BE49-F238E27FC236}">
                  <a16:creationId xmlns:a16="http://schemas.microsoft.com/office/drawing/2014/main" id="{00000000-0008-0000-0500-00004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491</xdr:row>
          <xdr:rowOff>0</xdr:rowOff>
        </xdr:from>
        <xdr:to>
          <xdr:col>34</xdr:col>
          <xdr:colOff>0</xdr:colOff>
          <xdr:row>495</xdr:row>
          <xdr:rowOff>0</xdr:rowOff>
        </xdr:to>
        <xdr:sp macro="" textlink="">
          <xdr:nvSpPr>
            <xdr:cNvPr id="297292" name="グループ K14220" hidden="1">
              <a:extLst>
                <a:ext uri="{63B3BB69-23CF-44E3-9099-C40C66FF867C}">
                  <a14:compatExt spid="_x0000_s297292"/>
                </a:ext>
                <a:ext uri="{FF2B5EF4-FFF2-40B4-BE49-F238E27FC236}">
                  <a16:creationId xmlns:a16="http://schemas.microsoft.com/office/drawing/2014/main" id="{00000000-0008-0000-0500-00004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491</xdr:row>
          <xdr:rowOff>0</xdr:rowOff>
        </xdr:from>
        <xdr:to>
          <xdr:col>46</xdr:col>
          <xdr:colOff>0</xdr:colOff>
          <xdr:row>495</xdr:row>
          <xdr:rowOff>0</xdr:rowOff>
        </xdr:to>
        <xdr:sp macro="" textlink="">
          <xdr:nvSpPr>
            <xdr:cNvPr id="297293" name="グループ K14230" hidden="1">
              <a:extLst>
                <a:ext uri="{63B3BB69-23CF-44E3-9099-C40C66FF867C}">
                  <a14:compatExt spid="_x0000_s297293"/>
                </a:ext>
                <a:ext uri="{FF2B5EF4-FFF2-40B4-BE49-F238E27FC236}">
                  <a16:creationId xmlns:a16="http://schemas.microsoft.com/office/drawing/2014/main" id="{00000000-0008-0000-0500-00004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487</xdr:row>
          <xdr:rowOff>0</xdr:rowOff>
        </xdr:from>
        <xdr:to>
          <xdr:col>58</xdr:col>
          <xdr:colOff>0</xdr:colOff>
          <xdr:row>495</xdr:row>
          <xdr:rowOff>0</xdr:rowOff>
        </xdr:to>
        <xdr:sp macro="" textlink="">
          <xdr:nvSpPr>
            <xdr:cNvPr id="297294" name="グループ K4240" hidden="1">
              <a:extLst>
                <a:ext uri="{63B3BB69-23CF-44E3-9099-C40C66FF867C}">
                  <a14:compatExt spid="_x0000_s297294"/>
                </a:ext>
                <a:ext uri="{FF2B5EF4-FFF2-40B4-BE49-F238E27FC236}">
                  <a16:creationId xmlns:a16="http://schemas.microsoft.com/office/drawing/2014/main" id="{00000000-0008-0000-0500-00004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512</xdr:row>
          <xdr:rowOff>0</xdr:rowOff>
        </xdr:from>
        <xdr:to>
          <xdr:col>21</xdr:col>
          <xdr:colOff>0</xdr:colOff>
          <xdr:row>516</xdr:row>
          <xdr:rowOff>0</xdr:rowOff>
        </xdr:to>
        <xdr:sp macro="" textlink="">
          <xdr:nvSpPr>
            <xdr:cNvPr id="297295" name="グループ K4310" hidden="1">
              <a:extLst>
                <a:ext uri="{63B3BB69-23CF-44E3-9099-C40C66FF867C}">
                  <a14:compatExt spid="_x0000_s297295"/>
                </a:ext>
                <a:ext uri="{FF2B5EF4-FFF2-40B4-BE49-F238E27FC236}">
                  <a16:creationId xmlns:a16="http://schemas.microsoft.com/office/drawing/2014/main" id="{00000000-0008-0000-0500-00004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512</xdr:row>
          <xdr:rowOff>0</xdr:rowOff>
        </xdr:from>
        <xdr:to>
          <xdr:col>34</xdr:col>
          <xdr:colOff>0</xdr:colOff>
          <xdr:row>516</xdr:row>
          <xdr:rowOff>0</xdr:rowOff>
        </xdr:to>
        <xdr:sp macro="" textlink="">
          <xdr:nvSpPr>
            <xdr:cNvPr id="297296" name="グループ K4320" hidden="1">
              <a:extLst>
                <a:ext uri="{63B3BB69-23CF-44E3-9099-C40C66FF867C}">
                  <a14:compatExt spid="_x0000_s297296"/>
                </a:ext>
                <a:ext uri="{FF2B5EF4-FFF2-40B4-BE49-F238E27FC236}">
                  <a16:creationId xmlns:a16="http://schemas.microsoft.com/office/drawing/2014/main" id="{00000000-0008-0000-0500-000050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512</xdr:row>
          <xdr:rowOff>0</xdr:rowOff>
        </xdr:from>
        <xdr:to>
          <xdr:col>46</xdr:col>
          <xdr:colOff>0</xdr:colOff>
          <xdr:row>516</xdr:row>
          <xdr:rowOff>0</xdr:rowOff>
        </xdr:to>
        <xdr:sp macro="" textlink="">
          <xdr:nvSpPr>
            <xdr:cNvPr id="297297" name="グループ K4330" hidden="1">
              <a:extLst>
                <a:ext uri="{63B3BB69-23CF-44E3-9099-C40C66FF867C}">
                  <a14:compatExt spid="_x0000_s297297"/>
                </a:ext>
                <a:ext uri="{FF2B5EF4-FFF2-40B4-BE49-F238E27FC236}">
                  <a16:creationId xmlns:a16="http://schemas.microsoft.com/office/drawing/2014/main" id="{00000000-0008-0000-0500-000051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516</xdr:row>
          <xdr:rowOff>0</xdr:rowOff>
        </xdr:from>
        <xdr:to>
          <xdr:col>21</xdr:col>
          <xdr:colOff>0</xdr:colOff>
          <xdr:row>520</xdr:row>
          <xdr:rowOff>0</xdr:rowOff>
        </xdr:to>
        <xdr:sp macro="" textlink="">
          <xdr:nvSpPr>
            <xdr:cNvPr id="297298" name="グループ K14310" hidden="1">
              <a:extLst>
                <a:ext uri="{63B3BB69-23CF-44E3-9099-C40C66FF867C}">
                  <a14:compatExt spid="_x0000_s297298"/>
                </a:ext>
                <a:ext uri="{FF2B5EF4-FFF2-40B4-BE49-F238E27FC236}">
                  <a16:creationId xmlns:a16="http://schemas.microsoft.com/office/drawing/2014/main" id="{00000000-0008-0000-0500-000052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516</xdr:row>
          <xdr:rowOff>0</xdr:rowOff>
        </xdr:from>
        <xdr:to>
          <xdr:col>34</xdr:col>
          <xdr:colOff>0</xdr:colOff>
          <xdr:row>520</xdr:row>
          <xdr:rowOff>0</xdr:rowOff>
        </xdr:to>
        <xdr:sp macro="" textlink="">
          <xdr:nvSpPr>
            <xdr:cNvPr id="297299" name="グループ K14320" hidden="1">
              <a:extLst>
                <a:ext uri="{63B3BB69-23CF-44E3-9099-C40C66FF867C}">
                  <a14:compatExt spid="_x0000_s297299"/>
                </a:ext>
                <a:ext uri="{FF2B5EF4-FFF2-40B4-BE49-F238E27FC236}">
                  <a16:creationId xmlns:a16="http://schemas.microsoft.com/office/drawing/2014/main" id="{00000000-0008-0000-0500-000053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516</xdr:row>
          <xdr:rowOff>0</xdr:rowOff>
        </xdr:from>
        <xdr:to>
          <xdr:col>46</xdr:col>
          <xdr:colOff>0</xdr:colOff>
          <xdr:row>520</xdr:row>
          <xdr:rowOff>0</xdr:rowOff>
        </xdr:to>
        <xdr:sp macro="" textlink="">
          <xdr:nvSpPr>
            <xdr:cNvPr id="297300" name="グループ K14330" hidden="1">
              <a:extLst>
                <a:ext uri="{63B3BB69-23CF-44E3-9099-C40C66FF867C}">
                  <a14:compatExt spid="_x0000_s297300"/>
                </a:ext>
                <a:ext uri="{FF2B5EF4-FFF2-40B4-BE49-F238E27FC236}">
                  <a16:creationId xmlns:a16="http://schemas.microsoft.com/office/drawing/2014/main" id="{00000000-0008-0000-0500-000054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512</xdr:row>
          <xdr:rowOff>0</xdr:rowOff>
        </xdr:from>
        <xdr:to>
          <xdr:col>58</xdr:col>
          <xdr:colOff>0</xdr:colOff>
          <xdr:row>520</xdr:row>
          <xdr:rowOff>0</xdr:rowOff>
        </xdr:to>
        <xdr:sp macro="" textlink="">
          <xdr:nvSpPr>
            <xdr:cNvPr id="297301" name="グループ K4340" hidden="1">
              <a:extLst>
                <a:ext uri="{63B3BB69-23CF-44E3-9099-C40C66FF867C}">
                  <a14:compatExt spid="_x0000_s297301"/>
                </a:ext>
                <a:ext uri="{FF2B5EF4-FFF2-40B4-BE49-F238E27FC236}">
                  <a16:creationId xmlns:a16="http://schemas.microsoft.com/office/drawing/2014/main" id="{00000000-0008-0000-0500-00005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529</xdr:row>
          <xdr:rowOff>0</xdr:rowOff>
        </xdr:from>
        <xdr:to>
          <xdr:col>34</xdr:col>
          <xdr:colOff>0</xdr:colOff>
          <xdr:row>533</xdr:row>
          <xdr:rowOff>0</xdr:rowOff>
        </xdr:to>
        <xdr:sp macro="" textlink="">
          <xdr:nvSpPr>
            <xdr:cNvPr id="297302" name="グループ K5120" hidden="1">
              <a:extLst>
                <a:ext uri="{63B3BB69-23CF-44E3-9099-C40C66FF867C}">
                  <a14:compatExt spid="_x0000_s297302"/>
                </a:ext>
                <a:ext uri="{FF2B5EF4-FFF2-40B4-BE49-F238E27FC236}">
                  <a16:creationId xmlns:a16="http://schemas.microsoft.com/office/drawing/2014/main" id="{00000000-0008-0000-0500-00005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529</xdr:row>
          <xdr:rowOff>0</xdr:rowOff>
        </xdr:from>
        <xdr:to>
          <xdr:col>46</xdr:col>
          <xdr:colOff>0</xdr:colOff>
          <xdr:row>533</xdr:row>
          <xdr:rowOff>0</xdr:rowOff>
        </xdr:to>
        <xdr:sp macro="" textlink="">
          <xdr:nvSpPr>
            <xdr:cNvPr id="297303" name="グループ K5130" hidden="1">
              <a:extLst>
                <a:ext uri="{63B3BB69-23CF-44E3-9099-C40C66FF867C}">
                  <a14:compatExt spid="_x0000_s297303"/>
                </a:ext>
                <a:ext uri="{FF2B5EF4-FFF2-40B4-BE49-F238E27FC236}">
                  <a16:creationId xmlns:a16="http://schemas.microsoft.com/office/drawing/2014/main" id="{00000000-0008-0000-0500-00005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533</xdr:row>
          <xdr:rowOff>0</xdr:rowOff>
        </xdr:from>
        <xdr:to>
          <xdr:col>34</xdr:col>
          <xdr:colOff>0</xdr:colOff>
          <xdr:row>537</xdr:row>
          <xdr:rowOff>0</xdr:rowOff>
        </xdr:to>
        <xdr:sp macro="" textlink="">
          <xdr:nvSpPr>
            <xdr:cNvPr id="297304" name="グループ K15120" hidden="1">
              <a:extLst>
                <a:ext uri="{63B3BB69-23CF-44E3-9099-C40C66FF867C}">
                  <a14:compatExt spid="_x0000_s297304"/>
                </a:ext>
                <a:ext uri="{FF2B5EF4-FFF2-40B4-BE49-F238E27FC236}">
                  <a16:creationId xmlns:a16="http://schemas.microsoft.com/office/drawing/2014/main" id="{00000000-0008-0000-0500-00005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533</xdr:row>
          <xdr:rowOff>0</xdr:rowOff>
        </xdr:from>
        <xdr:to>
          <xdr:col>46</xdr:col>
          <xdr:colOff>0</xdr:colOff>
          <xdr:row>537</xdr:row>
          <xdr:rowOff>0</xdr:rowOff>
        </xdr:to>
        <xdr:sp macro="" textlink="">
          <xdr:nvSpPr>
            <xdr:cNvPr id="297305" name="グループ K15130" hidden="1">
              <a:extLst>
                <a:ext uri="{63B3BB69-23CF-44E3-9099-C40C66FF867C}">
                  <a14:compatExt spid="_x0000_s297305"/>
                </a:ext>
                <a:ext uri="{FF2B5EF4-FFF2-40B4-BE49-F238E27FC236}">
                  <a16:creationId xmlns:a16="http://schemas.microsoft.com/office/drawing/2014/main" id="{00000000-0008-0000-0500-000059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529</xdr:row>
          <xdr:rowOff>0</xdr:rowOff>
        </xdr:from>
        <xdr:to>
          <xdr:col>58</xdr:col>
          <xdr:colOff>0</xdr:colOff>
          <xdr:row>537</xdr:row>
          <xdr:rowOff>0</xdr:rowOff>
        </xdr:to>
        <xdr:sp macro="" textlink="">
          <xdr:nvSpPr>
            <xdr:cNvPr id="297306" name="グループ K5140" hidden="1">
              <a:extLst>
                <a:ext uri="{63B3BB69-23CF-44E3-9099-C40C66FF867C}">
                  <a14:compatExt spid="_x0000_s297306"/>
                </a:ext>
                <a:ext uri="{FF2B5EF4-FFF2-40B4-BE49-F238E27FC236}">
                  <a16:creationId xmlns:a16="http://schemas.microsoft.com/office/drawing/2014/main" id="{00000000-0008-0000-0500-00005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538</xdr:row>
          <xdr:rowOff>0</xdr:rowOff>
        </xdr:from>
        <xdr:to>
          <xdr:col>21</xdr:col>
          <xdr:colOff>0</xdr:colOff>
          <xdr:row>542</xdr:row>
          <xdr:rowOff>0</xdr:rowOff>
        </xdr:to>
        <xdr:sp macro="" textlink="">
          <xdr:nvSpPr>
            <xdr:cNvPr id="297307" name="グループ K5210" hidden="1">
              <a:extLst>
                <a:ext uri="{63B3BB69-23CF-44E3-9099-C40C66FF867C}">
                  <a14:compatExt spid="_x0000_s297307"/>
                </a:ext>
                <a:ext uri="{FF2B5EF4-FFF2-40B4-BE49-F238E27FC236}">
                  <a16:creationId xmlns:a16="http://schemas.microsoft.com/office/drawing/2014/main" id="{00000000-0008-0000-0500-00005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538</xdr:row>
          <xdr:rowOff>0</xdr:rowOff>
        </xdr:from>
        <xdr:to>
          <xdr:col>34</xdr:col>
          <xdr:colOff>0</xdr:colOff>
          <xdr:row>542</xdr:row>
          <xdr:rowOff>0</xdr:rowOff>
        </xdr:to>
        <xdr:sp macro="" textlink="">
          <xdr:nvSpPr>
            <xdr:cNvPr id="297308" name="グループ K5220" hidden="1">
              <a:extLst>
                <a:ext uri="{63B3BB69-23CF-44E3-9099-C40C66FF867C}">
                  <a14:compatExt spid="_x0000_s297308"/>
                </a:ext>
                <a:ext uri="{FF2B5EF4-FFF2-40B4-BE49-F238E27FC236}">
                  <a16:creationId xmlns:a16="http://schemas.microsoft.com/office/drawing/2014/main" id="{00000000-0008-0000-0500-00005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538</xdr:row>
          <xdr:rowOff>0</xdr:rowOff>
        </xdr:from>
        <xdr:to>
          <xdr:col>46</xdr:col>
          <xdr:colOff>0</xdr:colOff>
          <xdr:row>542</xdr:row>
          <xdr:rowOff>0</xdr:rowOff>
        </xdr:to>
        <xdr:sp macro="" textlink="">
          <xdr:nvSpPr>
            <xdr:cNvPr id="297309" name="グループ K5230" hidden="1">
              <a:extLst>
                <a:ext uri="{63B3BB69-23CF-44E3-9099-C40C66FF867C}">
                  <a14:compatExt spid="_x0000_s297309"/>
                </a:ext>
                <a:ext uri="{FF2B5EF4-FFF2-40B4-BE49-F238E27FC236}">
                  <a16:creationId xmlns:a16="http://schemas.microsoft.com/office/drawing/2014/main" id="{00000000-0008-0000-0500-00005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542</xdr:row>
          <xdr:rowOff>0</xdr:rowOff>
        </xdr:from>
        <xdr:to>
          <xdr:col>21</xdr:col>
          <xdr:colOff>0</xdr:colOff>
          <xdr:row>546</xdr:row>
          <xdr:rowOff>0</xdr:rowOff>
        </xdr:to>
        <xdr:sp macro="" textlink="">
          <xdr:nvSpPr>
            <xdr:cNvPr id="297310" name="グループ K15210" hidden="1">
              <a:extLst>
                <a:ext uri="{63B3BB69-23CF-44E3-9099-C40C66FF867C}">
                  <a14:compatExt spid="_x0000_s297310"/>
                </a:ext>
                <a:ext uri="{FF2B5EF4-FFF2-40B4-BE49-F238E27FC236}">
                  <a16:creationId xmlns:a16="http://schemas.microsoft.com/office/drawing/2014/main" id="{00000000-0008-0000-0500-00005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542</xdr:row>
          <xdr:rowOff>0</xdr:rowOff>
        </xdr:from>
        <xdr:to>
          <xdr:col>34</xdr:col>
          <xdr:colOff>0</xdr:colOff>
          <xdr:row>546</xdr:row>
          <xdr:rowOff>0</xdr:rowOff>
        </xdr:to>
        <xdr:sp macro="" textlink="">
          <xdr:nvSpPr>
            <xdr:cNvPr id="297311" name="グループ K15220" hidden="1">
              <a:extLst>
                <a:ext uri="{63B3BB69-23CF-44E3-9099-C40C66FF867C}">
                  <a14:compatExt spid="_x0000_s297311"/>
                </a:ext>
                <a:ext uri="{FF2B5EF4-FFF2-40B4-BE49-F238E27FC236}">
                  <a16:creationId xmlns:a16="http://schemas.microsoft.com/office/drawing/2014/main" id="{00000000-0008-0000-0500-00005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542</xdr:row>
          <xdr:rowOff>0</xdr:rowOff>
        </xdr:from>
        <xdr:to>
          <xdr:col>46</xdr:col>
          <xdr:colOff>0</xdr:colOff>
          <xdr:row>546</xdr:row>
          <xdr:rowOff>0</xdr:rowOff>
        </xdr:to>
        <xdr:sp macro="" textlink="">
          <xdr:nvSpPr>
            <xdr:cNvPr id="297312" name="グループ K15230" hidden="1">
              <a:extLst>
                <a:ext uri="{63B3BB69-23CF-44E3-9099-C40C66FF867C}">
                  <a14:compatExt spid="_x0000_s297312"/>
                </a:ext>
                <a:ext uri="{FF2B5EF4-FFF2-40B4-BE49-F238E27FC236}">
                  <a16:creationId xmlns:a16="http://schemas.microsoft.com/office/drawing/2014/main" id="{00000000-0008-0000-0500-000060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538</xdr:row>
          <xdr:rowOff>0</xdr:rowOff>
        </xdr:from>
        <xdr:to>
          <xdr:col>58</xdr:col>
          <xdr:colOff>0</xdr:colOff>
          <xdr:row>546</xdr:row>
          <xdr:rowOff>0</xdr:rowOff>
        </xdr:to>
        <xdr:sp macro="" textlink="">
          <xdr:nvSpPr>
            <xdr:cNvPr id="297313" name="グループ K5240" hidden="1">
              <a:extLst>
                <a:ext uri="{63B3BB69-23CF-44E3-9099-C40C66FF867C}">
                  <a14:compatExt spid="_x0000_s297313"/>
                </a:ext>
                <a:ext uri="{FF2B5EF4-FFF2-40B4-BE49-F238E27FC236}">
                  <a16:creationId xmlns:a16="http://schemas.microsoft.com/office/drawing/2014/main" id="{00000000-0008-0000-0500-000061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548</xdr:row>
          <xdr:rowOff>0</xdr:rowOff>
        </xdr:from>
        <xdr:to>
          <xdr:col>21</xdr:col>
          <xdr:colOff>0</xdr:colOff>
          <xdr:row>552</xdr:row>
          <xdr:rowOff>0</xdr:rowOff>
        </xdr:to>
        <xdr:sp macro="" textlink="">
          <xdr:nvSpPr>
            <xdr:cNvPr id="297314" name="グループ K6110" hidden="1">
              <a:extLst>
                <a:ext uri="{63B3BB69-23CF-44E3-9099-C40C66FF867C}">
                  <a14:compatExt spid="_x0000_s297314"/>
                </a:ext>
                <a:ext uri="{FF2B5EF4-FFF2-40B4-BE49-F238E27FC236}">
                  <a16:creationId xmlns:a16="http://schemas.microsoft.com/office/drawing/2014/main" id="{00000000-0008-0000-0500-000062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548</xdr:row>
          <xdr:rowOff>0</xdr:rowOff>
        </xdr:from>
        <xdr:to>
          <xdr:col>34</xdr:col>
          <xdr:colOff>0</xdr:colOff>
          <xdr:row>552</xdr:row>
          <xdr:rowOff>0</xdr:rowOff>
        </xdr:to>
        <xdr:sp macro="" textlink="">
          <xdr:nvSpPr>
            <xdr:cNvPr id="297315" name="グループ K6120" hidden="1">
              <a:extLst>
                <a:ext uri="{63B3BB69-23CF-44E3-9099-C40C66FF867C}">
                  <a14:compatExt spid="_x0000_s297315"/>
                </a:ext>
                <a:ext uri="{FF2B5EF4-FFF2-40B4-BE49-F238E27FC236}">
                  <a16:creationId xmlns:a16="http://schemas.microsoft.com/office/drawing/2014/main" id="{00000000-0008-0000-0500-000063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548</xdr:row>
          <xdr:rowOff>0</xdr:rowOff>
        </xdr:from>
        <xdr:to>
          <xdr:col>46</xdr:col>
          <xdr:colOff>0</xdr:colOff>
          <xdr:row>552</xdr:row>
          <xdr:rowOff>0</xdr:rowOff>
        </xdr:to>
        <xdr:sp macro="" textlink="">
          <xdr:nvSpPr>
            <xdr:cNvPr id="297316" name="グループ K6130" hidden="1">
              <a:extLst>
                <a:ext uri="{63B3BB69-23CF-44E3-9099-C40C66FF867C}">
                  <a14:compatExt spid="_x0000_s297316"/>
                </a:ext>
                <a:ext uri="{FF2B5EF4-FFF2-40B4-BE49-F238E27FC236}">
                  <a16:creationId xmlns:a16="http://schemas.microsoft.com/office/drawing/2014/main" id="{00000000-0008-0000-0500-000064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552</xdr:row>
          <xdr:rowOff>0</xdr:rowOff>
        </xdr:from>
        <xdr:to>
          <xdr:col>21</xdr:col>
          <xdr:colOff>0</xdr:colOff>
          <xdr:row>556</xdr:row>
          <xdr:rowOff>0</xdr:rowOff>
        </xdr:to>
        <xdr:sp macro="" textlink="">
          <xdr:nvSpPr>
            <xdr:cNvPr id="297317" name="グループ K16110" hidden="1">
              <a:extLst>
                <a:ext uri="{63B3BB69-23CF-44E3-9099-C40C66FF867C}">
                  <a14:compatExt spid="_x0000_s297317"/>
                </a:ext>
                <a:ext uri="{FF2B5EF4-FFF2-40B4-BE49-F238E27FC236}">
                  <a16:creationId xmlns:a16="http://schemas.microsoft.com/office/drawing/2014/main" id="{00000000-0008-0000-0500-000065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552</xdr:row>
          <xdr:rowOff>0</xdr:rowOff>
        </xdr:from>
        <xdr:to>
          <xdr:col>34</xdr:col>
          <xdr:colOff>0</xdr:colOff>
          <xdr:row>556</xdr:row>
          <xdr:rowOff>0</xdr:rowOff>
        </xdr:to>
        <xdr:sp macro="" textlink="">
          <xdr:nvSpPr>
            <xdr:cNvPr id="297318" name="グループ K16120" hidden="1">
              <a:extLst>
                <a:ext uri="{63B3BB69-23CF-44E3-9099-C40C66FF867C}">
                  <a14:compatExt spid="_x0000_s297318"/>
                </a:ext>
                <a:ext uri="{FF2B5EF4-FFF2-40B4-BE49-F238E27FC236}">
                  <a16:creationId xmlns:a16="http://schemas.microsoft.com/office/drawing/2014/main" id="{00000000-0008-0000-0500-000066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552</xdr:row>
          <xdr:rowOff>0</xdr:rowOff>
        </xdr:from>
        <xdr:to>
          <xdr:col>46</xdr:col>
          <xdr:colOff>0</xdr:colOff>
          <xdr:row>556</xdr:row>
          <xdr:rowOff>0</xdr:rowOff>
        </xdr:to>
        <xdr:sp macro="" textlink="">
          <xdr:nvSpPr>
            <xdr:cNvPr id="297319" name="グループ K16130" hidden="1">
              <a:extLst>
                <a:ext uri="{63B3BB69-23CF-44E3-9099-C40C66FF867C}">
                  <a14:compatExt spid="_x0000_s297319"/>
                </a:ext>
                <a:ext uri="{FF2B5EF4-FFF2-40B4-BE49-F238E27FC236}">
                  <a16:creationId xmlns:a16="http://schemas.microsoft.com/office/drawing/2014/main" id="{00000000-0008-0000-0500-000067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548</xdr:row>
          <xdr:rowOff>0</xdr:rowOff>
        </xdr:from>
        <xdr:to>
          <xdr:col>58</xdr:col>
          <xdr:colOff>0</xdr:colOff>
          <xdr:row>556</xdr:row>
          <xdr:rowOff>0</xdr:rowOff>
        </xdr:to>
        <xdr:sp macro="" textlink="">
          <xdr:nvSpPr>
            <xdr:cNvPr id="297320" name="グループ K6140" hidden="1">
              <a:extLst>
                <a:ext uri="{63B3BB69-23CF-44E3-9099-C40C66FF867C}">
                  <a14:compatExt spid="_x0000_s297320"/>
                </a:ext>
                <a:ext uri="{FF2B5EF4-FFF2-40B4-BE49-F238E27FC236}">
                  <a16:creationId xmlns:a16="http://schemas.microsoft.com/office/drawing/2014/main" id="{00000000-0008-0000-0500-000068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557</xdr:row>
          <xdr:rowOff>0</xdr:rowOff>
        </xdr:from>
        <xdr:to>
          <xdr:col>21</xdr:col>
          <xdr:colOff>0</xdr:colOff>
          <xdr:row>561</xdr:row>
          <xdr:rowOff>0</xdr:rowOff>
        </xdr:to>
        <xdr:sp macro="" textlink="">
          <xdr:nvSpPr>
            <xdr:cNvPr id="297321" name="グループ K6210" hidden="1">
              <a:extLst>
                <a:ext uri="{63B3BB69-23CF-44E3-9099-C40C66FF867C}">
                  <a14:compatExt spid="_x0000_s297321"/>
                </a:ext>
                <a:ext uri="{FF2B5EF4-FFF2-40B4-BE49-F238E27FC236}">
                  <a16:creationId xmlns:a16="http://schemas.microsoft.com/office/drawing/2014/main" id="{00000000-0008-0000-0500-000069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557</xdr:row>
          <xdr:rowOff>0</xdr:rowOff>
        </xdr:from>
        <xdr:to>
          <xdr:col>34</xdr:col>
          <xdr:colOff>0</xdr:colOff>
          <xdr:row>561</xdr:row>
          <xdr:rowOff>0</xdr:rowOff>
        </xdr:to>
        <xdr:sp macro="" textlink="">
          <xdr:nvSpPr>
            <xdr:cNvPr id="297322" name="グループ K6220" hidden="1">
              <a:extLst>
                <a:ext uri="{63B3BB69-23CF-44E3-9099-C40C66FF867C}">
                  <a14:compatExt spid="_x0000_s297322"/>
                </a:ext>
                <a:ext uri="{FF2B5EF4-FFF2-40B4-BE49-F238E27FC236}">
                  <a16:creationId xmlns:a16="http://schemas.microsoft.com/office/drawing/2014/main" id="{00000000-0008-0000-0500-00006A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557</xdr:row>
          <xdr:rowOff>0</xdr:rowOff>
        </xdr:from>
        <xdr:to>
          <xdr:col>46</xdr:col>
          <xdr:colOff>0</xdr:colOff>
          <xdr:row>561</xdr:row>
          <xdr:rowOff>0</xdr:rowOff>
        </xdr:to>
        <xdr:sp macro="" textlink="">
          <xdr:nvSpPr>
            <xdr:cNvPr id="297323" name="グループ K6230" hidden="1">
              <a:extLst>
                <a:ext uri="{63B3BB69-23CF-44E3-9099-C40C66FF867C}">
                  <a14:compatExt spid="_x0000_s297323"/>
                </a:ext>
                <a:ext uri="{FF2B5EF4-FFF2-40B4-BE49-F238E27FC236}">
                  <a16:creationId xmlns:a16="http://schemas.microsoft.com/office/drawing/2014/main" id="{00000000-0008-0000-0500-00006B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561</xdr:row>
          <xdr:rowOff>0</xdr:rowOff>
        </xdr:from>
        <xdr:to>
          <xdr:col>21</xdr:col>
          <xdr:colOff>0</xdr:colOff>
          <xdr:row>565</xdr:row>
          <xdr:rowOff>0</xdr:rowOff>
        </xdr:to>
        <xdr:sp macro="" textlink="">
          <xdr:nvSpPr>
            <xdr:cNvPr id="297324" name="グループ K16210" hidden="1">
              <a:extLst>
                <a:ext uri="{63B3BB69-23CF-44E3-9099-C40C66FF867C}">
                  <a14:compatExt spid="_x0000_s297324"/>
                </a:ext>
                <a:ext uri="{FF2B5EF4-FFF2-40B4-BE49-F238E27FC236}">
                  <a16:creationId xmlns:a16="http://schemas.microsoft.com/office/drawing/2014/main" id="{00000000-0008-0000-0500-00006C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561</xdr:row>
          <xdr:rowOff>0</xdr:rowOff>
        </xdr:from>
        <xdr:to>
          <xdr:col>34</xdr:col>
          <xdr:colOff>0</xdr:colOff>
          <xdr:row>565</xdr:row>
          <xdr:rowOff>0</xdr:rowOff>
        </xdr:to>
        <xdr:sp macro="" textlink="">
          <xdr:nvSpPr>
            <xdr:cNvPr id="297325" name="グループ K16220" hidden="1">
              <a:extLst>
                <a:ext uri="{63B3BB69-23CF-44E3-9099-C40C66FF867C}">
                  <a14:compatExt spid="_x0000_s297325"/>
                </a:ext>
                <a:ext uri="{FF2B5EF4-FFF2-40B4-BE49-F238E27FC236}">
                  <a16:creationId xmlns:a16="http://schemas.microsoft.com/office/drawing/2014/main" id="{00000000-0008-0000-0500-00006D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561</xdr:row>
          <xdr:rowOff>0</xdr:rowOff>
        </xdr:from>
        <xdr:to>
          <xdr:col>46</xdr:col>
          <xdr:colOff>0</xdr:colOff>
          <xdr:row>565</xdr:row>
          <xdr:rowOff>0</xdr:rowOff>
        </xdr:to>
        <xdr:sp macro="" textlink="">
          <xdr:nvSpPr>
            <xdr:cNvPr id="297326" name="グループ K16230" hidden="1">
              <a:extLst>
                <a:ext uri="{63B3BB69-23CF-44E3-9099-C40C66FF867C}">
                  <a14:compatExt spid="_x0000_s297326"/>
                </a:ext>
                <a:ext uri="{FF2B5EF4-FFF2-40B4-BE49-F238E27FC236}">
                  <a16:creationId xmlns:a16="http://schemas.microsoft.com/office/drawing/2014/main" id="{00000000-0008-0000-0500-00006E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557</xdr:row>
          <xdr:rowOff>0</xdr:rowOff>
        </xdr:from>
        <xdr:to>
          <xdr:col>58</xdr:col>
          <xdr:colOff>0</xdr:colOff>
          <xdr:row>565</xdr:row>
          <xdr:rowOff>0</xdr:rowOff>
        </xdr:to>
        <xdr:sp macro="" textlink="">
          <xdr:nvSpPr>
            <xdr:cNvPr id="297327" name="グループ K6240" hidden="1">
              <a:extLst>
                <a:ext uri="{63B3BB69-23CF-44E3-9099-C40C66FF867C}">
                  <a14:compatExt spid="_x0000_s297327"/>
                </a:ext>
                <a:ext uri="{FF2B5EF4-FFF2-40B4-BE49-F238E27FC236}">
                  <a16:creationId xmlns:a16="http://schemas.microsoft.com/office/drawing/2014/main" id="{00000000-0008-0000-0500-00006F89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432</xdr:row>
          <xdr:rowOff>9525</xdr:rowOff>
        </xdr:from>
        <xdr:to>
          <xdr:col>16</xdr:col>
          <xdr:colOff>0</xdr:colOff>
          <xdr:row>433</xdr:row>
          <xdr:rowOff>0</xdr:rowOff>
        </xdr:to>
        <xdr:sp macro="" textlink="">
          <xdr:nvSpPr>
            <xdr:cNvPr id="297328" name="オプション K111" hidden="1">
              <a:extLst>
                <a:ext uri="{63B3BB69-23CF-44E3-9099-C40C66FF867C}">
                  <a14:compatExt spid="_x0000_s297328"/>
                </a:ext>
                <a:ext uri="{FF2B5EF4-FFF2-40B4-BE49-F238E27FC236}">
                  <a16:creationId xmlns:a16="http://schemas.microsoft.com/office/drawing/2014/main" id="{00000000-0008-0000-0500-00007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433</xdr:row>
          <xdr:rowOff>9525</xdr:rowOff>
        </xdr:from>
        <xdr:to>
          <xdr:col>16</xdr:col>
          <xdr:colOff>0</xdr:colOff>
          <xdr:row>434</xdr:row>
          <xdr:rowOff>0</xdr:rowOff>
        </xdr:to>
        <xdr:sp macro="" textlink="">
          <xdr:nvSpPr>
            <xdr:cNvPr id="297329" name="オプション K112" hidden="1">
              <a:extLst>
                <a:ext uri="{63B3BB69-23CF-44E3-9099-C40C66FF867C}">
                  <a14:compatExt spid="_x0000_s297329"/>
                </a:ext>
                <a:ext uri="{FF2B5EF4-FFF2-40B4-BE49-F238E27FC236}">
                  <a16:creationId xmlns:a16="http://schemas.microsoft.com/office/drawing/2014/main" id="{00000000-0008-0000-0500-00007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434</xdr:row>
          <xdr:rowOff>0</xdr:rowOff>
        </xdr:from>
        <xdr:to>
          <xdr:col>16</xdr:col>
          <xdr:colOff>0</xdr:colOff>
          <xdr:row>435</xdr:row>
          <xdr:rowOff>0</xdr:rowOff>
        </xdr:to>
        <xdr:sp macro="" textlink="">
          <xdr:nvSpPr>
            <xdr:cNvPr id="297330" name="オプション K113" hidden="1">
              <a:extLst>
                <a:ext uri="{63B3BB69-23CF-44E3-9099-C40C66FF867C}">
                  <a14:compatExt spid="_x0000_s297330"/>
                </a:ext>
                <a:ext uri="{FF2B5EF4-FFF2-40B4-BE49-F238E27FC236}">
                  <a16:creationId xmlns:a16="http://schemas.microsoft.com/office/drawing/2014/main" id="{00000000-0008-0000-0500-00007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432</xdr:row>
          <xdr:rowOff>0</xdr:rowOff>
        </xdr:from>
        <xdr:to>
          <xdr:col>28</xdr:col>
          <xdr:colOff>0</xdr:colOff>
          <xdr:row>433</xdr:row>
          <xdr:rowOff>0</xdr:rowOff>
        </xdr:to>
        <xdr:sp macro="" textlink="">
          <xdr:nvSpPr>
            <xdr:cNvPr id="297331" name="オプション K121" hidden="1">
              <a:extLst>
                <a:ext uri="{63B3BB69-23CF-44E3-9099-C40C66FF867C}">
                  <a14:compatExt spid="_x0000_s297331"/>
                </a:ext>
                <a:ext uri="{FF2B5EF4-FFF2-40B4-BE49-F238E27FC236}">
                  <a16:creationId xmlns:a16="http://schemas.microsoft.com/office/drawing/2014/main" id="{00000000-0008-0000-0500-00007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433</xdr:row>
          <xdr:rowOff>9525</xdr:rowOff>
        </xdr:from>
        <xdr:to>
          <xdr:col>28</xdr:col>
          <xdr:colOff>0</xdr:colOff>
          <xdr:row>434</xdr:row>
          <xdr:rowOff>0</xdr:rowOff>
        </xdr:to>
        <xdr:sp macro="" textlink="">
          <xdr:nvSpPr>
            <xdr:cNvPr id="297332" name="オプション K122" hidden="1">
              <a:extLst>
                <a:ext uri="{63B3BB69-23CF-44E3-9099-C40C66FF867C}">
                  <a14:compatExt spid="_x0000_s297332"/>
                </a:ext>
                <a:ext uri="{FF2B5EF4-FFF2-40B4-BE49-F238E27FC236}">
                  <a16:creationId xmlns:a16="http://schemas.microsoft.com/office/drawing/2014/main" id="{00000000-0008-0000-0500-00007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434</xdr:row>
          <xdr:rowOff>0</xdr:rowOff>
        </xdr:from>
        <xdr:to>
          <xdr:col>28</xdr:col>
          <xdr:colOff>0</xdr:colOff>
          <xdr:row>435</xdr:row>
          <xdr:rowOff>0</xdr:rowOff>
        </xdr:to>
        <xdr:sp macro="" textlink="">
          <xdr:nvSpPr>
            <xdr:cNvPr id="297333" name="オプション K123" hidden="1">
              <a:extLst>
                <a:ext uri="{63B3BB69-23CF-44E3-9099-C40C66FF867C}">
                  <a14:compatExt spid="_x0000_s297333"/>
                </a:ext>
                <a:ext uri="{FF2B5EF4-FFF2-40B4-BE49-F238E27FC236}">
                  <a16:creationId xmlns:a16="http://schemas.microsoft.com/office/drawing/2014/main" id="{00000000-0008-0000-0500-00007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432</xdr:row>
          <xdr:rowOff>9525</xdr:rowOff>
        </xdr:from>
        <xdr:to>
          <xdr:col>41</xdr:col>
          <xdr:colOff>0</xdr:colOff>
          <xdr:row>433</xdr:row>
          <xdr:rowOff>0</xdr:rowOff>
        </xdr:to>
        <xdr:sp macro="" textlink="">
          <xdr:nvSpPr>
            <xdr:cNvPr id="297334" name="オプション K131" hidden="1">
              <a:extLst>
                <a:ext uri="{63B3BB69-23CF-44E3-9099-C40C66FF867C}">
                  <a14:compatExt spid="_x0000_s297334"/>
                </a:ext>
                <a:ext uri="{FF2B5EF4-FFF2-40B4-BE49-F238E27FC236}">
                  <a16:creationId xmlns:a16="http://schemas.microsoft.com/office/drawing/2014/main" id="{00000000-0008-0000-0500-00007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433</xdr:row>
          <xdr:rowOff>9525</xdr:rowOff>
        </xdr:from>
        <xdr:to>
          <xdr:col>41</xdr:col>
          <xdr:colOff>0</xdr:colOff>
          <xdr:row>434</xdr:row>
          <xdr:rowOff>0</xdr:rowOff>
        </xdr:to>
        <xdr:sp macro="" textlink="">
          <xdr:nvSpPr>
            <xdr:cNvPr id="297335" name="オプション K132" hidden="1">
              <a:extLst>
                <a:ext uri="{63B3BB69-23CF-44E3-9099-C40C66FF867C}">
                  <a14:compatExt spid="_x0000_s297335"/>
                </a:ext>
                <a:ext uri="{FF2B5EF4-FFF2-40B4-BE49-F238E27FC236}">
                  <a16:creationId xmlns:a16="http://schemas.microsoft.com/office/drawing/2014/main" id="{00000000-0008-0000-0500-00007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434</xdr:row>
          <xdr:rowOff>0</xdr:rowOff>
        </xdr:from>
        <xdr:to>
          <xdr:col>41</xdr:col>
          <xdr:colOff>0</xdr:colOff>
          <xdr:row>435</xdr:row>
          <xdr:rowOff>0</xdr:rowOff>
        </xdr:to>
        <xdr:sp macro="" textlink="">
          <xdr:nvSpPr>
            <xdr:cNvPr id="297336" name="オプション K133" hidden="1">
              <a:extLst>
                <a:ext uri="{63B3BB69-23CF-44E3-9099-C40C66FF867C}">
                  <a14:compatExt spid="_x0000_s297336"/>
                </a:ext>
                <a:ext uri="{FF2B5EF4-FFF2-40B4-BE49-F238E27FC236}">
                  <a16:creationId xmlns:a16="http://schemas.microsoft.com/office/drawing/2014/main" id="{00000000-0008-0000-0500-00007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436</xdr:row>
          <xdr:rowOff>9525</xdr:rowOff>
        </xdr:from>
        <xdr:to>
          <xdr:col>16</xdr:col>
          <xdr:colOff>0</xdr:colOff>
          <xdr:row>437</xdr:row>
          <xdr:rowOff>0</xdr:rowOff>
        </xdr:to>
        <xdr:sp macro="" textlink="">
          <xdr:nvSpPr>
            <xdr:cNvPr id="297337" name="オプション K1111" hidden="1">
              <a:extLst>
                <a:ext uri="{63B3BB69-23CF-44E3-9099-C40C66FF867C}">
                  <a14:compatExt spid="_x0000_s297337"/>
                </a:ext>
                <a:ext uri="{FF2B5EF4-FFF2-40B4-BE49-F238E27FC236}">
                  <a16:creationId xmlns:a16="http://schemas.microsoft.com/office/drawing/2014/main" id="{00000000-0008-0000-0500-00007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437</xdr:row>
          <xdr:rowOff>9525</xdr:rowOff>
        </xdr:from>
        <xdr:to>
          <xdr:col>16</xdr:col>
          <xdr:colOff>0</xdr:colOff>
          <xdr:row>438</xdr:row>
          <xdr:rowOff>0</xdr:rowOff>
        </xdr:to>
        <xdr:sp macro="" textlink="">
          <xdr:nvSpPr>
            <xdr:cNvPr id="297338" name="オプション K1112" hidden="1">
              <a:extLst>
                <a:ext uri="{63B3BB69-23CF-44E3-9099-C40C66FF867C}">
                  <a14:compatExt spid="_x0000_s297338"/>
                </a:ext>
                <a:ext uri="{FF2B5EF4-FFF2-40B4-BE49-F238E27FC236}">
                  <a16:creationId xmlns:a16="http://schemas.microsoft.com/office/drawing/2014/main" id="{00000000-0008-0000-0500-00007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438</xdr:row>
          <xdr:rowOff>9525</xdr:rowOff>
        </xdr:from>
        <xdr:to>
          <xdr:col>16</xdr:col>
          <xdr:colOff>0</xdr:colOff>
          <xdr:row>439</xdr:row>
          <xdr:rowOff>0</xdr:rowOff>
        </xdr:to>
        <xdr:sp macro="" textlink="">
          <xdr:nvSpPr>
            <xdr:cNvPr id="297339" name="オプション K1113" hidden="1">
              <a:extLst>
                <a:ext uri="{63B3BB69-23CF-44E3-9099-C40C66FF867C}">
                  <a14:compatExt spid="_x0000_s297339"/>
                </a:ext>
                <a:ext uri="{FF2B5EF4-FFF2-40B4-BE49-F238E27FC236}">
                  <a16:creationId xmlns:a16="http://schemas.microsoft.com/office/drawing/2014/main" id="{00000000-0008-0000-0500-00007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436</xdr:row>
          <xdr:rowOff>9525</xdr:rowOff>
        </xdr:from>
        <xdr:to>
          <xdr:col>28</xdr:col>
          <xdr:colOff>0</xdr:colOff>
          <xdr:row>437</xdr:row>
          <xdr:rowOff>0</xdr:rowOff>
        </xdr:to>
        <xdr:sp macro="" textlink="">
          <xdr:nvSpPr>
            <xdr:cNvPr id="297340" name="オプション K1121" hidden="1">
              <a:extLst>
                <a:ext uri="{63B3BB69-23CF-44E3-9099-C40C66FF867C}">
                  <a14:compatExt spid="_x0000_s297340"/>
                </a:ext>
                <a:ext uri="{FF2B5EF4-FFF2-40B4-BE49-F238E27FC236}">
                  <a16:creationId xmlns:a16="http://schemas.microsoft.com/office/drawing/2014/main" id="{00000000-0008-0000-0500-00007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437</xdr:row>
          <xdr:rowOff>9525</xdr:rowOff>
        </xdr:from>
        <xdr:to>
          <xdr:col>28</xdr:col>
          <xdr:colOff>0</xdr:colOff>
          <xdr:row>438</xdr:row>
          <xdr:rowOff>0</xdr:rowOff>
        </xdr:to>
        <xdr:sp macro="" textlink="">
          <xdr:nvSpPr>
            <xdr:cNvPr id="297341" name="オプション K1122" hidden="1">
              <a:extLst>
                <a:ext uri="{63B3BB69-23CF-44E3-9099-C40C66FF867C}">
                  <a14:compatExt spid="_x0000_s297341"/>
                </a:ext>
                <a:ext uri="{FF2B5EF4-FFF2-40B4-BE49-F238E27FC236}">
                  <a16:creationId xmlns:a16="http://schemas.microsoft.com/office/drawing/2014/main" id="{00000000-0008-0000-0500-00007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438</xdr:row>
          <xdr:rowOff>9525</xdr:rowOff>
        </xdr:from>
        <xdr:to>
          <xdr:col>28</xdr:col>
          <xdr:colOff>0</xdr:colOff>
          <xdr:row>439</xdr:row>
          <xdr:rowOff>0</xdr:rowOff>
        </xdr:to>
        <xdr:sp macro="" textlink="">
          <xdr:nvSpPr>
            <xdr:cNvPr id="297342" name="オプション K1123" hidden="1">
              <a:extLst>
                <a:ext uri="{63B3BB69-23CF-44E3-9099-C40C66FF867C}">
                  <a14:compatExt spid="_x0000_s297342"/>
                </a:ext>
                <a:ext uri="{FF2B5EF4-FFF2-40B4-BE49-F238E27FC236}">
                  <a16:creationId xmlns:a16="http://schemas.microsoft.com/office/drawing/2014/main" id="{00000000-0008-0000-0500-00007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436</xdr:row>
          <xdr:rowOff>9525</xdr:rowOff>
        </xdr:from>
        <xdr:to>
          <xdr:col>41</xdr:col>
          <xdr:colOff>0</xdr:colOff>
          <xdr:row>437</xdr:row>
          <xdr:rowOff>0</xdr:rowOff>
        </xdr:to>
        <xdr:sp macro="" textlink="">
          <xdr:nvSpPr>
            <xdr:cNvPr id="297343" name="オプション K1131" hidden="1">
              <a:extLst>
                <a:ext uri="{63B3BB69-23CF-44E3-9099-C40C66FF867C}">
                  <a14:compatExt spid="_x0000_s297343"/>
                </a:ext>
                <a:ext uri="{FF2B5EF4-FFF2-40B4-BE49-F238E27FC236}">
                  <a16:creationId xmlns:a16="http://schemas.microsoft.com/office/drawing/2014/main" id="{00000000-0008-0000-0500-00007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437</xdr:row>
          <xdr:rowOff>9525</xdr:rowOff>
        </xdr:from>
        <xdr:to>
          <xdr:col>41</xdr:col>
          <xdr:colOff>0</xdr:colOff>
          <xdr:row>438</xdr:row>
          <xdr:rowOff>0</xdr:rowOff>
        </xdr:to>
        <xdr:sp macro="" textlink="">
          <xdr:nvSpPr>
            <xdr:cNvPr id="297344" name="オプション K1132" hidden="1">
              <a:extLst>
                <a:ext uri="{63B3BB69-23CF-44E3-9099-C40C66FF867C}">
                  <a14:compatExt spid="_x0000_s297344"/>
                </a:ext>
                <a:ext uri="{FF2B5EF4-FFF2-40B4-BE49-F238E27FC236}">
                  <a16:creationId xmlns:a16="http://schemas.microsoft.com/office/drawing/2014/main" id="{00000000-0008-0000-0500-00008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438</xdr:row>
          <xdr:rowOff>0</xdr:rowOff>
        </xdr:from>
        <xdr:to>
          <xdr:col>41</xdr:col>
          <xdr:colOff>0</xdr:colOff>
          <xdr:row>439</xdr:row>
          <xdr:rowOff>0</xdr:rowOff>
        </xdr:to>
        <xdr:sp macro="" textlink="">
          <xdr:nvSpPr>
            <xdr:cNvPr id="297345" name="オプション K1133" hidden="1">
              <a:extLst>
                <a:ext uri="{63B3BB69-23CF-44E3-9099-C40C66FF867C}">
                  <a14:compatExt spid="_x0000_s297345"/>
                </a:ext>
                <a:ext uri="{FF2B5EF4-FFF2-40B4-BE49-F238E27FC236}">
                  <a16:creationId xmlns:a16="http://schemas.microsoft.com/office/drawing/2014/main" id="{00000000-0008-0000-0500-00008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431</xdr:row>
          <xdr:rowOff>0</xdr:rowOff>
        </xdr:from>
        <xdr:to>
          <xdr:col>52</xdr:col>
          <xdr:colOff>47625</xdr:colOff>
          <xdr:row>432</xdr:row>
          <xdr:rowOff>0</xdr:rowOff>
        </xdr:to>
        <xdr:sp macro="" textlink="">
          <xdr:nvSpPr>
            <xdr:cNvPr id="297346" name="オプション K141" hidden="1">
              <a:extLst>
                <a:ext uri="{63B3BB69-23CF-44E3-9099-C40C66FF867C}">
                  <a14:compatExt spid="_x0000_s297346"/>
                </a:ext>
                <a:ext uri="{FF2B5EF4-FFF2-40B4-BE49-F238E27FC236}">
                  <a16:creationId xmlns:a16="http://schemas.microsoft.com/office/drawing/2014/main" id="{00000000-0008-0000-0500-00008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432</xdr:row>
          <xdr:rowOff>0</xdr:rowOff>
        </xdr:from>
        <xdr:to>
          <xdr:col>52</xdr:col>
          <xdr:colOff>47625</xdr:colOff>
          <xdr:row>434</xdr:row>
          <xdr:rowOff>0</xdr:rowOff>
        </xdr:to>
        <xdr:sp macro="" textlink="">
          <xdr:nvSpPr>
            <xdr:cNvPr id="297347" name="オプション K142" hidden="1">
              <a:extLst>
                <a:ext uri="{63B3BB69-23CF-44E3-9099-C40C66FF867C}">
                  <a14:compatExt spid="_x0000_s297347"/>
                </a:ext>
                <a:ext uri="{FF2B5EF4-FFF2-40B4-BE49-F238E27FC236}">
                  <a16:creationId xmlns:a16="http://schemas.microsoft.com/office/drawing/2014/main" id="{00000000-0008-0000-0500-00008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434</xdr:row>
          <xdr:rowOff>0</xdr:rowOff>
        </xdr:from>
        <xdr:to>
          <xdr:col>52</xdr:col>
          <xdr:colOff>47625</xdr:colOff>
          <xdr:row>435</xdr:row>
          <xdr:rowOff>0</xdr:rowOff>
        </xdr:to>
        <xdr:sp macro="" textlink="">
          <xdr:nvSpPr>
            <xdr:cNvPr id="297348" name="オプション K143" hidden="1">
              <a:extLst>
                <a:ext uri="{63B3BB69-23CF-44E3-9099-C40C66FF867C}">
                  <a14:compatExt spid="_x0000_s297348"/>
                </a:ext>
                <a:ext uri="{FF2B5EF4-FFF2-40B4-BE49-F238E27FC236}">
                  <a16:creationId xmlns:a16="http://schemas.microsoft.com/office/drawing/2014/main" id="{00000000-0008-0000-0500-00008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442</xdr:row>
          <xdr:rowOff>9525</xdr:rowOff>
        </xdr:from>
        <xdr:to>
          <xdr:col>16</xdr:col>
          <xdr:colOff>0</xdr:colOff>
          <xdr:row>443</xdr:row>
          <xdr:rowOff>0</xdr:rowOff>
        </xdr:to>
        <xdr:sp macro="" textlink="">
          <xdr:nvSpPr>
            <xdr:cNvPr id="297349" name="オプション K2111" hidden="1">
              <a:extLst>
                <a:ext uri="{63B3BB69-23CF-44E3-9099-C40C66FF867C}">
                  <a14:compatExt spid="_x0000_s297349"/>
                </a:ext>
                <a:ext uri="{FF2B5EF4-FFF2-40B4-BE49-F238E27FC236}">
                  <a16:creationId xmlns:a16="http://schemas.microsoft.com/office/drawing/2014/main" id="{00000000-0008-0000-0500-00008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443</xdr:row>
          <xdr:rowOff>9525</xdr:rowOff>
        </xdr:from>
        <xdr:to>
          <xdr:col>16</xdr:col>
          <xdr:colOff>0</xdr:colOff>
          <xdr:row>444</xdr:row>
          <xdr:rowOff>0</xdr:rowOff>
        </xdr:to>
        <xdr:sp macro="" textlink="">
          <xdr:nvSpPr>
            <xdr:cNvPr id="297350" name="オプション K2112" hidden="1">
              <a:extLst>
                <a:ext uri="{63B3BB69-23CF-44E3-9099-C40C66FF867C}">
                  <a14:compatExt spid="_x0000_s297350"/>
                </a:ext>
                <a:ext uri="{FF2B5EF4-FFF2-40B4-BE49-F238E27FC236}">
                  <a16:creationId xmlns:a16="http://schemas.microsoft.com/office/drawing/2014/main" id="{00000000-0008-0000-0500-00008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444</xdr:row>
          <xdr:rowOff>9525</xdr:rowOff>
        </xdr:from>
        <xdr:to>
          <xdr:col>16</xdr:col>
          <xdr:colOff>0</xdr:colOff>
          <xdr:row>445</xdr:row>
          <xdr:rowOff>0</xdr:rowOff>
        </xdr:to>
        <xdr:sp macro="" textlink="">
          <xdr:nvSpPr>
            <xdr:cNvPr id="297351" name="オプション K2113" hidden="1">
              <a:extLst>
                <a:ext uri="{63B3BB69-23CF-44E3-9099-C40C66FF867C}">
                  <a14:compatExt spid="_x0000_s297351"/>
                </a:ext>
                <a:ext uri="{FF2B5EF4-FFF2-40B4-BE49-F238E27FC236}">
                  <a16:creationId xmlns:a16="http://schemas.microsoft.com/office/drawing/2014/main" id="{00000000-0008-0000-0500-00008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442</xdr:row>
          <xdr:rowOff>9525</xdr:rowOff>
        </xdr:from>
        <xdr:to>
          <xdr:col>28</xdr:col>
          <xdr:colOff>0</xdr:colOff>
          <xdr:row>443</xdr:row>
          <xdr:rowOff>0</xdr:rowOff>
        </xdr:to>
        <xdr:sp macro="" textlink="">
          <xdr:nvSpPr>
            <xdr:cNvPr id="297352" name="オプション K2121" hidden="1">
              <a:extLst>
                <a:ext uri="{63B3BB69-23CF-44E3-9099-C40C66FF867C}">
                  <a14:compatExt spid="_x0000_s297352"/>
                </a:ext>
                <a:ext uri="{FF2B5EF4-FFF2-40B4-BE49-F238E27FC236}">
                  <a16:creationId xmlns:a16="http://schemas.microsoft.com/office/drawing/2014/main" id="{00000000-0008-0000-0500-00008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443</xdr:row>
          <xdr:rowOff>9525</xdr:rowOff>
        </xdr:from>
        <xdr:to>
          <xdr:col>28</xdr:col>
          <xdr:colOff>0</xdr:colOff>
          <xdr:row>444</xdr:row>
          <xdr:rowOff>0</xdr:rowOff>
        </xdr:to>
        <xdr:sp macro="" textlink="">
          <xdr:nvSpPr>
            <xdr:cNvPr id="297353" name="オプション K2122" hidden="1">
              <a:extLst>
                <a:ext uri="{63B3BB69-23CF-44E3-9099-C40C66FF867C}">
                  <a14:compatExt spid="_x0000_s297353"/>
                </a:ext>
                <a:ext uri="{FF2B5EF4-FFF2-40B4-BE49-F238E27FC236}">
                  <a16:creationId xmlns:a16="http://schemas.microsoft.com/office/drawing/2014/main" id="{00000000-0008-0000-0500-00008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444</xdr:row>
          <xdr:rowOff>9525</xdr:rowOff>
        </xdr:from>
        <xdr:to>
          <xdr:col>28</xdr:col>
          <xdr:colOff>0</xdr:colOff>
          <xdr:row>445</xdr:row>
          <xdr:rowOff>0</xdr:rowOff>
        </xdr:to>
        <xdr:sp macro="" textlink="">
          <xdr:nvSpPr>
            <xdr:cNvPr id="297354" name="オプション K2123" hidden="1">
              <a:extLst>
                <a:ext uri="{63B3BB69-23CF-44E3-9099-C40C66FF867C}">
                  <a14:compatExt spid="_x0000_s297354"/>
                </a:ext>
                <a:ext uri="{FF2B5EF4-FFF2-40B4-BE49-F238E27FC236}">
                  <a16:creationId xmlns:a16="http://schemas.microsoft.com/office/drawing/2014/main" id="{00000000-0008-0000-0500-00008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442</xdr:row>
          <xdr:rowOff>9525</xdr:rowOff>
        </xdr:from>
        <xdr:to>
          <xdr:col>41</xdr:col>
          <xdr:colOff>0</xdr:colOff>
          <xdr:row>443</xdr:row>
          <xdr:rowOff>0</xdr:rowOff>
        </xdr:to>
        <xdr:sp macro="" textlink="">
          <xdr:nvSpPr>
            <xdr:cNvPr id="297355" name="オプション K2131" hidden="1">
              <a:extLst>
                <a:ext uri="{63B3BB69-23CF-44E3-9099-C40C66FF867C}">
                  <a14:compatExt spid="_x0000_s297355"/>
                </a:ext>
                <a:ext uri="{FF2B5EF4-FFF2-40B4-BE49-F238E27FC236}">
                  <a16:creationId xmlns:a16="http://schemas.microsoft.com/office/drawing/2014/main" id="{00000000-0008-0000-0500-00008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443</xdr:row>
          <xdr:rowOff>9525</xdr:rowOff>
        </xdr:from>
        <xdr:to>
          <xdr:col>41</xdr:col>
          <xdr:colOff>0</xdr:colOff>
          <xdr:row>444</xdr:row>
          <xdr:rowOff>0</xdr:rowOff>
        </xdr:to>
        <xdr:sp macro="" textlink="">
          <xdr:nvSpPr>
            <xdr:cNvPr id="297356" name="オプション K2132" hidden="1">
              <a:extLst>
                <a:ext uri="{63B3BB69-23CF-44E3-9099-C40C66FF867C}">
                  <a14:compatExt spid="_x0000_s297356"/>
                </a:ext>
                <a:ext uri="{FF2B5EF4-FFF2-40B4-BE49-F238E27FC236}">
                  <a16:creationId xmlns:a16="http://schemas.microsoft.com/office/drawing/2014/main" id="{00000000-0008-0000-0500-00008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444</xdr:row>
          <xdr:rowOff>9525</xdr:rowOff>
        </xdr:from>
        <xdr:to>
          <xdr:col>41</xdr:col>
          <xdr:colOff>0</xdr:colOff>
          <xdr:row>445</xdr:row>
          <xdr:rowOff>0</xdr:rowOff>
        </xdr:to>
        <xdr:sp macro="" textlink="">
          <xdr:nvSpPr>
            <xdr:cNvPr id="297357" name="オプション K2133" hidden="1">
              <a:extLst>
                <a:ext uri="{63B3BB69-23CF-44E3-9099-C40C66FF867C}">
                  <a14:compatExt spid="_x0000_s297357"/>
                </a:ext>
                <a:ext uri="{FF2B5EF4-FFF2-40B4-BE49-F238E27FC236}">
                  <a16:creationId xmlns:a16="http://schemas.microsoft.com/office/drawing/2014/main" id="{00000000-0008-0000-0500-00008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446</xdr:row>
          <xdr:rowOff>9525</xdr:rowOff>
        </xdr:from>
        <xdr:to>
          <xdr:col>16</xdr:col>
          <xdr:colOff>0</xdr:colOff>
          <xdr:row>447</xdr:row>
          <xdr:rowOff>0</xdr:rowOff>
        </xdr:to>
        <xdr:sp macro="" textlink="">
          <xdr:nvSpPr>
            <xdr:cNvPr id="297358" name="オプション K12111" hidden="1">
              <a:extLst>
                <a:ext uri="{63B3BB69-23CF-44E3-9099-C40C66FF867C}">
                  <a14:compatExt spid="_x0000_s297358"/>
                </a:ext>
                <a:ext uri="{FF2B5EF4-FFF2-40B4-BE49-F238E27FC236}">
                  <a16:creationId xmlns:a16="http://schemas.microsoft.com/office/drawing/2014/main" id="{00000000-0008-0000-0500-00008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447</xdr:row>
          <xdr:rowOff>9525</xdr:rowOff>
        </xdr:from>
        <xdr:to>
          <xdr:col>16</xdr:col>
          <xdr:colOff>0</xdr:colOff>
          <xdr:row>448</xdr:row>
          <xdr:rowOff>0</xdr:rowOff>
        </xdr:to>
        <xdr:sp macro="" textlink="">
          <xdr:nvSpPr>
            <xdr:cNvPr id="297359" name="オプション K12112" hidden="1">
              <a:extLst>
                <a:ext uri="{63B3BB69-23CF-44E3-9099-C40C66FF867C}">
                  <a14:compatExt spid="_x0000_s297359"/>
                </a:ext>
                <a:ext uri="{FF2B5EF4-FFF2-40B4-BE49-F238E27FC236}">
                  <a16:creationId xmlns:a16="http://schemas.microsoft.com/office/drawing/2014/main" id="{00000000-0008-0000-0500-00008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448</xdr:row>
          <xdr:rowOff>9525</xdr:rowOff>
        </xdr:from>
        <xdr:to>
          <xdr:col>16</xdr:col>
          <xdr:colOff>0</xdr:colOff>
          <xdr:row>449</xdr:row>
          <xdr:rowOff>0</xdr:rowOff>
        </xdr:to>
        <xdr:sp macro="" textlink="">
          <xdr:nvSpPr>
            <xdr:cNvPr id="297360" name="オプション K12113" hidden="1">
              <a:extLst>
                <a:ext uri="{63B3BB69-23CF-44E3-9099-C40C66FF867C}">
                  <a14:compatExt spid="_x0000_s297360"/>
                </a:ext>
                <a:ext uri="{FF2B5EF4-FFF2-40B4-BE49-F238E27FC236}">
                  <a16:creationId xmlns:a16="http://schemas.microsoft.com/office/drawing/2014/main" id="{00000000-0008-0000-0500-00009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446</xdr:row>
          <xdr:rowOff>0</xdr:rowOff>
        </xdr:from>
        <xdr:to>
          <xdr:col>28</xdr:col>
          <xdr:colOff>0</xdr:colOff>
          <xdr:row>447</xdr:row>
          <xdr:rowOff>0</xdr:rowOff>
        </xdr:to>
        <xdr:sp macro="" textlink="">
          <xdr:nvSpPr>
            <xdr:cNvPr id="297361" name="オプション K12121" hidden="1">
              <a:extLst>
                <a:ext uri="{63B3BB69-23CF-44E3-9099-C40C66FF867C}">
                  <a14:compatExt spid="_x0000_s297361"/>
                </a:ext>
                <a:ext uri="{FF2B5EF4-FFF2-40B4-BE49-F238E27FC236}">
                  <a16:creationId xmlns:a16="http://schemas.microsoft.com/office/drawing/2014/main" id="{00000000-0008-0000-0500-00009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447</xdr:row>
          <xdr:rowOff>0</xdr:rowOff>
        </xdr:from>
        <xdr:to>
          <xdr:col>28</xdr:col>
          <xdr:colOff>0</xdr:colOff>
          <xdr:row>448</xdr:row>
          <xdr:rowOff>0</xdr:rowOff>
        </xdr:to>
        <xdr:sp macro="" textlink="">
          <xdr:nvSpPr>
            <xdr:cNvPr id="297362" name="オプション K12122" hidden="1">
              <a:extLst>
                <a:ext uri="{63B3BB69-23CF-44E3-9099-C40C66FF867C}">
                  <a14:compatExt spid="_x0000_s297362"/>
                </a:ext>
                <a:ext uri="{FF2B5EF4-FFF2-40B4-BE49-F238E27FC236}">
                  <a16:creationId xmlns:a16="http://schemas.microsoft.com/office/drawing/2014/main" id="{00000000-0008-0000-0500-00009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448</xdr:row>
          <xdr:rowOff>0</xdr:rowOff>
        </xdr:from>
        <xdr:to>
          <xdr:col>28</xdr:col>
          <xdr:colOff>0</xdr:colOff>
          <xdr:row>449</xdr:row>
          <xdr:rowOff>0</xdr:rowOff>
        </xdr:to>
        <xdr:sp macro="" textlink="">
          <xdr:nvSpPr>
            <xdr:cNvPr id="297363" name="オプション K12123" hidden="1">
              <a:extLst>
                <a:ext uri="{63B3BB69-23CF-44E3-9099-C40C66FF867C}">
                  <a14:compatExt spid="_x0000_s297363"/>
                </a:ext>
                <a:ext uri="{FF2B5EF4-FFF2-40B4-BE49-F238E27FC236}">
                  <a16:creationId xmlns:a16="http://schemas.microsoft.com/office/drawing/2014/main" id="{00000000-0008-0000-0500-00009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446</xdr:row>
          <xdr:rowOff>0</xdr:rowOff>
        </xdr:from>
        <xdr:to>
          <xdr:col>41</xdr:col>
          <xdr:colOff>0</xdr:colOff>
          <xdr:row>447</xdr:row>
          <xdr:rowOff>0</xdr:rowOff>
        </xdr:to>
        <xdr:sp macro="" textlink="">
          <xdr:nvSpPr>
            <xdr:cNvPr id="297364" name="オプション K12131" hidden="1">
              <a:extLst>
                <a:ext uri="{63B3BB69-23CF-44E3-9099-C40C66FF867C}">
                  <a14:compatExt spid="_x0000_s297364"/>
                </a:ext>
                <a:ext uri="{FF2B5EF4-FFF2-40B4-BE49-F238E27FC236}">
                  <a16:creationId xmlns:a16="http://schemas.microsoft.com/office/drawing/2014/main" id="{00000000-0008-0000-0500-00009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447</xdr:row>
          <xdr:rowOff>9525</xdr:rowOff>
        </xdr:from>
        <xdr:to>
          <xdr:col>41</xdr:col>
          <xdr:colOff>0</xdr:colOff>
          <xdr:row>448</xdr:row>
          <xdr:rowOff>0</xdr:rowOff>
        </xdr:to>
        <xdr:sp macro="" textlink="">
          <xdr:nvSpPr>
            <xdr:cNvPr id="297365" name="オプション K12132" hidden="1">
              <a:extLst>
                <a:ext uri="{63B3BB69-23CF-44E3-9099-C40C66FF867C}">
                  <a14:compatExt spid="_x0000_s297365"/>
                </a:ext>
                <a:ext uri="{FF2B5EF4-FFF2-40B4-BE49-F238E27FC236}">
                  <a16:creationId xmlns:a16="http://schemas.microsoft.com/office/drawing/2014/main" id="{00000000-0008-0000-0500-00009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448</xdr:row>
          <xdr:rowOff>9525</xdr:rowOff>
        </xdr:from>
        <xdr:to>
          <xdr:col>41</xdr:col>
          <xdr:colOff>0</xdr:colOff>
          <xdr:row>449</xdr:row>
          <xdr:rowOff>0</xdr:rowOff>
        </xdr:to>
        <xdr:sp macro="" textlink="">
          <xdr:nvSpPr>
            <xdr:cNvPr id="297366" name="オプション K12133" hidden="1">
              <a:extLst>
                <a:ext uri="{63B3BB69-23CF-44E3-9099-C40C66FF867C}">
                  <a14:compatExt spid="_x0000_s297366"/>
                </a:ext>
                <a:ext uri="{FF2B5EF4-FFF2-40B4-BE49-F238E27FC236}">
                  <a16:creationId xmlns:a16="http://schemas.microsoft.com/office/drawing/2014/main" id="{00000000-0008-0000-0500-00009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441</xdr:row>
          <xdr:rowOff>0</xdr:rowOff>
        </xdr:from>
        <xdr:to>
          <xdr:col>52</xdr:col>
          <xdr:colOff>47625</xdr:colOff>
          <xdr:row>442</xdr:row>
          <xdr:rowOff>0</xdr:rowOff>
        </xdr:to>
        <xdr:sp macro="" textlink="">
          <xdr:nvSpPr>
            <xdr:cNvPr id="297367" name="オプション K2141" hidden="1">
              <a:extLst>
                <a:ext uri="{63B3BB69-23CF-44E3-9099-C40C66FF867C}">
                  <a14:compatExt spid="_x0000_s297367"/>
                </a:ext>
                <a:ext uri="{FF2B5EF4-FFF2-40B4-BE49-F238E27FC236}">
                  <a16:creationId xmlns:a16="http://schemas.microsoft.com/office/drawing/2014/main" id="{00000000-0008-0000-0500-00009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442</xdr:row>
          <xdr:rowOff>0</xdr:rowOff>
        </xdr:from>
        <xdr:to>
          <xdr:col>52</xdr:col>
          <xdr:colOff>47625</xdr:colOff>
          <xdr:row>444</xdr:row>
          <xdr:rowOff>0</xdr:rowOff>
        </xdr:to>
        <xdr:sp macro="" textlink="">
          <xdr:nvSpPr>
            <xdr:cNvPr id="297368" name="オプション K2142" hidden="1">
              <a:extLst>
                <a:ext uri="{63B3BB69-23CF-44E3-9099-C40C66FF867C}">
                  <a14:compatExt spid="_x0000_s297368"/>
                </a:ext>
                <a:ext uri="{FF2B5EF4-FFF2-40B4-BE49-F238E27FC236}">
                  <a16:creationId xmlns:a16="http://schemas.microsoft.com/office/drawing/2014/main" id="{00000000-0008-0000-0500-00009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444</xdr:row>
          <xdr:rowOff>0</xdr:rowOff>
        </xdr:from>
        <xdr:to>
          <xdr:col>52</xdr:col>
          <xdr:colOff>47625</xdr:colOff>
          <xdr:row>445</xdr:row>
          <xdr:rowOff>0</xdr:rowOff>
        </xdr:to>
        <xdr:sp macro="" textlink="">
          <xdr:nvSpPr>
            <xdr:cNvPr id="297369" name="オプション K2143" hidden="1">
              <a:extLst>
                <a:ext uri="{63B3BB69-23CF-44E3-9099-C40C66FF867C}">
                  <a14:compatExt spid="_x0000_s297369"/>
                </a:ext>
                <a:ext uri="{FF2B5EF4-FFF2-40B4-BE49-F238E27FC236}">
                  <a16:creationId xmlns:a16="http://schemas.microsoft.com/office/drawing/2014/main" id="{00000000-0008-0000-0500-00009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451</xdr:row>
          <xdr:rowOff>9525</xdr:rowOff>
        </xdr:from>
        <xdr:to>
          <xdr:col>16</xdr:col>
          <xdr:colOff>0</xdr:colOff>
          <xdr:row>452</xdr:row>
          <xdr:rowOff>0</xdr:rowOff>
        </xdr:to>
        <xdr:sp macro="" textlink="">
          <xdr:nvSpPr>
            <xdr:cNvPr id="297370" name="オプション K2211" hidden="1">
              <a:extLst>
                <a:ext uri="{63B3BB69-23CF-44E3-9099-C40C66FF867C}">
                  <a14:compatExt spid="_x0000_s297370"/>
                </a:ext>
                <a:ext uri="{FF2B5EF4-FFF2-40B4-BE49-F238E27FC236}">
                  <a16:creationId xmlns:a16="http://schemas.microsoft.com/office/drawing/2014/main" id="{00000000-0008-0000-0500-00009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452</xdr:row>
          <xdr:rowOff>9525</xdr:rowOff>
        </xdr:from>
        <xdr:to>
          <xdr:col>16</xdr:col>
          <xdr:colOff>0</xdr:colOff>
          <xdr:row>453</xdr:row>
          <xdr:rowOff>0</xdr:rowOff>
        </xdr:to>
        <xdr:sp macro="" textlink="">
          <xdr:nvSpPr>
            <xdr:cNvPr id="297371" name="オプション K2212" hidden="1">
              <a:extLst>
                <a:ext uri="{63B3BB69-23CF-44E3-9099-C40C66FF867C}">
                  <a14:compatExt spid="_x0000_s297371"/>
                </a:ext>
                <a:ext uri="{FF2B5EF4-FFF2-40B4-BE49-F238E27FC236}">
                  <a16:creationId xmlns:a16="http://schemas.microsoft.com/office/drawing/2014/main" id="{00000000-0008-0000-0500-00009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453</xdr:row>
          <xdr:rowOff>0</xdr:rowOff>
        </xdr:from>
        <xdr:to>
          <xdr:col>16</xdr:col>
          <xdr:colOff>0</xdr:colOff>
          <xdr:row>454</xdr:row>
          <xdr:rowOff>0</xdr:rowOff>
        </xdr:to>
        <xdr:sp macro="" textlink="">
          <xdr:nvSpPr>
            <xdr:cNvPr id="297372" name="オプション K2213" hidden="1">
              <a:extLst>
                <a:ext uri="{63B3BB69-23CF-44E3-9099-C40C66FF867C}">
                  <a14:compatExt spid="_x0000_s297372"/>
                </a:ext>
                <a:ext uri="{FF2B5EF4-FFF2-40B4-BE49-F238E27FC236}">
                  <a16:creationId xmlns:a16="http://schemas.microsoft.com/office/drawing/2014/main" id="{00000000-0008-0000-0500-00009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451</xdr:row>
          <xdr:rowOff>9525</xdr:rowOff>
        </xdr:from>
        <xdr:to>
          <xdr:col>28</xdr:col>
          <xdr:colOff>0</xdr:colOff>
          <xdr:row>452</xdr:row>
          <xdr:rowOff>0</xdr:rowOff>
        </xdr:to>
        <xdr:sp macro="" textlink="">
          <xdr:nvSpPr>
            <xdr:cNvPr id="297373" name="オプション K2221" hidden="1">
              <a:extLst>
                <a:ext uri="{63B3BB69-23CF-44E3-9099-C40C66FF867C}">
                  <a14:compatExt spid="_x0000_s297373"/>
                </a:ext>
                <a:ext uri="{FF2B5EF4-FFF2-40B4-BE49-F238E27FC236}">
                  <a16:creationId xmlns:a16="http://schemas.microsoft.com/office/drawing/2014/main" id="{00000000-0008-0000-0500-00009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452</xdr:row>
          <xdr:rowOff>0</xdr:rowOff>
        </xdr:from>
        <xdr:to>
          <xdr:col>28</xdr:col>
          <xdr:colOff>0</xdr:colOff>
          <xdr:row>453</xdr:row>
          <xdr:rowOff>0</xdr:rowOff>
        </xdr:to>
        <xdr:sp macro="" textlink="">
          <xdr:nvSpPr>
            <xdr:cNvPr id="297374" name="オプション K2222" hidden="1">
              <a:extLst>
                <a:ext uri="{63B3BB69-23CF-44E3-9099-C40C66FF867C}">
                  <a14:compatExt spid="_x0000_s297374"/>
                </a:ext>
                <a:ext uri="{FF2B5EF4-FFF2-40B4-BE49-F238E27FC236}">
                  <a16:creationId xmlns:a16="http://schemas.microsoft.com/office/drawing/2014/main" id="{00000000-0008-0000-0500-00009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453</xdr:row>
          <xdr:rowOff>9525</xdr:rowOff>
        </xdr:from>
        <xdr:to>
          <xdr:col>28</xdr:col>
          <xdr:colOff>0</xdr:colOff>
          <xdr:row>454</xdr:row>
          <xdr:rowOff>0</xdr:rowOff>
        </xdr:to>
        <xdr:sp macro="" textlink="">
          <xdr:nvSpPr>
            <xdr:cNvPr id="297375" name="オプション K2223" hidden="1">
              <a:extLst>
                <a:ext uri="{63B3BB69-23CF-44E3-9099-C40C66FF867C}">
                  <a14:compatExt spid="_x0000_s297375"/>
                </a:ext>
                <a:ext uri="{FF2B5EF4-FFF2-40B4-BE49-F238E27FC236}">
                  <a16:creationId xmlns:a16="http://schemas.microsoft.com/office/drawing/2014/main" id="{00000000-0008-0000-0500-00009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451</xdr:row>
          <xdr:rowOff>9525</xdr:rowOff>
        </xdr:from>
        <xdr:to>
          <xdr:col>41</xdr:col>
          <xdr:colOff>0</xdr:colOff>
          <xdr:row>452</xdr:row>
          <xdr:rowOff>0</xdr:rowOff>
        </xdr:to>
        <xdr:sp macro="" textlink="">
          <xdr:nvSpPr>
            <xdr:cNvPr id="297376" name="オプション K2231" hidden="1">
              <a:extLst>
                <a:ext uri="{63B3BB69-23CF-44E3-9099-C40C66FF867C}">
                  <a14:compatExt spid="_x0000_s297376"/>
                </a:ext>
                <a:ext uri="{FF2B5EF4-FFF2-40B4-BE49-F238E27FC236}">
                  <a16:creationId xmlns:a16="http://schemas.microsoft.com/office/drawing/2014/main" id="{00000000-0008-0000-0500-0000A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452</xdr:row>
          <xdr:rowOff>9525</xdr:rowOff>
        </xdr:from>
        <xdr:to>
          <xdr:col>41</xdr:col>
          <xdr:colOff>0</xdr:colOff>
          <xdr:row>453</xdr:row>
          <xdr:rowOff>0</xdr:rowOff>
        </xdr:to>
        <xdr:sp macro="" textlink="">
          <xdr:nvSpPr>
            <xdr:cNvPr id="297377" name="オプション K2232" hidden="1">
              <a:extLst>
                <a:ext uri="{63B3BB69-23CF-44E3-9099-C40C66FF867C}">
                  <a14:compatExt spid="_x0000_s297377"/>
                </a:ext>
                <a:ext uri="{FF2B5EF4-FFF2-40B4-BE49-F238E27FC236}">
                  <a16:creationId xmlns:a16="http://schemas.microsoft.com/office/drawing/2014/main" id="{00000000-0008-0000-0500-0000A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453</xdr:row>
          <xdr:rowOff>0</xdr:rowOff>
        </xdr:from>
        <xdr:to>
          <xdr:col>41</xdr:col>
          <xdr:colOff>0</xdr:colOff>
          <xdr:row>454</xdr:row>
          <xdr:rowOff>0</xdr:rowOff>
        </xdr:to>
        <xdr:sp macro="" textlink="">
          <xdr:nvSpPr>
            <xdr:cNvPr id="297378" name="オプション K2233" hidden="1">
              <a:extLst>
                <a:ext uri="{63B3BB69-23CF-44E3-9099-C40C66FF867C}">
                  <a14:compatExt spid="_x0000_s297378"/>
                </a:ext>
                <a:ext uri="{FF2B5EF4-FFF2-40B4-BE49-F238E27FC236}">
                  <a16:creationId xmlns:a16="http://schemas.microsoft.com/office/drawing/2014/main" id="{00000000-0008-0000-0500-0000A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455</xdr:row>
          <xdr:rowOff>0</xdr:rowOff>
        </xdr:from>
        <xdr:to>
          <xdr:col>16</xdr:col>
          <xdr:colOff>0</xdr:colOff>
          <xdr:row>456</xdr:row>
          <xdr:rowOff>0</xdr:rowOff>
        </xdr:to>
        <xdr:sp macro="" textlink="">
          <xdr:nvSpPr>
            <xdr:cNvPr id="297379" name="オプション K12211" hidden="1">
              <a:extLst>
                <a:ext uri="{63B3BB69-23CF-44E3-9099-C40C66FF867C}">
                  <a14:compatExt spid="_x0000_s297379"/>
                </a:ext>
                <a:ext uri="{FF2B5EF4-FFF2-40B4-BE49-F238E27FC236}">
                  <a16:creationId xmlns:a16="http://schemas.microsoft.com/office/drawing/2014/main" id="{00000000-0008-0000-0500-0000A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456</xdr:row>
          <xdr:rowOff>9525</xdr:rowOff>
        </xdr:from>
        <xdr:to>
          <xdr:col>16</xdr:col>
          <xdr:colOff>0</xdr:colOff>
          <xdr:row>457</xdr:row>
          <xdr:rowOff>0</xdr:rowOff>
        </xdr:to>
        <xdr:sp macro="" textlink="">
          <xdr:nvSpPr>
            <xdr:cNvPr id="297380" name="オプション K12212" hidden="1">
              <a:extLst>
                <a:ext uri="{63B3BB69-23CF-44E3-9099-C40C66FF867C}">
                  <a14:compatExt spid="_x0000_s297380"/>
                </a:ext>
                <a:ext uri="{FF2B5EF4-FFF2-40B4-BE49-F238E27FC236}">
                  <a16:creationId xmlns:a16="http://schemas.microsoft.com/office/drawing/2014/main" id="{00000000-0008-0000-0500-0000A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457</xdr:row>
          <xdr:rowOff>9525</xdr:rowOff>
        </xdr:from>
        <xdr:to>
          <xdr:col>16</xdr:col>
          <xdr:colOff>0</xdr:colOff>
          <xdr:row>458</xdr:row>
          <xdr:rowOff>0</xdr:rowOff>
        </xdr:to>
        <xdr:sp macro="" textlink="">
          <xdr:nvSpPr>
            <xdr:cNvPr id="297381" name="オプション K12213" hidden="1">
              <a:extLst>
                <a:ext uri="{63B3BB69-23CF-44E3-9099-C40C66FF867C}">
                  <a14:compatExt spid="_x0000_s297381"/>
                </a:ext>
                <a:ext uri="{FF2B5EF4-FFF2-40B4-BE49-F238E27FC236}">
                  <a16:creationId xmlns:a16="http://schemas.microsoft.com/office/drawing/2014/main" id="{00000000-0008-0000-0500-0000A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455</xdr:row>
          <xdr:rowOff>9525</xdr:rowOff>
        </xdr:from>
        <xdr:to>
          <xdr:col>28</xdr:col>
          <xdr:colOff>0</xdr:colOff>
          <xdr:row>456</xdr:row>
          <xdr:rowOff>0</xdr:rowOff>
        </xdr:to>
        <xdr:sp macro="" textlink="">
          <xdr:nvSpPr>
            <xdr:cNvPr id="297382" name="オプション K12221" hidden="1">
              <a:extLst>
                <a:ext uri="{63B3BB69-23CF-44E3-9099-C40C66FF867C}">
                  <a14:compatExt spid="_x0000_s297382"/>
                </a:ext>
                <a:ext uri="{FF2B5EF4-FFF2-40B4-BE49-F238E27FC236}">
                  <a16:creationId xmlns:a16="http://schemas.microsoft.com/office/drawing/2014/main" id="{00000000-0008-0000-0500-0000A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456</xdr:row>
          <xdr:rowOff>9525</xdr:rowOff>
        </xdr:from>
        <xdr:to>
          <xdr:col>28</xdr:col>
          <xdr:colOff>0</xdr:colOff>
          <xdr:row>457</xdr:row>
          <xdr:rowOff>0</xdr:rowOff>
        </xdr:to>
        <xdr:sp macro="" textlink="">
          <xdr:nvSpPr>
            <xdr:cNvPr id="297383" name="オプション K12222" hidden="1">
              <a:extLst>
                <a:ext uri="{63B3BB69-23CF-44E3-9099-C40C66FF867C}">
                  <a14:compatExt spid="_x0000_s297383"/>
                </a:ext>
                <a:ext uri="{FF2B5EF4-FFF2-40B4-BE49-F238E27FC236}">
                  <a16:creationId xmlns:a16="http://schemas.microsoft.com/office/drawing/2014/main" id="{00000000-0008-0000-0500-0000A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457</xdr:row>
          <xdr:rowOff>9525</xdr:rowOff>
        </xdr:from>
        <xdr:to>
          <xdr:col>28</xdr:col>
          <xdr:colOff>0</xdr:colOff>
          <xdr:row>458</xdr:row>
          <xdr:rowOff>0</xdr:rowOff>
        </xdr:to>
        <xdr:sp macro="" textlink="">
          <xdr:nvSpPr>
            <xdr:cNvPr id="297384" name="オプション K12223" hidden="1">
              <a:extLst>
                <a:ext uri="{63B3BB69-23CF-44E3-9099-C40C66FF867C}">
                  <a14:compatExt spid="_x0000_s297384"/>
                </a:ext>
                <a:ext uri="{FF2B5EF4-FFF2-40B4-BE49-F238E27FC236}">
                  <a16:creationId xmlns:a16="http://schemas.microsoft.com/office/drawing/2014/main" id="{00000000-0008-0000-0500-0000A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455</xdr:row>
          <xdr:rowOff>9525</xdr:rowOff>
        </xdr:from>
        <xdr:to>
          <xdr:col>41</xdr:col>
          <xdr:colOff>0</xdr:colOff>
          <xdr:row>456</xdr:row>
          <xdr:rowOff>0</xdr:rowOff>
        </xdr:to>
        <xdr:sp macro="" textlink="">
          <xdr:nvSpPr>
            <xdr:cNvPr id="297385" name="オプション K12231" hidden="1">
              <a:extLst>
                <a:ext uri="{63B3BB69-23CF-44E3-9099-C40C66FF867C}">
                  <a14:compatExt spid="_x0000_s297385"/>
                </a:ext>
                <a:ext uri="{FF2B5EF4-FFF2-40B4-BE49-F238E27FC236}">
                  <a16:creationId xmlns:a16="http://schemas.microsoft.com/office/drawing/2014/main" id="{00000000-0008-0000-0500-0000A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456</xdr:row>
          <xdr:rowOff>9525</xdr:rowOff>
        </xdr:from>
        <xdr:to>
          <xdr:col>41</xdr:col>
          <xdr:colOff>0</xdr:colOff>
          <xdr:row>457</xdr:row>
          <xdr:rowOff>0</xdr:rowOff>
        </xdr:to>
        <xdr:sp macro="" textlink="">
          <xdr:nvSpPr>
            <xdr:cNvPr id="297386" name="オプション K12232" hidden="1">
              <a:extLst>
                <a:ext uri="{63B3BB69-23CF-44E3-9099-C40C66FF867C}">
                  <a14:compatExt spid="_x0000_s297386"/>
                </a:ext>
                <a:ext uri="{FF2B5EF4-FFF2-40B4-BE49-F238E27FC236}">
                  <a16:creationId xmlns:a16="http://schemas.microsoft.com/office/drawing/2014/main" id="{00000000-0008-0000-0500-0000A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457</xdr:row>
          <xdr:rowOff>0</xdr:rowOff>
        </xdr:from>
        <xdr:to>
          <xdr:col>41</xdr:col>
          <xdr:colOff>0</xdr:colOff>
          <xdr:row>458</xdr:row>
          <xdr:rowOff>0</xdr:rowOff>
        </xdr:to>
        <xdr:sp macro="" textlink="">
          <xdr:nvSpPr>
            <xdr:cNvPr id="297387" name="オプション K12233" hidden="1">
              <a:extLst>
                <a:ext uri="{63B3BB69-23CF-44E3-9099-C40C66FF867C}">
                  <a14:compatExt spid="_x0000_s297387"/>
                </a:ext>
                <a:ext uri="{FF2B5EF4-FFF2-40B4-BE49-F238E27FC236}">
                  <a16:creationId xmlns:a16="http://schemas.microsoft.com/office/drawing/2014/main" id="{00000000-0008-0000-0500-0000A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450</xdr:row>
          <xdr:rowOff>0</xdr:rowOff>
        </xdr:from>
        <xdr:to>
          <xdr:col>52</xdr:col>
          <xdr:colOff>47625</xdr:colOff>
          <xdr:row>451</xdr:row>
          <xdr:rowOff>0</xdr:rowOff>
        </xdr:to>
        <xdr:sp macro="" textlink="">
          <xdr:nvSpPr>
            <xdr:cNvPr id="297388" name="オプション K2241" hidden="1">
              <a:extLst>
                <a:ext uri="{63B3BB69-23CF-44E3-9099-C40C66FF867C}">
                  <a14:compatExt spid="_x0000_s297388"/>
                </a:ext>
                <a:ext uri="{FF2B5EF4-FFF2-40B4-BE49-F238E27FC236}">
                  <a16:creationId xmlns:a16="http://schemas.microsoft.com/office/drawing/2014/main" id="{00000000-0008-0000-0500-0000A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451</xdr:row>
          <xdr:rowOff>0</xdr:rowOff>
        </xdr:from>
        <xdr:to>
          <xdr:col>52</xdr:col>
          <xdr:colOff>47625</xdr:colOff>
          <xdr:row>453</xdr:row>
          <xdr:rowOff>0</xdr:rowOff>
        </xdr:to>
        <xdr:sp macro="" textlink="">
          <xdr:nvSpPr>
            <xdr:cNvPr id="297389" name="オプション K2242" hidden="1">
              <a:extLst>
                <a:ext uri="{63B3BB69-23CF-44E3-9099-C40C66FF867C}">
                  <a14:compatExt spid="_x0000_s297389"/>
                </a:ext>
                <a:ext uri="{FF2B5EF4-FFF2-40B4-BE49-F238E27FC236}">
                  <a16:creationId xmlns:a16="http://schemas.microsoft.com/office/drawing/2014/main" id="{00000000-0008-0000-0500-0000A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453</xdr:row>
          <xdr:rowOff>0</xdr:rowOff>
        </xdr:from>
        <xdr:to>
          <xdr:col>52</xdr:col>
          <xdr:colOff>47625</xdr:colOff>
          <xdr:row>454</xdr:row>
          <xdr:rowOff>0</xdr:rowOff>
        </xdr:to>
        <xdr:sp macro="" textlink="">
          <xdr:nvSpPr>
            <xdr:cNvPr id="297390" name="オプション K2243" hidden="1">
              <a:extLst>
                <a:ext uri="{63B3BB69-23CF-44E3-9099-C40C66FF867C}">
                  <a14:compatExt spid="_x0000_s297390"/>
                </a:ext>
                <a:ext uri="{FF2B5EF4-FFF2-40B4-BE49-F238E27FC236}">
                  <a16:creationId xmlns:a16="http://schemas.microsoft.com/office/drawing/2014/main" id="{00000000-0008-0000-0500-0000A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469</xdr:row>
          <xdr:rowOff>0</xdr:rowOff>
        </xdr:from>
        <xdr:to>
          <xdr:col>16</xdr:col>
          <xdr:colOff>0</xdr:colOff>
          <xdr:row>470</xdr:row>
          <xdr:rowOff>0</xdr:rowOff>
        </xdr:to>
        <xdr:sp macro="" textlink="">
          <xdr:nvSpPr>
            <xdr:cNvPr id="297391" name="オプション K311" hidden="1">
              <a:extLst>
                <a:ext uri="{63B3BB69-23CF-44E3-9099-C40C66FF867C}">
                  <a14:compatExt spid="_x0000_s297391"/>
                </a:ext>
                <a:ext uri="{FF2B5EF4-FFF2-40B4-BE49-F238E27FC236}">
                  <a16:creationId xmlns:a16="http://schemas.microsoft.com/office/drawing/2014/main" id="{00000000-0008-0000-0500-0000A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470</xdr:row>
          <xdr:rowOff>9525</xdr:rowOff>
        </xdr:from>
        <xdr:to>
          <xdr:col>16</xdr:col>
          <xdr:colOff>0</xdr:colOff>
          <xdr:row>471</xdr:row>
          <xdr:rowOff>0</xdr:rowOff>
        </xdr:to>
        <xdr:sp macro="" textlink="">
          <xdr:nvSpPr>
            <xdr:cNvPr id="297392" name="オプション K312" hidden="1">
              <a:extLst>
                <a:ext uri="{63B3BB69-23CF-44E3-9099-C40C66FF867C}">
                  <a14:compatExt spid="_x0000_s297392"/>
                </a:ext>
                <a:ext uri="{FF2B5EF4-FFF2-40B4-BE49-F238E27FC236}">
                  <a16:creationId xmlns:a16="http://schemas.microsoft.com/office/drawing/2014/main" id="{00000000-0008-0000-0500-0000B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471</xdr:row>
          <xdr:rowOff>9525</xdr:rowOff>
        </xdr:from>
        <xdr:to>
          <xdr:col>16</xdr:col>
          <xdr:colOff>0</xdr:colOff>
          <xdr:row>472</xdr:row>
          <xdr:rowOff>0</xdr:rowOff>
        </xdr:to>
        <xdr:sp macro="" textlink="">
          <xdr:nvSpPr>
            <xdr:cNvPr id="297393" name="オプション K313" hidden="1">
              <a:extLst>
                <a:ext uri="{63B3BB69-23CF-44E3-9099-C40C66FF867C}">
                  <a14:compatExt spid="_x0000_s297393"/>
                </a:ext>
                <a:ext uri="{FF2B5EF4-FFF2-40B4-BE49-F238E27FC236}">
                  <a16:creationId xmlns:a16="http://schemas.microsoft.com/office/drawing/2014/main" id="{00000000-0008-0000-0500-0000B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469</xdr:row>
          <xdr:rowOff>0</xdr:rowOff>
        </xdr:from>
        <xdr:to>
          <xdr:col>28</xdr:col>
          <xdr:colOff>0</xdr:colOff>
          <xdr:row>470</xdr:row>
          <xdr:rowOff>0</xdr:rowOff>
        </xdr:to>
        <xdr:sp macro="" textlink="">
          <xdr:nvSpPr>
            <xdr:cNvPr id="297394" name="オプション K321" hidden="1">
              <a:extLst>
                <a:ext uri="{63B3BB69-23CF-44E3-9099-C40C66FF867C}">
                  <a14:compatExt spid="_x0000_s297394"/>
                </a:ext>
                <a:ext uri="{FF2B5EF4-FFF2-40B4-BE49-F238E27FC236}">
                  <a16:creationId xmlns:a16="http://schemas.microsoft.com/office/drawing/2014/main" id="{00000000-0008-0000-0500-0000B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470</xdr:row>
          <xdr:rowOff>0</xdr:rowOff>
        </xdr:from>
        <xdr:to>
          <xdr:col>28</xdr:col>
          <xdr:colOff>0</xdr:colOff>
          <xdr:row>471</xdr:row>
          <xdr:rowOff>0</xdr:rowOff>
        </xdr:to>
        <xdr:sp macro="" textlink="">
          <xdr:nvSpPr>
            <xdr:cNvPr id="297395" name="オプション K322" hidden="1">
              <a:extLst>
                <a:ext uri="{63B3BB69-23CF-44E3-9099-C40C66FF867C}">
                  <a14:compatExt spid="_x0000_s297395"/>
                </a:ext>
                <a:ext uri="{FF2B5EF4-FFF2-40B4-BE49-F238E27FC236}">
                  <a16:creationId xmlns:a16="http://schemas.microsoft.com/office/drawing/2014/main" id="{00000000-0008-0000-0500-0000B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471</xdr:row>
          <xdr:rowOff>9525</xdr:rowOff>
        </xdr:from>
        <xdr:to>
          <xdr:col>28</xdr:col>
          <xdr:colOff>0</xdr:colOff>
          <xdr:row>472</xdr:row>
          <xdr:rowOff>0</xdr:rowOff>
        </xdr:to>
        <xdr:sp macro="" textlink="">
          <xdr:nvSpPr>
            <xdr:cNvPr id="297396" name="オプション K323" hidden="1">
              <a:extLst>
                <a:ext uri="{63B3BB69-23CF-44E3-9099-C40C66FF867C}">
                  <a14:compatExt spid="_x0000_s297396"/>
                </a:ext>
                <a:ext uri="{FF2B5EF4-FFF2-40B4-BE49-F238E27FC236}">
                  <a16:creationId xmlns:a16="http://schemas.microsoft.com/office/drawing/2014/main" id="{00000000-0008-0000-0500-0000B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469</xdr:row>
          <xdr:rowOff>9525</xdr:rowOff>
        </xdr:from>
        <xdr:to>
          <xdr:col>41</xdr:col>
          <xdr:colOff>0</xdr:colOff>
          <xdr:row>470</xdr:row>
          <xdr:rowOff>0</xdr:rowOff>
        </xdr:to>
        <xdr:sp macro="" textlink="">
          <xdr:nvSpPr>
            <xdr:cNvPr id="297397" name="オプション K331" hidden="1">
              <a:extLst>
                <a:ext uri="{63B3BB69-23CF-44E3-9099-C40C66FF867C}">
                  <a14:compatExt spid="_x0000_s297397"/>
                </a:ext>
                <a:ext uri="{FF2B5EF4-FFF2-40B4-BE49-F238E27FC236}">
                  <a16:creationId xmlns:a16="http://schemas.microsoft.com/office/drawing/2014/main" id="{00000000-0008-0000-0500-0000B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470</xdr:row>
          <xdr:rowOff>9525</xdr:rowOff>
        </xdr:from>
        <xdr:to>
          <xdr:col>41</xdr:col>
          <xdr:colOff>0</xdr:colOff>
          <xdr:row>471</xdr:row>
          <xdr:rowOff>0</xdr:rowOff>
        </xdr:to>
        <xdr:sp macro="" textlink="">
          <xdr:nvSpPr>
            <xdr:cNvPr id="297398" name="オプション K332" hidden="1">
              <a:extLst>
                <a:ext uri="{63B3BB69-23CF-44E3-9099-C40C66FF867C}">
                  <a14:compatExt spid="_x0000_s297398"/>
                </a:ext>
                <a:ext uri="{FF2B5EF4-FFF2-40B4-BE49-F238E27FC236}">
                  <a16:creationId xmlns:a16="http://schemas.microsoft.com/office/drawing/2014/main" id="{00000000-0008-0000-0500-0000B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471</xdr:row>
          <xdr:rowOff>0</xdr:rowOff>
        </xdr:from>
        <xdr:to>
          <xdr:col>41</xdr:col>
          <xdr:colOff>0</xdr:colOff>
          <xdr:row>472</xdr:row>
          <xdr:rowOff>0</xdr:rowOff>
        </xdr:to>
        <xdr:sp macro="" textlink="">
          <xdr:nvSpPr>
            <xdr:cNvPr id="297399" name="オプション K333" hidden="1">
              <a:extLst>
                <a:ext uri="{63B3BB69-23CF-44E3-9099-C40C66FF867C}">
                  <a14:compatExt spid="_x0000_s297399"/>
                </a:ext>
                <a:ext uri="{FF2B5EF4-FFF2-40B4-BE49-F238E27FC236}">
                  <a16:creationId xmlns:a16="http://schemas.microsoft.com/office/drawing/2014/main" id="{00000000-0008-0000-0500-0000B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473</xdr:row>
          <xdr:rowOff>0</xdr:rowOff>
        </xdr:from>
        <xdr:to>
          <xdr:col>16</xdr:col>
          <xdr:colOff>0</xdr:colOff>
          <xdr:row>474</xdr:row>
          <xdr:rowOff>0</xdr:rowOff>
        </xdr:to>
        <xdr:sp macro="" textlink="">
          <xdr:nvSpPr>
            <xdr:cNvPr id="297400" name="オプション K1311" hidden="1">
              <a:extLst>
                <a:ext uri="{63B3BB69-23CF-44E3-9099-C40C66FF867C}">
                  <a14:compatExt spid="_x0000_s297400"/>
                </a:ext>
                <a:ext uri="{FF2B5EF4-FFF2-40B4-BE49-F238E27FC236}">
                  <a16:creationId xmlns:a16="http://schemas.microsoft.com/office/drawing/2014/main" id="{00000000-0008-0000-0500-0000B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474</xdr:row>
          <xdr:rowOff>0</xdr:rowOff>
        </xdr:from>
        <xdr:to>
          <xdr:col>16</xdr:col>
          <xdr:colOff>0</xdr:colOff>
          <xdr:row>475</xdr:row>
          <xdr:rowOff>0</xdr:rowOff>
        </xdr:to>
        <xdr:sp macro="" textlink="">
          <xdr:nvSpPr>
            <xdr:cNvPr id="297401" name="オプション K1312" hidden="1">
              <a:extLst>
                <a:ext uri="{63B3BB69-23CF-44E3-9099-C40C66FF867C}">
                  <a14:compatExt spid="_x0000_s297401"/>
                </a:ext>
                <a:ext uri="{FF2B5EF4-FFF2-40B4-BE49-F238E27FC236}">
                  <a16:creationId xmlns:a16="http://schemas.microsoft.com/office/drawing/2014/main" id="{00000000-0008-0000-0500-0000B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475</xdr:row>
          <xdr:rowOff>9525</xdr:rowOff>
        </xdr:from>
        <xdr:to>
          <xdr:col>16</xdr:col>
          <xdr:colOff>0</xdr:colOff>
          <xdr:row>476</xdr:row>
          <xdr:rowOff>0</xdr:rowOff>
        </xdr:to>
        <xdr:sp macro="" textlink="">
          <xdr:nvSpPr>
            <xdr:cNvPr id="297402" name="オプション K1313" hidden="1">
              <a:extLst>
                <a:ext uri="{63B3BB69-23CF-44E3-9099-C40C66FF867C}">
                  <a14:compatExt spid="_x0000_s297402"/>
                </a:ext>
                <a:ext uri="{FF2B5EF4-FFF2-40B4-BE49-F238E27FC236}">
                  <a16:creationId xmlns:a16="http://schemas.microsoft.com/office/drawing/2014/main" id="{00000000-0008-0000-0500-0000B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473</xdr:row>
          <xdr:rowOff>9525</xdr:rowOff>
        </xdr:from>
        <xdr:to>
          <xdr:col>28</xdr:col>
          <xdr:colOff>0</xdr:colOff>
          <xdr:row>474</xdr:row>
          <xdr:rowOff>0</xdr:rowOff>
        </xdr:to>
        <xdr:sp macro="" textlink="">
          <xdr:nvSpPr>
            <xdr:cNvPr id="297403" name="オプション K1321" hidden="1">
              <a:extLst>
                <a:ext uri="{63B3BB69-23CF-44E3-9099-C40C66FF867C}">
                  <a14:compatExt spid="_x0000_s297403"/>
                </a:ext>
                <a:ext uri="{FF2B5EF4-FFF2-40B4-BE49-F238E27FC236}">
                  <a16:creationId xmlns:a16="http://schemas.microsoft.com/office/drawing/2014/main" id="{00000000-0008-0000-0500-0000B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474</xdr:row>
          <xdr:rowOff>9525</xdr:rowOff>
        </xdr:from>
        <xdr:to>
          <xdr:col>28</xdr:col>
          <xdr:colOff>0</xdr:colOff>
          <xdr:row>475</xdr:row>
          <xdr:rowOff>0</xdr:rowOff>
        </xdr:to>
        <xdr:sp macro="" textlink="">
          <xdr:nvSpPr>
            <xdr:cNvPr id="297404" name="オプション K1322" hidden="1">
              <a:extLst>
                <a:ext uri="{63B3BB69-23CF-44E3-9099-C40C66FF867C}">
                  <a14:compatExt spid="_x0000_s297404"/>
                </a:ext>
                <a:ext uri="{FF2B5EF4-FFF2-40B4-BE49-F238E27FC236}">
                  <a16:creationId xmlns:a16="http://schemas.microsoft.com/office/drawing/2014/main" id="{00000000-0008-0000-0500-0000B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475</xdr:row>
          <xdr:rowOff>9525</xdr:rowOff>
        </xdr:from>
        <xdr:to>
          <xdr:col>28</xdr:col>
          <xdr:colOff>0</xdr:colOff>
          <xdr:row>476</xdr:row>
          <xdr:rowOff>0</xdr:rowOff>
        </xdr:to>
        <xdr:sp macro="" textlink="">
          <xdr:nvSpPr>
            <xdr:cNvPr id="297405" name="オプション K1323" hidden="1">
              <a:extLst>
                <a:ext uri="{63B3BB69-23CF-44E3-9099-C40C66FF867C}">
                  <a14:compatExt spid="_x0000_s297405"/>
                </a:ext>
                <a:ext uri="{FF2B5EF4-FFF2-40B4-BE49-F238E27FC236}">
                  <a16:creationId xmlns:a16="http://schemas.microsoft.com/office/drawing/2014/main" id="{00000000-0008-0000-0500-0000B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473</xdr:row>
          <xdr:rowOff>9525</xdr:rowOff>
        </xdr:from>
        <xdr:to>
          <xdr:col>41</xdr:col>
          <xdr:colOff>0</xdr:colOff>
          <xdr:row>474</xdr:row>
          <xdr:rowOff>0</xdr:rowOff>
        </xdr:to>
        <xdr:sp macro="" textlink="">
          <xdr:nvSpPr>
            <xdr:cNvPr id="297406" name="オプション K1331" hidden="1">
              <a:extLst>
                <a:ext uri="{63B3BB69-23CF-44E3-9099-C40C66FF867C}">
                  <a14:compatExt spid="_x0000_s297406"/>
                </a:ext>
                <a:ext uri="{FF2B5EF4-FFF2-40B4-BE49-F238E27FC236}">
                  <a16:creationId xmlns:a16="http://schemas.microsoft.com/office/drawing/2014/main" id="{00000000-0008-0000-0500-0000B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474</xdr:row>
          <xdr:rowOff>9525</xdr:rowOff>
        </xdr:from>
        <xdr:to>
          <xdr:col>41</xdr:col>
          <xdr:colOff>0</xdr:colOff>
          <xdr:row>475</xdr:row>
          <xdr:rowOff>0</xdr:rowOff>
        </xdr:to>
        <xdr:sp macro="" textlink="">
          <xdr:nvSpPr>
            <xdr:cNvPr id="297407" name="オプション K1332" hidden="1">
              <a:extLst>
                <a:ext uri="{63B3BB69-23CF-44E3-9099-C40C66FF867C}">
                  <a14:compatExt spid="_x0000_s297407"/>
                </a:ext>
                <a:ext uri="{FF2B5EF4-FFF2-40B4-BE49-F238E27FC236}">
                  <a16:creationId xmlns:a16="http://schemas.microsoft.com/office/drawing/2014/main" id="{00000000-0008-0000-0500-0000B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475</xdr:row>
          <xdr:rowOff>0</xdr:rowOff>
        </xdr:from>
        <xdr:to>
          <xdr:col>41</xdr:col>
          <xdr:colOff>0</xdr:colOff>
          <xdr:row>476</xdr:row>
          <xdr:rowOff>0</xdr:rowOff>
        </xdr:to>
        <xdr:sp macro="" textlink="">
          <xdr:nvSpPr>
            <xdr:cNvPr id="297408" name="オプション K1333" hidden="1">
              <a:extLst>
                <a:ext uri="{63B3BB69-23CF-44E3-9099-C40C66FF867C}">
                  <a14:compatExt spid="_x0000_s297408"/>
                </a:ext>
                <a:ext uri="{FF2B5EF4-FFF2-40B4-BE49-F238E27FC236}">
                  <a16:creationId xmlns:a16="http://schemas.microsoft.com/office/drawing/2014/main" id="{00000000-0008-0000-0500-0000C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468</xdr:row>
          <xdr:rowOff>0</xdr:rowOff>
        </xdr:from>
        <xdr:to>
          <xdr:col>52</xdr:col>
          <xdr:colOff>47625</xdr:colOff>
          <xdr:row>469</xdr:row>
          <xdr:rowOff>0</xdr:rowOff>
        </xdr:to>
        <xdr:sp macro="" textlink="">
          <xdr:nvSpPr>
            <xdr:cNvPr id="297409" name="オプション K341" hidden="1">
              <a:extLst>
                <a:ext uri="{63B3BB69-23CF-44E3-9099-C40C66FF867C}">
                  <a14:compatExt spid="_x0000_s297409"/>
                </a:ext>
                <a:ext uri="{FF2B5EF4-FFF2-40B4-BE49-F238E27FC236}">
                  <a16:creationId xmlns:a16="http://schemas.microsoft.com/office/drawing/2014/main" id="{00000000-0008-0000-0500-0000C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469</xdr:row>
          <xdr:rowOff>0</xdr:rowOff>
        </xdr:from>
        <xdr:to>
          <xdr:col>52</xdr:col>
          <xdr:colOff>47625</xdr:colOff>
          <xdr:row>471</xdr:row>
          <xdr:rowOff>0</xdr:rowOff>
        </xdr:to>
        <xdr:sp macro="" textlink="">
          <xdr:nvSpPr>
            <xdr:cNvPr id="297410" name="オプション K342" hidden="1">
              <a:extLst>
                <a:ext uri="{63B3BB69-23CF-44E3-9099-C40C66FF867C}">
                  <a14:compatExt spid="_x0000_s297410"/>
                </a:ext>
                <a:ext uri="{FF2B5EF4-FFF2-40B4-BE49-F238E27FC236}">
                  <a16:creationId xmlns:a16="http://schemas.microsoft.com/office/drawing/2014/main" id="{00000000-0008-0000-0500-0000C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28575</xdr:colOff>
          <xdr:row>471</xdr:row>
          <xdr:rowOff>0</xdr:rowOff>
        </xdr:from>
        <xdr:to>
          <xdr:col>52</xdr:col>
          <xdr:colOff>66675</xdr:colOff>
          <xdr:row>472</xdr:row>
          <xdr:rowOff>0</xdr:rowOff>
        </xdr:to>
        <xdr:sp macro="" textlink="">
          <xdr:nvSpPr>
            <xdr:cNvPr id="297411" name="オプション K343" hidden="1">
              <a:extLst>
                <a:ext uri="{63B3BB69-23CF-44E3-9099-C40C66FF867C}">
                  <a14:compatExt spid="_x0000_s297411"/>
                </a:ext>
                <a:ext uri="{FF2B5EF4-FFF2-40B4-BE49-F238E27FC236}">
                  <a16:creationId xmlns:a16="http://schemas.microsoft.com/office/drawing/2014/main" id="{00000000-0008-0000-0500-0000C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479</xdr:row>
          <xdr:rowOff>9525</xdr:rowOff>
        </xdr:from>
        <xdr:to>
          <xdr:col>16</xdr:col>
          <xdr:colOff>0</xdr:colOff>
          <xdr:row>480</xdr:row>
          <xdr:rowOff>0</xdr:rowOff>
        </xdr:to>
        <xdr:sp macro="" textlink="">
          <xdr:nvSpPr>
            <xdr:cNvPr id="297412" name="オプション K4111" hidden="1">
              <a:extLst>
                <a:ext uri="{63B3BB69-23CF-44E3-9099-C40C66FF867C}">
                  <a14:compatExt spid="_x0000_s297412"/>
                </a:ext>
                <a:ext uri="{FF2B5EF4-FFF2-40B4-BE49-F238E27FC236}">
                  <a16:creationId xmlns:a16="http://schemas.microsoft.com/office/drawing/2014/main" id="{00000000-0008-0000-0500-0000C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480</xdr:row>
          <xdr:rowOff>9525</xdr:rowOff>
        </xdr:from>
        <xdr:to>
          <xdr:col>16</xdr:col>
          <xdr:colOff>0</xdr:colOff>
          <xdr:row>481</xdr:row>
          <xdr:rowOff>0</xdr:rowOff>
        </xdr:to>
        <xdr:sp macro="" textlink="">
          <xdr:nvSpPr>
            <xdr:cNvPr id="297413" name="オプション K4112" hidden="1">
              <a:extLst>
                <a:ext uri="{63B3BB69-23CF-44E3-9099-C40C66FF867C}">
                  <a14:compatExt spid="_x0000_s297413"/>
                </a:ext>
                <a:ext uri="{FF2B5EF4-FFF2-40B4-BE49-F238E27FC236}">
                  <a16:creationId xmlns:a16="http://schemas.microsoft.com/office/drawing/2014/main" id="{00000000-0008-0000-0500-0000C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481</xdr:row>
          <xdr:rowOff>9525</xdr:rowOff>
        </xdr:from>
        <xdr:to>
          <xdr:col>16</xdr:col>
          <xdr:colOff>0</xdr:colOff>
          <xdr:row>482</xdr:row>
          <xdr:rowOff>0</xdr:rowOff>
        </xdr:to>
        <xdr:sp macro="" textlink="">
          <xdr:nvSpPr>
            <xdr:cNvPr id="297414" name="オプション K4113" hidden="1">
              <a:extLst>
                <a:ext uri="{63B3BB69-23CF-44E3-9099-C40C66FF867C}">
                  <a14:compatExt spid="_x0000_s297414"/>
                </a:ext>
                <a:ext uri="{FF2B5EF4-FFF2-40B4-BE49-F238E27FC236}">
                  <a16:creationId xmlns:a16="http://schemas.microsoft.com/office/drawing/2014/main" id="{00000000-0008-0000-0500-0000C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479</xdr:row>
          <xdr:rowOff>9525</xdr:rowOff>
        </xdr:from>
        <xdr:to>
          <xdr:col>28</xdr:col>
          <xdr:colOff>0</xdr:colOff>
          <xdr:row>480</xdr:row>
          <xdr:rowOff>0</xdr:rowOff>
        </xdr:to>
        <xdr:sp macro="" textlink="">
          <xdr:nvSpPr>
            <xdr:cNvPr id="297415" name="オプション K4121" hidden="1">
              <a:extLst>
                <a:ext uri="{63B3BB69-23CF-44E3-9099-C40C66FF867C}">
                  <a14:compatExt spid="_x0000_s297415"/>
                </a:ext>
                <a:ext uri="{FF2B5EF4-FFF2-40B4-BE49-F238E27FC236}">
                  <a16:creationId xmlns:a16="http://schemas.microsoft.com/office/drawing/2014/main" id="{00000000-0008-0000-0500-0000C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480</xdr:row>
          <xdr:rowOff>0</xdr:rowOff>
        </xdr:from>
        <xdr:to>
          <xdr:col>28</xdr:col>
          <xdr:colOff>0</xdr:colOff>
          <xdr:row>481</xdr:row>
          <xdr:rowOff>0</xdr:rowOff>
        </xdr:to>
        <xdr:sp macro="" textlink="">
          <xdr:nvSpPr>
            <xdr:cNvPr id="297416" name="オプション K4122" hidden="1">
              <a:extLst>
                <a:ext uri="{63B3BB69-23CF-44E3-9099-C40C66FF867C}">
                  <a14:compatExt spid="_x0000_s297416"/>
                </a:ext>
                <a:ext uri="{FF2B5EF4-FFF2-40B4-BE49-F238E27FC236}">
                  <a16:creationId xmlns:a16="http://schemas.microsoft.com/office/drawing/2014/main" id="{00000000-0008-0000-0500-0000C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481</xdr:row>
          <xdr:rowOff>9525</xdr:rowOff>
        </xdr:from>
        <xdr:to>
          <xdr:col>28</xdr:col>
          <xdr:colOff>0</xdr:colOff>
          <xdr:row>482</xdr:row>
          <xdr:rowOff>0</xdr:rowOff>
        </xdr:to>
        <xdr:sp macro="" textlink="">
          <xdr:nvSpPr>
            <xdr:cNvPr id="297417" name="オプション K4123" hidden="1">
              <a:extLst>
                <a:ext uri="{63B3BB69-23CF-44E3-9099-C40C66FF867C}">
                  <a14:compatExt spid="_x0000_s297417"/>
                </a:ext>
                <a:ext uri="{FF2B5EF4-FFF2-40B4-BE49-F238E27FC236}">
                  <a16:creationId xmlns:a16="http://schemas.microsoft.com/office/drawing/2014/main" id="{00000000-0008-0000-0500-0000C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479</xdr:row>
          <xdr:rowOff>0</xdr:rowOff>
        </xdr:from>
        <xdr:to>
          <xdr:col>41</xdr:col>
          <xdr:colOff>0</xdr:colOff>
          <xdr:row>480</xdr:row>
          <xdr:rowOff>0</xdr:rowOff>
        </xdr:to>
        <xdr:sp macro="" textlink="">
          <xdr:nvSpPr>
            <xdr:cNvPr id="297418" name="オプション K4131" hidden="1">
              <a:extLst>
                <a:ext uri="{63B3BB69-23CF-44E3-9099-C40C66FF867C}">
                  <a14:compatExt spid="_x0000_s297418"/>
                </a:ext>
                <a:ext uri="{FF2B5EF4-FFF2-40B4-BE49-F238E27FC236}">
                  <a16:creationId xmlns:a16="http://schemas.microsoft.com/office/drawing/2014/main" id="{00000000-0008-0000-0500-0000C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480</xdr:row>
          <xdr:rowOff>0</xdr:rowOff>
        </xdr:from>
        <xdr:to>
          <xdr:col>41</xdr:col>
          <xdr:colOff>0</xdr:colOff>
          <xdr:row>481</xdr:row>
          <xdr:rowOff>0</xdr:rowOff>
        </xdr:to>
        <xdr:sp macro="" textlink="">
          <xdr:nvSpPr>
            <xdr:cNvPr id="297419" name="オプション K4132" hidden="1">
              <a:extLst>
                <a:ext uri="{63B3BB69-23CF-44E3-9099-C40C66FF867C}">
                  <a14:compatExt spid="_x0000_s297419"/>
                </a:ext>
                <a:ext uri="{FF2B5EF4-FFF2-40B4-BE49-F238E27FC236}">
                  <a16:creationId xmlns:a16="http://schemas.microsoft.com/office/drawing/2014/main" id="{00000000-0008-0000-0500-0000C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481</xdr:row>
          <xdr:rowOff>9525</xdr:rowOff>
        </xdr:from>
        <xdr:to>
          <xdr:col>41</xdr:col>
          <xdr:colOff>0</xdr:colOff>
          <xdr:row>482</xdr:row>
          <xdr:rowOff>0</xdr:rowOff>
        </xdr:to>
        <xdr:sp macro="" textlink="">
          <xdr:nvSpPr>
            <xdr:cNvPr id="297420" name="オプション K4133" hidden="1">
              <a:extLst>
                <a:ext uri="{63B3BB69-23CF-44E3-9099-C40C66FF867C}">
                  <a14:compatExt spid="_x0000_s297420"/>
                </a:ext>
                <a:ext uri="{FF2B5EF4-FFF2-40B4-BE49-F238E27FC236}">
                  <a16:creationId xmlns:a16="http://schemas.microsoft.com/office/drawing/2014/main" id="{00000000-0008-0000-0500-0000C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483</xdr:row>
          <xdr:rowOff>9525</xdr:rowOff>
        </xdr:from>
        <xdr:to>
          <xdr:col>16</xdr:col>
          <xdr:colOff>0</xdr:colOff>
          <xdr:row>484</xdr:row>
          <xdr:rowOff>0</xdr:rowOff>
        </xdr:to>
        <xdr:sp macro="" textlink="">
          <xdr:nvSpPr>
            <xdr:cNvPr id="297421" name="オプション K14111" hidden="1">
              <a:extLst>
                <a:ext uri="{63B3BB69-23CF-44E3-9099-C40C66FF867C}">
                  <a14:compatExt spid="_x0000_s297421"/>
                </a:ext>
                <a:ext uri="{FF2B5EF4-FFF2-40B4-BE49-F238E27FC236}">
                  <a16:creationId xmlns:a16="http://schemas.microsoft.com/office/drawing/2014/main" id="{00000000-0008-0000-0500-0000C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484</xdr:row>
          <xdr:rowOff>9525</xdr:rowOff>
        </xdr:from>
        <xdr:to>
          <xdr:col>16</xdr:col>
          <xdr:colOff>0</xdr:colOff>
          <xdr:row>485</xdr:row>
          <xdr:rowOff>0</xdr:rowOff>
        </xdr:to>
        <xdr:sp macro="" textlink="">
          <xdr:nvSpPr>
            <xdr:cNvPr id="297422" name="オプション K14112" hidden="1">
              <a:extLst>
                <a:ext uri="{63B3BB69-23CF-44E3-9099-C40C66FF867C}">
                  <a14:compatExt spid="_x0000_s297422"/>
                </a:ext>
                <a:ext uri="{FF2B5EF4-FFF2-40B4-BE49-F238E27FC236}">
                  <a16:creationId xmlns:a16="http://schemas.microsoft.com/office/drawing/2014/main" id="{00000000-0008-0000-0500-0000C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485</xdr:row>
          <xdr:rowOff>9525</xdr:rowOff>
        </xdr:from>
        <xdr:to>
          <xdr:col>16</xdr:col>
          <xdr:colOff>0</xdr:colOff>
          <xdr:row>486</xdr:row>
          <xdr:rowOff>0</xdr:rowOff>
        </xdr:to>
        <xdr:sp macro="" textlink="">
          <xdr:nvSpPr>
            <xdr:cNvPr id="297423" name="オプション K14113" hidden="1">
              <a:extLst>
                <a:ext uri="{63B3BB69-23CF-44E3-9099-C40C66FF867C}">
                  <a14:compatExt spid="_x0000_s297423"/>
                </a:ext>
                <a:ext uri="{FF2B5EF4-FFF2-40B4-BE49-F238E27FC236}">
                  <a16:creationId xmlns:a16="http://schemas.microsoft.com/office/drawing/2014/main" id="{00000000-0008-0000-0500-0000C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483</xdr:row>
          <xdr:rowOff>9525</xdr:rowOff>
        </xdr:from>
        <xdr:to>
          <xdr:col>28</xdr:col>
          <xdr:colOff>0</xdr:colOff>
          <xdr:row>484</xdr:row>
          <xdr:rowOff>0</xdr:rowOff>
        </xdr:to>
        <xdr:sp macro="" textlink="">
          <xdr:nvSpPr>
            <xdr:cNvPr id="297424" name="オプション K14121" hidden="1">
              <a:extLst>
                <a:ext uri="{63B3BB69-23CF-44E3-9099-C40C66FF867C}">
                  <a14:compatExt spid="_x0000_s297424"/>
                </a:ext>
                <a:ext uri="{FF2B5EF4-FFF2-40B4-BE49-F238E27FC236}">
                  <a16:creationId xmlns:a16="http://schemas.microsoft.com/office/drawing/2014/main" id="{00000000-0008-0000-0500-0000D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484</xdr:row>
          <xdr:rowOff>9525</xdr:rowOff>
        </xdr:from>
        <xdr:to>
          <xdr:col>28</xdr:col>
          <xdr:colOff>0</xdr:colOff>
          <xdr:row>485</xdr:row>
          <xdr:rowOff>0</xdr:rowOff>
        </xdr:to>
        <xdr:sp macro="" textlink="">
          <xdr:nvSpPr>
            <xdr:cNvPr id="297425" name="オプション K14122" hidden="1">
              <a:extLst>
                <a:ext uri="{63B3BB69-23CF-44E3-9099-C40C66FF867C}">
                  <a14:compatExt spid="_x0000_s297425"/>
                </a:ext>
                <a:ext uri="{FF2B5EF4-FFF2-40B4-BE49-F238E27FC236}">
                  <a16:creationId xmlns:a16="http://schemas.microsoft.com/office/drawing/2014/main" id="{00000000-0008-0000-0500-0000D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485</xdr:row>
          <xdr:rowOff>0</xdr:rowOff>
        </xdr:from>
        <xdr:to>
          <xdr:col>28</xdr:col>
          <xdr:colOff>0</xdr:colOff>
          <xdr:row>486</xdr:row>
          <xdr:rowOff>0</xdr:rowOff>
        </xdr:to>
        <xdr:sp macro="" textlink="">
          <xdr:nvSpPr>
            <xdr:cNvPr id="297426" name="オプション K14123" hidden="1">
              <a:extLst>
                <a:ext uri="{63B3BB69-23CF-44E3-9099-C40C66FF867C}">
                  <a14:compatExt spid="_x0000_s297426"/>
                </a:ext>
                <a:ext uri="{FF2B5EF4-FFF2-40B4-BE49-F238E27FC236}">
                  <a16:creationId xmlns:a16="http://schemas.microsoft.com/office/drawing/2014/main" id="{00000000-0008-0000-0500-0000D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483</xdr:row>
          <xdr:rowOff>9525</xdr:rowOff>
        </xdr:from>
        <xdr:to>
          <xdr:col>41</xdr:col>
          <xdr:colOff>0</xdr:colOff>
          <xdr:row>484</xdr:row>
          <xdr:rowOff>0</xdr:rowOff>
        </xdr:to>
        <xdr:sp macro="" textlink="">
          <xdr:nvSpPr>
            <xdr:cNvPr id="297427" name="オプション K14131" hidden="1">
              <a:extLst>
                <a:ext uri="{63B3BB69-23CF-44E3-9099-C40C66FF867C}">
                  <a14:compatExt spid="_x0000_s297427"/>
                </a:ext>
                <a:ext uri="{FF2B5EF4-FFF2-40B4-BE49-F238E27FC236}">
                  <a16:creationId xmlns:a16="http://schemas.microsoft.com/office/drawing/2014/main" id="{00000000-0008-0000-0500-0000D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484</xdr:row>
          <xdr:rowOff>9525</xdr:rowOff>
        </xdr:from>
        <xdr:to>
          <xdr:col>41</xdr:col>
          <xdr:colOff>0</xdr:colOff>
          <xdr:row>485</xdr:row>
          <xdr:rowOff>0</xdr:rowOff>
        </xdr:to>
        <xdr:sp macro="" textlink="">
          <xdr:nvSpPr>
            <xdr:cNvPr id="297428" name="オプション K14132" hidden="1">
              <a:extLst>
                <a:ext uri="{63B3BB69-23CF-44E3-9099-C40C66FF867C}">
                  <a14:compatExt spid="_x0000_s297428"/>
                </a:ext>
                <a:ext uri="{FF2B5EF4-FFF2-40B4-BE49-F238E27FC236}">
                  <a16:creationId xmlns:a16="http://schemas.microsoft.com/office/drawing/2014/main" id="{00000000-0008-0000-0500-0000D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485</xdr:row>
          <xdr:rowOff>0</xdr:rowOff>
        </xdr:from>
        <xdr:to>
          <xdr:col>41</xdr:col>
          <xdr:colOff>0</xdr:colOff>
          <xdr:row>486</xdr:row>
          <xdr:rowOff>0</xdr:rowOff>
        </xdr:to>
        <xdr:sp macro="" textlink="">
          <xdr:nvSpPr>
            <xdr:cNvPr id="297429" name="オプション K14133" hidden="1">
              <a:extLst>
                <a:ext uri="{63B3BB69-23CF-44E3-9099-C40C66FF867C}">
                  <a14:compatExt spid="_x0000_s297429"/>
                </a:ext>
                <a:ext uri="{FF2B5EF4-FFF2-40B4-BE49-F238E27FC236}">
                  <a16:creationId xmlns:a16="http://schemas.microsoft.com/office/drawing/2014/main" id="{00000000-0008-0000-0500-0000D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478</xdr:row>
          <xdr:rowOff>0</xdr:rowOff>
        </xdr:from>
        <xdr:to>
          <xdr:col>52</xdr:col>
          <xdr:colOff>47625</xdr:colOff>
          <xdr:row>479</xdr:row>
          <xdr:rowOff>0</xdr:rowOff>
        </xdr:to>
        <xdr:sp macro="" textlink="">
          <xdr:nvSpPr>
            <xdr:cNvPr id="297430" name="オプション K4141" hidden="1">
              <a:extLst>
                <a:ext uri="{63B3BB69-23CF-44E3-9099-C40C66FF867C}">
                  <a14:compatExt spid="_x0000_s297430"/>
                </a:ext>
                <a:ext uri="{FF2B5EF4-FFF2-40B4-BE49-F238E27FC236}">
                  <a16:creationId xmlns:a16="http://schemas.microsoft.com/office/drawing/2014/main" id="{00000000-0008-0000-0500-0000D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479</xdr:row>
          <xdr:rowOff>0</xdr:rowOff>
        </xdr:from>
        <xdr:to>
          <xdr:col>52</xdr:col>
          <xdr:colOff>47625</xdr:colOff>
          <xdr:row>481</xdr:row>
          <xdr:rowOff>0</xdr:rowOff>
        </xdr:to>
        <xdr:sp macro="" textlink="">
          <xdr:nvSpPr>
            <xdr:cNvPr id="297431" name="オプション K4142" hidden="1">
              <a:extLst>
                <a:ext uri="{63B3BB69-23CF-44E3-9099-C40C66FF867C}">
                  <a14:compatExt spid="_x0000_s297431"/>
                </a:ext>
                <a:ext uri="{FF2B5EF4-FFF2-40B4-BE49-F238E27FC236}">
                  <a16:creationId xmlns:a16="http://schemas.microsoft.com/office/drawing/2014/main" id="{00000000-0008-0000-0500-0000D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481</xdr:row>
          <xdr:rowOff>0</xdr:rowOff>
        </xdr:from>
        <xdr:to>
          <xdr:col>53</xdr:col>
          <xdr:colOff>0</xdr:colOff>
          <xdr:row>482</xdr:row>
          <xdr:rowOff>0</xdr:rowOff>
        </xdr:to>
        <xdr:sp macro="" textlink="">
          <xdr:nvSpPr>
            <xdr:cNvPr id="297432" name="オプション K4143" hidden="1">
              <a:extLst>
                <a:ext uri="{63B3BB69-23CF-44E3-9099-C40C66FF867C}">
                  <a14:compatExt spid="_x0000_s297432"/>
                </a:ext>
                <a:ext uri="{FF2B5EF4-FFF2-40B4-BE49-F238E27FC236}">
                  <a16:creationId xmlns:a16="http://schemas.microsoft.com/office/drawing/2014/main" id="{00000000-0008-0000-0500-0000D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488</xdr:row>
          <xdr:rowOff>9525</xdr:rowOff>
        </xdr:from>
        <xdr:to>
          <xdr:col>16</xdr:col>
          <xdr:colOff>0</xdr:colOff>
          <xdr:row>489</xdr:row>
          <xdr:rowOff>0</xdr:rowOff>
        </xdr:to>
        <xdr:sp macro="" textlink="">
          <xdr:nvSpPr>
            <xdr:cNvPr id="297433" name="オプション K4211" hidden="1">
              <a:extLst>
                <a:ext uri="{63B3BB69-23CF-44E3-9099-C40C66FF867C}">
                  <a14:compatExt spid="_x0000_s297433"/>
                </a:ext>
                <a:ext uri="{FF2B5EF4-FFF2-40B4-BE49-F238E27FC236}">
                  <a16:creationId xmlns:a16="http://schemas.microsoft.com/office/drawing/2014/main" id="{00000000-0008-0000-0500-0000D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489</xdr:row>
          <xdr:rowOff>0</xdr:rowOff>
        </xdr:from>
        <xdr:to>
          <xdr:col>16</xdr:col>
          <xdr:colOff>0</xdr:colOff>
          <xdr:row>490</xdr:row>
          <xdr:rowOff>0</xdr:rowOff>
        </xdr:to>
        <xdr:sp macro="" textlink="">
          <xdr:nvSpPr>
            <xdr:cNvPr id="297434" name="オプション K4212" hidden="1">
              <a:extLst>
                <a:ext uri="{63B3BB69-23CF-44E3-9099-C40C66FF867C}">
                  <a14:compatExt spid="_x0000_s297434"/>
                </a:ext>
                <a:ext uri="{FF2B5EF4-FFF2-40B4-BE49-F238E27FC236}">
                  <a16:creationId xmlns:a16="http://schemas.microsoft.com/office/drawing/2014/main" id="{00000000-0008-0000-0500-0000D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490</xdr:row>
          <xdr:rowOff>9525</xdr:rowOff>
        </xdr:from>
        <xdr:to>
          <xdr:col>16</xdr:col>
          <xdr:colOff>0</xdr:colOff>
          <xdr:row>491</xdr:row>
          <xdr:rowOff>0</xdr:rowOff>
        </xdr:to>
        <xdr:sp macro="" textlink="">
          <xdr:nvSpPr>
            <xdr:cNvPr id="297435" name="オプション K4213" hidden="1">
              <a:extLst>
                <a:ext uri="{63B3BB69-23CF-44E3-9099-C40C66FF867C}">
                  <a14:compatExt spid="_x0000_s297435"/>
                </a:ext>
                <a:ext uri="{FF2B5EF4-FFF2-40B4-BE49-F238E27FC236}">
                  <a16:creationId xmlns:a16="http://schemas.microsoft.com/office/drawing/2014/main" id="{00000000-0008-0000-0500-0000D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488</xdr:row>
          <xdr:rowOff>9525</xdr:rowOff>
        </xdr:from>
        <xdr:to>
          <xdr:col>28</xdr:col>
          <xdr:colOff>0</xdr:colOff>
          <xdr:row>489</xdr:row>
          <xdr:rowOff>0</xdr:rowOff>
        </xdr:to>
        <xdr:sp macro="" textlink="">
          <xdr:nvSpPr>
            <xdr:cNvPr id="297436" name="オプション K4221" hidden="1">
              <a:extLst>
                <a:ext uri="{63B3BB69-23CF-44E3-9099-C40C66FF867C}">
                  <a14:compatExt spid="_x0000_s297436"/>
                </a:ext>
                <a:ext uri="{FF2B5EF4-FFF2-40B4-BE49-F238E27FC236}">
                  <a16:creationId xmlns:a16="http://schemas.microsoft.com/office/drawing/2014/main" id="{00000000-0008-0000-0500-0000D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489</xdr:row>
          <xdr:rowOff>9525</xdr:rowOff>
        </xdr:from>
        <xdr:to>
          <xdr:col>28</xdr:col>
          <xdr:colOff>0</xdr:colOff>
          <xdr:row>490</xdr:row>
          <xdr:rowOff>0</xdr:rowOff>
        </xdr:to>
        <xdr:sp macro="" textlink="">
          <xdr:nvSpPr>
            <xdr:cNvPr id="297437" name="オプション K4222" hidden="1">
              <a:extLst>
                <a:ext uri="{63B3BB69-23CF-44E3-9099-C40C66FF867C}">
                  <a14:compatExt spid="_x0000_s297437"/>
                </a:ext>
                <a:ext uri="{FF2B5EF4-FFF2-40B4-BE49-F238E27FC236}">
                  <a16:creationId xmlns:a16="http://schemas.microsoft.com/office/drawing/2014/main" id="{00000000-0008-0000-0500-0000D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490</xdr:row>
          <xdr:rowOff>0</xdr:rowOff>
        </xdr:from>
        <xdr:to>
          <xdr:col>28</xdr:col>
          <xdr:colOff>0</xdr:colOff>
          <xdr:row>491</xdr:row>
          <xdr:rowOff>0</xdr:rowOff>
        </xdr:to>
        <xdr:sp macro="" textlink="">
          <xdr:nvSpPr>
            <xdr:cNvPr id="297438" name="オプション K4223" hidden="1">
              <a:extLst>
                <a:ext uri="{63B3BB69-23CF-44E3-9099-C40C66FF867C}">
                  <a14:compatExt spid="_x0000_s297438"/>
                </a:ext>
                <a:ext uri="{FF2B5EF4-FFF2-40B4-BE49-F238E27FC236}">
                  <a16:creationId xmlns:a16="http://schemas.microsoft.com/office/drawing/2014/main" id="{00000000-0008-0000-0500-0000D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488</xdr:row>
          <xdr:rowOff>0</xdr:rowOff>
        </xdr:from>
        <xdr:to>
          <xdr:col>41</xdr:col>
          <xdr:colOff>0</xdr:colOff>
          <xdr:row>489</xdr:row>
          <xdr:rowOff>0</xdr:rowOff>
        </xdr:to>
        <xdr:sp macro="" textlink="">
          <xdr:nvSpPr>
            <xdr:cNvPr id="297439" name="オプション K4231" hidden="1">
              <a:extLst>
                <a:ext uri="{63B3BB69-23CF-44E3-9099-C40C66FF867C}">
                  <a14:compatExt spid="_x0000_s297439"/>
                </a:ext>
                <a:ext uri="{FF2B5EF4-FFF2-40B4-BE49-F238E27FC236}">
                  <a16:creationId xmlns:a16="http://schemas.microsoft.com/office/drawing/2014/main" id="{00000000-0008-0000-0500-0000D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489</xdr:row>
          <xdr:rowOff>0</xdr:rowOff>
        </xdr:from>
        <xdr:to>
          <xdr:col>41</xdr:col>
          <xdr:colOff>0</xdr:colOff>
          <xdr:row>490</xdr:row>
          <xdr:rowOff>0</xdr:rowOff>
        </xdr:to>
        <xdr:sp macro="" textlink="">
          <xdr:nvSpPr>
            <xdr:cNvPr id="297440" name="オプション K4232" hidden="1">
              <a:extLst>
                <a:ext uri="{63B3BB69-23CF-44E3-9099-C40C66FF867C}">
                  <a14:compatExt spid="_x0000_s297440"/>
                </a:ext>
                <a:ext uri="{FF2B5EF4-FFF2-40B4-BE49-F238E27FC236}">
                  <a16:creationId xmlns:a16="http://schemas.microsoft.com/office/drawing/2014/main" id="{00000000-0008-0000-0500-0000E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490</xdr:row>
          <xdr:rowOff>9525</xdr:rowOff>
        </xdr:from>
        <xdr:to>
          <xdr:col>41</xdr:col>
          <xdr:colOff>0</xdr:colOff>
          <xdr:row>491</xdr:row>
          <xdr:rowOff>0</xdr:rowOff>
        </xdr:to>
        <xdr:sp macro="" textlink="">
          <xdr:nvSpPr>
            <xdr:cNvPr id="297441" name="オプション K4233" hidden="1">
              <a:extLst>
                <a:ext uri="{63B3BB69-23CF-44E3-9099-C40C66FF867C}">
                  <a14:compatExt spid="_x0000_s297441"/>
                </a:ext>
                <a:ext uri="{FF2B5EF4-FFF2-40B4-BE49-F238E27FC236}">
                  <a16:creationId xmlns:a16="http://schemas.microsoft.com/office/drawing/2014/main" id="{00000000-0008-0000-0500-0000E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492</xdr:row>
          <xdr:rowOff>9525</xdr:rowOff>
        </xdr:from>
        <xdr:to>
          <xdr:col>16</xdr:col>
          <xdr:colOff>0</xdr:colOff>
          <xdr:row>493</xdr:row>
          <xdr:rowOff>0</xdr:rowOff>
        </xdr:to>
        <xdr:sp macro="" textlink="">
          <xdr:nvSpPr>
            <xdr:cNvPr id="297442" name="オプション K14211" hidden="1">
              <a:extLst>
                <a:ext uri="{63B3BB69-23CF-44E3-9099-C40C66FF867C}">
                  <a14:compatExt spid="_x0000_s297442"/>
                </a:ext>
                <a:ext uri="{FF2B5EF4-FFF2-40B4-BE49-F238E27FC236}">
                  <a16:creationId xmlns:a16="http://schemas.microsoft.com/office/drawing/2014/main" id="{00000000-0008-0000-0500-0000E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493</xdr:row>
          <xdr:rowOff>0</xdr:rowOff>
        </xdr:from>
        <xdr:to>
          <xdr:col>16</xdr:col>
          <xdr:colOff>0</xdr:colOff>
          <xdr:row>494</xdr:row>
          <xdr:rowOff>0</xdr:rowOff>
        </xdr:to>
        <xdr:sp macro="" textlink="">
          <xdr:nvSpPr>
            <xdr:cNvPr id="297443" name="オプション K14212" hidden="1">
              <a:extLst>
                <a:ext uri="{63B3BB69-23CF-44E3-9099-C40C66FF867C}">
                  <a14:compatExt spid="_x0000_s297443"/>
                </a:ext>
                <a:ext uri="{FF2B5EF4-FFF2-40B4-BE49-F238E27FC236}">
                  <a16:creationId xmlns:a16="http://schemas.microsoft.com/office/drawing/2014/main" id="{00000000-0008-0000-0500-0000E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494</xdr:row>
          <xdr:rowOff>9525</xdr:rowOff>
        </xdr:from>
        <xdr:to>
          <xdr:col>16</xdr:col>
          <xdr:colOff>0</xdr:colOff>
          <xdr:row>495</xdr:row>
          <xdr:rowOff>0</xdr:rowOff>
        </xdr:to>
        <xdr:sp macro="" textlink="">
          <xdr:nvSpPr>
            <xdr:cNvPr id="297444" name="オプション K14213" hidden="1">
              <a:extLst>
                <a:ext uri="{63B3BB69-23CF-44E3-9099-C40C66FF867C}">
                  <a14:compatExt spid="_x0000_s297444"/>
                </a:ext>
                <a:ext uri="{FF2B5EF4-FFF2-40B4-BE49-F238E27FC236}">
                  <a16:creationId xmlns:a16="http://schemas.microsoft.com/office/drawing/2014/main" id="{00000000-0008-0000-0500-0000E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492</xdr:row>
          <xdr:rowOff>0</xdr:rowOff>
        </xdr:from>
        <xdr:to>
          <xdr:col>28</xdr:col>
          <xdr:colOff>0</xdr:colOff>
          <xdr:row>493</xdr:row>
          <xdr:rowOff>0</xdr:rowOff>
        </xdr:to>
        <xdr:sp macro="" textlink="">
          <xdr:nvSpPr>
            <xdr:cNvPr id="297445" name="オプション 14221" hidden="1">
              <a:extLst>
                <a:ext uri="{63B3BB69-23CF-44E3-9099-C40C66FF867C}">
                  <a14:compatExt spid="_x0000_s297445"/>
                </a:ext>
                <a:ext uri="{FF2B5EF4-FFF2-40B4-BE49-F238E27FC236}">
                  <a16:creationId xmlns:a16="http://schemas.microsoft.com/office/drawing/2014/main" id="{00000000-0008-0000-0500-0000E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493</xdr:row>
          <xdr:rowOff>0</xdr:rowOff>
        </xdr:from>
        <xdr:to>
          <xdr:col>28</xdr:col>
          <xdr:colOff>0</xdr:colOff>
          <xdr:row>494</xdr:row>
          <xdr:rowOff>0</xdr:rowOff>
        </xdr:to>
        <xdr:sp macro="" textlink="">
          <xdr:nvSpPr>
            <xdr:cNvPr id="297446" name="オプション 14222" hidden="1">
              <a:extLst>
                <a:ext uri="{63B3BB69-23CF-44E3-9099-C40C66FF867C}">
                  <a14:compatExt spid="_x0000_s297446"/>
                </a:ext>
                <a:ext uri="{FF2B5EF4-FFF2-40B4-BE49-F238E27FC236}">
                  <a16:creationId xmlns:a16="http://schemas.microsoft.com/office/drawing/2014/main" id="{00000000-0008-0000-0500-0000E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494</xdr:row>
          <xdr:rowOff>9525</xdr:rowOff>
        </xdr:from>
        <xdr:to>
          <xdr:col>28</xdr:col>
          <xdr:colOff>0</xdr:colOff>
          <xdr:row>495</xdr:row>
          <xdr:rowOff>0</xdr:rowOff>
        </xdr:to>
        <xdr:sp macro="" textlink="">
          <xdr:nvSpPr>
            <xdr:cNvPr id="297447" name="オプション 14223" hidden="1">
              <a:extLst>
                <a:ext uri="{63B3BB69-23CF-44E3-9099-C40C66FF867C}">
                  <a14:compatExt spid="_x0000_s297447"/>
                </a:ext>
                <a:ext uri="{FF2B5EF4-FFF2-40B4-BE49-F238E27FC236}">
                  <a16:creationId xmlns:a16="http://schemas.microsoft.com/office/drawing/2014/main" id="{00000000-0008-0000-0500-0000E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492</xdr:row>
          <xdr:rowOff>0</xdr:rowOff>
        </xdr:from>
        <xdr:to>
          <xdr:col>41</xdr:col>
          <xdr:colOff>0</xdr:colOff>
          <xdr:row>493</xdr:row>
          <xdr:rowOff>0</xdr:rowOff>
        </xdr:to>
        <xdr:sp macro="" textlink="">
          <xdr:nvSpPr>
            <xdr:cNvPr id="297448" name="オプション K14231" hidden="1">
              <a:extLst>
                <a:ext uri="{63B3BB69-23CF-44E3-9099-C40C66FF867C}">
                  <a14:compatExt spid="_x0000_s297448"/>
                </a:ext>
                <a:ext uri="{FF2B5EF4-FFF2-40B4-BE49-F238E27FC236}">
                  <a16:creationId xmlns:a16="http://schemas.microsoft.com/office/drawing/2014/main" id="{00000000-0008-0000-0500-0000E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493</xdr:row>
          <xdr:rowOff>9525</xdr:rowOff>
        </xdr:from>
        <xdr:to>
          <xdr:col>41</xdr:col>
          <xdr:colOff>0</xdr:colOff>
          <xdr:row>494</xdr:row>
          <xdr:rowOff>0</xdr:rowOff>
        </xdr:to>
        <xdr:sp macro="" textlink="">
          <xdr:nvSpPr>
            <xdr:cNvPr id="297449" name="オプション K14232" hidden="1">
              <a:extLst>
                <a:ext uri="{63B3BB69-23CF-44E3-9099-C40C66FF867C}">
                  <a14:compatExt spid="_x0000_s297449"/>
                </a:ext>
                <a:ext uri="{FF2B5EF4-FFF2-40B4-BE49-F238E27FC236}">
                  <a16:creationId xmlns:a16="http://schemas.microsoft.com/office/drawing/2014/main" id="{00000000-0008-0000-0500-0000E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494</xdr:row>
          <xdr:rowOff>9525</xdr:rowOff>
        </xdr:from>
        <xdr:to>
          <xdr:col>41</xdr:col>
          <xdr:colOff>0</xdr:colOff>
          <xdr:row>495</xdr:row>
          <xdr:rowOff>0</xdr:rowOff>
        </xdr:to>
        <xdr:sp macro="" textlink="">
          <xdr:nvSpPr>
            <xdr:cNvPr id="297450" name="オプション K14233" hidden="1">
              <a:extLst>
                <a:ext uri="{63B3BB69-23CF-44E3-9099-C40C66FF867C}">
                  <a14:compatExt spid="_x0000_s297450"/>
                </a:ext>
                <a:ext uri="{FF2B5EF4-FFF2-40B4-BE49-F238E27FC236}">
                  <a16:creationId xmlns:a16="http://schemas.microsoft.com/office/drawing/2014/main" id="{00000000-0008-0000-0500-0000E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487</xdr:row>
          <xdr:rowOff>0</xdr:rowOff>
        </xdr:from>
        <xdr:to>
          <xdr:col>52</xdr:col>
          <xdr:colOff>47625</xdr:colOff>
          <xdr:row>488</xdr:row>
          <xdr:rowOff>0</xdr:rowOff>
        </xdr:to>
        <xdr:sp macro="" textlink="">
          <xdr:nvSpPr>
            <xdr:cNvPr id="297451" name="オプション K4241" hidden="1">
              <a:extLst>
                <a:ext uri="{63B3BB69-23CF-44E3-9099-C40C66FF867C}">
                  <a14:compatExt spid="_x0000_s297451"/>
                </a:ext>
                <a:ext uri="{FF2B5EF4-FFF2-40B4-BE49-F238E27FC236}">
                  <a16:creationId xmlns:a16="http://schemas.microsoft.com/office/drawing/2014/main" id="{00000000-0008-0000-0500-0000E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488</xdr:row>
          <xdr:rowOff>0</xdr:rowOff>
        </xdr:from>
        <xdr:to>
          <xdr:col>52</xdr:col>
          <xdr:colOff>47625</xdr:colOff>
          <xdr:row>490</xdr:row>
          <xdr:rowOff>0</xdr:rowOff>
        </xdr:to>
        <xdr:sp macro="" textlink="">
          <xdr:nvSpPr>
            <xdr:cNvPr id="297452" name="オプション K4242" hidden="1">
              <a:extLst>
                <a:ext uri="{63B3BB69-23CF-44E3-9099-C40C66FF867C}">
                  <a14:compatExt spid="_x0000_s297452"/>
                </a:ext>
                <a:ext uri="{FF2B5EF4-FFF2-40B4-BE49-F238E27FC236}">
                  <a16:creationId xmlns:a16="http://schemas.microsoft.com/office/drawing/2014/main" id="{00000000-0008-0000-0500-0000E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490</xdr:row>
          <xdr:rowOff>0</xdr:rowOff>
        </xdr:from>
        <xdr:to>
          <xdr:col>52</xdr:col>
          <xdr:colOff>47625</xdr:colOff>
          <xdr:row>491</xdr:row>
          <xdr:rowOff>0</xdr:rowOff>
        </xdr:to>
        <xdr:sp macro="" textlink="">
          <xdr:nvSpPr>
            <xdr:cNvPr id="297453" name="オプション K4243" hidden="1">
              <a:extLst>
                <a:ext uri="{63B3BB69-23CF-44E3-9099-C40C66FF867C}">
                  <a14:compatExt spid="_x0000_s297453"/>
                </a:ext>
                <a:ext uri="{FF2B5EF4-FFF2-40B4-BE49-F238E27FC236}">
                  <a16:creationId xmlns:a16="http://schemas.microsoft.com/office/drawing/2014/main" id="{00000000-0008-0000-0500-0000E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513</xdr:row>
          <xdr:rowOff>9525</xdr:rowOff>
        </xdr:from>
        <xdr:to>
          <xdr:col>16</xdr:col>
          <xdr:colOff>0</xdr:colOff>
          <xdr:row>514</xdr:row>
          <xdr:rowOff>0</xdr:rowOff>
        </xdr:to>
        <xdr:sp macro="" textlink="">
          <xdr:nvSpPr>
            <xdr:cNvPr id="297454" name="オプション K4311" hidden="1">
              <a:extLst>
                <a:ext uri="{63B3BB69-23CF-44E3-9099-C40C66FF867C}">
                  <a14:compatExt spid="_x0000_s297454"/>
                </a:ext>
                <a:ext uri="{FF2B5EF4-FFF2-40B4-BE49-F238E27FC236}">
                  <a16:creationId xmlns:a16="http://schemas.microsoft.com/office/drawing/2014/main" id="{00000000-0008-0000-0500-0000E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514</xdr:row>
          <xdr:rowOff>0</xdr:rowOff>
        </xdr:from>
        <xdr:to>
          <xdr:col>16</xdr:col>
          <xdr:colOff>0</xdr:colOff>
          <xdr:row>515</xdr:row>
          <xdr:rowOff>0</xdr:rowOff>
        </xdr:to>
        <xdr:sp macro="" textlink="">
          <xdr:nvSpPr>
            <xdr:cNvPr id="297455" name="オプション K4312" hidden="1">
              <a:extLst>
                <a:ext uri="{63B3BB69-23CF-44E3-9099-C40C66FF867C}">
                  <a14:compatExt spid="_x0000_s297455"/>
                </a:ext>
                <a:ext uri="{FF2B5EF4-FFF2-40B4-BE49-F238E27FC236}">
                  <a16:creationId xmlns:a16="http://schemas.microsoft.com/office/drawing/2014/main" id="{00000000-0008-0000-0500-0000E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515</xdr:row>
          <xdr:rowOff>9525</xdr:rowOff>
        </xdr:from>
        <xdr:to>
          <xdr:col>16</xdr:col>
          <xdr:colOff>0</xdr:colOff>
          <xdr:row>516</xdr:row>
          <xdr:rowOff>0</xdr:rowOff>
        </xdr:to>
        <xdr:sp macro="" textlink="">
          <xdr:nvSpPr>
            <xdr:cNvPr id="297456" name="オプション K4313" hidden="1">
              <a:extLst>
                <a:ext uri="{63B3BB69-23CF-44E3-9099-C40C66FF867C}">
                  <a14:compatExt spid="_x0000_s297456"/>
                </a:ext>
                <a:ext uri="{FF2B5EF4-FFF2-40B4-BE49-F238E27FC236}">
                  <a16:creationId xmlns:a16="http://schemas.microsoft.com/office/drawing/2014/main" id="{00000000-0008-0000-0500-0000F0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513</xdr:row>
          <xdr:rowOff>9525</xdr:rowOff>
        </xdr:from>
        <xdr:to>
          <xdr:col>28</xdr:col>
          <xdr:colOff>0</xdr:colOff>
          <xdr:row>514</xdr:row>
          <xdr:rowOff>0</xdr:rowOff>
        </xdr:to>
        <xdr:sp macro="" textlink="">
          <xdr:nvSpPr>
            <xdr:cNvPr id="297457" name="オプション K4321" hidden="1">
              <a:extLst>
                <a:ext uri="{63B3BB69-23CF-44E3-9099-C40C66FF867C}">
                  <a14:compatExt spid="_x0000_s297457"/>
                </a:ext>
                <a:ext uri="{FF2B5EF4-FFF2-40B4-BE49-F238E27FC236}">
                  <a16:creationId xmlns:a16="http://schemas.microsoft.com/office/drawing/2014/main" id="{00000000-0008-0000-0500-0000F1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514</xdr:row>
          <xdr:rowOff>9525</xdr:rowOff>
        </xdr:from>
        <xdr:to>
          <xdr:col>28</xdr:col>
          <xdr:colOff>0</xdr:colOff>
          <xdr:row>515</xdr:row>
          <xdr:rowOff>0</xdr:rowOff>
        </xdr:to>
        <xdr:sp macro="" textlink="">
          <xdr:nvSpPr>
            <xdr:cNvPr id="297458" name="オプション K4322" hidden="1">
              <a:extLst>
                <a:ext uri="{63B3BB69-23CF-44E3-9099-C40C66FF867C}">
                  <a14:compatExt spid="_x0000_s297458"/>
                </a:ext>
                <a:ext uri="{FF2B5EF4-FFF2-40B4-BE49-F238E27FC236}">
                  <a16:creationId xmlns:a16="http://schemas.microsoft.com/office/drawing/2014/main" id="{00000000-0008-0000-0500-0000F2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515</xdr:row>
          <xdr:rowOff>9525</xdr:rowOff>
        </xdr:from>
        <xdr:to>
          <xdr:col>28</xdr:col>
          <xdr:colOff>0</xdr:colOff>
          <xdr:row>516</xdr:row>
          <xdr:rowOff>0</xdr:rowOff>
        </xdr:to>
        <xdr:sp macro="" textlink="">
          <xdr:nvSpPr>
            <xdr:cNvPr id="297459" name="オプション K4323" hidden="1">
              <a:extLst>
                <a:ext uri="{63B3BB69-23CF-44E3-9099-C40C66FF867C}">
                  <a14:compatExt spid="_x0000_s297459"/>
                </a:ext>
                <a:ext uri="{FF2B5EF4-FFF2-40B4-BE49-F238E27FC236}">
                  <a16:creationId xmlns:a16="http://schemas.microsoft.com/office/drawing/2014/main" id="{00000000-0008-0000-0500-0000F3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513</xdr:row>
          <xdr:rowOff>9525</xdr:rowOff>
        </xdr:from>
        <xdr:to>
          <xdr:col>41</xdr:col>
          <xdr:colOff>0</xdr:colOff>
          <xdr:row>514</xdr:row>
          <xdr:rowOff>0</xdr:rowOff>
        </xdr:to>
        <xdr:sp macro="" textlink="">
          <xdr:nvSpPr>
            <xdr:cNvPr id="297460" name="オプション K4331" hidden="1">
              <a:extLst>
                <a:ext uri="{63B3BB69-23CF-44E3-9099-C40C66FF867C}">
                  <a14:compatExt spid="_x0000_s297460"/>
                </a:ext>
                <a:ext uri="{FF2B5EF4-FFF2-40B4-BE49-F238E27FC236}">
                  <a16:creationId xmlns:a16="http://schemas.microsoft.com/office/drawing/2014/main" id="{00000000-0008-0000-0500-0000F4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514</xdr:row>
          <xdr:rowOff>9525</xdr:rowOff>
        </xdr:from>
        <xdr:to>
          <xdr:col>41</xdr:col>
          <xdr:colOff>0</xdr:colOff>
          <xdr:row>515</xdr:row>
          <xdr:rowOff>0</xdr:rowOff>
        </xdr:to>
        <xdr:sp macro="" textlink="">
          <xdr:nvSpPr>
            <xdr:cNvPr id="297461" name="オプション K4332" hidden="1">
              <a:extLst>
                <a:ext uri="{63B3BB69-23CF-44E3-9099-C40C66FF867C}">
                  <a14:compatExt spid="_x0000_s297461"/>
                </a:ext>
                <a:ext uri="{FF2B5EF4-FFF2-40B4-BE49-F238E27FC236}">
                  <a16:creationId xmlns:a16="http://schemas.microsoft.com/office/drawing/2014/main" id="{00000000-0008-0000-0500-0000F5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515</xdr:row>
          <xdr:rowOff>0</xdr:rowOff>
        </xdr:from>
        <xdr:to>
          <xdr:col>41</xdr:col>
          <xdr:colOff>0</xdr:colOff>
          <xdr:row>516</xdr:row>
          <xdr:rowOff>0</xdr:rowOff>
        </xdr:to>
        <xdr:sp macro="" textlink="">
          <xdr:nvSpPr>
            <xdr:cNvPr id="297462" name="オプション K4333" hidden="1">
              <a:extLst>
                <a:ext uri="{63B3BB69-23CF-44E3-9099-C40C66FF867C}">
                  <a14:compatExt spid="_x0000_s297462"/>
                </a:ext>
                <a:ext uri="{FF2B5EF4-FFF2-40B4-BE49-F238E27FC236}">
                  <a16:creationId xmlns:a16="http://schemas.microsoft.com/office/drawing/2014/main" id="{00000000-0008-0000-0500-0000F6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517</xdr:row>
          <xdr:rowOff>9525</xdr:rowOff>
        </xdr:from>
        <xdr:to>
          <xdr:col>16</xdr:col>
          <xdr:colOff>0</xdr:colOff>
          <xdr:row>518</xdr:row>
          <xdr:rowOff>0</xdr:rowOff>
        </xdr:to>
        <xdr:sp macro="" textlink="">
          <xdr:nvSpPr>
            <xdr:cNvPr id="297463" name="オプション K14311" hidden="1">
              <a:extLst>
                <a:ext uri="{63B3BB69-23CF-44E3-9099-C40C66FF867C}">
                  <a14:compatExt spid="_x0000_s297463"/>
                </a:ext>
                <a:ext uri="{FF2B5EF4-FFF2-40B4-BE49-F238E27FC236}">
                  <a16:creationId xmlns:a16="http://schemas.microsoft.com/office/drawing/2014/main" id="{00000000-0008-0000-0500-0000F7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518</xdr:row>
          <xdr:rowOff>0</xdr:rowOff>
        </xdr:from>
        <xdr:to>
          <xdr:col>16</xdr:col>
          <xdr:colOff>0</xdr:colOff>
          <xdr:row>519</xdr:row>
          <xdr:rowOff>0</xdr:rowOff>
        </xdr:to>
        <xdr:sp macro="" textlink="">
          <xdr:nvSpPr>
            <xdr:cNvPr id="297464" name="オプション K14312" hidden="1">
              <a:extLst>
                <a:ext uri="{63B3BB69-23CF-44E3-9099-C40C66FF867C}">
                  <a14:compatExt spid="_x0000_s297464"/>
                </a:ext>
                <a:ext uri="{FF2B5EF4-FFF2-40B4-BE49-F238E27FC236}">
                  <a16:creationId xmlns:a16="http://schemas.microsoft.com/office/drawing/2014/main" id="{00000000-0008-0000-0500-0000F8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519</xdr:row>
          <xdr:rowOff>0</xdr:rowOff>
        </xdr:from>
        <xdr:to>
          <xdr:col>16</xdr:col>
          <xdr:colOff>0</xdr:colOff>
          <xdr:row>520</xdr:row>
          <xdr:rowOff>0</xdr:rowOff>
        </xdr:to>
        <xdr:sp macro="" textlink="">
          <xdr:nvSpPr>
            <xdr:cNvPr id="297465" name="オプション K14313" hidden="1">
              <a:extLst>
                <a:ext uri="{63B3BB69-23CF-44E3-9099-C40C66FF867C}">
                  <a14:compatExt spid="_x0000_s297465"/>
                </a:ext>
                <a:ext uri="{FF2B5EF4-FFF2-40B4-BE49-F238E27FC236}">
                  <a16:creationId xmlns:a16="http://schemas.microsoft.com/office/drawing/2014/main" id="{00000000-0008-0000-0500-0000F9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517</xdr:row>
          <xdr:rowOff>9525</xdr:rowOff>
        </xdr:from>
        <xdr:to>
          <xdr:col>28</xdr:col>
          <xdr:colOff>0</xdr:colOff>
          <xdr:row>518</xdr:row>
          <xdr:rowOff>0</xdr:rowOff>
        </xdr:to>
        <xdr:sp macro="" textlink="">
          <xdr:nvSpPr>
            <xdr:cNvPr id="297466" name="オプション K14321" hidden="1">
              <a:extLst>
                <a:ext uri="{63B3BB69-23CF-44E3-9099-C40C66FF867C}">
                  <a14:compatExt spid="_x0000_s297466"/>
                </a:ext>
                <a:ext uri="{FF2B5EF4-FFF2-40B4-BE49-F238E27FC236}">
                  <a16:creationId xmlns:a16="http://schemas.microsoft.com/office/drawing/2014/main" id="{00000000-0008-0000-0500-0000FA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518</xdr:row>
          <xdr:rowOff>0</xdr:rowOff>
        </xdr:from>
        <xdr:to>
          <xdr:col>28</xdr:col>
          <xdr:colOff>0</xdr:colOff>
          <xdr:row>519</xdr:row>
          <xdr:rowOff>0</xdr:rowOff>
        </xdr:to>
        <xdr:sp macro="" textlink="">
          <xdr:nvSpPr>
            <xdr:cNvPr id="297467" name="オプション K14322" hidden="1">
              <a:extLst>
                <a:ext uri="{63B3BB69-23CF-44E3-9099-C40C66FF867C}">
                  <a14:compatExt spid="_x0000_s297467"/>
                </a:ext>
                <a:ext uri="{FF2B5EF4-FFF2-40B4-BE49-F238E27FC236}">
                  <a16:creationId xmlns:a16="http://schemas.microsoft.com/office/drawing/2014/main" id="{00000000-0008-0000-0500-0000FB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519</xdr:row>
          <xdr:rowOff>0</xdr:rowOff>
        </xdr:from>
        <xdr:to>
          <xdr:col>28</xdr:col>
          <xdr:colOff>0</xdr:colOff>
          <xdr:row>520</xdr:row>
          <xdr:rowOff>0</xdr:rowOff>
        </xdr:to>
        <xdr:sp macro="" textlink="">
          <xdr:nvSpPr>
            <xdr:cNvPr id="297468" name="オプション K14323" hidden="1">
              <a:extLst>
                <a:ext uri="{63B3BB69-23CF-44E3-9099-C40C66FF867C}">
                  <a14:compatExt spid="_x0000_s297468"/>
                </a:ext>
                <a:ext uri="{FF2B5EF4-FFF2-40B4-BE49-F238E27FC236}">
                  <a16:creationId xmlns:a16="http://schemas.microsoft.com/office/drawing/2014/main" id="{00000000-0008-0000-0500-0000FC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517</xdr:row>
          <xdr:rowOff>0</xdr:rowOff>
        </xdr:from>
        <xdr:to>
          <xdr:col>41</xdr:col>
          <xdr:colOff>0</xdr:colOff>
          <xdr:row>518</xdr:row>
          <xdr:rowOff>0</xdr:rowOff>
        </xdr:to>
        <xdr:sp macro="" textlink="">
          <xdr:nvSpPr>
            <xdr:cNvPr id="297469" name="オプション K14331" hidden="1">
              <a:extLst>
                <a:ext uri="{63B3BB69-23CF-44E3-9099-C40C66FF867C}">
                  <a14:compatExt spid="_x0000_s297469"/>
                </a:ext>
                <a:ext uri="{FF2B5EF4-FFF2-40B4-BE49-F238E27FC236}">
                  <a16:creationId xmlns:a16="http://schemas.microsoft.com/office/drawing/2014/main" id="{00000000-0008-0000-0500-0000FD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518</xdr:row>
          <xdr:rowOff>0</xdr:rowOff>
        </xdr:from>
        <xdr:to>
          <xdr:col>41</xdr:col>
          <xdr:colOff>0</xdr:colOff>
          <xdr:row>519</xdr:row>
          <xdr:rowOff>0</xdr:rowOff>
        </xdr:to>
        <xdr:sp macro="" textlink="">
          <xdr:nvSpPr>
            <xdr:cNvPr id="297470" name="オプション K14332" hidden="1">
              <a:extLst>
                <a:ext uri="{63B3BB69-23CF-44E3-9099-C40C66FF867C}">
                  <a14:compatExt spid="_x0000_s297470"/>
                </a:ext>
                <a:ext uri="{FF2B5EF4-FFF2-40B4-BE49-F238E27FC236}">
                  <a16:creationId xmlns:a16="http://schemas.microsoft.com/office/drawing/2014/main" id="{00000000-0008-0000-0500-0000FE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519</xdr:row>
          <xdr:rowOff>0</xdr:rowOff>
        </xdr:from>
        <xdr:to>
          <xdr:col>41</xdr:col>
          <xdr:colOff>0</xdr:colOff>
          <xdr:row>520</xdr:row>
          <xdr:rowOff>0</xdr:rowOff>
        </xdr:to>
        <xdr:sp macro="" textlink="">
          <xdr:nvSpPr>
            <xdr:cNvPr id="297471" name="オプション K14333" hidden="1">
              <a:extLst>
                <a:ext uri="{63B3BB69-23CF-44E3-9099-C40C66FF867C}">
                  <a14:compatExt spid="_x0000_s297471"/>
                </a:ext>
                <a:ext uri="{FF2B5EF4-FFF2-40B4-BE49-F238E27FC236}">
                  <a16:creationId xmlns:a16="http://schemas.microsoft.com/office/drawing/2014/main" id="{00000000-0008-0000-0500-0000FF89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512</xdr:row>
          <xdr:rowOff>0</xdr:rowOff>
        </xdr:from>
        <xdr:to>
          <xdr:col>52</xdr:col>
          <xdr:colOff>47625</xdr:colOff>
          <xdr:row>513</xdr:row>
          <xdr:rowOff>0</xdr:rowOff>
        </xdr:to>
        <xdr:sp macro="" textlink="">
          <xdr:nvSpPr>
            <xdr:cNvPr id="297472" name="オプション K4341" hidden="1">
              <a:extLst>
                <a:ext uri="{63B3BB69-23CF-44E3-9099-C40C66FF867C}">
                  <a14:compatExt spid="_x0000_s297472"/>
                </a:ext>
                <a:ext uri="{FF2B5EF4-FFF2-40B4-BE49-F238E27FC236}">
                  <a16:creationId xmlns:a16="http://schemas.microsoft.com/office/drawing/2014/main" id="{00000000-0008-0000-0500-00000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513</xdr:row>
          <xdr:rowOff>0</xdr:rowOff>
        </xdr:from>
        <xdr:to>
          <xdr:col>52</xdr:col>
          <xdr:colOff>66675</xdr:colOff>
          <xdr:row>515</xdr:row>
          <xdr:rowOff>0</xdr:rowOff>
        </xdr:to>
        <xdr:sp macro="" textlink="">
          <xdr:nvSpPr>
            <xdr:cNvPr id="297473" name="オプション K4342" hidden="1">
              <a:extLst>
                <a:ext uri="{63B3BB69-23CF-44E3-9099-C40C66FF867C}">
                  <a14:compatExt spid="_x0000_s297473"/>
                </a:ext>
                <a:ext uri="{FF2B5EF4-FFF2-40B4-BE49-F238E27FC236}">
                  <a16:creationId xmlns:a16="http://schemas.microsoft.com/office/drawing/2014/main" id="{00000000-0008-0000-0500-00000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515</xdr:row>
          <xdr:rowOff>0</xdr:rowOff>
        </xdr:from>
        <xdr:to>
          <xdr:col>52</xdr:col>
          <xdr:colOff>47625</xdr:colOff>
          <xdr:row>516</xdr:row>
          <xdr:rowOff>0</xdr:rowOff>
        </xdr:to>
        <xdr:sp macro="" textlink="">
          <xdr:nvSpPr>
            <xdr:cNvPr id="297474" name="オプション K4343" hidden="1">
              <a:extLst>
                <a:ext uri="{63B3BB69-23CF-44E3-9099-C40C66FF867C}">
                  <a14:compatExt spid="_x0000_s297474"/>
                </a:ext>
                <a:ext uri="{FF2B5EF4-FFF2-40B4-BE49-F238E27FC236}">
                  <a16:creationId xmlns:a16="http://schemas.microsoft.com/office/drawing/2014/main" id="{00000000-0008-0000-0500-00000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530</xdr:row>
          <xdr:rowOff>9525</xdr:rowOff>
        </xdr:from>
        <xdr:to>
          <xdr:col>28</xdr:col>
          <xdr:colOff>0</xdr:colOff>
          <xdr:row>531</xdr:row>
          <xdr:rowOff>0</xdr:rowOff>
        </xdr:to>
        <xdr:sp macro="" textlink="">
          <xdr:nvSpPr>
            <xdr:cNvPr id="297475" name="オプション K5121" hidden="1">
              <a:extLst>
                <a:ext uri="{63B3BB69-23CF-44E3-9099-C40C66FF867C}">
                  <a14:compatExt spid="_x0000_s297475"/>
                </a:ext>
                <a:ext uri="{FF2B5EF4-FFF2-40B4-BE49-F238E27FC236}">
                  <a16:creationId xmlns:a16="http://schemas.microsoft.com/office/drawing/2014/main" id="{00000000-0008-0000-0500-00000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531</xdr:row>
          <xdr:rowOff>9525</xdr:rowOff>
        </xdr:from>
        <xdr:to>
          <xdr:col>28</xdr:col>
          <xdr:colOff>0</xdr:colOff>
          <xdr:row>532</xdr:row>
          <xdr:rowOff>0</xdr:rowOff>
        </xdr:to>
        <xdr:sp macro="" textlink="">
          <xdr:nvSpPr>
            <xdr:cNvPr id="297476" name="オプション K5122" hidden="1">
              <a:extLst>
                <a:ext uri="{63B3BB69-23CF-44E3-9099-C40C66FF867C}">
                  <a14:compatExt spid="_x0000_s297476"/>
                </a:ext>
                <a:ext uri="{FF2B5EF4-FFF2-40B4-BE49-F238E27FC236}">
                  <a16:creationId xmlns:a16="http://schemas.microsoft.com/office/drawing/2014/main" id="{00000000-0008-0000-0500-00000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532</xdr:row>
          <xdr:rowOff>0</xdr:rowOff>
        </xdr:from>
        <xdr:to>
          <xdr:col>28</xdr:col>
          <xdr:colOff>0</xdr:colOff>
          <xdr:row>533</xdr:row>
          <xdr:rowOff>0</xdr:rowOff>
        </xdr:to>
        <xdr:sp macro="" textlink="">
          <xdr:nvSpPr>
            <xdr:cNvPr id="297477" name="オプション K5123" hidden="1">
              <a:extLst>
                <a:ext uri="{63B3BB69-23CF-44E3-9099-C40C66FF867C}">
                  <a14:compatExt spid="_x0000_s297477"/>
                </a:ext>
                <a:ext uri="{FF2B5EF4-FFF2-40B4-BE49-F238E27FC236}">
                  <a16:creationId xmlns:a16="http://schemas.microsoft.com/office/drawing/2014/main" id="{00000000-0008-0000-0500-00000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530</xdr:row>
          <xdr:rowOff>0</xdr:rowOff>
        </xdr:from>
        <xdr:to>
          <xdr:col>41</xdr:col>
          <xdr:colOff>0</xdr:colOff>
          <xdr:row>531</xdr:row>
          <xdr:rowOff>0</xdr:rowOff>
        </xdr:to>
        <xdr:sp macro="" textlink="">
          <xdr:nvSpPr>
            <xdr:cNvPr id="297478" name="オプション K5131" hidden="1">
              <a:extLst>
                <a:ext uri="{63B3BB69-23CF-44E3-9099-C40C66FF867C}">
                  <a14:compatExt spid="_x0000_s297478"/>
                </a:ext>
                <a:ext uri="{FF2B5EF4-FFF2-40B4-BE49-F238E27FC236}">
                  <a16:creationId xmlns:a16="http://schemas.microsoft.com/office/drawing/2014/main" id="{00000000-0008-0000-0500-00000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531</xdr:row>
          <xdr:rowOff>9525</xdr:rowOff>
        </xdr:from>
        <xdr:to>
          <xdr:col>41</xdr:col>
          <xdr:colOff>0</xdr:colOff>
          <xdr:row>532</xdr:row>
          <xdr:rowOff>0</xdr:rowOff>
        </xdr:to>
        <xdr:sp macro="" textlink="">
          <xdr:nvSpPr>
            <xdr:cNvPr id="297479" name="オプション K5132" hidden="1">
              <a:extLst>
                <a:ext uri="{63B3BB69-23CF-44E3-9099-C40C66FF867C}">
                  <a14:compatExt spid="_x0000_s297479"/>
                </a:ext>
                <a:ext uri="{FF2B5EF4-FFF2-40B4-BE49-F238E27FC236}">
                  <a16:creationId xmlns:a16="http://schemas.microsoft.com/office/drawing/2014/main" id="{00000000-0008-0000-0500-00000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532</xdr:row>
          <xdr:rowOff>0</xdr:rowOff>
        </xdr:from>
        <xdr:to>
          <xdr:col>41</xdr:col>
          <xdr:colOff>0</xdr:colOff>
          <xdr:row>533</xdr:row>
          <xdr:rowOff>0</xdr:rowOff>
        </xdr:to>
        <xdr:sp macro="" textlink="">
          <xdr:nvSpPr>
            <xdr:cNvPr id="297480" name="オプション K5133" hidden="1">
              <a:extLst>
                <a:ext uri="{63B3BB69-23CF-44E3-9099-C40C66FF867C}">
                  <a14:compatExt spid="_x0000_s297480"/>
                </a:ext>
                <a:ext uri="{FF2B5EF4-FFF2-40B4-BE49-F238E27FC236}">
                  <a16:creationId xmlns:a16="http://schemas.microsoft.com/office/drawing/2014/main" id="{00000000-0008-0000-0500-00000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534</xdr:row>
          <xdr:rowOff>9525</xdr:rowOff>
        </xdr:from>
        <xdr:to>
          <xdr:col>28</xdr:col>
          <xdr:colOff>0</xdr:colOff>
          <xdr:row>535</xdr:row>
          <xdr:rowOff>0</xdr:rowOff>
        </xdr:to>
        <xdr:sp macro="" textlink="">
          <xdr:nvSpPr>
            <xdr:cNvPr id="297481" name="オプション K15121" hidden="1">
              <a:extLst>
                <a:ext uri="{63B3BB69-23CF-44E3-9099-C40C66FF867C}">
                  <a14:compatExt spid="_x0000_s297481"/>
                </a:ext>
                <a:ext uri="{FF2B5EF4-FFF2-40B4-BE49-F238E27FC236}">
                  <a16:creationId xmlns:a16="http://schemas.microsoft.com/office/drawing/2014/main" id="{00000000-0008-0000-0500-00000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535</xdr:row>
          <xdr:rowOff>9525</xdr:rowOff>
        </xdr:from>
        <xdr:to>
          <xdr:col>28</xdr:col>
          <xdr:colOff>0</xdr:colOff>
          <xdr:row>536</xdr:row>
          <xdr:rowOff>0</xdr:rowOff>
        </xdr:to>
        <xdr:sp macro="" textlink="">
          <xdr:nvSpPr>
            <xdr:cNvPr id="297482" name="オプション K15122" hidden="1">
              <a:extLst>
                <a:ext uri="{63B3BB69-23CF-44E3-9099-C40C66FF867C}">
                  <a14:compatExt spid="_x0000_s297482"/>
                </a:ext>
                <a:ext uri="{FF2B5EF4-FFF2-40B4-BE49-F238E27FC236}">
                  <a16:creationId xmlns:a16="http://schemas.microsoft.com/office/drawing/2014/main" id="{00000000-0008-0000-0500-00000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536</xdr:row>
          <xdr:rowOff>9525</xdr:rowOff>
        </xdr:from>
        <xdr:to>
          <xdr:col>28</xdr:col>
          <xdr:colOff>0</xdr:colOff>
          <xdr:row>537</xdr:row>
          <xdr:rowOff>0</xdr:rowOff>
        </xdr:to>
        <xdr:sp macro="" textlink="">
          <xdr:nvSpPr>
            <xdr:cNvPr id="297483" name="オプション K15123" hidden="1">
              <a:extLst>
                <a:ext uri="{63B3BB69-23CF-44E3-9099-C40C66FF867C}">
                  <a14:compatExt spid="_x0000_s297483"/>
                </a:ext>
                <a:ext uri="{FF2B5EF4-FFF2-40B4-BE49-F238E27FC236}">
                  <a16:creationId xmlns:a16="http://schemas.microsoft.com/office/drawing/2014/main" id="{00000000-0008-0000-0500-00000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534</xdr:row>
          <xdr:rowOff>0</xdr:rowOff>
        </xdr:from>
        <xdr:to>
          <xdr:col>41</xdr:col>
          <xdr:colOff>0</xdr:colOff>
          <xdr:row>535</xdr:row>
          <xdr:rowOff>0</xdr:rowOff>
        </xdr:to>
        <xdr:sp macro="" textlink="">
          <xdr:nvSpPr>
            <xdr:cNvPr id="297484" name="オプション K15131" hidden="1">
              <a:extLst>
                <a:ext uri="{63B3BB69-23CF-44E3-9099-C40C66FF867C}">
                  <a14:compatExt spid="_x0000_s297484"/>
                </a:ext>
                <a:ext uri="{FF2B5EF4-FFF2-40B4-BE49-F238E27FC236}">
                  <a16:creationId xmlns:a16="http://schemas.microsoft.com/office/drawing/2014/main" id="{00000000-0008-0000-0500-00000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535</xdr:row>
          <xdr:rowOff>9525</xdr:rowOff>
        </xdr:from>
        <xdr:to>
          <xdr:col>41</xdr:col>
          <xdr:colOff>0</xdr:colOff>
          <xdr:row>536</xdr:row>
          <xdr:rowOff>0</xdr:rowOff>
        </xdr:to>
        <xdr:sp macro="" textlink="">
          <xdr:nvSpPr>
            <xdr:cNvPr id="297485" name="オプション K15132" hidden="1">
              <a:extLst>
                <a:ext uri="{63B3BB69-23CF-44E3-9099-C40C66FF867C}">
                  <a14:compatExt spid="_x0000_s297485"/>
                </a:ext>
                <a:ext uri="{FF2B5EF4-FFF2-40B4-BE49-F238E27FC236}">
                  <a16:creationId xmlns:a16="http://schemas.microsoft.com/office/drawing/2014/main" id="{00000000-0008-0000-0500-00000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536</xdr:row>
          <xdr:rowOff>9525</xdr:rowOff>
        </xdr:from>
        <xdr:to>
          <xdr:col>41</xdr:col>
          <xdr:colOff>0</xdr:colOff>
          <xdr:row>537</xdr:row>
          <xdr:rowOff>0</xdr:rowOff>
        </xdr:to>
        <xdr:sp macro="" textlink="">
          <xdr:nvSpPr>
            <xdr:cNvPr id="297486" name="オプション K15133" hidden="1">
              <a:extLst>
                <a:ext uri="{63B3BB69-23CF-44E3-9099-C40C66FF867C}">
                  <a14:compatExt spid="_x0000_s297486"/>
                </a:ext>
                <a:ext uri="{FF2B5EF4-FFF2-40B4-BE49-F238E27FC236}">
                  <a16:creationId xmlns:a16="http://schemas.microsoft.com/office/drawing/2014/main" id="{00000000-0008-0000-0500-00000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529</xdr:row>
          <xdr:rowOff>0</xdr:rowOff>
        </xdr:from>
        <xdr:to>
          <xdr:col>52</xdr:col>
          <xdr:colOff>47625</xdr:colOff>
          <xdr:row>530</xdr:row>
          <xdr:rowOff>0</xdr:rowOff>
        </xdr:to>
        <xdr:sp macro="" textlink="">
          <xdr:nvSpPr>
            <xdr:cNvPr id="297487" name="オプション K5141" hidden="1">
              <a:extLst>
                <a:ext uri="{63B3BB69-23CF-44E3-9099-C40C66FF867C}">
                  <a14:compatExt spid="_x0000_s297487"/>
                </a:ext>
                <a:ext uri="{FF2B5EF4-FFF2-40B4-BE49-F238E27FC236}">
                  <a16:creationId xmlns:a16="http://schemas.microsoft.com/office/drawing/2014/main" id="{00000000-0008-0000-0500-00000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530</xdr:row>
          <xdr:rowOff>0</xdr:rowOff>
        </xdr:from>
        <xdr:to>
          <xdr:col>52</xdr:col>
          <xdr:colOff>47625</xdr:colOff>
          <xdr:row>532</xdr:row>
          <xdr:rowOff>0</xdr:rowOff>
        </xdr:to>
        <xdr:sp macro="" textlink="">
          <xdr:nvSpPr>
            <xdr:cNvPr id="297488" name="オプション K5142" hidden="1">
              <a:extLst>
                <a:ext uri="{63B3BB69-23CF-44E3-9099-C40C66FF867C}">
                  <a14:compatExt spid="_x0000_s297488"/>
                </a:ext>
                <a:ext uri="{FF2B5EF4-FFF2-40B4-BE49-F238E27FC236}">
                  <a16:creationId xmlns:a16="http://schemas.microsoft.com/office/drawing/2014/main" id="{00000000-0008-0000-0500-00001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532</xdr:row>
          <xdr:rowOff>0</xdr:rowOff>
        </xdr:from>
        <xdr:to>
          <xdr:col>52</xdr:col>
          <xdr:colOff>47625</xdr:colOff>
          <xdr:row>533</xdr:row>
          <xdr:rowOff>0</xdr:rowOff>
        </xdr:to>
        <xdr:sp macro="" textlink="">
          <xdr:nvSpPr>
            <xdr:cNvPr id="297489" name="オプション K5143" hidden="1">
              <a:extLst>
                <a:ext uri="{63B3BB69-23CF-44E3-9099-C40C66FF867C}">
                  <a14:compatExt spid="_x0000_s297489"/>
                </a:ext>
                <a:ext uri="{FF2B5EF4-FFF2-40B4-BE49-F238E27FC236}">
                  <a16:creationId xmlns:a16="http://schemas.microsoft.com/office/drawing/2014/main" id="{00000000-0008-0000-0500-00001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539</xdr:row>
          <xdr:rowOff>9525</xdr:rowOff>
        </xdr:from>
        <xdr:to>
          <xdr:col>16</xdr:col>
          <xdr:colOff>0</xdr:colOff>
          <xdr:row>540</xdr:row>
          <xdr:rowOff>0</xdr:rowOff>
        </xdr:to>
        <xdr:sp macro="" textlink="">
          <xdr:nvSpPr>
            <xdr:cNvPr id="297490" name="オプション K5211" hidden="1">
              <a:extLst>
                <a:ext uri="{63B3BB69-23CF-44E3-9099-C40C66FF867C}">
                  <a14:compatExt spid="_x0000_s297490"/>
                </a:ext>
                <a:ext uri="{FF2B5EF4-FFF2-40B4-BE49-F238E27FC236}">
                  <a16:creationId xmlns:a16="http://schemas.microsoft.com/office/drawing/2014/main" id="{00000000-0008-0000-0500-00001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540</xdr:row>
          <xdr:rowOff>0</xdr:rowOff>
        </xdr:from>
        <xdr:to>
          <xdr:col>16</xdr:col>
          <xdr:colOff>0</xdr:colOff>
          <xdr:row>541</xdr:row>
          <xdr:rowOff>0</xdr:rowOff>
        </xdr:to>
        <xdr:sp macro="" textlink="">
          <xdr:nvSpPr>
            <xdr:cNvPr id="297491" name="オプション K5212" hidden="1">
              <a:extLst>
                <a:ext uri="{63B3BB69-23CF-44E3-9099-C40C66FF867C}">
                  <a14:compatExt spid="_x0000_s297491"/>
                </a:ext>
                <a:ext uri="{FF2B5EF4-FFF2-40B4-BE49-F238E27FC236}">
                  <a16:creationId xmlns:a16="http://schemas.microsoft.com/office/drawing/2014/main" id="{00000000-0008-0000-0500-00001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541</xdr:row>
          <xdr:rowOff>0</xdr:rowOff>
        </xdr:from>
        <xdr:to>
          <xdr:col>16</xdr:col>
          <xdr:colOff>0</xdr:colOff>
          <xdr:row>542</xdr:row>
          <xdr:rowOff>0</xdr:rowOff>
        </xdr:to>
        <xdr:sp macro="" textlink="">
          <xdr:nvSpPr>
            <xdr:cNvPr id="297492" name="オプション K5213" hidden="1">
              <a:extLst>
                <a:ext uri="{63B3BB69-23CF-44E3-9099-C40C66FF867C}">
                  <a14:compatExt spid="_x0000_s297492"/>
                </a:ext>
                <a:ext uri="{FF2B5EF4-FFF2-40B4-BE49-F238E27FC236}">
                  <a16:creationId xmlns:a16="http://schemas.microsoft.com/office/drawing/2014/main" id="{00000000-0008-0000-0500-00001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539</xdr:row>
          <xdr:rowOff>0</xdr:rowOff>
        </xdr:from>
        <xdr:to>
          <xdr:col>28</xdr:col>
          <xdr:colOff>0</xdr:colOff>
          <xdr:row>540</xdr:row>
          <xdr:rowOff>0</xdr:rowOff>
        </xdr:to>
        <xdr:sp macro="" textlink="">
          <xdr:nvSpPr>
            <xdr:cNvPr id="297493" name="オプション K5221" hidden="1">
              <a:extLst>
                <a:ext uri="{63B3BB69-23CF-44E3-9099-C40C66FF867C}">
                  <a14:compatExt spid="_x0000_s297493"/>
                </a:ext>
                <a:ext uri="{FF2B5EF4-FFF2-40B4-BE49-F238E27FC236}">
                  <a16:creationId xmlns:a16="http://schemas.microsoft.com/office/drawing/2014/main" id="{00000000-0008-0000-0500-00001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540</xdr:row>
          <xdr:rowOff>9525</xdr:rowOff>
        </xdr:from>
        <xdr:to>
          <xdr:col>28</xdr:col>
          <xdr:colOff>0</xdr:colOff>
          <xdr:row>541</xdr:row>
          <xdr:rowOff>0</xdr:rowOff>
        </xdr:to>
        <xdr:sp macro="" textlink="">
          <xdr:nvSpPr>
            <xdr:cNvPr id="297494" name="オプション K5222" hidden="1">
              <a:extLst>
                <a:ext uri="{63B3BB69-23CF-44E3-9099-C40C66FF867C}">
                  <a14:compatExt spid="_x0000_s297494"/>
                </a:ext>
                <a:ext uri="{FF2B5EF4-FFF2-40B4-BE49-F238E27FC236}">
                  <a16:creationId xmlns:a16="http://schemas.microsoft.com/office/drawing/2014/main" id="{00000000-0008-0000-0500-00001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541</xdr:row>
          <xdr:rowOff>0</xdr:rowOff>
        </xdr:from>
        <xdr:to>
          <xdr:col>28</xdr:col>
          <xdr:colOff>0</xdr:colOff>
          <xdr:row>542</xdr:row>
          <xdr:rowOff>0</xdr:rowOff>
        </xdr:to>
        <xdr:sp macro="" textlink="">
          <xdr:nvSpPr>
            <xdr:cNvPr id="297495" name="オプション K5223" hidden="1">
              <a:extLst>
                <a:ext uri="{63B3BB69-23CF-44E3-9099-C40C66FF867C}">
                  <a14:compatExt spid="_x0000_s297495"/>
                </a:ext>
                <a:ext uri="{FF2B5EF4-FFF2-40B4-BE49-F238E27FC236}">
                  <a16:creationId xmlns:a16="http://schemas.microsoft.com/office/drawing/2014/main" id="{00000000-0008-0000-0500-00001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539</xdr:row>
          <xdr:rowOff>9525</xdr:rowOff>
        </xdr:from>
        <xdr:to>
          <xdr:col>41</xdr:col>
          <xdr:colOff>0</xdr:colOff>
          <xdr:row>540</xdr:row>
          <xdr:rowOff>0</xdr:rowOff>
        </xdr:to>
        <xdr:sp macro="" textlink="">
          <xdr:nvSpPr>
            <xdr:cNvPr id="297496" name="オプション K5231" hidden="1">
              <a:extLst>
                <a:ext uri="{63B3BB69-23CF-44E3-9099-C40C66FF867C}">
                  <a14:compatExt spid="_x0000_s297496"/>
                </a:ext>
                <a:ext uri="{FF2B5EF4-FFF2-40B4-BE49-F238E27FC236}">
                  <a16:creationId xmlns:a16="http://schemas.microsoft.com/office/drawing/2014/main" id="{00000000-0008-0000-0500-00001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540</xdr:row>
          <xdr:rowOff>0</xdr:rowOff>
        </xdr:from>
        <xdr:to>
          <xdr:col>41</xdr:col>
          <xdr:colOff>0</xdr:colOff>
          <xdr:row>541</xdr:row>
          <xdr:rowOff>0</xdr:rowOff>
        </xdr:to>
        <xdr:sp macro="" textlink="">
          <xdr:nvSpPr>
            <xdr:cNvPr id="297497" name="オプション K5232" hidden="1">
              <a:extLst>
                <a:ext uri="{63B3BB69-23CF-44E3-9099-C40C66FF867C}">
                  <a14:compatExt spid="_x0000_s297497"/>
                </a:ext>
                <a:ext uri="{FF2B5EF4-FFF2-40B4-BE49-F238E27FC236}">
                  <a16:creationId xmlns:a16="http://schemas.microsoft.com/office/drawing/2014/main" id="{00000000-0008-0000-0500-00001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541</xdr:row>
          <xdr:rowOff>0</xdr:rowOff>
        </xdr:from>
        <xdr:to>
          <xdr:col>41</xdr:col>
          <xdr:colOff>0</xdr:colOff>
          <xdr:row>542</xdr:row>
          <xdr:rowOff>0</xdr:rowOff>
        </xdr:to>
        <xdr:sp macro="" textlink="">
          <xdr:nvSpPr>
            <xdr:cNvPr id="297498" name="オプション K5233" hidden="1">
              <a:extLst>
                <a:ext uri="{63B3BB69-23CF-44E3-9099-C40C66FF867C}">
                  <a14:compatExt spid="_x0000_s297498"/>
                </a:ext>
                <a:ext uri="{FF2B5EF4-FFF2-40B4-BE49-F238E27FC236}">
                  <a16:creationId xmlns:a16="http://schemas.microsoft.com/office/drawing/2014/main" id="{00000000-0008-0000-0500-00001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543</xdr:row>
          <xdr:rowOff>9525</xdr:rowOff>
        </xdr:from>
        <xdr:to>
          <xdr:col>16</xdr:col>
          <xdr:colOff>0</xdr:colOff>
          <xdr:row>544</xdr:row>
          <xdr:rowOff>0</xdr:rowOff>
        </xdr:to>
        <xdr:sp macro="" textlink="">
          <xdr:nvSpPr>
            <xdr:cNvPr id="297499" name="オプション K15211" hidden="1">
              <a:extLst>
                <a:ext uri="{63B3BB69-23CF-44E3-9099-C40C66FF867C}">
                  <a14:compatExt spid="_x0000_s297499"/>
                </a:ext>
                <a:ext uri="{FF2B5EF4-FFF2-40B4-BE49-F238E27FC236}">
                  <a16:creationId xmlns:a16="http://schemas.microsoft.com/office/drawing/2014/main" id="{00000000-0008-0000-0500-00001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544</xdr:row>
          <xdr:rowOff>0</xdr:rowOff>
        </xdr:from>
        <xdr:to>
          <xdr:col>16</xdr:col>
          <xdr:colOff>0</xdr:colOff>
          <xdr:row>545</xdr:row>
          <xdr:rowOff>0</xdr:rowOff>
        </xdr:to>
        <xdr:sp macro="" textlink="">
          <xdr:nvSpPr>
            <xdr:cNvPr id="297500" name="オプション K15212" hidden="1">
              <a:extLst>
                <a:ext uri="{63B3BB69-23CF-44E3-9099-C40C66FF867C}">
                  <a14:compatExt spid="_x0000_s297500"/>
                </a:ext>
                <a:ext uri="{FF2B5EF4-FFF2-40B4-BE49-F238E27FC236}">
                  <a16:creationId xmlns:a16="http://schemas.microsoft.com/office/drawing/2014/main" id="{00000000-0008-0000-0500-00001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545</xdr:row>
          <xdr:rowOff>9525</xdr:rowOff>
        </xdr:from>
        <xdr:to>
          <xdr:col>16</xdr:col>
          <xdr:colOff>0</xdr:colOff>
          <xdr:row>546</xdr:row>
          <xdr:rowOff>0</xdr:rowOff>
        </xdr:to>
        <xdr:sp macro="" textlink="">
          <xdr:nvSpPr>
            <xdr:cNvPr id="297501" name="オプション K15213" hidden="1">
              <a:extLst>
                <a:ext uri="{63B3BB69-23CF-44E3-9099-C40C66FF867C}">
                  <a14:compatExt spid="_x0000_s297501"/>
                </a:ext>
                <a:ext uri="{FF2B5EF4-FFF2-40B4-BE49-F238E27FC236}">
                  <a16:creationId xmlns:a16="http://schemas.microsoft.com/office/drawing/2014/main" id="{00000000-0008-0000-0500-00001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543</xdr:row>
          <xdr:rowOff>9525</xdr:rowOff>
        </xdr:from>
        <xdr:to>
          <xdr:col>28</xdr:col>
          <xdr:colOff>0</xdr:colOff>
          <xdr:row>544</xdr:row>
          <xdr:rowOff>0</xdr:rowOff>
        </xdr:to>
        <xdr:sp macro="" textlink="">
          <xdr:nvSpPr>
            <xdr:cNvPr id="297502" name="オプション K15221" hidden="1">
              <a:extLst>
                <a:ext uri="{63B3BB69-23CF-44E3-9099-C40C66FF867C}">
                  <a14:compatExt spid="_x0000_s297502"/>
                </a:ext>
                <a:ext uri="{FF2B5EF4-FFF2-40B4-BE49-F238E27FC236}">
                  <a16:creationId xmlns:a16="http://schemas.microsoft.com/office/drawing/2014/main" id="{00000000-0008-0000-0500-00001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544</xdr:row>
          <xdr:rowOff>9525</xdr:rowOff>
        </xdr:from>
        <xdr:to>
          <xdr:col>28</xdr:col>
          <xdr:colOff>0</xdr:colOff>
          <xdr:row>545</xdr:row>
          <xdr:rowOff>0</xdr:rowOff>
        </xdr:to>
        <xdr:sp macro="" textlink="">
          <xdr:nvSpPr>
            <xdr:cNvPr id="297503" name="オプション K15222" hidden="1">
              <a:extLst>
                <a:ext uri="{63B3BB69-23CF-44E3-9099-C40C66FF867C}">
                  <a14:compatExt spid="_x0000_s297503"/>
                </a:ext>
                <a:ext uri="{FF2B5EF4-FFF2-40B4-BE49-F238E27FC236}">
                  <a16:creationId xmlns:a16="http://schemas.microsoft.com/office/drawing/2014/main" id="{00000000-0008-0000-0500-00001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545</xdr:row>
          <xdr:rowOff>9525</xdr:rowOff>
        </xdr:from>
        <xdr:to>
          <xdr:col>28</xdr:col>
          <xdr:colOff>0</xdr:colOff>
          <xdr:row>546</xdr:row>
          <xdr:rowOff>0</xdr:rowOff>
        </xdr:to>
        <xdr:sp macro="" textlink="">
          <xdr:nvSpPr>
            <xdr:cNvPr id="297504" name="オプション K15223" hidden="1">
              <a:extLst>
                <a:ext uri="{63B3BB69-23CF-44E3-9099-C40C66FF867C}">
                  <a14:compatExt spid="_x0000_s297504"/>
                </a:ext>
                <a:ext uri="{FF2B5EF4-FFF2-40B4-BE49-F238E27FC236}">
                  <a16:creationId xmlns:a16="http://schemas.microsoft.com/office/drawing/2014/main" id="{00000000-0008-0000-0500-00002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543</xdr:row>
          <xdr:rowOff>0</xdr:rowOff>
        </xdr:from>
        <xdr:to>
          <xdr:col>41</xdr:col>
          <xdr:colOff>0</xdr:colOff>
          <xdr:row>544</xdr:row>
          <xdr:rowOff>0</xdr:rowOff>
        </xdr:to>
        <xdr:sp macro="" textlink="">
          <xdr:nvSpPr>
            <xdr:cNvPr id="297505" name="オプション K15231" hidden="1">
              <a:extLst>
                <a:ext uri="{63B3BB69-23CF-44E3-9099-C40C66FF867C}">
                  <a14:compatExt spid="_x0000_s297505"/>
                </a:ext>
                <a:ext uri="{FF2B5EF4-FFF2-40B4-BE49-F238E27FC236}">
                  <a16:creationId xmlns:a16="http://schemas.microsoft.com/office/drawing/2014/main" id="{00000000-0008-0000-0500-00002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544</xdr:row>
          <xdr:rowOff>0</xdr:rowOff>
        </xdr:from>
        <xdr:to>
          <xdr:col>41</xdr:col>
          <xdr:colOff>0</xdr:colOff>
          <xdr:row>545</xdr:row>
          <xdr:rowOff>0</xdr:rowOff>
        </xdr:to>
        <xdr:sp macro="" textlink="">
          <xdr:nvSpPr>
            <xdr:cNvPr id="297506" name="オプション K15232" hidden="1">
              <a:extLst>
                <a:ext uri="{63B3BB69-23CF-44E3-9099-C40C66FF867C}">
                  <a14:compatExt spid="_x0000_s297506"/>
                </a:ext>
                <a:ext uri="{FF2B5EF4-FFF2-40B4-BE49-F238E27FC236}">
                  <a16:creationId xmlns:a16="http://schemas.microsoft.com/office/drawing/2014/main" id="{00000000-0008-0000-0500-00002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545</xdr:row>
          <xdr:rowOff>0</xdr:rowOff>
        </xdr:from>
        <xdr:to>
          <xdr:col>41</xdr:col>
          <xdr:colOff>0</xdr:colOff>
          <xdr:row>546</xdr:row>
          <xdr:rowOff>0</xdr:rowOff>
        </xdr:to>
        <xdr:sp macro="" textlink="">
          <xdr:nvSpPr>
            <xdr:cNvPr id="297507" name="オプション K15233" hidden="1">
              <a:extLst>
                <a:ext uri="{63B3BB69-23CF-44E3-9099-C40C66FF867C}">
                  <a14:compatExt spid="_x0000_s297507"/>
                </a:ext>
                <a:ext uri="{FF2B5EF4-FFF2-40B4-BE49-F238E27FC236}">
                  <a16:creationId xmlns:a16="http://schemas.microsoft.com/office/drawing/2014/main" id="{00000000-0008-0000-0500-00002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538</xdr:row>
          <xdr:rowOff>0</xdr:rowOff>
        </xdr:from>
        <xdr:to>
          <xdr:col>52</xdr:col>
          <xdr:colOff>47625</xdr:colOff>
          <xdr:row>539</xdr:row>
          <xdr:rowOff>0</xdr:rowOff>
        </xdr:to>
        <xdr:sp macro="" textlink="">
          <xdr:nvSpPr>
            <xdr:cNvPr id="297508" name="オプション K5241" hidden="1">
              <a:extLst>
                <a:ext uri="{63B3BB69-23CF-44E3-9099-C40C66FF867C}">
                  <a14:compatExt spid="_x0000_s297508"/>
                </a:ext>
                <a:ext uri="{FF2B5EF4-FFF2-40B4-BE49-F238E27FC236}">
                  <a16:creationId xmlns:a16="http://schemas.microsoft.com/office/drawing/2014/main" id="{00000000-0008-0000-0500-00002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539</xdr:row>
          <xdr:rowOff>0</xdr:rowOff>
        </xdr:from>
        <xdr:to>
          <xdr:col>52</xdr:col>
          <xdr:colOff>47625</xdr:colOff>
          <xdr:row>541</xdr:row>
          <xdr:rowOff>0</xdr:rowOff>
        </xdr:to>
        <xdr:sp macro="" textlink="">
          <xdr:nvSpPr>
            <xdr:cNvPr id="297509" name="オプション K5242" hidden="1">
              <a:extLst>
                <a:ext uri="{63B3BB69-23CF-44E3-9099-C40C66FF867C}">
                  <a14:compatExt spid="_x0000_s297509"/>
                </a:ext>
                <a:ext uri="{FF2B5EF4-FFF2-40B4-BE49-F238E27FC236}">
                  <a16:creationId xmlns:a16="http://schemas.microsoft.com/office/drawing/2014/main" id="{00000000-0008-0000-0500-00002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541</xdr:row>
          <xdr:rowOff>0</xdr:rowOff>
        </xdr:from>
        <xdr:to>
          <xdr:col>52</xdr:col>
          <xdr:colOff>66675</xdr:colOff>
          <xdr:row>542</xdr:row>
          <xdr:rowOff>0</xdr:rowOff>
        </xdr:to>
        <xdr:sp macro="" textlink="">
          <xdr:nvSpPr>
            <xdr:cNvPr id="297510" name="オプション K5243" hidden="1">
              <a:extLst>
                <a:ext uri="{63B3BB69-23CF-44E3-9099-C40C66FF867C}">
                  <a14:compatExt spid="_x0000_s297510"/>
                </a:ext>
                <a:ext uri="{FF2B5EF4-FFF2-40B4-BE49-F238E27FC236}">
                  <a16:creationId xmlns:a16="http://schemas.microsoft.com/office/drawing/2014/main" id="{00000000-0008-0000-0500-00002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549</xdr:row>
          <xdr:rowOff>0</xdr:rowOff>
        </xdr:from>
        <xdr:to>
          <xdr:col>16</xdr:col>
          <xdr:colOff>0</xdr:colOff>
          <xdr:row>550</xdr:row>
          <xdr:rowOff>0</xdr:rowOff>
        </xdr:to>
        <xdr:sp macro="" textlink="">
          <xdr:nvSpPr>
            <xdr:cNvPr id="297511" name="オプション K6111" hidden="1">
              <a:extLst>
                <a:ext uri="{63B3BB69-23CF-44E3-9099-C40C66FF867C}">
                  <a14:compatExt spid="_x0000_s297511"/>
                </a:ext>
                <a:ext uri="{FF2B5EF4-FFF2-40B4-BE49-F238E27FC236}">
                  <a16:creationId xmlns:a16="http://schemas.microsoft.com/office/drawing/2014/main" id="{00000000-0008-0000-0500-00002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550</xdr:row>
          <xdr:rowOff>0</xdr:rowOff>
        </xdr:from>
        <xdr:to>
          <xdr:col>16</xdr:col>
          <xdr:colOff>0</xdr:colOff>
          <xdr:row>551</xdr:row>
          <xdr:rowOff>0</xdr:rowOff>
        </xdr:to>
        <xdr:sp macro="" textlink="">
          <xdr:nvSpPr>
            <xdr:cNvPr id="297512" name="オプション K6112" hidden="1">
              <a:extLst>
                <a:ext uri="{63B3BB69-23CF-44E3-9099-C40C66FF867C}">
                  <a14:compatExt spid="_x0000_s297512"/>
                </a:ext>
                <a:ext uri="{FF2B5EF4-FFF2-40B4-BE49-F238E27FC236}">
                  <a16:creationId xmlns:a16="http://schemas.microsoft.com/office/drawing/2014/main" id="{00000000-0008-0000-0500-00002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551</xdr:row>
          <xdr:rowOff>9525</xdr:rowOff>
        </xdr:from>
        <xdr:to>
          <xdr:col>16</xdr:col>
          <xdr:colOff>0</xdr:colOff>
          <xdr:row>552</xdr:row>
          <xdr:rowOff>0</xdr:rowOff>
        </xdr:to>
        <xdr:sp macro="" textlink="">
          <xdr:nvSpPr>
            <xdr:cNvPr id="297513" name="オプション K6113" hidden="1">
              <a:extLst>
                <a:ext uri="{63B3BB69-23CF-44E3-9099-C40C66FF867C}">
                  <a14:compatExt spid="_x0000_s297513"/>
                </a:ext>
                <a:ext uri="{FF2B5EF4-FFF2-40B4-BE49-F238E27FC236}">
                  <a16:creationId xmlns:a16="http://schemas.microsoft.com/office/drawing/2014/main" id="{00000000-0008-0000-0500-00002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549</xdr:row>
          <xdr:rowOff>9525</xdr:rowOff>
        </xdr:from>
        <xdr:to>
          <xdr:col>28</xdr:col>
          <xdr:colOff>0</xdr:colOff>
          <xdr:row>550</xdr:row>
          <xdr:rowOff>0</xdr:rowOff>
        </xdr:to>
        <xdr:sp macro="" textlink="">
          <xdr:nvSpPr>
            <xdr:cNvPr id="297514" name="オプション K6121" hidden="1">
              <a:extLst>
                <a:ext uri="{63B3BB69-23CF-44E3-9099-C40C66FF867C}">
                  <a14:compatExt spid="_x0000_s297514"/>
                </a:ext>
                <a:ext uri="{FF2B5EF4-FFF2-40B4-BE49-F238E27FC236}">
                  <a16:creationId xmlns:a16="http://schemas.microsoft.com/office/drawing/2014/main" id="{00000000-0008-0000-0500-00002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550</xdr:row>
          <xdr:rowOff>9525</xdr:rowOff>
        </xdr:from>
        <xdr:to>
          <xdr:col>28</xdr:col>
          <xdr:colOff>0</xdr:colOff>
          <xdr:row>551</xdr:row>
          <xdr:rowOff>0</xdr:rowOff>
        </xdr:to>
        <xdr:sp macro="" textlink="">
          <xdr:nvSpPr>
            <xdr:cNvPr id="297515" name="オプション K6122" hidden="1">
              <a:extLst>
                <a:ext uri="{63B3BB69-23CF-44E3-9099-C40C66FF867C}">
                  <a14:compatExt spid="_x0000_s297515"/>
                </a:ext>
                <a:ext uri="{FF2B5EF4-FFF2-40B4-BE49-F238E27FC236}">
                  <a16:creationId xmlns:a16="http://schemas.microsoft.com/office/drawing/2014/main" id="{00000000-0008-0000-0500-00002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551</xdr:row>
          <xdr:rowOff>9525</xdr:rowOff>
        </xdr:from>
        <xdr:to>
          <xdr:col>28</xdr:col>
          <xdr:colOff>0</xdr:colOff>
          <xdr:row>552</xdr:row>
          <xdr:rowOff>0</xdr:rowOff>
        </xdr:to>
        <xdr:sp macro="" textlink="">
          <xdr:nvSpPr>
            <xdr:cNvPr id="297516" name="オプション K6123" hidden="1">
              <a:extLst>
                <a:ext uri="{63B3BB69-23CF-44E3-9099-C40C66FF867C}">
                  <a14:compatExt spid="_x0000_s297516"/>
                </a:ext>
                <a:ext uri="{FF2B5EF4-FFF2-40B4-BE49-F238E27FC236}">
                  <a16:creationId xmlns:a16="http://schemas.microsoft.com/office/drawing/2014/main" id="{00000000-0008-0000-0500-00002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549</xdr:row>
          <xdr:rowOff>9525</xdr:rowOff>
        </xdr:from>
        <xdr:to>
          <xdr:col>41</xdr:col>
          <xdr:colOff>0</xdr:colOff>
          <xdr:row>550</xdr:row>
          <xdr:rowOff>0</xdr:rowOff>
        </xdr:to>
        <xdr:sp macro="" textlink="">
          <xdr:nvSpPr>
            <xdr:cNvPr id="297517" name="オプション K6131" hidden="1">
              <a:extLst>
                <a:ext uri="{63B3BB69-23CF-44E3-9099-C40C66FF867C}">
                  <a14:compatExt spid="_x0000_s297517"/>
                </a:ext>
                <a:ext uri="{FF2B5EF4-FFF2-40B4-BE49-F238E27FC236}">
                  <a16:creationId xmlns:a16="http://schemas.microsoft.com/office/drawing/2014/main" id="{00000000-0008-0000-0500-00002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550</xdr:row>
          <xdr:rowOff>9525</xdr:rowOff>
        </xdr:from>
        <xdr:to>
          <xdr:col>41</xdr:col>
          <xdr:colOff>0</xdr:colOff>
          <xdr:row>551</xdr:row>
          <xdr:rowOff>0</xdr:rowOff>
        </xdr:to>
        <xdr:sp macro="" textlink="">
          <xdr:nvSpPr>
            <xdr:cNvPr id="297518" name="オプション K6132" hidden="1">
              <a:extLst>
                <a:ext uri="{63B3BB69-23CF-44E3-9099-C40C66FF867C}">
                  <a14:compatExt spid="_x0000_s297518"/>
                </a:ext>
                <a:ext uri="{FF2B5EF4-FFF2-40B4-BE49-F238E27FC236}">
                  <a16:creationId xmlns:a16="http://schemas.microsoft.com/office/drawing/2014/main" id="{00000000-0008-0000-0500-00002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551</xdr:row>
          <xdr:rowOff>9525</xdr:rowOff>
        </xdr:from>
        <xdr:to>
          <xdr:col>41</xdr:col>
          <xdr:colOff>0</xdr:colOff>
          <xdr:row>552</xdr:row>
          <xdr:rowOff>0</xdr:rowOff>
        </xdr:to>
        <xdr:sp macro="" textlink="">
          <xdr:nvSpPr>
            <xdr:cNvPr id="297519" name="オプション K6133" hidden="1">
              <a:extLst>
                <a:ext uri="{63B3BB69-23CF-44E3-9099-C40C66FF867C}">
                  <a14:compatExt spid="_x0000_s297519"/>
                </a:ext>
                <a:ext uri="{FF2B5EF4-FFF2-40B4-BE49-F238E27FC236}">
                  <a16:creationId xmlns:a16="http://schemas.microsoft.com/office/drawing/2014/main" id="{00000000-0008-0000-0500-00002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553</xdr:row>
          <xdr:rowOff>9525</xdr:rowOff>
        </xdr:from>
        <xdr:to>
          <xdr:col>16</xdr:col>
          <xdr:colOff>0</xdr:colOff>
          <xdr:row>554</xdr:row>
          <xdr:rowOff>0</xdr:rowOff>
        </xdr:to>
        <xdr:sp macro="" textlink="">
          <xdr:nvSpPr>
            <xdr:cNvPr id="297520" name="オプション K16111" hidden="1">
              <a:extLst>
                <a:ext uri="{63B3BB69-23CF-44E3-9099-C40C66FF867C}">
                  <a14:compatExt spid="_x0000_s297520"/>
                </a:ext>
                <a:ext uri="{FF2B5EF4-FFF2-40B4-BE49-F238E27FC236}">
                  <a16:creationId xmlns:a16="http://schemas.microsoft.com/office/drawing/2014/main" id="{00000000-0008-0000-0500-00003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554</xdr:row>
          <xdr:rowOff>9525</xdr:rowOff>
        </xdr:from>
        <xdr:to>
          <xdr:col>16</xdr:col>
          <xdr:colOff>0</xdr:colOff>
          <xdr:row>555</xdr:row>
          <xdr:rowOff>0</xdr:rowOff>
        </xdr:to>
        <xdr:sp macro="" textlink="">
          <xdr:nvSpPr>
            <xdr:cNvPr id="297521" name="オプション K16112" hidden="1">
              <a:extLst>
                <a:ext uri="{63B3BB69-23CF-44E3-9099-C40C66FF867C}">
                  <a14:compatExt spid="_x0000_s297521"/>
                </a:ext>
                <a:ext uri="{FF2B5EF4-FFF2-40B4-BE49-F238E27FC236}">
                  <a16:creationId xmlns:a16="http://schemas.microsoft.com/office/drawing/2014/main" id="{00000000-0008-0000-0500-00003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555</xdr:row>
          <xdr:rowOff>9525</xdr:rowOff>
        </xdr:from>
        <xdr:to>
          <xdr:col>16</xdr:col>
          <xdr:colOff>0</xdr:colOff>
          <xdr:row>556</xdr:row>
          <xdr:rowOff>0</xdr:rowOff>
        </xdr:to>
        <xdr:sp macro="" textlink="">
          <xdr:nvSpPr>
            <xdr:cNvPr id="297522" name="オプション K16113" hidden="1">
              <a:extLst>
                <a:ext uri="{63B3BB69-23CF-44E3-9099-C40C66FF867C}">
                  <a14:compatExt spid="_x0000_s297522"/>
                </a:ext>
                <a:ext uri="{FF2B5EF4-FFF2-40B4-BE49-F238E27FC236}">
                  <a16:creationId xmlns:a16="http://schemas.microsoft.com/office/drawing/2014/main" id="{00000000-0008-0000-0500-00003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553</xdr:row>
          <xdr:rowOff>0</xdr:rowOff>
        </xdr:from>
        <xdr:to>
          <xdr:col>28</xdr:col>
          <xdr:colOff>0</xdr:colOff>
          <xdr:row>554</xdr:row>
          <xdr:rowOff>0</xdr:rowOff>
        </xdr:to>
        <xdr:sp macro="" textlink="">
          <xdr:nvSpPr>
            <xdr:cNvPr id="297523" name="オプション K16121" hidden="1">
              <a:extLst>
                <a:ext uri="{63B3BB69-23CF-44E3-9099-C40C66FF867C}">
                  <a14:compatExt spid="_x0000_s297523"/>
                </a:ext>
                <a:ext uri="{FF2B5EF4-FFF2-40B4-BE49-F238E27FC236}">
                  <a16:creationId xmlns:a16="http://schemas.microsoft.com/office/drawing/2014/main" id="{00000000-0008-0000-0500-00003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554</xdr:row>
          <xdr:rowOff>0</xdr:rowOff>
        </xdr:from>
        <xdr:to>
          <xdr:col>28</xdr:col>
          <xdr:colOff>0</xdr:colOff>
          <xdr:row>555</xdr:row>
          <xdr:rowOff>0</xdr:rowOff>
        </xdr:to>
        <xdr:sp macro="" textlink="">
          <xdr:nvSpPr>
            <xdr:cNvPr id="297524" name="オプション K16122" hidden="1">
              <a:extLst>
                <a:ext uri="{63B3BB69-23CF-44E3-9099-C40C66FF867C}">
                  <a14:compatExt spid="_x0000_s297524"/>
                </a:ext>
                <a:ext uri="{FF2B5EF4-FFF2-40B4-BE49-F238E27FC236}">
                  <a16:creationId xmlns:a16="http://schemas.microsoft.com/office/drawing/2014/main" id="{00000000-0008-0000-0500-00003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555</xdr:row>
          <xdr:rowOff>0</xdr:rowOff>
        </xdr:from>
        <xdr:to>
          <xdr:col>28</xdr:col>
          <xdr:colOff>0</xdr:colOff>
          <xdr:row>556</xdr:row>
          <xdr:rowOff>0</xdr:rowOff>
        </xdr:to>
        <xdr:sp macro="" textlink="">
          <xdr:nvSpPr>
            <xdr:cNvPr id="297525" name="オプション K16123" hidden="1">
              <a:extLst>
                <a:ext uri="{63B3BB69-23CF-44E3-9099-C40C66FF867C}">
                  <a14:compatExt spid="_x0000_s297525"/>
                </a:ext>
                <a:ext uri="{FF2B5EF4-FFF2-40B4-BE49-F238E27FC236}">
                  <a16:creationId xmlns:a16="http://schemas.microsoft.com/office/drawing/2014/main" id="{00000000-0008-0000-0500-00003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553</xdr:row>
          <xdr:rowOff>9525</xdr:rowOff>
        </xdr:from>
        <xdr:to>
          <xdr:col>41</xdr:col>
          <xdr:colOff>0</xdr:colOff>
          <xdr:row>554</xdr:row>
          <xdr:rowOff>0</xdr:rowOff>
        </xdr:to>
        <xdr:sp macro="" textlink="">
          <xdr:nvSpPr>
            <xdr:cNvPr id="297526" name="オプション K16131" hidden="1">
              <a:extLst>
                <a:ext uri="{63B3BB69-23CF-44E3-9099-C40C66FF867C}">
                  <a14:compatExt spid="_x0000_s297526"/>
                </a:ext>
                <a:ext uri="{FF2B5EF4-FFF2-40B4-BE49-F238E27FC236}">
                  <a16:creationId xmlns:a16="http://schemas.microsoft.com/office/drawing/2014/main" id="{00000000-0008-0000-0500-00003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554</xdr:row>
          <xdr:rowOff>9525</xdr:rowOff>
        </xdr:from>
        <xdr:to>
          <xdr:col>41</xdr:col>
          <xdr:colOff>0</xdr:colOff>
          <xdr:row>555</xdr:row>
          <xdr:rowOff>0</xdr:rowOff>
        </xdr:to>
        <xdr:sp macro="" textlink="">
          <xdr:nvSpPr>
            <xdr:cNvPr id="297527" name="オプション K16132" hidden="1">
              <a:extLst>
                <a:ext uri="{63B3BB69-23CF-44E3-9099-C40C66FF867C}">
                  <a14:compatExt spid="_x0000_s297527"/>
                </a:ext>
                <a:ext uri="{FF2B5EF4-FFF2-40B4-BE49-F238E27FC236}">
                  <a16:creationId xmlns:a16="http://schemas.microsoft.com/office/drawing/2014/main" id="{00000000-0008-0000-0500-00003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555</xdr:row>
          <xdr:rowOff>9525</xdr:rowOff>
        </xdr:from>
        <xdr:to>
          <xdr:col>41</xdr:col>
          <xdr:colOff>0</xdr:colOff>
          <xdr:row>556</xdr:row>
          <xdr:rowOff>0</xdr:rowOff>
        </xdr:to>
        <xdr:sp macro="" textlink="">
          <xdr:nvSpPr>
            <xdr:cNvPr id="297528" name="オプション K16133" hidden="1">
              <a:extLst>
                <a:ext uri="{63B3BB69-23CF-44E3-9099-C40C66FF867C}">
                  <a14:compatExt spid="_x0000_s297528"/>
                </a:ext>
                <a:ext uri="{FF2B5EF4-FFF2-40B4-BE49-F238E27FC236}">
                  <a16:creationId xmlns:a16="http://schemas.microsoft.com/office/drawing/2014/main" id="{00000000-0008-0000-0500-00003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548</xdr:row>
          <xdr:rowOff>0</xdr:rowOff>
        </xdr:from>
        <xdr:to>
          <xdr:col>52</xdr:col>
          <xdr:colOff>47625</xdr:colOff>
          <xdr:row>549</xdr:row>
          <xdr:rowOff>0</xdr:rowOff>
        </xdr:to>
        <xdr:sp macro="" textlink="">
          <xdr:nvSpPr>
            <xdr:cNvPr id="297529" name="オプション K6141" hidden="1">
              <a:extLst>
                <a:ext uri="{63B3BB69-23CF-44E3-9099-C40C66FF867C}">
                  <a14:compatExt spid="_x0000_s297529"/>
                </a:ext>
                <a:ext uri="{FF2B5EF4-FFF2-40B4-BE49-F238E27FC236}">
                  <a16:creationId xmlns:a16="http://schemas.microsoft.com/office/drawing/2014/main" id="{00000000-0008-0000-0500-00003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549</xdr:row>
          <xdr:rowOff>0</xdr:rowOff>
        </xdr:from>
        <xdr:to>
          <xdr:col>52</xdr:col>
          <xdr:colOff>47625</xdr:colOff>
          <xdr:row>551</xdr:row>
          <xdr:rowOff>0</xdr:rowOff>
        </xdr:to>
        <xdr:sp macro="" textlink="">
          <xdr:nvSpPr>
            <xdr:cNvPr id="297530" name="オプション K6142" hidden="1">
              <a:extLst>
                <a:ext uri="{63B3BB69-23CF-44E3-9099-C40C66FF867C}">
                  <a14:compatExt spid="_x0000_s297530"/>
                </a:ext>
                <a:ext uri="{FF2B5EF4-FFF2-40B4-BE49-F238E27FC236}">
                  <a16:creationId xmlns:a16="http://schemas.microsoft.com/office/drawing/2014/main" id="{00000000-0008-0000-0500-00003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551</xdr:row>
          <xdr:rowOff>0</xdr:rowOff>
        </xdr:from>
        <xdr:to>
          <xdr:col>52</xdr:col>
          <xdr:colOff>47625</xdr:colOff>
          <xdr:row>552</xdr:row>
          <xdr:rowOff>9525</xdr:rowOff>
        </xdr:to>
        <xdr:sp macro="" textlink="">
          <xdr:nvSpPr>
            <xdr:cNvPr id="297531" name="オプション K6143" hidden="1">
              <a:extLst>
                <a:ext uri="{63B3BB69-23CF-44E3-9099-C40C66FF867C}">
                  <a14:compatExt spid="_x0000_s297531"/>
                </a:ext>
                <a:ext uri="{FF2B5EF4-FFF2-40B4-BE49-F238E27FC236}">
                  <a16:creationId xmlns:a16="http://schemas.microsoft.com/office/drawing/2014/main" id="{00000000-0008-0000-0500-00003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558</xdr:row>
          <xdr:rowOff>9525</xdr:rowOff>
        </xdr:from>
        <xdr:to>
          <xdr:col>16</xdr:col>
          <xdr:colOff>0</xdr:colOff>
          <xdr:row>559</xdr:row>
          <xdr:rowOff>0</xdr:rowOff>
        </xdr:to>
        <xdr:sp macro="" textlink="">
          <xdr:nvSpPr>
            <xdr:cNvPr id="297532" name="オプション K6211" hidden="1">
              <a:extLst>
                <a:ext uri="{63B3BB69-23CF-44E3-9099-C40C66FF867C}">
                  <a14:compatExt spid="_x0000_s297532"/>
                </a:ext>
                <a:ext uri="{FF2B5EF4-FFF2-40B4-BE49-F238E27FC236}">
                  <a16:creationId xmlns:a16="http://schemas.microsoft.com/office/drawing/2014/main" id="{00000000-0008-0000-0500-00003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559</xdr:row>
          <xdr:rowOff>9525</xdr:rowOff>
        </xdr:from>
        <xdr:to>
          <xdr:col>16</xdr:col>
          <xdr:colOff>0</xdr:colOff>
          <xdr:row>560</xdr:row>
          <xdr:rowOff>0</xdr:rowOff>
        </xdr:to>
        <xdr:sp macro="" textlink="">
          <xdr:nvSpPr>
            <xdr:cNvPr id="297533" name="オプション K6212" hidden="1">
              <a:extLst>
                <a:ext uri="{63B3BB69-23CF-44E3-9099-C40C66FF867C}">
                  <a14:compatExt spid="_x0000_s297533"/>
                </a:ext>
                <a:ext uri="{FF2B5EF4-FFF2-40B4-BE49-F238E27FC236}">
                  <a16:creationId xmlns:a16="http://schemas.microsoft.com/office/drawing/2014/main" id="{00000000-0008-0000-0500-00003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560</xdr:row>
          <xdr:rowOff>0</xdr:rowOff>
        </xdr:from>
        <xdr:to>
          <xdr:col>16</xdr:col>
          <xdr:colOff>0</xdr:colOff>
          <xdr:row>561</xdr:row>
          <xdr:rowOff>0</xdr:rowOff>
        </xdr:to>
        <xdr:sp macro="" textlink="">
          <xdr:nvSpPr>
            <xdr:cNvPr id="297534" name="オプション K6213" hidden="1">
              <a:extLst>
                <a:ext uri="{63B3BB69-23CF-44E3-9099-C40C66FF867C}">
                  <a14:compatExt spid="_x0000_s297534"/>
                </a:ext>
                <a:ext uri="{FF2B5EF4-FFF2-40B4-BE49-F238E27FC236}">
                  <a16:creationId xmlns:a16="http://schemas.microsoft.com/office/drawing/2014/main" id="{00000000-0008-0000-0500-00003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558</xdr:row>
          <xdr:rowOff>0</xdr:rowOff>
        </xdr:from>
        <xdr:to>
          <xdr:col>28</xdr:col>
          <xdr:colOff>0</xdr:colOff>
          <xdr:row>559</xdr:row>
          <xdr:rowOff>0</xdr:rowOff>
        </xdr:to>
        <xdr:sp macro="" textlink="">
          <xdr:nvSpPr>
            <xdr:cNvPr id="297535" name="オプション K6221" hidden="1">
              <a:extLst>
                <a:ext uri="{63B3BB69-23CF-44E3-9099-C40C66FF867C}">
                  <a14:compatExt spid="_x0000_s297535"/>
                </a:ext>
                <a:ext uri="{FF2B5EF4-FFF2-40B4-BE49-F238E27FC236}">
                  <a16:creationId xmlns:a16="http://schemas.microsoft.com/office/drawing/2014/main" id="{00000000-0008-0000-0500-00003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559</xdr:row>
          <xdr:rowOff>9525</xdr:rowOff>
        </xdr:from>
        <xdr:to>
          <xdr:col>28</xdr:col>
          <xdr:colOff>0</xdr:colOff>
          <xdr:row>560</xdr:row>
          <xdr:rowOff>0</xdr:rowOff>
        </xdr:to>
        <xdr:sp macro="" textlink="">
          <xdr:nvSpPr>
            <xdr:cNvPr id="297536" name="オプション K6222" hidden="1">
              <a:extLst>
                <a:ext uri="{63B3BB69-23CF-44E3-9099-C40C66FF867C}">
                  <a14:compatExt spid="_x0000_s297536"/>
                </a:ext>
                <a:ext uri="{FF2B5EF4-FFF2-40B4-BE49-F238E27FC236}">
                  <a16:creationId xmlns:a16="http://schemas.microsoft.com/office/drawing/2014/main" id="{00000000-0008-0000-0500-00004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560</xdr:row>
          <xdr:rowOff>0</xdr:rowOff>
        </xdr:from>
        <xdr:to>
          <xdr:col>28</xdr:col>
          <xdr:colOff>0</xdr:colOff>
          <xdr:row>561</xdr:row>
          <xdr:rowOff>0</xdr:rowOff>
        </xdr:to>
        <xdr:sp macro="" textlink="">
          <xdr:nvSpPr>
            <xdr:cNvPr id="297537" name="オプション K6223" hidden="1">
              <a:extLst>
                <a:ext uri="{63B3BB69-23CF-44E3-9099-C40C66FF867C}">
                  <a14:compatExt spid="_x0000_s297537"/>
                </a:ext>
                <a:ext uri="{FF2B5EF4-FFF2-40B4-BE49-F238E27FC236}">
                  <a16:creationId xmlns:a16="http://schemas.microsoft.com/office/drawing/2014/main" id="{00000000-0008-0000-0500-00004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558</xdr:row>
          <xdr:rowOff>9525</xdr:rowOff>
        </xdr:from>
        <xdr:to>
          <xdr:col>41</xdr:col>
          <xdr:colOff>0</xdr:colOff>
          <xdr:row>559</xdr:row>
          <xdr:rowOff>0</xdr:rowOff>
        </xdr:to>
        <xdr:sp macro="" textlink="">
          <xdr:nvSpPr>
            <xdr:cNvPr id="297538" name="オプション K6231" hidden="1">
              <a:extLst>
                <a:ext uri="{63B3BB69-23CF-44E3-9099-C40C66FF867C}">
                  <a14:compatExt spid="_x0000_s297538"/>
                </a:ext>
                <a:ext uri="{FF2B5EF4-FFF2-40B4-BE49-F238E27FC236}">
                  <a16:creationId xmlns:a16="http://schemas.microsoft.com/office/drawing/2014/main" id="{00000000-0008-0000-0500-00004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559</xdr:row>
          <xdr:rowOff>9525</xdr:rowOff>
        </xdr:from>
        <xdr:to>
          <xdr:col>41</xdr:col>
          <xdr:colOff>0</xdr:colOff>
          <xdr:row>560</xdr:row>
          <xdr:rowOff>0</xdr:rowOff>
        </xdr:to>
        <xdr:sp macro="" textlink="">
          <xdr:nvSpPr>
            <xdr:cNvPr id="297539" name="オプション K6232" hidden="1">
              <a:extLst>
                <a:ext uri="{63B3BB69-23CF-44E3-9099-C40C66FF867C}">
                  <a14:compatExt spid="_x0000_s297539"/>
                </a:ext>
                <a:ext uri="{FF2B5EF4-FFF2-40B4-BE49-F238E27FC236}">
                  <a16:creationId xmlns:a16="http://schemas.microsoft.com/office/drawing/2014/main" id="{00000000-0008-0000-0500-000043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560</xdr:row>
          <xdr:rowOff>0</xdr:rowOff>
        </xdr:from>
        <xdr:to>
          <xdr:col>41</xdr:col>
          <xdr:colOff>0</xdr:colOff>
          <xdr:row>561</xdr:row>
          <xdr:rowOff>0</xdr:rowOff>
        </xdr:to>
        <xdr:sp macro="" textlink="">
          <xdr:nvSpPr>
            <xdr:cNvPr id="297540" name="オプション K6233" hidden="1">
              <a:extLst>
                <a:ext uri="{63B3BB69-23CF-44E3-9099-C40C66FF867C}">
                  <a14:compatExt spid="_x0000_s297540"/>
                </a:ext>
                <a:ext uri="{FF2B5EF4-FFF2-40B4-BE49-F238E27FC236}">
                  <a16:creationId xmlns:a16="http://schemas.microsoft.com/office/drawing/2014/main" id="{00000000-0008-0000-0500-00004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562</xdr:row>
          <xdr:rowOff>0</xdr:rowOff>
        </xdr:from>
        <xdr:to>
          <xdr:col>16</xdr:col>
          <xdr:colOff>0</xdr:colOff>
          <xdr:row>563</xdr:row>
          <xdr:rowOff>0</xdr:rowOff>
        </xdr:to>
        <xdr:sp macro="" textlink="">
          <xdr:nvSpPr>
            <xdr:cNvPr id="297541" name="オプション K16211" hidden="1">
              <a:extLst>
                <a:ext uri="{63B3BB69-23CF-44E3-9099-C40C66FF867C}">
                  <a14:compatExt spid="_x0000_s297541"/>
                </a:ext>
                <a:ext uri="{FF2B5EF4-FFF2-40B4-BE49-F238E27FC236}">
                  <a16:creationId xmlns:a16="http://schemas.microsoft.com/office/drawing/2014/main" id="{00000000-0008-0000-0500-00004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563</xdr:row>
          <xdr:rowOff>0</xdr:rowOff>
        </xdr:from>
        <xdr:to>
          <xdr:col>16</xdr:col>
          <xdr:colOff>0</xdr:colOff>
          <xdr:row>564</xdr:row>
          <xdr:rowOff>0</xdr:rowOff>
        </xdr:to>
        <xdr:sp macro="" textlink="">
          <xdr:nvSpPr>
            <xdr:cNvPr id="297542" name="オプション K16212" hidden="1">
              <a:extLst>
                <a:ext uri="{63B3BB69-23CF-44E3-9099-C40C66FF867C}">
                  <a14:compatExt spid="_x0000_s297542"/>
                </a:ext>
                <a:ext uri="{FF2B5EF4-FFF2-40B4-BE49-F238E27FC236}">
                  <a16:creationId xmlns:a16="http://schemas.microsoft.com/office/drawing/2014/main" id="{00000000-0008-0000-0500-00004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564</xdr:row>
          <xdr:rowOff>0</xdr:rowOff>
        </xdr:from>
        <xdr:to>
          <xdr:col>16</xdr:col>
          <xdr:colOff>0</xdr:colOff>
          <xdr:row>565</xdr:row>
          <xdr:rowOff>0</xdr:rowOff>
        </xdr:to>
        <xdr:sp macro="" textlink="">
          <xdr:nvSpPr>
            <xdr:cNvPr id="297543" name="オプション K16213" hidden="1">
              <a:extLst>
                <a:ext uri="{63B3BB69-23CF-44E3-9099-C40C66FF867C}">
                  <a14:compatExt spid="_x0000_s297543"/>
                </a:ext>
                <a:ext uri="{FF2B5EF4-FFF2-40B4-BE49-F238E27FC236}">
                  <a16:creationId xmlns:a16="http://schemas.microsoft.com/office/drawing/2014/main" id="{00000000-0008-0000-0500-00004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562</xdr:row>
          <xdr:rowOff>0</xdr:rowOff>
        </xdr:from>
        <xdr:to>
          <xdr:col>28</xdr:col>
          <xdr:colOff>0</xdr:colOff>
          <xdr:row>563</xdr:row>
          <xdr:rowOff>0</xdr:rowOff>
        </xdr:to>
        <xdr:sp macro="" textlink="">
          <xdr:nvSpPr>
            <xdr:cNvPr id="297544" name="オプション K16221" hidden="1">
              <a:extLst>
                <a:ext uri="{63B3BB69-23CF-44E3-9099-C40C66FF867C}">
                  <a14:compatExt spid="_x0000_s297544"/>
                </a:ext>
                <a:ext uri="{FF2B5EF4-FFF2-40B4-BE49-F238E27FC236}">
                  <a16:creationId xmlns:a16="http://schemas.microsoft.com/office/drawing/2014/main" id="{00000000-0008-0000-0500-00004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563</xdr:row>
          <xdr:rowOff>0</xdr:rowOff>
        </xdr:from>
        <xdr:to>
          <xdr:col>28</xdr:col>
          <xdr:colOff>0</xdr:colOff>
          <xdr:row>564</xdr:row>
          <xdr:rowOff>0</xdr:rowOff>
        </xdr:to>
        <xdr:sp macro="" textlink="">
          <xdr:nvSpPr>
            <xdr:cNvPr id="297545" name="オプション K16222" hidden="1">
              <a:extLst>
                <a:ext uri="{63B3BB69-23CF-44E3-9099-C40C66FF867C}">
                  <a14:compatExt spid="_x0000_s297545"/>
                </a:ext>
                <a:ext uri="{FF2B5EF4-FFF2-40B4-BE49-F238E27FC236}">
                  <a16:creationId xmlns:a16="http://schemas.microsoft.com/office/drawing/2014/main" id="{00000000-0008-0000-0500-00004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564</xdr:row>
          <xdr:rowOff>0</xdr:rowOff>
        </xdr:from>
        <xdr:to>
          <xdr:col>28</xdr:col>
          <xdr:colOff>0</xdr:colOff>
          <xdr:row>565</xdr:row>
          <xdr:rowOff>0</xdr:rowOff>
        </xdr:to>
        <xdr:sp macro="" textlink="">
          <xdr:nvSpPr>
            <xdr:cNvPr id="297546" name="オプション K16223" hidden="1">
              <a:extLst>
                <a:ext uri="{63B3BB69-23CF-44E3-9099-C40C66FF867C}">
                  <a14:compatExt spid="_x0000_s297546"/>
                </a:ext>
                <a:ext uri="{FF2B5EF4-FFF2-40B4-BE49-F238E27FC236}">
                  <a16:creationId xmlns:a16="http://schemas.microsoft.com/office/drawing/2014/main" id="{00000000-0008-0000-0500-00004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562</xdr:row>
          <xdr:rowOff>0</xdr:rowOff>
        </xdr:from>
        <xdr:to>
          <xdr:col>41</xdr:col>
          <xdr:colOff>0</xdr:colOff>
          <xdr:row>563</xdr:row>
          <xdr:rowOff>0</xdr:rowOff>
        </xdr:to>
        <xdr:sp macro="" textlink="">
          <xdr:nvSpPr>
            <xdr:cNvPr id="297547" name="オプション K16231" hidden="1">
              <a:extLst>
                <a:ext uri="{63B3BB69-23CF-44E3-9099-C40C66FF867C}">
                  <a14:compatExt spid="_x0000_s297547"/>
                </a:ext>
                <a:ext uri="{FF2B5EF4-FFF2-40B4-BE49-F238E27FC236}">
                  <a16:creationId xmlns:a16="http://schemas.microsoft.com/office/drawing/2014/main" id="{00000000-0008-0000-0500-00004B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563</xdr:row>
          <xdr:rowOff>0</xdr:rowOff>
        </xdr:from>
        <xdr:to>
          <xdr:col>41</xdr:col>
          <xdr:colOff>0</xdr:colOff>
          <xdr:row>564</xdr:row>
          <xdr:rowOff>0</xdr:rowOff>
        </xdr:to>
        <xdr:sp macro="" textlink="">
          <xdr:nvSpPr>
            <xdr:cNvPr id="297548" name="オプション K16232" hidden="1">
              <a:extLst>
                <a:ext uri="{63B3BB69-23CF-44E3-9099-C40C66FF867C}">
                  <a14:compatExt spid="_x0000_s297548"/>
                </a:ext>
                <a:ext uri="{FF2B5EF4-FFF2-40B4-BE49-F238E27FC236}">
                  <a16:creationId xmlns:a16="http://schemas.microsoft.com/office/drawing/2014/main" id="{00000000-0008-0000-0500-00004C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564</xdr:row>
          <xdr:rowOff>0</xdr:rowOff>
        </xdr:from>
        <xdr:to>
          <xdr:col>41</xdr:col>
          <xdr:colOff>0</xdr:colOff>
          <xdr:row>565</xdr:row>
          <xdr:rowOff>0</xdr:rowOff>
        </xdr:to>
        <xdr:sp macro="" textlink="">
          <xdr:nvSpPr>
            <xdr:cNvPr id="297549" name="オプション K16233" hidden="1">
              <a:extLst>
                <a:ext uri="{63B3BB69-23CF-44E3-9099-C40C66FF867C}">
                  <a14:compatExt spid="_x0000_s297549"/>
                </a:ext>
                <a:ext uri="{FF2B5EF4-FFF2-40B4-BE49-F238E27FC236}">
                  <a16:creationId xmlns:a16="http://schemas.microsoft.com/office/drawing/2014/main" id="{00000000-0008-0000-0500-00004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557</xdr:row>
          <xdr:rowOff>0</xdr:rowOff>
        </xdr:from>
        <xdr:to>
          <xdr:col>52</xdr:col>
          <xdr:colOff>47625</xdr:colOff>
          <xdr:row>558</xdr:row>
          <xdr:rowOff>0</xdr:rowOff>
        </xdr:to>
        <xdr:sp macro="" textlink="">
          <xdr:nvSpPr>
            <xdr:cNvPr id="297550" name="オプション K6241" hidden="1">
              <a:extLst>
                <a:ext uri="{63B3BB69-23CF-44E3-9099-C40C66FF867C}">
                  <a14:compatExt spid="_x0000_s297550"/>
                </a:ext>
                <a:ext uri="{FF2B5EF4-FFF2-40B4-BE49-F238E27FC236}">
                  <a16:creationId xmlns:a16="http://schemas.microsoft.com/office/drawing/2014/main" id="{00000000-0008-0000-0500-00004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558</xdr:row>
          <xdr:rowOff>0</xdr:rowOff>
        </xdr:from>
        <xdr:to>
          <xdr:col>52</xdr:col>
          <xdr:colOff>47625</xdr:colOff>
          <xdr:row>560</xdr:row>
          <xdr:rowOff>0</xdr:rowOff>
        </xdr:to>
        <xdr:sp macro="" textlink="">
          <xdr:nvSpPr>
            <xdr:cNvPr id="297551" name="オプション K6242" hidden="1">
              <a:extLst>
                <a:ext uri="{63B3BB69-23CF-44E3-9099-C40C66FF867C}">
                  <a14:compatExt spid="_x0000_s297551"/>
                </a:ext>
                <a:ext uri="{FF2B5EF4-FFF2-40B4-BE49-F238E27FC236}">
                  <a16:creationId xmlns:a16="http://schemas.microsoft.com/office/drawing/2014/main" id="{00000000-0008-0000-0500-00004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560</xdr:row>
          <xdr:rowOff>0</xdr:rowOff>
        </xdr:from>
        <xdr:to>
          <xdr:col>52</xdr:col>
          <xdr:colOff>47625</xdr:colOff>
          <xdr:row>561</xdr:row>
          <xdr:rowOff>0</xdr:rowOff>
        </xdr:to>
        <xdr:sp macro="" textlink="">
          <xdr:nvSpPr>
            <xdr:cNvPr id="297552" name="オプション K6243" hidden="1">
              <a:extLst>
                <a:ext uri="{63B3BB69-23CF-44E3-9099-C40C66FF867C}">
                  <a14:compatExt spid="_x0000_s297552"/>
                </a:ext>
                <a:ext uri="{FF2B5EF4-FFF2-40B4-BE49-F238E27FC236}">
                  <a16:creationId xmlns:a16="http://schemas.microsoft.com/office/drawing/2014/main" id="{00000000-0008-0000-0500-00005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383</xdr:row>
      <xdr:rowOff>0</xdr:rowOff>
    </xdr:from>
    <xdr:to>
      <xdr:col>58</xdr:col>
      <xdr:colOff>0</xdr:colOff>
      <xdr:row>385</xdr:row>
      <xdr:rowOff>238125</xdr:rowOff>
    </xdr:to>
    <xdr:cxnSp macro="">
      <xdr:nvCxnSpPr>
        <xdr:cNvPr id="297570" name="直線コネクタ BEMS" hidden="1">
          <a:extLst>
            <a:ext uri="{FF2B5EF4-FFF2-40B4-BE49-F238E27FC236}">
              <a16:creationId xmlns:a16="http://schemas.microsoft.com/office/drawing/2014/main" id="{00000000-0008-0000-0500-0000628A0400}"/>
            </a:ext>
          </a:extLst>
        </xdr:cNvPr>
        <xdr:cNvCxnSpPr/>
      </xdr:nvCxnSpPr>
      <xdr:spPr>
        <a:xfrm flipV="1">
          <a:off x="190500" y="108242100"/>
          <a:ext cx="8953500" cy="828675"/>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0</xdr:colOff>
          <xdr:row>495</xdr:row>
          <xdr:rowOff>257175</xdr:rowOff>
        </xdr:from>
        <xdr:to>
          <xdr:col>21</xdr:col>
          <xdr:colOff>9525</xdr:colOff>
          <xdr:row>499</xdr:row>
          <xdr:rowOff>0</xdr:rowOff>
        </xdr:to>
        <xdr:sp macro="" textlink="">
          <xdr:nvSpPr>
            <xdr:cNvPr id="297553" name="Group Box 593" hidden="1">
              <a:extLst>
                <a:ext uri="{63B3BB69-23CF-44E3-9099-C40C66FF867C}">
                  <a14:compatExt spid="_x0000_s297553"/>
                </a:ext>
                <a:ext uri="{FF2B5EF4-FFF2-40B4-BE49-F238E27FC236}">
                  <a16:creationId xmlns:a16="http://schemas.microsoft.com/office/drawing/2014/main" id="{00000000-0008-0000-0500-000051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499</xdr:row>
          <xdr:rowOff>0</xdr:rowOff>
        </xdr:from>
        <xdr:to>
          <xdr:col>21</xdr:col>
          <xdr:colOff>9525</xdr:colOff>
          <xdr:row>502</xdr:row>
          <xdr:rowOff>9525</xdr:rowOff>
        </xdr:to>
        <xdr:sp macro="" textlink="">
          <xdr:nvSpPr>
            <xdr:cNvPr id="297554" name="Group Box 594" hidden="1">
              <a:extLst>
                <a:ext uri="{63B3BB69-23CF-44E3-9099-C40C66FF867C}">
                  <a14:compatExt spid="_x0000_s297554"/>
                </a:ext>
                <a:ext uri="{FF2B5EF4-FFF2-40B4-BE49-F238E27FC236}">
                  <a16:creationId xmlns:a16="http://schemas.microsoft.com/office/drawing/2014/main" id="{00000000-0008-0000-0500-000052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495</xdr:row>
          <xdr:rowOff>257175</xdr:rowOff>
        </xdr:from>
        <xdr:to>
          <xdr:col>34</xdr:col>
          <xdr:colOff>0</xdr:colOff>
          <xdr:row>499</xdr:row>
          <xdr:rowOff>0</xdr:rowOff>
        </xdr:to>
        <xdr:sp macro="" textlink="">
          <xdr:nvSpPr>
            <xdr:cNvPr id="297555" name="Group Box 595" hidden="1">
              <a:extLst>
                <a:ext uri="{63B3BB69-23CF-44E3-9099-C40C66FF867C}">
                  <a14:compatExt spid="_x0000_s297555"/>
                </a:ext>
                <a:ext uri="{FF2B5EF4-FFF2-40B4-BE49-F238E27FC236}">
                  <a16:creationId xmlns:a16="http://schemas.microsoft.com/office/drawing/2014/main" id="{00000000-0008-0000-0500-000053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497</xdr:row>
          <xdr:rowOff>9525</xdr:rowOff>
        </xdr:from>
        <xdr:to>
          <xdr:col>16</xdr:col>
          <xdr:colOff>66675</xdr:colOff>
          <xdr:row>498</xdr:row>
          <xdr:rowOff>0</xdr:rowOff>
        </xdr:to>
        <xdr:sp macro="" textlink="">
          <xdr:nvSpPr>
            <xdr:cNvPr id="297556" name="Option Button 596" hidden="1">
              <a:extLst>
                <a:ext uri="{63B3BB69-23CF-44E3-9099-C40C66FF867C}">
                  <a14:compatExt spid="_x0000_s297556"/>
                </a:ext>
                <a:ext uri="{FF2B5EF4-FFF2-40B4-BE49-F238E27FC236}">
                  <a16:creationId xmlns:a16="http://schemas.microsoft.com/office/drawing/2014/main" id="{00000000-0008-0000-0500-00005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498</xdr:row>
          <xdr:rowOff>9525</xdr:rowOff>
        </xdr:from>
        <xdr:to>
          <xdr:col>16</xdr:col>
          <xdr:colOff>66675</xdr:colOff>
          <xdr:row>499</xdr:row>
          <xdr:rowOff>0</xdr:rowOff>
        </xdr:to>
        <xdr:sp macro="" textlink="">
          <xdr:nvSpPr>
            <xdr:cNvPr id="297557" name="Option Button 597" hidden="1">
              <a:extLst>
                <a:ext uri="{63B3BB69-23CF-44E3-9099-C40C66FF867C}">
                  <a14:compatExt spid="_x0000_s297557"/>
                </a:ext>
                <a:ext uri="{FF2B5EF4-FFF2-40B4-BE49-F238E27FC236}">
                  <a16:creationId xmlns:a16="http://schemas.microsoft.com/office/drawing/2014/main" id="{00000000-0008-0000-0500-00005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500</xdr:row>
          <xdr:rowOff>9525</xdr:rowOff>
        </xdr:from>
        <xdr:to>
          <xdr:col>16</xdr:col>
          <xdr:colOff>66675</xdr:colOff>
          <xdr:row>501</xdr:row>
          <xdr:rowOff>0</xdr:rowOff>
        </xdr:to>
        <xdr:sp macro="" textlink="">
          <xdr:nvSpPr>
            <xdr:cNvPr id="297558" name="Option Button 598" hidden="1">
              <a:extLst>
                <a:ext uri="{63B3BB69-23CF-44E3-9099-C40C66FF867C}">
                  <a14:compatExt spid="_x0000_s297558"/>
                </a:ext>
                <a:ext uri="{FF2B5EF4-FFF2-40B4-BE49-F238E27FC236}">
                  <a16:creationId xmlns:a16="http://schemas.microsoft.com/office/drawing/2014/main" id="{00000000-0008-0000-0500-00005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501</xdr:row>
          <xdr:rowOff>9525</xdr:rowOff>
        </xdr:from>
        <xdr:to>
          <xdr:col>16</xdr:col>
          <xdr:colOff>66675</xdr:colOff>
          <xdr:row>502</xdr:row>
          <xdr:rowOff>0</xdr:rowOff>
        </xdr:to>
        <xdr:sp macro="" textlink="">
          <xdr:nvSpPr>
            <xdr:cNvPr id="297559" name="Option Button 599" hidden="1">
              <a:extLst>
                <a:ext uri="{63B3BB69-23CF-44E3-9099-C40C66FF867C}">
                  <a14:compatExt spid="_x0000_s297559"/>
                </a:ext>
                <a:ext uri="{FF2B5EF4-FFF2-40B4-BE49-F238E27FC236}">
                  <a16:creationId xmlns:a16="http://schemas.microsoft.com/office/drawing/2014/main" id="{00000000-0008-0000-0500-00005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497</xdr:row>
          <xdr:rowOff>9525</xdr:rowOff>
        </xdr:from>
        <xdr:to>
          <xdr:col>28</xdr:col>
          <xdr:colOff>66675</xdr:colOff>
          <xdr:row>498</xdr:row>
          <xdr:rowOff>0</xdr:rowOff>
        </xdr:to>
        <xdr:sp macro="" textlink="">
          <xdr:nvSpPr>
            <xdr:cNvPr id="297560" name="Option Button 600" hidden="1">
              <a:extLst>
                <a:ext uri="{63B3BB69-23CF-44E3-9099-C40C66FF867C}">
                  <a14:compatExt spid="_x0000_s297560"/>
                </a:ext>
                <a:ext uri="{FF2B5EF4-FFF2-40B4-BE49-F238E27FC236}">
                  <a16:creationId xmlns:a16="http://schemas.microsoft.com/office/drawing/2014/main" id="{00000000-0008-0000-0500-00005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498</xdr:row>
          <xdr:rowOff>9525</xdr:rowOff>
        </xdr:from>
        <xdr:to>
          <xdr:col>28</xdr:col>
          <xdr:colOff>66675</xdr:colOff>
          <xdr:row>499</xdr:row>
          <xdr:rowOff>0</xdr:rowOff>
        </xdr:to>
        <xdr:sp macro="" textlink="">
          <xdr:nvSpPr>
            <xdr:cNvPr id="297561" name="Option Button 601" hidden="1">
              <a:extLst>
                <a:ext uri="{63B3BB69-23CF-44E3-9099-C40C66FF867C}">
                  <a14:compatExt spid="_x0000_s297561"/>
                </a:ext>
                <a:ext uri="{FF2B5EF4-FFF2-40B4-BE49-F238E27FC236}">
                  <a16:creationId xmlns:a16="http://schemas.microsoft.com/office/drawing/2014/main" id="{00000000-0008-0000-0500-00005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520</xdr:row>
          <xdr:rowOff>257175</xdr:rowOff>
        </xdr:from>
        <xdr:to>
          <xdr:col>21</xdr:col>
          <xdr:colOff>9525</xdr:colOff>
          <xdr:row>524</xdr:row>
          <xdr:rowOff>0</xdr:rowOff>
        </xdr:to>
        <xdr:sp macro="" textlink="">
          <xdr:nvSpPr>
            <xdr:cNvPr id="297562" name="Group Box 602" hidden="1">
              <a:extLst>
                <a:ext uri="{63B3BB69-23CF-44E3-9099-C40C66FF867C}">
                  <a14:compatExt spid="_x0000_s297562"/>
                </a:ext>
                <a:ext uri="{FF2B5EF4-FFF2-40B4-BE49-F238E27FC236}">
                  <a16:creationId xmlns:a16="http://schemas.microsoft.com/office/drawing/2014/main" id="{00000000-0008-0000-0500-00005A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524</xdr:row>
          <xdr:rowOff>0</xdr:rowOff>
        </xdr:from>
        <xdr:to>
          <xdr:col>21</xdr:col>
          <xdr:colOff>9525</xdr:colOff>
          <xdr:row>527</xdr:row>
          <xdr:rowOff>9525</xdr:rowOff>
        </xdr:to>
        <xdr:sp macro="" textlink="">
          <xdr:nvSpPr>
            <xdr:cNvPr id="297563" name="Group Box 603" hidden="1">
              <a:extLst>
                <a:ext uri="{63B3BB69-23CF-44E3-9099-C40C66FF867C}">
                  <a14:compatExt spid="_x0000_s297563"/>
                </a:ext>
                <a:ext uri="{FF2B5EF4-FFF2-40B4-BE49-F238E27FC236}">
                  <a16:creationId xmlns:a16="http://schemas.microsoft.com/office/drawing/2014/main" id="{00000000-0008-0000-0500-00005B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520</xdr:row>
          <xdr:rowOff>257175</xdr:rowOff>
        </xdr:from>
        <xdr:to>
          <xdr:col>34</xdr:col>
          <xdr:colOff>0</xdr:colOff>
          <xdr:row>524</xdr:row>
          <xdr:rowOff>0</xdr:rowOff>
        </xdr:to>
        <xdr:sp macro="" textlink="">
          <xdr:nvSpPr>
            <xdr:cNvPr id="297564" name="Group Box 604" hidden="1">
              <a:extLst>
                <a:ext uri="{63B3BB69-23CF-44E3-9099-C40C66FF867C}">
                  <a14:compatExt spid="_x0000_s297564"/>
                </a:ext>
                <a:ext uri="{FF2B5EF4-FFF2-40B4-BE49-F238E27FC236}">
                  <a16:creationId xmlns:a16="http://schemas.microsoft.com/office/drawing/2014/main" id="{00000000-0008-0000-0500-00005C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115369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522</xdr:row>
          <xdr:rowOff>9525</xdr:rowOff>
        </xdr:from>
        <xdr:to>
          <xdr:col>16</xdr:col>
          <xdr:colOff>66675</xdr:colOff>
          <xdr:row>523</xdr:row>
          <xdr:rowOff>0</xdr:rowOff>
        </xdr:to>
        <xdr:sp macro="" textlink="">
          <xdr:nvSpPr>
            <xdr:cNvPr id="297565" name="Option Button 605" hidden="1">
              <a:extLst>
                <a:ext uri="{63B3BB69-23CF-44E3-9099-C40C66FF867C}">
                  <a14:compatExt spid="_x0000_s297565"/>
                </a:ext>
                <a:ext uri="{FF2B5EF4-FFF2-40B4-BE49-F238E27FC236}">
                  <a16:creationId xmlns:a16="http://schemas.microsoft.com/office/drawing/2014/main" id="{00000000-0008-0000-0500-00005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523</xdr:row>
          <xdr:rowOff>9525</xdr:rowOff>
        </xdr:from>
        <xdr:to>
          <xdr:col>16</xdr:col>
          <xdr:colOff>66675</xdr:colOff>
          <xdr:row>524</xdr:row>
          <xdr:rowOff>0</xdr:rowOff>
        </xdr:to>
        <xdr:sp macro="" textlink="">
          <xdr:nvSpPr>
            <xdr:cNvPr id="297566" name="Option Button 606" hidden="1">
              <a:extLst>
                <a:ext uri="{63B3BB69-23CF-44E3-9099-C40C66FF867C}">
                  <a14:compatExt spid="_x0000_s297566"/>
                </a:ext>
                <a:ext uri="{FF2B5EF4-FFF2-40B4-BE49-F238E27FC236}">
                  <a16:creationId xmlns:a16="http://schemas.microsoft.com/office/drawing/2014/main" id="{00000000-0008-0000-0500-00005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522</xdr:row>
          <xdr:rowOff>9525</xdr:rowOff>
        </xdr:from>
        <xdr:to>
          <xdr:col>28</xdr:col>
          <xdr:colOff>66675</xdr:colOff>
          <xdr:row>523</xdr:row>
          <xdr:rowOff>0</xdr:rowOff>
        </xdr:to>
        <xdr:sp macro="" textlink="">
          <xdr:nvSpPr>
            <xdr:cNvPr id="297569" name="Option Button 609" hidden="1">
              <a:extLst>
                <a:ext uri="{63B3BB69-23CF-44E3-9099-C40C66FF867C}">
                  <a14:compatExt spid="_x0000_s297569"/>
                </a:ext>
                <a:ext uri="{FF2B5EF4-FFF2-40B4-BE49-F238E27FC236}">
                  <a16:creationId xmlns:a16="http://schemas.microsoft.com/office/drawing/2014/main" id="{00000000-0008-0000-0500-00006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523</xdr:row>
          <xdr:rowOff>9525</xdr:rowOff>
        </xdr:from>
        <xdr:to>
          <xdr:col>28</xdr:col>
          <xdr:colOff>66675</xdr:colOff>
          <xdr:row>524</xdr:row>
          <xdr:rowOff>0</xdr:rowOff>
        </xdr:to>
        <xdr:sp macro="" textlink="">
          <xdr:nvSpPr>
            <xdr:cNvPr id="297040" name="Option Button 610" hidden="1">
              <a:extLst>
                <a:ext uri="{63B3BB69-23CF-44E3-9099-C40C66FF867C}">
                  <a14:compatExt spid="_x0000_s297570"/>
                </a:ext>
                <a:ext uri="{FF2B5EF4-FFF2-40B4-BE49-F238E27FC236}">
                  <a16:creationId xmlns:a16="http://schemas.microsoft.com/office/drawing/2014/main" id="{00000000-0008-0000-0500-000050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581</xdr:row>
          <xdr:rowOff>0</xdr:rowOff>
        </xdr:from>
        <xdr:to>
          <xdr:col>58</xdr:col>
          <xdr:colOff>0</xdr:colOff>
          <xdr:row>581</xdr:row>
          <xdr:rowOff>304800</xdr:rowOff>
        </xdr:to>
        <xdr:sp macro="" textlink="">
          <xdr:nvSpPr>
            <xdr:cNvPr id="297571" name="Group Box 611" hidden="1">
              <a:extLst>
                <a:ext uri="{63B3BB69-23CF-44E3-9099-C40C66FF867C}">
                  <a14:compatExt spid="_x0000_s297571"/>
                </a:ext>
                <a:ext uri="{FF2B5EF4-FFF2-40B4-BE49-F238E27FC236}">
                  <a16:creationId xmlns:a16="http://schemas.microsoft.com/office/drawing/2014/main" id="{00000000-0008-0000-0500-000063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115388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9525</xdr:colOff>
          <xdr:row>581</xdr:row>
          <xdr:rowOff>38100</xdr:rowOff>
        </xdr:from>
        <xdr:to>
          <xdr:col>33</xdr:col>
          <xdr:colOff>66675</xdr:colOff>
          <xdr:row>581</xdr:row>
          <xdr:rowOff>295275</xdr:rowOff>
        </xdr:to>
        <xdr:sp macro="" textlink="">
          <xdr:nvSpPr>
            <xdr:cNvPr id="297572" name="Option Button 612" hidden="1">
              <a:extLst>
                <a:ext uri="{63B3BB69-23CF-44E3-9099-C40C66FF867C}">
                  <a14:compatExt spid="_x0000_s297572"/>
                </a:ext>
                <a:ext uri="{FF2B5EF4-FFF2-40B4-BE49-F238E27FC236}">
                  <a16:creationId xmlns:a16="http://schemas.microsoft.com/office/drawing/2014/main" id="{00000000-0008-0000-0500-000064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9525</xdr:colOff>
          <xdr:row>581</xdr:row>
          <xdr:rowOff>38100</xdr:rowOff>
        </xdr:from>
        <xdr:to>
          <xdr:col>38</xdr:col>
          <xdr:colOff>114300</xdr:colOff>
          <xdr:row>581</xdr:row>
          <xdr:rowOff>295275</xdr:rowOff>
        </xdr:to>
        <xdr:sp macro="" textlink="">
          <xdr:nvSpPr>
            <xdr:cNvPr id="297573" name="Option Button 613" hidden="1">
              <a:extLst>
                <a:ext uri="{63B3BB69-23CF-44E3-9099-C40C66FF867C}">
                  <a14:compatExt spid="_x0000_s297573"/>
                </a:ext>
                <a:ext uri="{FF2B5EF4-FFF2-40B4-BE49-F238E27FC236}">
                  <a16:creationId xmlns:a16="http://schemas.microsoft.com/office/drawing/2014/main" id="{00000000-0008-0000-0500-00006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144</xdr:row>
          <xdr:rowOff>28575</xdr:rowOff>
        </xdr:from>
        <xdr:to>
          <xdr:col>36</xdr:col>
          <xdr:colOff>104775</xdr:colOff>
          <xdr:row>144</xdr:row>
          <xdr:rowOff>276225</xdr:rowOff>
        </xdr:to>
        <xdr:sp macro="" textlink="">
          <xdr:nvSpPr>
            <xdr:cNvPr id="297574" name="Check Box 614" descr="true" hidden="1">
              <a:extLst>
                <a:ext uri="{63B3BB69-23CF-44E3-9099-C40C66FF867C}">
                  <a14:compatExt spid="_x0000_s297574"/>
                </a:ext>
                <a:ext uri="{FF2B5EF4-FFF2-40B4-BE49-F238E27FC236}">
                  <a16:creationId xmlns:a16="http://schemas.microsoft.com/office/drawing/2014/main" id="{00000000-0008-0000-0500-00006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xdr:colOff>
          <xdr:row>144</xdr:row>
          <xdr:rowOff>19050</xdr:rowOff>
        </xdr:from>
        <xdr:to>
          <xdr:col>45</xdr:col>
          <xdr:colOff>9525</xdr:colOff>
          <xdr:row>144</xdr:row>
          <xdr:rowOff>266700</xdr:rowOff>
        </xdr:to>
        <xdr:sp macro="" textlink="">
          <xdr:nvSpPr>
            <xdr:cNvPr id="297575" name="Check Box 615" hidden="1">
              <a:extLst>
                <a:ext uri="{63B3BB69-23CF-44E3-9099-C40C66FF867C}">
                  <a14:compatExt spid="_x0000_s297575"/>
                </a:ext>
                <a:ext uri="{FF2B5EF4-FFF2-40B4-BE49-F238E27FC236}">
                  <a16:creationId xmlns:a16="http://schemas.microsoft.com/office/drawing/2014/main" id="{00000000-0008-0000-0500-00006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133350</xdr:colOff>
      <xdr:row>356</xdr:row>
      <xdr:rowOff>0</xdr:rowOff>
    </xdr:from>
    <xdr:to>
      <xdr:col>57</xdr:col>
      <xdr:colOff>142875</xdr:colOff>
      <xdr:row>365</xdr:row>
      <xdr:rowOff>0</xdr:rowOff>
    </xdr:to>
    <xdr:sp macro="" textlink="">
      <xdr:nvSpPr>
        <xdr:cNvPr id="297594" name="Line 2993" hidden="1">
          <a:extLst>
            <a:ext uri="{FF2B5EF4-FFF2-40B4-BE49-F238E27FC236}">
              <a16:creationId xmlns:a16="http://schemas.microsoft.com/office/drawing/2014/main" id="{00000000-0008-0000-0500-00007A8A0400}"/>
            </a:ext>
          </a:extLst>
        </xdr:cNvPr>
        <xdr:cNvSpPr>
          <a:spLocks noChangeShapeType="1"/>
        </xdr:cNvSpPr>
      </xdr:nvSpPr>
      <xdr:spPr bwMode="auto">
        <a:xfrm flipH="1">
          <a:off x="1485900" y="100869750"/>
          <a:ext cx="76485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361</xdr:row>
      <xdr:rowOff>9525</xdr:rowOff>
    </xdr:from>
    <xdr:to>
      <xdr:col>21</xdr:col>
      <xdr:colOff>0</xdr:colOff>
      <xdr:row>365</xdr:row>
      <xdr:rowOff>0</xdr:rowOff>
    </xdr:to>
    <xdr:sp macro="" textlink="">
      <xdr:nvSpPr>
        <xdr:cNvPr id="297595" name="Line 2994" hidden="1">
          <a:extLst>
            <a:ext uri="{FF2B5EF4-FFF2-40B4-BE49-F238E27FC236}">
              <a16:creationId xmlns:a16="http://schemas.microsoft.com/office/drawing/2014/main" id="{00000000-0008-0000-0500-00007B8A0400}"/>
            </a:ext>
          </a:extLst>
        </xdr:cNvPr>
        <xdr:cNvSpPr>
          <a:spLocks noChangeShapeType="1"/>
        </xdr:cNvSpPr>
      </xdr:nvSpPr>
      <xdr:spPr bwMode="auto">
        <a:xfrm flipH="1">
          <a:off x="1514475" y="102279450"/>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361</xdr:row>
      <xdr:rowOff>9525</xdr:rowOff>
    </xdr:from>
    <xdr:to>
      <xdr:col>33</xdr:col>
      <xdr:colOff>142875</xdr:colOff>
      <xdr:row>365</xdr:row>
      <xdr:rowOff>0</xdr:rowOff>
    </xdr:to>
    <xdr:sp macro="" textlink="">
      <xdr:nvSpPr>
        <xdr:cNvPr id="297596" name="Line 2995" hidden="1">
          <a:extLst>
            <a:ext uri="{FF2B5EF4-FFF2-40B4-BE49-F238E27FC236}">
              <a16:creationId xmlns:a16="http://schemas.microsoft.com/office/drawing/2014/main" id="{00000000-0008-0000-0500-00007C8A0400}"/>
            </a:ext>
          </a:extLst>
        </xdr:cNvPr>
        <xdr:cNvSpPr>
          <a:spLocks noChangeShapeType="1"/>
        </xdr:cNvSpPr>
      </xdr:nvSpPr>
      <xdr:spPr bwMode="auto">
        <a:xfrm flipH="1">
          <a:off x="3333750" y="102279450"/>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361</xdr:row>
      <xdr:rowOff>9525</xdr:rowOff>
    </xdr:from>
    <xdr:to>
      <xdr:col>46</xdr:col>
      <xdr:colOff>0</xdr:colOff>
      <xdr:row>365</xdr:row>
      <xdr:rowOff>0</xdr:rowOff>
    </xdr:to>
    <xdr:sp macro="" textlink="">
      <xdr:nvSpPr>
        <xdr:cNvPr id="297597" name="Line 2996" hidden="1">
          <a:extLst>
            <a:ext uri="{FF2B5EF4-FFF2-40B4-BE49-F238E27FC236}">
              <a16:creationId xmlns:a16="http://schemas.microsoft.com/office/drawing/2014/main" id="{00000000-0008-0000-0500-00007D8A0400}"/>
            </a:ext>
          </a:extLst>
        </xdr:cNvPr>
        <xdr:cNvSpPr>
          <a:spLocks noChangeShapeType="1"/>
        </xdr:cNvSpPr>
      </xdr:nvSpPr>
      <xdr:spPr bwMode="auto">
        <a:xfrm flipH="1">
          <a:off x="5381625" y="102279450"/>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34</xdr:col>
      <xdr:colOff>127635</xdr:colOff>
      <xdr:row>359</xdr:row>
      <xdr:rowOff>28575</xdr:rowOff>
    </xdr:from>
    <xdr:ext cx="960121" cy="180975"/>
    <xdr:sp macro="" textlink="">
      <xdr:nvSpPr>
        <xdr:cNvPr id="297598" name="テキスト ボックス 297597">
          <a:extLst>
            <a:ext uri="{FF2B5EF4-FFF2-40B4-BE49-F238E27FC236}">
              <a16:creationId xmlns:a16="http://schemas.microsoft.com/office/drawing/2014/main" id="{00000000-0008-0000-0500-00007E8A0400}"/>
            </a:ext>
          </a:extLst>
        </xdr:cNvPr>
        <xdr:cNvSpPr txBox="1"/>
      </xdr:nvSpPr>
      <xdr:spPr>
        <a:xfrm>
          <a:off x="5518785" y="10180320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358</xdr:row>
      <xdr:rowOff>28575</xdr:rowOff>
    </xdr:from>
    <xdr:ext cx="960277" cy="180975"/>
    <xdr:sp macro="" textlink="">
      <xdr:nvSpPr>
        <xdr:cNvPr id="297599" name="テキスト ボックス 297598">
          <a:extLst>
            <a:ext uri="{FF2B5EF4-FFF2-40B4-BE49-F238E27FC236}">
              <a16:creationId xmlns:a16="http://schemas.microsoft.com/office/drawing/2014/main" id="{00000000-0008-0000-0500-00007F8A0400}"/>
            </a:ext>
          </a:extLst>
        </xdr:cNvPr>
        <xdr:cNvSpPr txBox="1"/>
      </xdr:nvSpPr>
      <xdr:spPr>
        <a:xfrm>
          <a:off x="5520690" y="101555550"/>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360</xdr:row>
      <xdr:rowOff>28575</xdr:rowOff>
    </xdr:from>
    <xdr:ext cx="960121" cy="180975"/>
    <xdr:sp macro="" textlink="">
      <xdr:nvSpPr>
        <xdr:cNvPr id="297600" name="テキスト ボックス 297599">
          <a:extLst>
            <a:ext uri="{FF2B5EF4-FFF2-40B4-BE49-F238E27FC236}">
              <a16:creationId xmlns:a16="http://schemas.microsoft.com/office/drawing/2014/main" id="{00000000-0008-0000-0500-0000808A0400}"/>
            </a:ext>
          </a:extLst>
        </xdr:cNvPr>
        <xdr:cNvSpPr txBox="1"/>
      </xdr:nvSpPr>
      <xdr:spPr>
        <a:xfrm>
          <a:off x="5518785" y="102050850"/>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362</xdr:row>
      <xdr:rowOff>19050</xdr:rowOff>
    </xdr:from>
    <xdr:ext cx="1145023" cy="209550"/>
    <xdr:sp macro="" textlink="">
      <xdr:nvSpPr>
        <xdr:cNvPr id="297601" name="テキスト ボックス 297600">
          <a:extLst>
            <a:ext uri="{FF2B5EF4-FFF2-40B4-BE49-F238E27FC236}">
              <a16:creationId xmlns:a16="http://schemas.microsoft.com/office/drawing/2014/main" id="{00000000-0008-0000-0500-0000818A0400}"/>
            </a:ext>
          </a:extLst>
        </xdr:cNvPr>
        <xdr:cNvSpPr txBox="1"/>
      </xdr:nvSpPr>
      <xdr:spPr>
        <a:xfrm>
          <a:off x="5518785" y="102603300"/>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129540</xdr:colOff>
      <xdr:row>363</xdr:row>
      <xdr:rowOff>19050</xdr:rowOff>
    </xdr:from>
    <xdr:ext cx="1180127" cy="200025"/>
    <xdr:sp macro="" textlink="">
      <xdr:nvSpPr>
        <xdr:cNvPr id="297602" name="テキスト ボックス 297601">
          <a:extLst>
            <a:ext uri="{FF2B5EF4-FFF2-40B4-BE49-F238E27FC236}">
              <a16:creationId xmlns:a16="http://schemas.microsoft.com/office/drawing/2014/main" id="{00000000-0008-0000-0500-0000828A0400}"/>
            </a:ext>
          </a:extLst>
        </xdr:cNvPr>
        <xdr:cNvSpPr txBox="1"/>
      </xdr:nvSpPr>
      <xdr:spPr>
        <a:xfrm>
          <a:off x="5520690" y="102850950"/>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35</xdr:col>
      <xdr:colOff>24765</xdr:colOff>
      <xdr:row>364</xdr:row>
      <xdr:rowOff>38100</xdr:rowOff>
    </xdr:from>
    <xdr:ext cx="1180127" cy="209550"/>
    <xdr:sp macro="" textlink="">
      <xdr:nvSpPr>
        <xdr:cNvPr id="297603" name="テキスト ボックス 297602">
          <a:extLst>
            <a:ext uri="{FF2B5EF4-FFF2-40B4-BE49-F238E27FC236}">
              <a16:creationId xmlns:a16="http://schemas.microsoft.com/office/drawing/2014/main" id="{00000000-0008-0000-0500-0000838A0400}"/>
            </a:ext>
          </a:extLst>
        </xdr:cNvPr>
        <xdr:cNvSpPr txBox="1"/>
      </xdr:nvSpPr>
      <xdr:spPr>
        <a:xfrm>
          <a:off x="5568315" y="103117650"/>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editAs="oneCell">
        <xdr:from>
          <xdr:col>34</xdr:col>
          <xdr:colOff>0</xdr:colOff>
          <xdr:row>357</xdr:row>
          <xdr:rowOff>9525</xdr:rowOff>
        </xdr:from>
        <xdr:to>
          <xdr:col>46</xdr:col>
          <xdr:colOff>0</xdr:colOff>
          <xdr:row>361</xdr:row>
          <xdr:rowOff>0</xdr:rowOff>
        </xdr:to>
        <xdr:sp macro="" textlink="">
          <xdr:nvSpPr>
            <xdr:cNvPr id="297578" name="Group Box 618" hidden="1">
              <a:extLst>
                <a:ext uri="{63B3BB69-23CF-44E3-9099-C40C66FF867C}">
                  <a14:compatExt spid="_x0000_s297578"/>
                </a:ext>
                <a:ext uri="{FF2B5EF4-FFF2-40B4-BE49-F238E27FC236}">
                  <a16:creationId xmlns:a16="http://schemas.microsoft.com/office/drawing/2014/main" id="{00000000-0008-0000-0500-00006A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361</xdr:row>
          <xdr:rowOff>0</xdr:rowOff>
        </xdr:from>
        <xdr:to>
          <xdr:col>46</xdr:col>
          <xdr:colOff>0</xdr:colOff>
          <xdr:row>365</xdr:row>
          <xdr:rowOff>0</xdr:rowOff>
        </xdr:to>
        <xdr:sp macro="" textlink="">
          <xdr:nvSpPr>
            <xdr:cNvPr id="297579" name="Group Box 619" hidden="1">
              <a:extLst>
                <a:ext uri="{63B3BB69-23CF-44E3-9099-C40C66FF867C}">
                  <a14:compatExt spid="_x0000_s297579"/>
                </a:ext>
                <a:ext uri="{FF2B5EF4-FFF2-40B4-BE49-F238E27FC236}">
                  <a16:creationId xmlns:a16="http://schemas.microsoft.com/office/drawing/2014/main" id="{00000000-0008-0000-0500-00006B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358</xdr:row>
          <xdr:rowOff>0</xdr:rowOff>
        </xdr:from>
        <xdr:to>
          <xdr:col>41</xdr:col>
          <xdr:colOff>0</xdr:colOff>
          <xdr:row>359</xdr:row>
          <xdr:rowOff>0</xdr:rowOff>
        </xdr:to>
        <xdr:sp macro="" textlink="">
          <xdr:nvSpPr>
            <xdr:cNvPr id="297581" name="Option Button 621" hidden="1">
              <a:extLst>
                <a:ext uri="{63B3BB69-23CF-44E3-9099-C40C66FF867C}">
                  <a14:compatExt spid="_x0000_s297581"/>
                </a:ext>
                <a:ext uri="{FF2B5EF4-FFF2-40B4-BE49-F238E27FC236}">
                  <a16:creationId xmlns:a16="http://schemas.microsoft.com/office/drawing/2014/main" id="{00000000-0008-0000-0500-00006D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359</xdr:row>
          <xdr:rowOff>0</xdr:rowOff>
        </xdr:from>
        <xdr:to>
          <xdr:col>41</xdr:col>
          <xdr:colOff>0</xdr:colOff>
          <xdr:row>360</xdr:row>
          <xdr:rowOff>0</xdr:rowOff>
        </xdr:to>
        <xdr:sp macro="" textlink="">
          <xdr:nvSpPr>
            <xdr:cNvPr id="297582" name="Option Button 622" hidden="1">
              <a:extLst>
                <a:ext uri="{63B3BB69-23CF-44E3-9099-C40C66FF867C}">
                  <a14:compatExt spid="_x0000_s297582"/>
                </a:ext>
                <a:ext uri="{FF2B5EF4-FFF2-40B4-BE49-F238E27FC236}">
                  <a16:creationId xmlns:a16="http://schemas.microsoft.com/office/drawing/2014/main" id="{00000000-0008-0000-0500-00006E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360</xdr:row>
          <xdr:rowOff>0</xdr:rowOff>
        </xdr:from>
        <xdr:to>
          <xdr:col>41</xdr:col>
          <xdr:colOff>0</xdr:colOff>
          <xdr:row>361</xdr:row>
          <xdr:rowOff>0</xdr:rowOff>
        </xdr:to>
        <xdr:sp macro="" textlink="">
          <xdr:nvSpPr>
            <xdr:cNvPr id="297583" name="Option Button 623" hidden="1">
              <a:extLst>
                <a:ext uri="{63B3BB69-23CF-44E3-9099-C40C66FF867C}">
                  <a14:compatExt spid="_x0000_s297583"/>
                </a:ext>
                <a:ext uri="{FF2B5EF4-FFF2-40B4-BE49-F238E27FC236}">
                  <a16:creationId xmlns:a16="http://schemas.microsoft.com/office/drawing/2014/main" id="{00000000-0008-0000-0500-00006F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362</xdr:row>
          <xdr:rowOff>0</xdr:rowOff>
        </xdr:from>
        <xdr:to>
          <xdr:col>41</xdr:col>
          <xdr:colOff>0</xdr:colOff>
          <xdr:row>363</xdr:row>
          <xdr:rowOff>0</xdr:rowOff>
        </xdr:to>
        <xdr:sp macro="" textlink="">
          <xdr:nvSpPr>
            <xdr:cNvPr id="297584" name="Option Button 624" hidden="1">
              <a:extLst>
                <a:ext uri="{63B3BB69-23CF-44E3-9099-C40C66FF867C}">
                  <a14:compatExt spid="_x0000_s297584"/>
                </a:ext>
                <a:ext uri="{FF2B5EF4-FFF2-40B4-BE49-F238E27FC236}">
                  <a16:creationId xmlns:a16="http://schemas.microsoft.com/office/drawing/2014/main" id="{00000000-0008-0000-0500-000070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363</xdr:row>
          <xdr:rowOff>0</xdr:rowOff>
        </xdr:from>
        <xdr:to>
          <xdr:col>41</xdr:col>
          <xdr:colOff>0</xdr:colOff>
          <xdr:row>364</xdr:row>
          <xdr:rowOff>0</xdr:rowOff>
        </xdr:to>
        <xdr:sp macro="" textlink="">
          <xdr:nvSpPr>
            <xdr:cNvPr id="297585" name="Option Button 625" hidden="1">
              <a:extLst>
                <a:ext uri="{63B3BB69-23CF-44E3-9099-C40C66FF867C}">
                  <a14:compatExt spid="_x0000_s297585"/>
                </a:ext>
                <a:ext uri="{FF2B5EF4-FFF2-40B4-BE49-F238E27FC236}">
                  <a16:creationId xmlns:a16="http://schemas.microsoft.com/office/drawing/2014/main" id="{00000000-0008-0000-0500-000071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364</xdr:row>
          <xdr:rowOff>0</xdr:rowOff>
        </xdr:from>
        <xdr:to>
          <xdr:col>41</xdr:col>
          <xdr:colOff>0</xdr:colOff>
          <xdr:row>365</xdr:row>
          <xdr:rowOff>0</xdr:rowOff>
        </xdr:to>
        <xdr:sp macro="" textlink="">
          <xdr:nvSpPr>
            <xdr:cNvPr id="297586" name="Option Button 626" hidden="1">
              <a:extLst>
                <a:ext uri="{63B3BB69-23CF-44E3-9099-C40C66FF867C}">
                  <a14:compatExt spid="_x0000_s297586"/>
                </a:ext>
                <a:ext uri="{FF2B5EF4-FFF2-40B4-BE49-F238E27FC236}">
                  <a16:creationId xmlns:a16="http://schemas.microsoft.com/office/drawing/2014/main" id="{00000000-0008-0000-0500-000072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88</xdr:col>
          <xdr:colOff>19050</xdr:colOff>
          <xdr:row>362</xdr:row>
          <xdr:rowOff>238125</xdr:rowOff>
        </xdr:from>
        <xdr:to>
          <xdr:col>88</xdr:col>
          <xdr:colOff>809625</xdr:colOff>
          <xdr:row>363</xdr:row>
          <xdr:rowOff>238125</xdr:rowOff>
        </xdr:to>
        <xdr:sp macro="" textlink="">
          <xdr:nvSpPr>
            <xdr:cNvPr id="297587" name="ボタン J9" hidden="1">
              <a:extLst>
                <a:ext uri="{63B3BB69-23CF-44E3-9099-C40C66FF867C}">
                  <a14:compatExt spid="_x0000_s297587"/>
                </a:ext>
                <a:ext uri="{FF2B5EF4-FFF2-40B4-BE49-F238E27FC236}">
                  <a16:creationId xmlns:a16="http://schemas.microsoft.com/office/drawing/2014/main" id="{00000000-0008-0000-0500-0000738A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xdr:twoCellAnchor>
    <xdr:from>
      <xdr:col>8</xdr:col>
      <xdr:colOff>133350</xdr:colOff>
      <xdr:row>395</xdr:row>
      <xdr:rowOff>0</xdr:rowOff>
    </xdr:from>
    <xdr:to>
      <xdr:col>57</xdr:col>
      <xdr:colOff>142875</xdr:colOff>
      <xdr:row>404</xdr:row>
      <xdr:rowOff>0</xdr:rowOff>
    </xdr:to>
    <xdr:sp macro="" textlink="">
      <xdr:nvSpPr>
        <xdr:cNvPr id="297616" name="Line 2993" hidden="1">
          <a:extLst>
            <a:ext uri="{FF2B5EF4-FFF2-40B4-BE49-F238E27FC236}">
              <a16:creationId xmlns:a16="http://schemas.microsoft.com/office/drawing/2014/main" id="{00000000-0008-0000-0500-0000908A0400}"/>
            </a:ext>
          </a:extLst>
        </xdr:cNvPr>
        <xdr:cNvSpPr>
          <a:spLocks noChangeShapeType="1"/>
        </xdr:cNvSpPr>
      </xdr:nvSpPr>
      <xdr:spPr bwMode="auto">
        <a:xfrm flipH="1">
          <a:off x="1485900" y="111661575"/>
          <a:ext cx="76485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400</xdr:row>
      <xdr:rowOff>9525</xdr:rowOff>
    </xdr:from>
    <xdr:to>
      <xdr:col>21</xdr:col>
      <xdr:colOff>0</xdr:colOff>
      <xdr:row>404</xdr:row>
      <xdr:rowOff>0</xdr:rowOff>
    </xdr:to>
    <xdr:sp macro="" textlink="">
      <xdr:nvSpPr>
        <xdr:cNvPr id="297617" name="Line 2994" hidden="1">
          <a:extLst>
            <a:ext uri="{FF2B5EF4-FFF2-40B4-BE49-F238E27FC236}">
              <a16:creationId xmlns:a16="http://schemas.microsoft.com/office/drawing/2014/main" id="{00000000-0008-0000-0500-0000918A0400}"/>
            </a:ext>
          </a:extLst>
        </xdr:cNvPr>
        <xdr:cNvSpPr>
          <a:spLocks noChangeShapeType="1"/>
        </xdr:cNvSpPr>
      </xdr:nvSpPr>
      <xdr:spPr bwMode="auto">
        <a:xfrm flipH="1">
          <a:off x="1514475" y="113071275"/>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400</xdr:row>
      <xdr:rowOff>9525</xdr:rowOff>
    </xdr:from>
    <xdr:to>
      <xdr:col>33</xdr:col>
      <xdr:colOff>142875</xdr:colOff>
      <xdr:row>404</xdr:row>
      <xdr:rowOff>0</xdr:rowOff>
    </xdr:to>
    <xdr:sp macro="" textlink="">
      <xdr:nvSpPr>
        <xdr:cNvPr id="297618" name="Line 2995" hidden="1">
          <a:extLst>
            <a:ext uri="{FF2B5EF4-FFF2-40B4-BE49-F238E27FC236}">
              <a16:creationId xmlns:a16="http://schemas.microsoft.com/office/drawing/2014/main" id="{00000000-0008-0000-0500-0000928A0400}"/>
            </a:ext>
          </a:extLst>
        </xdr:cNvPr>
        <xdr:cNvSpPr>
          <a:spLocks noChangeShapeType="1"/>
        </xdr:cNvSpPr>
      </xdr:nvSpPr>
      <xdr:spPr bwMode="auto">
        <a:xfrm flipH="1">
          <a:off x="3333750" y="1130712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400</xdr:row>
      <xdr:rowOff>9525</xdr:rowOff>
    </xdr:from>
    <xdr:to>
      <xdr:col>46</xdr:col>
      <xdr:colOff>0</xdr:colOff>
      <xdr:row>404</xdr:row>
      <xdr:rowOff>0</xdr:rowOff>
    </xdr:to>
    <xdr:sp macro="" textlink="">
      <xdr:nvSpPr>
        <xdr:cNvPr id="297619" name="Line 2996" hidden="1">
          <a:extLst>
            <a:ext uri="{FF2B5EF4-FFF2-40B4-BE49-F238E27FC236}">
              <a16:creationId xmlns:a16="http://schemas.microsoft.com/office/drawing/2014/main" id="{00000000-0008-0000-0500-0000938A0400}"/>
            </a:ext>
          </a:extLst>
        </xdr:cNvPr>
        <xdr:cNvSpPr>
          <a:spLocks noChangeShapeType="1"/>
        </xdr:cNvSpPr>
      </xdr:nvSpPr>
      <xdr:spPr bwMode="auto">
        <a:xfrm flipH="1">
          <a:off x="5381625" y="113071275"/>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34</xdr:col>
      <xdr:colOff>127635</xdr:colOff>
      <xdr:row>398</xdr:row>
      <xdr:rowOff>28575</xdr:rowOff>
    </xdr:from>
    <xdr:ext cx="960121" cy="180975"/>
    <xdr:sp macro="" textlink="">
      <xdr:nvSpPr>
        <xdr:cNvPr id="297620" name="テキスト ボックス 297619">
          <a:extLst>
            <a:ext uri="{FF2B5EF4-FFF2-40B4-BE49-F238E27FC236}">
              <a16:creationId xmlns:a16="http://schemas.microsoft.com/office/drawing/2014/main" id="{00000000-0008-0000-0500-0000948A0400}"/>
            </a:ext>
          </a:extLst>
        </xdr:cNvPr>
        <xdr:cNvSpPr txBox="1"/>
      </xdr:nvSpPr>
      <xdr:spPr>
        <a:xfrm>
          <a:off x="5518785" y="11259502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397</xdr:row>
      <xdr:rowOff>28575</xdr:rowOff>
    </xdr:from>
    <xdr:ext cx="960277" cy="180975"/>
    <xdr:sp macro="" textlink="">
      <xdr:nvSpPr>
        <xdr:cNvPr id="297621" name="テキスト ボックス 297620">
          <a:extLst>
            <a:ext uri="{FF2B5EF4-FFF2-40B4-BE49-F238E27FC236}">
              <a16:creationId xmlns:a16="http://schemas.microsoft.com/office/drawing/2014/main" id="{00000000-0008-0000-0500-0000958A0400}"/>
            </a:ext>
          </a:extLst>
        </xdr:cNvPr>
        <xdr:cNvSpPr txBox="1"/>
      </xdr:nvSpPr>
      <xdr:spPr>
        <a:xfrm>
          <a:off x="5520690" y="11234737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399</xdr:row>
      <xdr:rowOff>28575</xdr:rowOff>
    </xdr:from>
    <xdr:ext cx="960121" cy="180975"/>
    <xdr:sp macro="" textlink="">
      <xdr:nvSpPr>
        <xdr:cNvPr id="297622" name="テキスト ボックス 297621">
          <a:extLst>
            <a:ext uri="{FF2B5EF4-FFF2-40B4-BE49-F238E27FC236}">
              <a16:creationId xmlns:a16="http://schemas.microsoft.com/office/drawing/2014/main" id="{00000000-0008-0000-0500-0000968A0400}"/>
            </a:ext>
          </a:extLst>
        </xdr:cNvPr>
        <xdr:cNvSpPr txBox="1"/>
      </xdr:nvSpPr>
      <xdr:spPr>
        <a:xfrm>
          <a:off x="5518785" y="11284267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401</xdr:row>
      <xdr:rowOff>19050</xdr:rowOff>
    </xdr:from>
    <xdr:ext cx="1145023" cy="209550"/>
    <xdr:sp macro="" textlink="">
      <xdr:nvSpPr>
        <xdr:cNvPr id="297623" name="テキスト ボックス 297622">
          <a:extLst>
            <a:ext uri="{FF2B5EF4-FFF2-40B4-BE49-F238E27FC236}">
              <a16:creationId xmlns:a16="http://schemas.microsoft.com/office/drawing/2014/main" id="{00000000-0008-0000-0500-0000978A0400}"/>
            </a:ext>
          </a:extLst>
        </xdr:cNvPr>
        <xdr:cNvSpPr txBox="1"/>
      </xdr:nvSpPr>
      <xdr:spPr>
        <a:xfrm>
          <a:off x="5518785" y="113395125"/>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129540</xdr:colOff>
      <xdr:row>402</xdr:row>
      <xdr:rowOff>19050</xdr:rowOff>
    </xdr:from>
    <xdr:ext cx="1180127" cy="200025"/>
    <xdr:sp macro="" textlink="">
      <xdr:nvSpPr>
        <xdr:cNvPr id="297624" name="テキスト ボックス 297623">
          <a:extLst>
            <a:ext uri="{FF2B5EF4-FFF2-40B4-BE49-F238E27FC236}">
              <a16:creationId xmlns:a16="http://schemas.microsoft.com/office/drawing/2014/main" id="{00000000-0008-0000-0500-0000988A0400}"/>
            </a:ext>
          </a:extLst>
        </xdr:cNvPr>
        <xdr:cNvSpPr txBox="1"/>
      </xdr:nvSpPr>
      <xdr:spPr>
        <a:xfrm>
          <a:off x="5520690" y="11364277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35</xdr:col>
      <xdr:colOff>24765</xdr:colOff>
      <xdr:row>403</xdr:row>
      <xdr:rowOff>38100</xdr:rowOff>
    </xdr:from>
    <xdr:ext cx="1180127" cy="209550"/>
    <xdr:sp macro="" textlink="">
      <xdr:nvSpPr>
        <xdr:cNvPr id="297625" name="テキスト ボックス 297624">
          <a:extLst>
            <a:ext uri="{FF2B5EF4-FFF2-40B4-BE49-F238E27FC236}">
              <a16:creationId xmlns:a16="http://schemas.microsoft.com/office/drawing/2014/main" id="{00000000-0008-0000-0500-0000998A0400}"/>
            </a:ext>
          </a:extLst>
        </xdr:cNvPr>
        <xdr:cNvSpPr txBox="1"/>
      </xdr:nvSpPr>
      <xdr:spPr>
        <a:xfrm>
          <a:off x="5568315" y="11390947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editAs="oneCell">
        <xdr:from>
          <xdr:col>21</xdr:col>
          <xdr:colOff>0</xdr:colOff>
          <xdr:row>396</xdr:row>
          <xdr:rowOff>0</xdr:rowOff>
        </xdr:from>
        <xdr:to>
          <xdr:col>34</xdr:col>
          <xdr:colOff>0</xdr:colOff>
          <xdr:row>400</xdr:row>
          <xdr:rowOff>0</xdr:rowOff>
        </xdr:to>
        <xdr:sp macro="" textlink="">
          <xdr:nvSpPr>
            <xdr:cNvPr id="297588" name="Group Box 628" hidden="1">
              <a:extLst>
                <a:ext uri="{63B3BB69-23CF-44E3-9099-C40C66FF867C}">
                  <a14:compatExt spid="_x0000_s297588"/>
                </a:ext>
                <a:ext uri="{FF2B5EF4-FFF2-40B4-BE49-F238E27FC236}">
                  <a16:creationId xmlns:a16="http://schemas.microsoft.com/office/drawing/2014/main" id="{00000000-0008-0000-0500-000074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400</xdr:row>
          <xdr:rowOff>0</xdr:rowOff>
        </xdr:from>
        <xdr:to>
          <xdr:col>34</xdr:col>
          <xdr:colOff>0</xdr:colOff>
          <xdr:row>404</xdr:row>
          <xdr:rowOff>0</xdr:rowOff>
        </xdr:to>
        <xdr:sp macro="" textlink="">
          <xdr:nvSpPr>
            <xdr:cNvPr id="297589" name="Group Box 629" hidden="1">
              <a:extLst>
                <a:ext uri="{63B3BB69-23CF-44E3-9099-C40C66FF867C}">
                  <a14:compatExt spid="_x0000_s297589"/>
                </a:ext>
                <a:ext uri="{FF2B5EF4-FFF2-40B4-BE49-F238E27FC236}">
                  <a16:creationId xmlns:a16="http://schemas.microsoft.com/office/drawing/2014/main" id="{00000000-0008-0000-0500-000075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396</xdr:row>
          <xdr:rowOff>0</xdr:rowOff>
        </xdr:from>
        <xdr:to>
          <xdr:col>46</xdr:col>
          <xdr:colOff>0</xdr:colOff>
          <xdr:row>400</xdr:row>
          <xdr:rowOff>0</xdr:rowOff>
        </xdr:to>
        <xdr:sp macro="" textlink="">
          <xdr:nvSpPr>
            <xdr:cNvPr id="297590" name="Group Box 630" hidden="1">
              <a:extLst>
                <a:ext uri="{63B3BB69-23CF-44E3-9099-C40C66FF867C}">
                  <a14:compatExt spid="_x0000_s297590"/>
                </a:ext>
                <a:ext uri="{FF2B5EF4-FFF2-40B4-BE49-F238E27FC236}">
                  <a16:creationId xmlns:a16="http://schemas.microsoft.com/office/drawing/2014/main" id="{00000000-0008-0000-0500-000076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400</xdr:row>
          <xdr:rowOff>0</xdr:rowOff>
        </xdr:from>
        <xdr:to>
          <xdr:col>46</xdr:col>
          <xdr:colOff>0</xdr:colOff>
          <xdr:row>404</xdr:row>
          <xdr:rowOff>0</xdr:rowOff>
        </xdr:to>
        <xdr:sp macro="" textlink="">
          <xdr:nvSpPr>
            <xdr:cNvPr id="297591" name="Group Box 631" hidden="1">
              <a:extLst>
                <a:ext uri="{63B3BB69-23CF-44E3-9099-C40C66FF867C}">
                  <a14:compatExt spid="_x0000_s297591"/>
                </a:ext>
                <a:ext uri="{FF2B5EF4-FFF2-40B4-BE49-F238E27FC236}">
                  <a16:creationId xmlns:a16="http://schemas.microsoft.com/office/drawing/2014/main" id="{00000000-0008-0000-0500-000077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396</xdr:row>
          <xdr:rowOff>0</xdr:rowOff>
        </xdr:from>
        <xdr:to>
          <xdr:col>58</xdr:col>
          <xdr:colOff>0</xdr:colOff>
          <xdr:row>404</xdr:row>
          <xdr:rowOff>0</xdr:rowOff>
        </xdr:to>
        <xdr:sp macro="" textlink="">
          <xdr:nvSpPr>
            <xdr:cNvPr id="297592" name="Group Box 632" hidden="1">
              <a:extLst>
                <a:ext uri="{63B3BB69-23CF-44E3-9099-C40C66FF867C}">
                  <a14:compatExt spid="_x0000_s297592"/>
                </a:ext>
                <a:ext uri="{FF2B5EF4-FFF2-40B4-BE49-F238E27FC236}">
                  <a16:creationId xmlns:a16="http://schemas.microsoft.com/office/drawing/2014/main" id="{00000000-0008-0000-0500-000078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397</xdr:row>
          <xdr:rowOff>0</xdr:rowOff>
        </xdr:from>
        <xdr:to>
          <xdr:col>41</xdr:col>
          <xdr:colOff>0</xdr:colOff>
          <xdr:row>398</xdr:row>
          <xdr:rowOff>0</xdr:rowOff>
        </xdr:to>
        <xdr:sp macro="" textlink="">
          <xdr:nvSpPr>
            <xdr:cNvPr id="297593" name="Option Button 633" hidden="1">
              <a:extLst>
                <a:ext uri="{63B3BB69-23CF-44E3-9099-C40C66FF867C}">
                  <a14:compatExt spid="_x0000_s297593"/>
                </a:ext>
                <a:ext uri="{FF2B5EF4-FFF2-40B4-BE49-F238E27FC236}">
                  <a16:creationId xmlns:a16="http://schemas.microsoft.com/office/drawing/2014/main" id="{00000000-0008-0000-0500-00007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398</xdr:row>
          <xdr:rowOff>0</xdr:rowOff>
        </xdr:from>
        <xdr:to>
          <xdr:col>41</xdr:col>
          <xdr:colOff>0</xdr:colOff>
          <xdr:row>399</xdr:row>
          <xdr:rowOff>0</xdr:rowOff>
        </xdr:to>
        <xdr:sp macro="" textlink="">
          <xdr:nvSpPr>
            <xdr:cNvPr id="297041" name="Option Button 634" hidden="1">
              <a:extLst>
                <a:ext uri="{63B3BB69-23CF-44E3-9099-C40C66FF867C}">
                  <a14:compatExt spid="_x0000_s297594"/>
                </a:ext>
                <a:ext uri="{FF2B5EF4-FFF2-40B4-BE49-F238E27FC236}">
                  <a16:creationId xmlns:a16="http://schemas.microsoft.com/office/drawing/2014/main" id="{00000000-0008-0000-0500-000051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399</xdr:row>
          <xdr:rowOff>0</xdr:rowOff>
        </xdr:from>
        <xdr:to>
          <xdr:col>41</xdr:col>
          <xdr:colOff>0</xdr:colOff>
          <xdr:row>400</xdr:row>
          <xdr:rowOff>0</xdr:rowOff>
        </xdr:to>
        <xdr:sp macro="" textlink="">
          <xdr:nvSpPr>
            <xdr:cNvPr id="297042" name="Option Button 635" hidden="1">
              <a:extLst>
                <a:ext uri="{63B3BB69-23CF-44E3-9099-C40C66FF867C}">
                  <a14:compatExt spid="_x0000_s297595"/>
                </a:ext>
                <a:ext uri="{FF2B5EF4-FFF2-40B4-BE49-F238E27FC236}">
                  <a16:creationId xmlns:a16="http://schemas.microsoft.com/office/drawing/2014/main" id="{00000000-0008-0000-0500-000052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401</xdr:row>
          <xdr:rowOff>0</xdr:rowOff>
        </xdr:from>
        <xdr:to>
          <xdr:col>41</xdr:col>
          <xdr:colOff>0</xdr:colOff>
          <xdr:row>402</xdr:row>
          <xdr:rowOff>0</xdr:rowOff>
        </xdr:to>
        <xdr:sp macro="" textlink="">
          <xdr:nvSpPr>
            <xdr:cNvPr id="297043" name="Option Button 636" hidden="1">
              <a:extLst>
                <a:ext uri="{63B3BB69-23CF-44E3-9099-C40C66FF867C}">
                  <a14:compatExt spid="_x0000_s297596"/>
                </a:ext>
                <a:ext uri="{FF2B5EF4-FFF2-40B4-BE49-F238E27FC236}">
                  <a16:creationId xmlns:a16="http://schemas.microsoft.com/office/drawing/2014/main" id="{00000000-0008-0000-0500-000053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402</xdr:row>
          <xdr:rowOff>0</xdr:rowOff>
        </xdr:from>
        <xdr:to>
          <xdr:col>41</xdr:col>
          <xdr:colOff>0</xdr:colOff>
          <xdr:row>403</xdr:row>
          <xdr:rowOff>0</xdr:rowOff>
        </xdr:to>
        <xdr:sp macro="" textlink="">
          <xdr:nvSpPr>
            <xdr:cNvPr id="297044" name="Option Button 637" hidden="1">
              <a:extLst>
                <a:ext uri="{63B3BB69-23CF-44E3-9099-C40C66FF867C}">
                  <a14:compatExt spid="_x0000_s297597"/>
                </a:ext>
                <a:ext uri="{FF2B5EF4-FFF2-40B4-BE49-F238E27FC236}">
                  <a16:creationId xmlns:a16="http://schemas.microsoft.com/office/drawing/2014/main" id="{00000000-0008-0000-0500-000054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403</xdr:row>
          <xdr:rowOff>0</xdr:rowOff>
        </xdr:from>
        <xdr:to>
          <xdr:col>41</xdr:col>
          <xdr:colOff>0</xdr:colOff>
          <xdr:row>404</xdr:row>
          <xdr:rowOff>0</xdr:rowOff>
        </xdr:to>
        <xdr:sp macro="" textlink="">
          <xdr:nvSpPr>
            <xdr:cNvPr id="297045" name="Option Button 638" hidden="1">
              <a:extLst>
                <a:ext uri="{63B3BB69-23CF-44E3-9099-C40C66FF867C}">
                  <a14:compatExt spid="_x0000_s297598"/>
                </a:ext>
                <a:ext uri="{FF2B5EF4-FFF2-40B4-BE49-F238E27FC236}">
                  <a16:creationId xmlns:a16="http://schemas.microsoft.com/office/drawing/2014/main" id="{00000000-0008-0000-0500-000055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88</xdr:col>
          <xdr:colOff>19050</xdr:colOff>
          <xdr:row>401</xdr:row>
          <xdr:rowOff>238125</xdr:rowOff>
        </xdr:from>
        <xdr:to>
          <xdr:col>88</xdr:col>
          <xdr:colOff>809625</xdr:colOff>
          <xdr:row>402</xdr:row>
          <xdr:rowOff>238125</xdr:rowOff>
        </xdr:to>
        <xdr:sp macro="" textlink="">
          <xdr:nvSpPr>
            <xdr:cNvPr id="297046" name="ボタン J10" hidden="1">
              <a:extLst>
                <a:ext uri="{63B3BB69-23CF-44E3-9099-C40C66FF867C}">
                  <a14:compatExt spid="_x0000_s297599"/>
                </a:ext>
                <a:ext uri="{FF2B5EF4-FFF2-40B4-BE49-F238E27FC236}">
                  <a16:creationId xmlns:a16="http://schemas.microsoft.com/office/drawing/2014/main" id="{00000000-0008-0000-0500-000056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該当あり</a:t>
              </a:r>
            </a:p>
          </xdr:txBody>
        </xdr:sp>
        <xdr:clientData fPrintsWithSheet="0"/>
      </xdr:twoCellAnchor>
    </mc:Choice>
    <mc:Fallback/>
  </mc:AlternateContent>
  <xdr:twoCellAnchor>
    <xdr:from>
      <xdr:col>8</xdr:col>
      <xdr:colOff>133350</xdr:colOff>
      <xdr:row>458</xdr:row>
      <xdr:rowOff>0</xdr:rowOff>
    </xdr:from>
    <xdr:to>
      <xdr:col>57</xdr:col>
      <xdr:colOff>142875</xdr:colOff>
      <xdr:row>467</xdr:row>
      <xdr:rowOff>0</xdr:rowOff>
    </xdr:to>
    <xdr:sp macro="" textlink="">
      <xdr:nvSpPr>
        <xdr:cNvPr id="297638" name="Line 2993" hidden="1">
          <a:extLst>
            <a:ext uri="{FF2B5EF4-FFF2-40B4-BE49-F238E27FC236}">
              <a16:creationId xmlns:a16="http://schemas.microsoft.com/office/drawing/2014/main" id="{00000000-0008-0000-0500-0000A68A0400}"/>
            </a:ext>
          </a:extLst>
        </xdr:cNvPr>
        <xdr:cNvSpPr>
          <a:spLocks noChangeShapeType="1"/>
        </xdr:cNvSpPr>
      </xdr:nvSpPr>
      <xdr:spPr bwMode="auto">
        <a:xfrm flipH="1">
          <a:off x="1485900" y="128463675"/>
          <a:ext cx="76485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463</xdr:row>
      <xdr:rowOff>9525</xdr:rowOff>
    </xdr:from>
    <xdr:to>
      <xdr:col>21</xdr:col>
      <xdr:colOff>0</xdr:colOff>
      <xdr:row>467</xdr:row>
      <xdr:rowOff>0</xdr:rowOff>
    </xdr:to>
    <xdr:sp macro="" textlink="">
      <xdr:nvSpPr>
        <xdr:cNvPr id="297639" name="Line 2994" hidden="1">
          <a:extLst>
            <a:ext uri="{FF2B5EF4-FFF2-40B4-BE49-F238E27FC236}">
              <a16:creationId xmlns:a16="http://schemas.microsoft.com/office/drawing/2014/main" id="{00000000-0008-0000-0500-0000A78A0400}"/>
            </a:ext>
          </a:extLst>
        </xdr:cNvPr>
        <xdr:cNvSpPr>
          <a:spLocks noChangeShapeType="1"/>
        </xdr:cNvSpPr>
      </xdr:nvSpPr>
      <xdr:spPr bwMode="auto">
        <a:xfrm flipH="1">
          <a:off x="1514475" y="129873375"/>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463</xdr:row>
      <xdr:rowOff>9525</xdr:rowOff>
    </xdr:from>
    <xdr:to>
      <xdr:col>33</xdr:col>
      <xdr:colOff>142875</xdr:colOff>
      <xdr:row>467</xdr:row>
      <xdr:rowOff>0</xdr:rowOff>
    </xdr:to>
    <xdr:sp macro="" textlink="">
      <xdr:nvSpPr>
        <xdr:cNvPr id="297640" name="Line 2995" hidden="1">
          <a:extLst>
            <a:ext uri="{FF2B5EF4-FFF2-40B4-BE49-F238E27FC236}">
              <a16:creationId xmlns:a16="http://schemas.microsoft.com/office/drawing/2014/main" id="{00000000-0008-0000-0500-0000A88A0400}"/>
            </a:ext>
          </a:extLst>
        </xdr:cNvPr>
        <xdr:cNvSpPr>
          <a:spLocks noChangeShapeType="1"/>
        </xdr:cNvSpPr>
      </xdr:nvSpPr>
      <xdr:spPr bwMode="auto">
        <a:xfrm flipH="1">
          <a:off x="3333750" y="12987337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463</xdr:row>
      <xdr:rowOff>9525</xdr:rowOff>
    </xdr:from>
    <xdr:to>
      <xdr:col>46</xdr:col>
      <xdr:colOff>0</xdr:colOff>
      <xdr:row>467</xdr:row>
      <xdr:rowOff>0</xdr:rowOff>
    </xdr:to>
    <xdr:sp macro="" textlink="">
      <xdr:nvSpPr>
        <xdr:cNvPr id="297641" name="Line 2996" hidden="1">
          <a:extLst>
            <a:ext uri="{FF2B5EF4-FFF2-40B4-BE49-F238E27FC236}">
              <a16:creationId xmlns:a16="http://schemas.microsoft.com/office/drawing/2014/main" id="{00000000-0008-0000-0500-0000A98A0400}"/>
            </a:ext>
          </a:extLst>
        </xdr:cNvPr>
        <xdr:cNvSpPr>
          <a:spLocks noChangeShapeType="1"/>
        </xdr:cNvSpPr>
      </xdr:nvSpPr>
      <xdr:spPr bwMode="auto">
        <a:xfrm flipH="1">
          <a:off x="5381625" y="129873375"/>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34</xdr:col>
      <xdr:colOff>127635</xdr:colOff>
      <xdr:row>461</xdr:row>
      <xdr:rowOff>28575</xdr:rowOff>
    </xdr:from>
    <xdr:ext cx="960121" cy="180975"/>
    <xdr:sp macro="" textlink="">
      <xdr:nvSpPr>
        <xdr:cNvPr id="297642" name="テキスト ボックス 297641">
          <a:extLst>
            <a:ext uri="{FF2B5EF4-FFF2-40B4-BE49-F238E27FC236}">
              <a16:creationId xmlns:a16="http://schemas.microsoft.com/office/drawing/2014/main" id="{00000000-0008-0000-0500-0000AA8A0400}"/>
            </a:ext>
          </a:extLst>
        </xdr:cNvPr>
        <xdr:cNvSpPr txBox="1"/>
      </xdr:nvSpPr>
      <xdr:spPr>
        <a:xfrm>
          <a:off x="5518785" y="12939712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460</xdr:row>
      <xdr:rowOff>28575</xdr:rowOff>
    </xdr:from>
    <xdr:ext cx="960277" cy="180975"/>
    <xdr:sp macro="" textlink="">
      <xdr:nvSpPr>
        <xdr:cNvPr id="297643" name="テキスト ボックス 297642">
          <a:extLst>
            <a:ext uri="{FF2B5EF4-FFF2-40B4-BE49-F238E27FC236}">
              <a16:creationId xmlns:a16="http://schemas.microsoft.com/office/drawing/2014/main" id="{00000000-0008-0000-0500-0000AB8A0400}"/>
            </a:ext>
          </a:extLst>
        </xdr:cNvPr>
        <xdr:cNvSpPr txBox="1"/>
      </xdr:nvSpPr>
      <xdr:spPr>
        <a:xfrm>
          <a:off x="5520690" y="12914947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462</xdr:row>
      <xdr:rowOff>28575</xdr:rowOff>
    </xdr:from>
    <xdr:ext cx="960121" cy="180975"/>
    <xdr:sp macro="" textlink="">
      <xdr:nvSpPr>
        <xdr:cNvPr id="297644" name="テキスト ボックス 297643">
          <a:extLst>
            <a:ext uri="{FF2B5EF4-FFF2-40B4-BE49-F238E27FC236}">
              <a16:creationId xmlns:a16="http://schemas.microsoft.com/office/drawing/2014/main" id="{00000000-0008-0000-0500-0000AC8A0400}"/>
            </a:ext>
          </a:extLst>
        </xdr:cNvPr>
        <xdr:cNvSpPr txBox="1"/>
      </xdr:nvSpPr>
      <xdr:spPr>
        <a:xfrm>
          <a:off x="5518785" y="12964477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464</xdr:row>
      <xdr:rowOff>19050</xdr:rowOff>
    </xdr:from>
    <xdr:ext cx="1145023" cy="209550"/>
    <xdr:sp macro="" textlink="">
      <xdr:nvSpPr>
        <xdr:cNvPr id="297645" name="テキスト ボックス 297644">
          <a:extLst>
            <a:ext uri="{FF2B5EF4-FFF2-40B4-BE49-F238E27FC236}">
              <a16:creationId xmlns:a16="http://schemas.microsoft.com/office/drawing/2014/main" id="{00000000-0008-0000-0500-0000AD8A0400}"/>
            </a:ext>
          </a:extLst>
        </xdr:cNvPr>
        <xdr:cNvSpPr txBox="1"/>
      </xdr:nvSpPr>
      <xdr:spPr>
        <a:xfrm>
          <a:off x="5518785" y="130197225"/>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129540</xdr:colOff>
      <xdr:row>465</xdr:row>
      <xdr:rowOff>19050</xdr:rowOff>
    </xdr:from>
    <xdr:ext cx="1180127" cy="200025"/>
    <xdr:sp macro="" textlink="">
      <xdr:nvSpPr>
        <xdr:cNvPr id="297646" name="テキスト ボックス 297645">
          <a:extLst>
            <a:ext uri="{FF2B5EF4-FFF2-40B4-BE49-F238E27FC236}">
              <a16:creationId xmlns:a16="http://schemas.microsoft.com/office/drawing/2014/main" id="{00000000-0008-0000-0500-0000AE8A0400}"/>
            </a:ext>
          </a:extLst>
        </xdr:cNvPr>
        <xdr:cNvSpPr txBox="1"/>
      </xdr:nvSpPr>
      <xdr:spPr>
        <a:xfrm>
          <a:off x="5520690" y="13044487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35</xdr:col>
      <xdr:colOff>24765</xdr:colOff>
      <xdr:row>466</xdr:row>
      <xdr:rowOff>38100</xdr:rowOff>
    </xdr:from>
    <xdr:ext cx="1180127" cy="209550"/>
    <xdr:sp macro="" textlink="">
      <xdr:nvSpPr>
        <xdr:cNvPr id="297647" name="テキスト ボックス 297646">
          <a:extLst>
            <a:ext uri="{FF2B5EF4-FFF2-40B4-BE49-F238E27FC236}">
              <a16:creationId xmlns:a16="http://schemas.microsoft.com/office/drawing/2014/main" id="{00000000-0008-0000-0500-0000AF8A0400}"/>
            </a:ext>
          </a:extLst>
        </xdr:cNvPr>
        <xdr:cNvSpPr txBox="1"/>
      </xdr:nvSpPr>
      <xdr:spPr>
        <a:xfrm>
          <a:off x="5568315" y="13071157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editAs="oneCell">
        <xdr:from>
          <xdr:col>34</xdr:col>
          <xdr:colOff>0</xdr:colOff>
          <xdr:row>459</xdr:row>
          <xdr:rowOff>0</xdr:rowOff>
        </xdr:from>
        <xdr:to>
          <xdr:col>46</xdr:col>
          <xdr:colOff>0</xdr:colOff>
          <xdr:row>463</xdr:row>
          <xdr:rowOff>0</xdr:rowOff>
        </xdr:to>
        <xdr:sp macro="" textlink="">
          <xdr:nvSpPr>
            <xdr:cNvPr id="297047" name="Group Box 642" hidden="1">
              <a:extLst>
                <a:ext uri="{63B3BB69-23CF-44E3-9099-C40C66FF867C}">
                  <a14:compatExt spid="_x0000_s297602"/>
                </a:ext>
                <a:ext uri="{FF2B5EF4-FFF2-40B4-BE49-F238E27FC236}">
                  <a16:creationId xmlns:a16="http://schemas.microsoft.com/office/drawing/2014/main" id="{00000000-0008-0000-0500-000057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463</xdr:row>
          <xdr:rowOff>0</xdr:rowOff>
        </xdr:from>
        <xdr:to>
          <xdr:col>46</xdr:col>
          <xdr:colOff>0</xdr:colOff>
          <xdr:row>467</xdr:row>
          <xdr:rowOff>0</xdr:rowOff>
        </xdr:to>
        <xdr:sp macro="" textlink="">
          <xdr:nvSpPr>
            <xdr:cNvPr id="297048" name="Group Box 643" hidden="1">
              <a:extLst>
                <a:ext uri="{63B3BB69-23CF-44E3-9099-C40C66FF867C}">
                  <a14:compatExt spid="_x0000_s297603"/>
                </a:ext>
                <a:ext uri="{FF2B5EF4-FFF2-40B4-BE49-F238E27FC236}">
                  <a16:creationId xmlns:a16="http://schemas.microsoft.com/office/drawing/2014/main" id="{00000000-0008-0000-0500-000058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460</xdr:row>
          <xdr:rowOff>0</xdr:rowOff>
        </xdr:from>
        <xdr:to>
          <xdr:col>41</xdr:col>
          <xdr:colOff>0</xdr:colOff>
          <xdr:row>461</xdr:row>
          <xdr:rowOff>0</xdr:rowOff>
        </xdr:to>
        <xdr:sp macro="" textlink="">
          <xdr:nvSpPr>
            <xdr:cNvPr id="297605" name="Option Button 645" hidden="1">
              <a:extLst>
                <a:ext uri="{63B3BB69-23CF-44E3-9099-C40C66FF867C}">
                  <a14:compatExt spid="_x0000_s297605"/>
                </a:ext>
                <a:ext uri="{FF2B5EF4-FFF2-40B4-BE49-F238E27FC236}">
                  <a16:creationId xmlns:a16="http://schemas.microsoft.com/office/drawing/2014/main" id="{00000000-0008-0000-0500-000085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461</xdr:row>
          <xdr:rowOff>0</xdr:rowOff>
        </xdr:from>
        <xdr:to>
          <xdr:col>41</xdr:col>
          <xdr:colOff>0</xdr:colOff>
          <xdr:row>462</xdr:row>
          <xdr:rowOff>0</xdr:rowOff>
        </xdr:to>
        <xdr:sp macro="" textlink="">
          <xdr:nvSpPr>
            <xdr:cNvPr id="297606" name="Option Button 646" hidden="1">
              <a:extLst>
                <a:ext uri="{63B3BB69-23CF-44E3-9099-C40C66FF867C}">
                  <a14:compatExt spid="_x0000_s297606"/>
                </a:ext>
                <a:ext uri="{FF2B5EF4-FFF2-40B4-BE49-F238E27FC236}">
                  <a16:creationId xmlns:a16="http://schemas.microsoft.com/office/drawing/2014/main" id="{00000000-0008-0000-0500-000086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462</xdr:row>
          <xdr:rowOff>0</xdr:rowOff>
        </xdr:from>
        <xdr:to>
          <xdr:col>41</xdr:col>
          <xdr:colOff>0</xdr:colOff>
          <xdr:row>463</xdr:row>
          <xdr:rowOff>0</xdr:rowOff>
        </xdr:to>
        <xdr:sp macro="" textlink="">
          <xdr:nvSpPr>
            <xdr:cNvPr id="297607" name="Option Button 647" hidden="1">
              <a:extLst>
                <a:ext uri="{63B3BB69-23CF-44E3-9099-C40C66FF867C}">
                  <a14:compatExt spid="_x0000_s297607"/>
                </a:ext>
                <a:ext uri="{FF2B5EF4-FFF2-40B4-BE49-F238E27FC236}">
                  <a16:creationId xmlns:a16="http://schemas.microsoft.com/office/drawing/2014/main" id="{00000000-0008-0000-0500-000087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464</xdr:row>
          <xdr:rowOff>0</xdr:rowOff>
        </xdr:from>
        <xdr:to>
          <xdr:col>41</xdr:col>
          <xdr:colOff>0</xdr:colOff>
          <xdr:row>465</xdr:row>
          <xdr:rowOff>0</xdr:rowOff>
        </xdr:to>
        <xdr:sp macro="" textlink="">
          <xdr:nvSpPr>
            <xdr:cNvPr id="297608" name="Option Button 648" hidden="1">
              <a:extLst>
                <a:ext uri="{63B3BB69-23CF-44E3-9099-C40C66FF867C}">
                  <a14:compatExt spid="_x0000_s297608"/>
                </a:ext>
                <a:ext uri="{FF2B5EF4-FFF2-40B4-BE49-F238E27FC236}">
                  <a16:creationId xmlns:a16="http://schemas.microsoft.com/office/drawing/2014/main" id="{00000000-0008-0000-0500-000088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465</xdr:row>
          <xdr:rowOff>0</xdr:rowOff>
        </xdr:from>
        <xdr:to>
          <xdr:col>41</xdr:col>
          <xdr:colOff>0</xdr:colOff>
          <xdr:row>466</xdr:row>
          <xdr:rowOff>0</xdr:rowOff>
        </xdr:to>
        <xdr:sp macro="" textlink="">
          <xdr:nvSpPr>
            <xdr:cNvPr id="297609" name="Option Button 649" hidden="1">
              <a:extLst>
                <a:ext uri="{63B3BB69-23CF-44E3-9099-C40C66FF867C}">
                  <a14:compatExt spid="_x0000_s297609"/>
                </a:ext>
                <a:ext uri="{FF2B5EF4-FFF2-40B4-BE49-F238E27FC236}">
                  <a16:creationId xmlns:a16="http://schemas.microsoft.com/office/drawing/2014/main" id="{00000000-0008-0000-0500-000089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466</xdr:row>
          <xdr:rowOff>0</xdr:rowOff>
        </xdr:from>
        <xdr:to>
          <xdr:col>41</xdr:col>
          <xdr:colOff>0</xdr:colOff>
          <xdr:row>467</xdr:row>
          <xdr:rowOff>0</xdr:rowOff>
        </xdr:to>
        <xdr:sp macro="" textlink="">
          <xdr:nvSpPr>
            <xdr:cNvPr id="297610" name="Option Button 650" hidden="1">
              <a:extLst>
                <a:ext uri="{63B3BB69-23CF-44E3-9099-C40C66FF867C}">
                  <a14:compatExt spid="_x0000_s297610"/>
                </a:ext>
                <a:ext uri="{FF2B5EF4-FFF2-40B4-BE49-F238E27FC236}">
                  <a16:creationId xmlns:a16="http://schemas.microsoft.com/office/drawing/2014/main" id="{00000000-0008-0000-0500-00008A8A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88</xdr:col>
          <xdr:colOff>19050</xdr:colOff>
          <xdr:row>464</xdr:row>
          <xdr:rowOff>238125</xdr:rowOff>
        </xdr:from>
        <xdr:to>
          <xdr:col>88</xdr:col>
          <xdr:colOff>809625</xdr:colOff>
          <xdr:row>465</xdr:row>
          <xdr:rowOff>238125</xdr:rowOff>
        </xdr:to>
        <xdr:sp macro="" textlink="">
          <xdr:nvSpPr>
            <xdr:cNvPr id="297611" name="ボタン K4" hidden="1">
              <a:extLst>
                <a:ext uri="{63B3BB69-23CF-44E3-9099-C40C66FF867C}">
                  <a14:compatExt spid="_x0000_s297611"/>
                </a:ext>
                <a:ext uri="{FF2B5EF4-FFF2-40B4-BE49-F238E27FC236}">
                  <a16:creationId xmlns:a16="http://schemas.microsoft.com/office/drawing/2014/main" id="{00000000-0008-0000-0500-00008B8A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xdr:twoCellAnchor>
    <xdr:from>
      <xdr:col>8</xdr:col>
      <xdr:colOff>133350</xdr:colOff>
      <xdr:row>502</xdr:row>
      <xdr:rowOff>0</xdr:rowOff>
    </xdr:from>
    <xdr:to>
      <xdr:col>57</xdr:col>
      <xdr:colOff>142875</xdr:colOff>
      <xdr:row>511</xdr:row>
      <xdr:rowOff>0</xdr:rowOff>
    </xdr:to>
    <xdr:sp macro="" textlink="">
      <xdr:nvSpPr>
        <xdr:cNvPr id="297660" name="Line 2993" hidden="1">
          <a:extLst>
            <a:ext uri="{FF2B5EF4-FFF2-40B4-BE49-F238E27FC236}">
              <a16:creationId xmlns:a16="http://schemas.microsoft.com/office/drawing/2014/main" id="{00000000-0008-0000-0500-0000BC8A0400}"/>
            </a:ext>
          </a:extLst>
        </xdr:cNvPr>
        <xdr:cNvSpPr>
          <a:spLocks noChangeShapeType="1"/>
        </xdr:cNvSpPr>
      </xdr:nvSpPr>
      <xdr:spPr bwMode="auto">
        <a:xfrm flipH="1">
          <a:off x="1485900" y="140408025"/>
          <a:ext cx="7648575" cy="2457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507</xdr:row>
      <xdr:rowOff>9525</xdr:rowOff>
    </xdr:from>
    <xdr:to>
      <xdr:col>21</xdr:col>
      <xdr:colOff>0</xdr:colOff>
      <xdr:row>511</xdr:row>
      <xdr:rowOff>0</xdr:rowOff>
    </xdr:to>
    <xdr:sp macro="" textlink="">
      <xdr:nvSpPr>
        <xdr:cNvPr id="297661" name="Line 2994" hidden="1">
          <a:extLst>
            <a:ext uri="{FF2B5EF4-FFF2-40B4-BE49-F238E27FC236}">
              <a16:creationId xmlns:a16="http://schemas.microsoft.com/office/drawing/2014/main" id="{00000000-0008-0000-0500-0000BD8A0400}"/>
            </a:ext>
          </a:extLst>
        </xdr:cNvPr>
        <xdr:cNvSpPr>
          <a:spLocks noChangeShapeType="1"/>
        </xdr:cNvSpPr>
      </xdr:nvSpPr>
      <xdr:spPr bwMode="auto">
        <a:xfrm flipH="1">
          <a:off x="1514475" y="141817725"/>
          <a:ext cx="18192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0</xdr:colOff>
      <xdr:row>507</xdr:row>
      <xdr:rowOff>9525</xdr:rowOff>
    </xdr:from>
    <xdr:to>
      <xdr:col>33</xdr:col>
      <xdr:colOff>142875</xdr:colOff>
      <xdr:row>511</xdr:row>
      <xdr:rowOff>0</xdr:rowOff>
    </xdr:to>
    <xdr:sp macro="" textlink="">
      <xdr:nvSpPr>
        <xdr:cNvPr id="297662" name="Line 2995" hidden="1">
          <a:extLst>
            <a:ext uri="{FF2B5EF4-FFF2-40B4-BE49-F238E27FC236}">
              <a16:creationId xmlns:a16="http://schemas.microsoft.com/office/drawing/2014/main" id="{00000000-0008-0000-0500-0000BE8A0400}"/>
            </a:ext>
          </a:extLst>
        </xdr:cNvPr>
        <xdr:cNvSpPr>
          <a:spLocks noChangeShapeType="1"/>
        </xdr:cNvSpPr>
      </xdr:nvSpPr>
      <xdr:spPr bwMode="auto">
        <a:xfrm flipH="1">
          <a:off x="3333750" y="141817725"/>
          <a:ext cx="204787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507</xdr:row>
      <xdr:rowOff>9525</xdr:rowOff>
    </xdr:from>
    <xdr:to>
      <xdr:col>46</xdr:col>
      <xdr:colOff>0</xdr:colOff>
      <xdr:row>511</xdr:row>
      <xdr:rowOff>0</xdr:rowOff>
    </xdr:to>
    <xdr:sp macro="" textlink="">
      <xdr:nvSpPr>
        <xdr:cNvPr id="297663" name="Line 2996" hidden="1">
          <a:extLst>
            <a:ext uri="{FF2B5EF4-FFF2-40B4-BE49-F238E27FC236}">
              <a16:creationId xmlns:a16="http://schemas.microsoft.com/office/drawing/2014/main" id="{00000000-0008-0000-0500-0000BF8A0400}"/>
            </a:ext>
          </a:extLst>
        </xdr:cNvPr>
        <xdr:cNvSpPr>
          <a:spLocks noChangeShapeType="1"/>
        </xdr:cNvSpPr>
      </xdr:nvSpPr>
      <xdr:spPr bwMode="auto">
        <a:xfrm flipH="1">
          <a:off x="5381625" y="141817725"/>
          <a:ext cx="1838325" cy="1047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oneCellAnchor>
    <xdr:from>
      <xdr:col>34</xdr:col>
      <xdr:colOff>127635</xdr:colOff>
      <xdr:row>505</xdr:row>
      <xdr:rowOff>28575</xdr:rowOff>
    </xdr:from>
    <xdr:ext cx="960121" cy="180975"/>
    <xdr:sp macro="" textlink="">
      <xdr:nvSpPr>
        <xdr:cNvPr id="297664" name="テキスト ボックス 297663">
          <a:extLst>
            <a:ext uri="{FF2B5EF4-FFF2-40B4-BE49-F238E27FC236}">
              <a16:creationId xmlns:a16="http://schemas.microsoft.com/office/drawing/2014/main" id="{00000000-0008-0000-0500-0000C08A0400}"/>
            </a:ext>
          </a:extLst>
        </xdr:cNvPr>
        <xdr:cNvSpPr txBox="1"/>
      </xdr:nvSpPr>
      <xdr:spPr>
        <a:xfrm>
          <a:off x="5518785" y="14134147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一部設定済</a:t>
          </a:r>
        </a:p>
      </xdr:txBody>
    </xdr:sp>
    <xdr:clientData/>
  </xdr:oneCellAnchor>
  <xdr:oneCellAnchor>
    <xdr:from>
      <xdr:col>34</xdr:col>
      <xdr:colOff>129540</xdr:colOff>
      <xdr:row>504</xdr:row>
      <xdr:rowOff>28575</xdr:rowOff>
    </xdr:from>
    <xdr:ext cx="960277" cy="180975"/>
    <xdr:sp macro="" textlink="">
      <xdr:nvSpPr>
        <xdr:cNvPr id="297665" name="テキスト ボックス 297664">
          <a:extLst>
            <a:ext uri="{FF2B5EF4-FFF2-40B4-BE49-F238E27FC236}">
              <a16:creationId xmlns:a16="http://schemas.microsoft.com/office/drawing/2014/main" id="{00000000-0008-0000-0500-0000C18A0400}"/>
            </a:ext>
          </a:extLst>
        </xdr:cNvPr>
        <xdr:cNvSpPr txBox="1"/>
      </xdr:nvSpPr>
      <xdr:spPr>
        <a:xfrm>
          <a:off x="5520690" y="141093825"/>
          <a:ext cx="960277"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設定済</a:t>
          </a:r>
        </a:p>
      </xdr:txBody>
    </xdr:sp>
    <xdr:clientData/>
  </xdr:oneCellAnchor>
  <xdr:oneCellAnchor>
    <xdr:from>
      <xdr:col>34</xdr:col>
      <xdr:colOff>127635</xdr:colOff>
      <xdr:row>506</xdr:row>
      <xdr:rowOff>28575</xdr:rowOff>
    </xdr:from>
    <xdr:ext cx="960121" cy="180975"/>
    <xdr:sp macro="" textlink="">
      <xdr:nvSpPr>
        <xdr:cNvPr id="297666" name="テキスト ボックス 297665">
          <a:extLst>
            <a:ext uri="{FF2B5EF4-FFF2-40B4-BE49-F238E27FC236}">
              <a16:creationId xmlns:a16="http://schemas.microsoft.com/office/drawing/2014/main" id="{00000000-0008-0000-0500-0000C28A0400}"/>
            </a:ext>
          </a:extLst>
        </xdr:cNvPr>
        <xdr:cNvSpPr txBox="1"/>
      </xdr:nvSpPr>
      <xdr:spPr>
        <a:xfrm>
          <a:off x="5518785" y="141589125"/>
          <a:ext cx="960121" cy="18097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0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未設定</a:t>
          </a:r>
        </a:p>
      </xdr:txBody>
    </xdr:sp>
    <xdr:clientData/>
  </xdr:oneCellAnchor>
  <xdr:oneCellAnchor>
    <xdr:from>
      <xdr:col>34</xdr:col>
      <xdr:colOff>127635</xdr:colOff>
      <xdr:row>508</xdr:row>
      <xdr:rowOff>19050</xdr:rowOff>
    </xdr:from>
    <xdr:ext cx="1145023" cy="209550"/>
    <xdr:sp macro="" textlink="">
      <xdr:nvSpPr>
        <xdr:cNvPr id="297667" name="テキスト ボックス 297666">
          <a:extLst>
            <a:ext uri="{FF2B5EF4-FFF2-40B4-BE49-F238E27FC236}">
              <a16:creationId xmlns:a16="http://schemas.microsoft.com/office/drawing/2014/main" id="{00000000-0008-0000-0500-0000C38A0400}"/>
            </a:ext>
          </a:extLst>
        </xdr:cNvPr>
        <xdr:cNvSpPr txBox="1"/>
      </xdr:nvSpPr>
      <xdr:spPr>
        <a:xfrm>
          <a:off x="5518785" y="142141575"/>
          <a:ext cx="1145023"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実施している</a:t>
          </a:r>
        </a:p>
      </xdr:txBody>
    </xdr:sp>
    <xdr:clientData/>
  </xdr:oneCellAnchor>
  <xdr:oneCellAnchor>
    <xdr:from>
      <xdr:col>34</xdr:col>
      <xdr:colOff>129540</xdr:colOff>
      <xdr:row>509</xdr:row>
      <xdr:rowOff>19050</xdr:rowOff>
    </xdr:from>
    <xdr:ext cx="1180127" cy="200025"/>
    <xdr:sp macro="" textlink="">
      <xdr:nvSpPr>
        <xdr:cNvPr id="297668" name="テキスト ボックス 297667">
          <a:extLst>
            <a:ext uri="{FF2B5EF4-FFF2-40B4-BE49-F238E27FC236}">
              <a16:creationId xmlns:a16="http://schemas.microsoft.com/office/drawing/2014/main" id="{00000000-0008-0000-0500-0000C48A0400}"/>
            </a:ext>
          </a:extLst>
        </xdr:cNvPr>
        <xdr:cNvSpPr txBox="1"/>
      </xdr:nvSpPr>
      <xdr:spPr>
        <a:xfrm>
          <a:off x="5520690" y="142389225"/>
          <a:ext cx="1180127" cy="200025"/>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一部実施している</a:t>
          </a:r>
        </a:p>
      </xdr:txBody>
    </xdr:sp>
    <xdr:clientData/>
  </xdr:oneCellAnchor>
  <xdr:oneCellAnchor>
    <xdr:from>
      <xdr:col>35</xdr:col>
      <xdr:colOff>24765</xdr:colOff>
      <xdr:row>510</xdr:row>
      <xdr:rowOff>38100</xdr:rowOff>
    </xdr:from>
    <xdr:ext cx="1180127" cy="209550"/>
    <xdr:sp macro="" textlink="">
      <xdr:nvSpPr>
        <xdr:cNvPr id="297669" name="テキスト ボックス 297668">
          <a:extLst>
            <a:ext uri="{FF2B5EF4-FFF2-40B4-BE49-F238E27FC236}">
              <a16:creationId xmlns:a16="http://schemas.microsoft.com/office/drawing/2014/main" id="{00000000-0008-0000-0500-0000C58A0400}"/>
            </a:ext>
          </a:extLst>
        </xdr:cNvPr>
        <xdr:cNvSpPr txBox="1"/>
      </xdr:nvSpPr>
      <xdr:spPr>
        <a:xfrm>
          <a:off x="5568315" y="142655925"/>
          <a:ext cx="1180127" cy="209550"/>
        </a:xfrm>
        <a:prstGeom prst="rect">
          <a:avLst/>
        </a:prstGeom>
        <a:noFill/>
        <a:ln w="9525" cmpd="sng">
          <a:noFill/>
        </a:ln>
        <a:effectLst/>
      </xdr:spPr>
      <xdr:txBody>
        <a:bodyPr vertOverflow="clip" horzOverflow="clip" wrap="square" rtlCol="0" anchor="t">
          <a:noAutofit/>
        </a:bodyPr>
        <a:lstStyle/>
        <a:p>
          <a:pPr marL="0" marR="0" lvl="0" indent="0"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rPr>
            <a:t>実施していない</a:t>
          </a:r>
        </a:p>
      </xdr:txBody>
    </xdr:sp>
    <xdr:clientData/>
  </xdr:oneCellAnchor>
  <mc:AlternateContent xmlns:mc="http://schemas.openxmlformats.org/markup-compatibility/2006">
    <mc:Choice xmlns:a14="http://schemas.microsoft.com/office/drawing/2010/main" Requires="a14">
      <xdr:twoCellAnchor editAs="oneCell">
        <xdr:from>
          <xdr:col>21</xdr:col>
          <xdr:colOff>0</xdr:colOff>
          <xdr:row>503</xdr:row>
          <xdr:rowOff>0</xdr:rowOff>
        </xdr:from>
        <xdr:to>
          <xdr:col>34</xdr:col>
          <xdr:colOff>0</xdr:colOff>
          <xdr:row>507</xdr:row>
          <xdr:rowOff>0</xdr:rowOff>
        </xdr:to>
        <xdr:sp macro="" textlink="">
          <xdr:nvSpPr>
            <xdr:cNvPr id="297612" name="Group Box 652" hidden="1">
              <a:extLst>
                <a:ext uri="{63B3BB69-23CF-44E3-9099-C40C66FF867C}">
                  <a14:compatExt spid="_x0000_s297612"/>
                </a:ext>
                <a:ext uri="{FF2B5EF4-FFF2-40B4-BE49-F238E27FC236}">
                  <a16:creationId xmlns:a16="http://schemas.microsoft.com/office/drawing/2014/main" id="{00000000-0008-0000-0500-00008C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507</xdr:row>
          <xdr:rowOff>0</xdr:rowOff>
        </xdr:from>
        <xdr:to>
          <xdr:col>34</xdr:col>
          <xdr:colOff>0</xdr:colOff>
          <xdr:row>511</xdr:row>
          <xdr:rowOff>0</xdr:rowOff>
        </xdr:to>
        <xdr:sp macro="" textlink="">
          <xdr:nvSpPr>
            <xdr:cNvPr id="297613" name="Group Box 653" hidden="1">
              <a:extLst>
                <a:ext uri="{63B3BB69-23CF-44E3-9099-C40C66FF867C}">
                  <a14:compatExt spid="_x0000_s297613"/>
                </a:ext>
                <a:ext uri="{FF2B5EF4-FFF2-40B4-BE49-F238E27FC236}">
                  <a16:creationId xmlns:a16="http://schemas.microsoft.com/office/drawing/2014/main" id="{00000000-0008-0000-0500-00008D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503</xdr:row>
          <xdr:rowOff>0</xdr:rowOff>
        </xdr:from>
        <xdr:to>
          <xdr:col>46</xdr:col>
          <xdr:colOff>0</xdr:colOff>
          <xdr:row>507</xdr:row>
          <xdr:rowOff>0</xdr:rowOff>
        </xdr:to>
        <xdr:sp macro="" textlink="">
          <xdr:nvSpPr>
            <xdr:cNvPr id="297614" name="Group Box 654" hidden="1">
              <a:extLst>
                <a:ext uri="{63B3BB69-23CF-44E3-9099-C40C66FF867C}">
                  <a14:compatExt spid="_x0000_s297614"/>
                </a:ext>
                <a:ext uri="{FF2B5EF4-FFF2-40B4-BE49-F238E27FC236}">
                  <a16:creationId xmlns:a16="http://schemas.microsoft.com/office/drawing/2014/main" id="{00000000-0008-0000-0500-00008E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507</xdr:row>
          <xdr:rowOff>0</xdr:rowOff>
        </xdr:from>
        <xdr:to>
          <xdr:col>46</xdr:col>
          <xdr:colOff>0</xdr:colOff>
          <xdr:row>511</xdr:row>
          <xdr:rowOff>0</xdr:rowOff>
        </xdr:to>
        <xdr:sp macro="" textlink="">
          <xdr:nvSpPr>
            <xdr:cNvPr id="297615" name="Group Box 655" hidden="1">
              <a:extLst>
                <a:ext uri="{63B3BB69-23CF-44E3-9099-C40C66FF867C}">
                  <a14:compatExt spid="_x0000_s297615"/>
                </a:ext>
                <a:ext uri="{FF2B5EF4-FFF2-40B4-BE49-F238E27FC236}">
                  <a16:creationId xmlns:a16="http://schemas.microsoft.com/office/drawing/2014/main" id="{00000000-0008-0000-0500-00008F8A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503</xdr:row>
          <xdr:rowOff>0</xdr:rowOff>
        </xdr:from>
        <xdr:to>
          <xdr:col>58</xdr:col>
          <xdr:colOff>0</xdr:colOff>
          <xdr:row>511</xdr:row>
          <xdr:rowOff>0</xdr:rowOff>
        </xdr:to>
        <xdr:sp macro="" textlink="">
          <xdr:nvSpPr>
            <xdr:cNvPr id="297049" name="Group Box 656" hidden="1">
              <a:extLst>
                <a:ext uri="{63B3BB69-23CF-44E3-9099-C40C66FF867C}">
                  <a14:compatExt spid="_x0000_s297616"/>
                </a:ext>
                <a:ext uri="{FF2B5EF4-FFF2-40B4-BE49-F238E27FC236}">
                  <a16:creationId xmlns:a16="http://schemas.microsoft.com/office/drawing/2014/main" id="{00000000-0008-0000-0500-0000598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504</xdr:row>
          <xdr:rowOff>0</xdr:rowOff>
        </xdr:from>
        <xdr:to>
          <xdr:col>41</xdr:col>
          <xdr:colOff>0</xdr:colOff>
          <xdr:row>505</xdr:row>
          <xdr:rowOff>0</xdr:rowOff>
        </xdr:to>
        <xdr:sp macro="" textlink="">
          <xdr:nvSpPr>
            <xdr:cNvPr id="297050" name="Option Button 657" hidden="1">
              <a:extLst>
                <a:ext uri="{63B3BB69-23CF-44E3-9099-C40C66FF867C}">
                  <a14:compatExt spid="_x0000_s297617"/>
                </a:ext>
                <a:ext uri="{FF2B5EF4-FFF2-40B4-BE49-F238E27FC236}">
                  <a16:creationId xmlns:a16="http://schemas.microsoft.com/office/drawing/2014/main" id="{00000000-0008-0000-0500-00005A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505</xdr:row>
          <xdr:rowOff>0</xdr:rowOff>
        </xdr:from>
        <xdr:to>
          <xdr:col>41</xdr:col>
          <xdr:colOff>0</xdr:colOff>
          <xdr:row>506</xdr:row>
          <xdr:rowOff>0</xdr:rowOff>
        </xdr:to>
        <xdr:sp macro="" textlink="">
          <xdr:nvSpPr>
            <xdr:cNvPr id="297051" name="Option Button 658" hidden="1">
              <a:extLst>
                <a:ext uri="{63B3BB69-23CF-44E3-9099-C40C66FF867C}">
                  <a14:compatExt spid="_x0000_s297618"/>
                </a:ext>
                <a:ext uri="{FF2B5EF4-FFF2-40B4-BE49-F238E27FC236}">
                  <a16:creationId xmlns:a16="http://schemas.microsoft.com/office/drawing/2014/main" id="{00000000-0008-0000-0500-00005B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9525</xdr:colOff>
          <xdr:row>506</xdr:row>
          <xdr:rowOff>0</xdr:rowOff>
        </xdr:from>
        <xdr:to>
          <xdr:col>41</xdr:col>
          <xdr:colOff>0</xdr:colOff>
          <xdr:row>507</xdr:row>
          <xdr:rowOff>0</xdr:rowOff>
        </xdr:to>
        <xdr:sp macro="" textlink="">
          <xdr:nvSpPr>
            <xdr:cNvPr id="297052" name="Option Button 659" hidden="1">
              <a:extLst>
                <a:ext uri="{63B3BB69-23CF-44E3-9099-C40C66FF867C}">
                  <a14:compatExt spid="_x0000_s297619"/>
                </a:ext>
                <a:ext uri="{FF2B5EF4-FFF2-40B4-BE49-F238E27FC236}">
                  <a16:creationId xmlns:a16="http://schemas.microsoft.com/office/drawing/2014/main" id="{00000000-0008-0000-0500-00005C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508</xdr:row>
          <xdr:rowOff>0</xdr:rowOff>
        </xdr:from>
        <xdr:to>
          <xdr:col>41</xdr:col>
          <xdr:colOff>0</xdr:colOff>
          <xdr:row>509</xdr:row>
          <xdr:rowOff>0</xdr:rowOff>
        </xdr:to>
        <xdr:sp macro="" textlink="">
          <xdr:nvSpPr>
            <xdr:cNvPr id="297053" name="Option Button 660" hidden="1">
              <a:extLst>
                <a:ext uri="{63B3BB69-23CF-44E3-9099-C40C66FF867C}">
                  <a14:compatExt spid="_x0000_s297620"/>
                </a:ext>
                <a:ext uri="{FF2B5EF4-FFF2-40B4-BE49-F238E27FC236}">
                  <a16:creationId xmlns:a16="http://schemas.microsoft.com/office/drawing/2014/main" id="{00000000-0008-0000-0500-00005D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509</xdr:row>
          <xdr:rowOff>0</xdr:rowOff>
        </xdr:from>
        <xdr:to>
          <xdr:col>41</xdr:col>
          <xdr:colOff>0</xdr:colOff>
          <xdr:row>510</xdr:row>
          <xdr:rowOff>0</xdr:rowOff>
        </xdr:to>
        <xdr:sp macro="" textlink="">
          <xdr:nvSpPr>
            <xdr:cNvPr id="297054" name="Option Button 661" hidden="1">
              <a:extLst>
                <a:ext uri="{63B3BB69-23CF-44E3-9099-C40C66FF867C}">
                  <a14:compatExt spid="_x0000_s297621"/>
                </a:ext>
                <a:ext uri="{FF2B5EF4-FFF2-40B4-BE49-F238E27FC236}">
                  <a16:creationId xmlns:a16="http://schemas.microsoft.com/office/drawing/2014/main" id="{00000000-0008-0000-0500-00005E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510</xdr:row>
          <xdr:rowOff>0</xdr:rowOff>
        </xdr:from>
        <xdr:to>
          <xdr:col>41</xdr:col>
          <xdr:colOff>0</xdr:colOff>
          <xdr:row>511</xdr:row>
          <xdr:rowOff>0</xdr:rowOff>
        </xdr:to>
        <xdr:sp macro="" textlink="">
          <xdr:nvSpPr>
            <xdr:cNvPr id="297055" name="Option Button 662" hidden="1">
              <a:extLst>
                <a:ext uri="{63B3BB69-23CF-44E3-9099-C40C66FF867C}">
                  <a14:compatExt spid="_x0000_s297622"/>
                </a:ext>
                <a:ext uri="{FF2B5EF4-FFF2-40B4-BE49-F238E27FC236}">
                  <a16:creationId xmlns:a16="http://schemas.microsoft.com/office/drawing/2014/main" id="{00000000-0008-0000-0500-00005F8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88</xdr:col>
          <xdr:colOff>19050</xdr:colOff>
          <xdr:row>508</xdr:row>
          <xdr:rowOff>238125</xdr:rowOff>
        </xdr:from>
        <xdr:to>
          <xdr:col>88</xdr:col>
          <xdr:colOff>809625</xdr:colOff>
          <xdr:row>509</xdr:row>
          <xdr:rowOff>238125</xdr:rowOff>
        </xdr:to>
        <xdr:sp macro="" textlink="">
          <xdr:nvSpPr>
            <xdr:cNvPr id="297056" name="ボタン K5" hidden="1">
              <a:extLst>
                <a:ext uri="{63B3BB69-23CF-44E3-9099-C40C66FF867C}">
                  <a14:compatExt spid="_x0000_s297623"/>
                </a:ext>
                <a:ext uri="{FF2B5EF4-FFF2-40B4-BE49-F238E27FC236}">
                  <a16:creationId xmlns:a16="http://schemas.microsoft.com/office/drawing/2014/main" id="{00000000-0008-0000-0500-0000608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該当なし</a:t>
              </a:r>
            </a:p>
          </xdr:txBody>
        </xdr:sp>
        <xdr:clientData fPrintsWithSheet="0"/>
      </xdr:twoCellAnchor>
    </mc:Choice>
    <mc:Fallback/>
  </mc:AlternateContent>
  <xdr:twoCellAnchor>
    <xdr:from>
      <xdr:col>1</xdr:col>
      <xdr:colOff>0</xdr:colOff>
      <xdr:row>395</xdr:row>
      <xdr:rowOff>0</xdr:rowOff>
    </xdr:from>
    <xdr:to>
      <xdr:col>58</xdr:col>
      <xdr:colOff>9525</xdr:colOff>
      <xdr:row>403</xdr:row>
      <xdr:rowOff>232408</xdr:rowOff>
    </xdr:to>
    <xdr:cxnSp macro="">
      <xdr:nvCxnSpPr>
        <xdr:cNvPr id="297632" name="直線コネクタ J10">
          <a:extLst>
            <a:ext uri="{FF2B5EF4-FFF2-40B4-BE49-F238E27FC236}">
              <a16:creationId xmlns:a16="http://schemas.microsoft.com/office/drawing/2014/main" id="{00000000-0008-0000-0500-0000A08A0400}"/>
            </a:ext>
          </a:extLst>
        </xdr:cNvPr>
        <xdr:cNvCxnSpPr/>
      </xdr:nvCxnSpPr>
      <xdr:spPr>
        <a:xfrm flipV="1">
          <a:off x="190500" y="65551050"/>
          <a:ext cx="8963025" cy="2442208"/>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180975</xdr:colOff>
      <xdr:row>356</xdr:row>
      <xdr:rowOff>0</xdr:rowOff>
    </xdr:from>
    <xdr:to>
      <xdr:col>58</xdr:col>
      <xdr:colOff>19050</xdr:colOff>
      <xdr:row>365</xdr:row>
      <xdr:rowOff>0</xdr:rowOff>
    </xdr:to>
    <xdr:cxnSp macro="">
      <xdr:nvCxnSpPr>
        <xdr:cNvPr id="297634" name="直線コネクタ J9">
          <a:extLst>
            <a:ext uri="{FF2B5EF4-FFF2-40B4-BE49-F238E27FC236}">
              <a16:creationId xmlns:a16="http://schemas.microsoft.com/office/drawing/2014/main" id="{00000000-0008-0000-0500-0000A28A0400}"/>
            </a:ext>
          </a:extLst>
        </xdr:cNvPr>
        <xdr:cNvCxnSpPr/>
      </xdr:nvCxnSpPr>
      <xdr:spPr>
        <a:xfrm flipV="1">
          <a:off x="180975" y="54759225"/>
          <a:ext cx="8982075"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171450</xdr:colOff>
      <xdr:row>458</xdr:row>
      <xdr:rowOff>19050</xdr:rowOff>
    </xdr:from>
    <xdr:to>
      <xdr:col>57</xdr:col>
      <xdr:colOff>142875</xdr:colOff>
      <xdr:row>467</xdr:row>
      <xdr:rowOff>0</xdr:rowOff>
    </xdr:to>
    <xdr:cxnSp macro="">
      <xdr:nvCxnSpPr>
        <xdr:cNvPr id="432" name="直線コネクタ K4" hidden="1">
          <a:extLst>
            <a:ext uri="{FF2B5EF4-FFF2-40B4-BE49-F238E27FC236}">
              <a16:creationId xmlns:a16="http://schemas.microsoft.com/office/drawing/2014/main" id="{00000000-0008-0000-0500-0000B0010000}"/>
            </a:ext>
          </a:extLst>
        </xdr:cNvPr>
        <xdr:cNvCxnSpPr/>
      </xdr:nvCxnSpPr>
      <xdr:spPr>
        <a:xfrm flipV="1">
          <a:off x="171450" y="92535375"/>
          <a:ext cx="8963025" cy="243840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180975</xdr:colOff>
      <xdr:row>503</xdr:row>
      <xdr:rowOff>9525</xdr:rowOff>
    </xdr:from>
    <xdr:to>
      <xdr:col>57</xdr:col>
      <xdr:colOff>123825</xdr:colOff>
      <xdr:row>510</xdr:row>
      <xdr:rowOff>238125</xdr:rowOff>
    </xdr:to>
    <xdr:cxnSp macro="">
      <xdr:nvCxnSpPr>
        <xdr:cNvPr id="435" name="直線コネクタ K5" hidden="1">
          <a:extLst>
            <a:ext uri="{FF2B5EF4-FFF2-40B4-BE49-F238E27FC236}">
              <a16:creationId xmlns:a16="http://schemas.microsoft.com/office/drawing/2014/main" id="{00000000-0008-0000-0500-0000B3010000}"/>
            </a:ext>
          </a:extLst>
        </xdr:cNvPr>
        <xdr:cNvCxnSpPr/>
      </xdr:nvCxnSpPr>
      <xdr:spPr>
        <a:xfrm flipV="1">
          <a:off x="180975" y="104813100"/>
          <a:ext cx="8934450" cy="209550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180975</xdr:colOff>
      <xdr:row>439</xdr:row>
      <xdr:rowOff>238125</xdr:rowOff>
    </xdr:from>
    <xdr:to>
      <xdr:col>58</xdr:col>
      <xdr:colOff>28575</xdr:colOff>
      <xdr:row>448</xdr:row>
      <xdr:rowOff>238125</xdr:rowOff>
    </xdr:to>
    <xdr:cxnSp macro="">
      <xdr:nvCxnSpPr>
        <xdr:cNvPr id="434" name="直線コネクタ K21" hidden="1">
          <a:extLst>
            <a:ext uri="{FF2B5EF4-FFF2-40B4-BE49-F238E27FC236}">
              <a16:creationId xmlns:a16="http://schemas.microsoft.com/office/drawing/2014/main" id="{00000000-0008-0000-0500-0000B2010000}"/>
            </a:ext>
          </a:extLst>
        </xdr:cNvPr>
        <xdr:cNvCxnSpPr/>
      </xdr:nvCxnSpPr>
      <xdr:spPr>
        <a:xfrm flipV="1">
          <a:off x="180975" y="87591900"/>
          <a:ext cx="899160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171450</xdr:colOff>
      <xdr:row>467</xdr:row>
      <xdr:rowOff>19050</xdr:rowOff>
    </xdr:from>
    <xdr:to>
      <xdr:col>57</xdr:col>
      <xdr:colOff>142875</xdr:colOff>
      <xdr:row>476</xdr:row>
      <xdr:rowOff>0</xdr:rowOff>
    </xdr:to>
    <xdr:cxnSp macro="">
      <xdr:nvCxnSpPr>
        <xdr:cNvPr id="431" name="直線コネクタ K10" hidden="1">
          <a:extLst>
            <a:ext uri="{FF2B5EF4-FFF2-40B4-BE49-F238E27FC236}">
              <a16:creationId xmlns:a16="http://schemas.microsoft.com/office/drawing/2014/main" id="{00000000-0008-0000-0500-0000AF010000}"/>
            </a:ext>
          </a:extLst>
        </xdr:cNvPr>
        <xdr:cNvCxnSpPr/>
      </xdr:nvCxnSpPr>
      <xdr:spPr>
        <a:xfrm flipV="1">
          <a:off x="171450" y="117100350"/>
          <a:ext cx="8963025" cy="243840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xdr:colOff>
      <xdr:row>467</xdr:row>
      <xdr:rowOff>19050</xdr:rowOff>
    </xdr:from>
    <xdr:to>
      <xdr:col>57</xdr:col>
      <xdr:colOff>123825</xdr:colOff>
      <xdr:row>476</xdr:row>
      <xdr:rowOff>19050</xdr:rowOff>
    </xdr:to>
    <xdr:cxnSp macro="">
      <xdr:nvCxnSpPr>
        <xdr:cNvPr id="297627" name="直線コネクタ K10x" hidden="1">
          <a:extLst>
            <a:ext uri="{FF2B5EF4-FFF2-40B4-BE49-F238E27FC236}">
              <a16:creationId xmlns:a16="http://schemas.microsoft.com/office/drawing/2014/main" id="{00000000-0008-0000-0500-00009B8A0400}"/>
            </a:ext>
          </a:extLst>
        </xdr:cNvPr>
        <xdr:cNvCxnSpPr/>
      </xdr:nvCxnSpPr>
      <xdr:spPr>
        <a:xfrm flipH="1">
          <a:off x="5400675" y="117100350"/>
          <a:ext cx="3714750" cy="2457450"/>
        </a:xfrm>
        <a:prstGeom prst="line">
          <a:avLst/>
        </a:prstGeom>
        <a:ln>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57</xdr:col>
          <xdr:colOff>28575</xdr:colOff>
          <xdr:row>312</xdr:row>
          <xdr:rowOff>152400</xdr:rowOff>
        </xdr:from>
        <xdr:to>
          <xdr:col>58</xdr:col>
          <xdr:colOff>142875</xdr:colOff>
          <xdr:row>312</xdr:row>
          <xdr:rowOff>409575</xdr:rowOff>
        </xdr:to>
        <xdr:sp macro="" textlink="">
          <xdr:nvSpPr>
            <xdr:cNvPr id="297875" name="ボタン表7_2_21" hidden="1">
              <a:extLst>
                <a:ext uri="{63B3BB69-23CF-44E3-9099-C40C66FF867C}">
                  <a14:compatExt spid="_x0000_s297875"/>
                </a:ext>
                <a:ext uri="{FF2B5EF4-FFF2-40B4-BE49-F238E27FC236}">
                  <a16:creationId xmlns:a16="http://schemas.microsoft.com/office/drawing/2014/main" id="{00000000-0008-0000-0500-000093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320</xdr:row>
          <xdr:rowOff>142875</xdr:rowOff>
        </xdr:from>
        <xdr:to>
          <xdr:col>58</xdr:col>
          <xdr:colOff>142875</xdr:colOff>
          <xdr:row>320</xdr:row>
          <xdr:rowOff>371475</xdr:rowOff>
        </xdr:to>
        <xdr:sp macro="" textlink="">
          <xdr:nvSpPr>
            <xdr:cNvPr id="297876" name="ボタン表7_2_22" hidden="1">
              <a:extLst>
                <a:ext uri="{63B3BB69-23CF-44E3-9099-C40C66FF867C}">
                  <a14:compatExt spid="_x0000_s297876"/>
                </a:ext>
                <a:ext uri="{FF2B5EF4-FFF2-40B4-BE49-F238E27FC236}">
                  <a16:creationId xmlns:a16="http://schemas.microsoft.com/office/drawing/2014/main" id="{00000000-0008-0000-0500-000094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142875</xdr:colOff>
          <xdr:row>322</xdr:row>
          <xdr:rowOff>142875</xdr:rowOff>
        </xdr:from>
        <xdr:to>
          <xdr:col>58</xdr:col>
          <xdr:colOff>142875</xdr:colOff>
          <xdr:row>322</xdr:row>
          <xdr:rowOff>371475</xdr:rowOff>
        </xdr:to>
        <xdr:sp macro="" textlink="">
          <xdr:nvSpPr>
            <xdr:cNvPr id="297877" name="ボタン表7_2_23" hidden="1">
              <a:extLst>
                <a:ext uri="{63B3BB69-23CF-44E3-9099-C40C66FF867C}">
                  <a14:compatExt spid="_x0000_s297877"/>
                </a:ext>
                <a:ext uri="{FF2B5EF4-FFF2-40B4-BE49-F238E27FC236}">
                  <a16:creationId xmlns:a16="http://schemas.microsoft.com/office/drawing/2014/main" id="{00000000-0008-0000-0500-000095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313</xdr:row>
          <xdr:rowOff>114300</xdr:rowOff>
        </xdr:from>
        <xdr:to>
          <xdr:col>59</xdr:col>
          <xdr:colOff>28575</xdr:colOff>
          <xdr:row>313</xdr:row>
          <xdr:rowOff>371475</xdr:rowOff>
        </xdr:to>
        <xdr:sp macro="" textlink="">
          <xdr:nvSpPr>
            <xdr:cNvPr id="297878" name="ボタン表7_2_21D" hidden="1">
              <a:extLst>
                <a:ext uri="{63B3BB69-23CF-44E3-9099-C40C66FF867C}">
                  <a14:compatExt spid="_x0000_s297878"/>
                </a:ext>
                <a:ext uri="{FF2B5EF4-FFF2-40B4-BE49-F238E27FC236}">
                  <a16:creationId xmlns:a16="http://schemas.microsoft.com/office/drawing/2014/main" id="{00000000-0008-0000-0500-000096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321</xdr:row>
          <xdr:rowOff>114300</xdr:rowOff>
        </xdr:from>
        <xdr:to>
          <xdr:col>59</xdr:col>
          <xdr:colOff>0</xdr:colOff>
          <xdr:row>321</xdr:row>
          <xdr:rowOff>371475</xdr:rowOff>
        </xdr:to>
        <xdr:sp macro="" textlink="">
          <xdr:nvSpPr>
            <xdr:cNvPr id="297879" name="ボタン表7_2_22D" hidden="1">
              <a:extLst>
                <a:ext uri="{63B3BB69-23CF-44E3-9099-C40C66FF867C}">
                  <a14:compatExt spid="_x0000_s297879"/>
                </a:ext>
                <a:ext uri="{FF2B5EF4-FFF2-40B4-BE49-F238E27FC236}">
                  <a16:creationId xmlns:a16="http://schemas.microsoft.com/office/drawing/2014/main" id="{00000000-0008-0000-0500-000097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323</xdr:row>
          <xdr:rowOff>142875</xdr:rowOff>
        </xdr:from>
        <xdr:to>
          <xdr:col>58</xdr:col>
          <xdr:colOff>142875</xdr:colOff>
          <xdr:row>323</xdr:row>
          <xdr:rowOff>371475</xdr:rowOff>
        </xdr:to>
        <xdr:sp macro="" textlink="">
          <xdr:nvSpPr>
            <xdr:cNvPr id="297880" name="ボタン表7_3_33D" hidden="1">
              <a:extLst>
                <a:ext uri="{63B3BB69-23CF-44E3-9099-C40C66FF867C}">
                  <a14:compatExt spid="_x0000_s297880"/>
                </a:ext>
                <a:ext uri="{FF2B5EF4-FFF2-40B4-BE49-F238E27FC236}">
                  <a16:creationId xmlns:a16="http://schemas.microsoft.com/office/drawing/2014/main" id="{00000000-0008-0000-0500-000098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9525</xdr:colOff>
          <xdr:row>322</xdr:row>
          <xdr:rowOff>152400</xdr:rowOff>
        </xdr:from>
        <xdr:to>
          <xdr:col>59</xdr:col>
          <xdr:colOff>9525</xdr:colOff>
          <xdr:row>322</xdr:row>
          <xdr:rowOff>381000</xdr:rowOff>
        </xdr:to>
        <xdr:sp macro="" textlink="">
          <xdr:nvSpPr>
            <xdr:cNvPr id="297883" name="ボタン表7_3_33" hidden="1">
              <a:extLst>
                <a:ext uri="{63B3BB69-23CF-44E3-9099-C40C66FF867C}">
                  <a14:compatExt spid="_x0000_s297883"/>
                </a:ext>
                <a:ext uri="{FF2B5EF4-FFF2-40B4-BE49-F238E27FC236}">
                  <a16:creationId xmlns:a16="http://schemas.microsoft.com/office/drawing/2014/main" id="{00000000-0008-0000-0500-00009B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9525</xdr:colOff>
          <xdr:row>306</xdr:row>
          <xdr:rowOff>152400</xdr:rowOff>
        </xdr:from>
        <xdr:to>
          <xdr:col>59</xdr:col>
          <xdr:colOff>9525</xdr:colOff>
          <xdr:row>306</xdr:row>
          <xdr:rowOff>381000</xdr:rowOff>
        </xdr:to>
        <xdr:sp macro="" textlink="">
          <xdr:nvSpPr>
            <xdr:cNvPr id="297907" name="ボタン表7_3_31" hidden="1">
              <a:extLst>
                <a:ext uri="{63B3BB69-23CF-44E3-9099-C40C66FF867C}">
                  <a14:compatExt spid="_x0000_s297907"/>
                </a:ext>
                <a:ext uri="{FF2B5EF4-FFF2-40B4-BE49-F238E27FC236}">
                  <a16:creationId xmlns:a16="http://schemas.microsoft.com/office/drawing/2014/main" id="{00000000-0008-0000-0500-0000B3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307</xdr:row>
          <xdr:rowOff>142875</xdr:rowOff>
        </xdr:from>
        <xdr:to>
          <xdr:col>59</xdr:col>
          <xdr:colOff>0</xdr:colOff>
          <xdr:row>307</xdr:row>
          <xdr:rowOff>371475</xdr:rowOff>
        </xdr:to>
        <xdr:sp macro="" textlink="">
          <xdr:nvSpPr>
            <xdr:cNvPr id="297908" name="ボタン表7_3_31D" hidden="1">
              <a:extLst>
                <a:ext uri="{63B3BB69-23CF-44E3-9099-C40C66FF867C}">
                  <a14:compatExt spid="_x0000_s297908"/>
                </a:ext>
                <a:ext uri="{FF2B5EF4-FFF2-40B4-BE49-F238E27FC236}">
                  <a16:creationId xmlns:a16="http://schemas.microsoft.com/office/drawing/2014/main" id="{00000000-0008-0000-0500-0000B4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9525</xdr:colOff>
          <xdr:row>314</xdr:row>
          <xdr:rowOff>152400</xdr:rowOff>
        </xdr:from>
        <xdr:to>
          <xdr:col>59</xdr:col>
          <xdr:colOff>9525</xdr:colOff>
          <xdr:row>314</xdr:row>
          <xdr:rowOff>381000</xdr:rowOff>
        </xdr:to>
        <xdr:sp macro="" textlink="">
          <xdr:nvSpPr>
            <xdr:cNvPr id="297909" name="ボタン表7_3_32" hidden="1">
              <a:extLst>
                <a:ext uri="{63B3BB69-23CF-44E3-9099-C40C66FF867C}">
                  <a14:compatExt spid="_x0000_s297909"/>
                </a:ext>
                <a:ext uri="{FF2B5EF4-FFF2-40B4-BE49-F238E27FC236}">
                  <a16:creationId xmlns:a16="http://schemas.microsoft.com/office/drawing/2014/main" id="{00000000-0008-0000-0500-0000B5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315</xdr:row>
          <xdr:rowOff>142875</xdr:rowOff>
        </xdr:from>
        <xdr:to>
          <xdr:col>59</xdr:col>
          <xdr:colOff>0</xdr:colOff>
          <xdr:row>315</xdr:row>
          <xdr:rowOff>371475</xdr:rowOff>
        </xdr:to>
        <xdr:sp macro="" textlink="">
          <xdr:nvSpPr>
            <xdr:cNvPr id="297910" name="ボタン表7_3_32D" hidden="1">
              <a:extLst>
                <a:ext uri="{63B3BB69-23CF-44E3-9099-C40C66FF867C}">
                  <a14:compatExt spid="_x0000_s297910"/>
                </a:ext>
                <a:ext uri="{FF2B5EF4-FFF2-40B4-BE49-F238E27FC236}">
                  <a16:creationId xmlns:a16="http://schemas.microsoft.com/office/drawing/2014/main" id="{00000000-0008-0000-0500-0000B6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686</xdr:row>
          <xdr:rowOff>104775</xdr:rowOff>
        </xdr:from>
        <xdr:to>
          <xdr:col>59</xdr:col>
          <xdr:colOff>0</xdr:colOff>
          <xdr:row>686</xdr:row>
          <xdr:rowOff>333375</xdr:rowOff>
        </xdr:to>
        <xdr:sp macro="" textlink="">
          <xdr:nvSpPr>
            <xdr:cNvPr id="297911" name="ボタン表9_3_11" hidden="1">
              <a:extLst>
                <a:ext uri="{63B3BB69-23CF-44E3-9099-C40C66FF867C}">
                  <a14:compatExt spid="_x0000_s297911"/>
                </a:ext>
                <a:ext uri="{FF2B5EF4-FFF2-40B4-BE49-F238E27FC236}">
                  <a16:creationId xmlns:a16="http://schemas.microsoft.com/office/drawing/2014/main" id="{00000000-0008-0000-0500-0000B7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687</xdr:row>
          <xdr:rowOff>76200</xdr:rowOff>
        </xdr:from>
        <xdr:to>
          <xdr:col>59</xdr:col>
          <xdr:colOff>0</xdr:colOff>
          <xdr:row>687</xdr:row>
          <xdr:rowOff>333375</xdr:rowOff>
        </xdr:to>
        <xdr:sp macro="" textlink="">
          <xdr:nvSpPr>
            <xdr:cNvPr id="297912" name="ボタン表9_3_11D" hidden="1">
              <a:extLst>
                <a:ext uri="{63B3BB69-23CF-44E3-9099-C40C66FF867C}">
                  <a14:compatExt spid="_x0000_s297912"/>
                </a:ext>
                <a:ext uri="{FF2B5EF4-FFF2-40B4-BE49-F238E27FC236}">
                  <a16:creationId xmlns:a16="http://schemas.microsoft.com/office/drawing/2014/main" id="{00000000-0008-0000-0500-0000B8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694</xdr:row>
          <xdr:rowOff>104775</xdr:rowOff>
        </xdr:from>
        <xdr:to>
          <xdr:col>59</xdr:col>
          <xdr:colOff>0</xdr:colOff>
          <xdr:row>694</xdr:row>
          <xdr:rowOff>333375</xdr:rowOff>
        </xdr:to>
        <xdr:sp macro="" textlink="">
          <xdr:nvSpPr>
            <xdr:cNvPr id="297913" name="ボタン表9_3_12" hidden="1">
              <a:extLst>
                <a:ext uri="{63B3BB69-23CF-44E3-9099-C40C66FF867C}">
                  <a14:compatExt spid="_x0000_s297913"/>
                </a:ext>
                <a:ext uri="{FF2B5EF4-FFF2-40B4-BE49-F238E27FC236}">
                  <a16:creationId xmlns:a16="http://schemas.microsoft.com/office/drawing/2014/main" id="{00000000-0008-0000-0500-0000B9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695</xdr:row>
          <xdr:rowOff>76200</xdr:rowOff>
        </xdr:from>
        <xdr:to>
          <xdr:col>59</xdr:col>
          <xdr:colOff>0</xdr:colOff>
          <xdr:row>695</xdr:row>
          <xdr:rowOff>333375</xdr:rowOff>
        </xdr:to>
        <xdr:sp macro="" textlink="">
          <xdr:nvSpPr>
            <xdr:cNvPr id="297914" name="ボタン表9_3_12D" hidden="1">
              <a:extLst>
                <a:ext uri="{63B3BB69-23CF-44E3-9099-C40C66FF867C}">
                  <a14:compatExt spid="_x0000_s297914"/>
                </a:ext>
                <a:ext uri="{FF2B5EF4-FFF2-40B4-BE49-F238E27FC236}">
                  <a16:creationId xmlns:a16="http://schemas.microsoft.com/office/drawing/2014/main" id="{00000000-0008-0000-0500-0000BA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702</xdr:row>
          <xdr:rowOff>104775</xdr:rowOff>
        </xdr:from>
        <xdr:to>
          <xdr:col>59</xdr:col>
          <xdr:colOff>0</xdr:colOff>
          <xdr:row>702</xdr:row>
          <xdr:rowOff>333375</xdr:rowOff>
        </xdr:to>
        <xdr:sp macro="" textlink="">
          <xdr:nvSpPr>
            <xdr:cNvPr id="297915" name="ボタン表9_3_13" hidden="1">
              <a:extLst>
                <a:ext uri="{63B3BB69-23CF-44E3-9099-C40C66FF867C}">
                  <a14:compatExt spid="_x0000_s297915"/>
                </a:ext>
                <a:ext uri="{FF2B5EF4-FFF2-40B4-BE49-F238E27FC236}">
                  <a16:creationId xmlns:a16="http://schemas.microsoft.com/office/drawing/2014/main" id="{00000000-0008-0000-0500-0000BB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0</xdr:colOff>
          <xdr:row>703</xdr:row>
          <xdr:rowOff>76200</xdr:rowOff>
        </xdr:from>
        <xdr:to>
          <xdr:col>59</xdr:col>
          <xdr:colOff>0</xdr:colOff>
          <xdr:row>703</xdr:row>
          <xdr:rowOff>333375</xdr:rowOff>
        </xdr:to>
        <xdr:sp macro="" textlink="">
          <xdr:nvSpPr>
            <xdr:cNvPr id="297916" name="ボタン表9_3_13D" hidden="1">
              <a:extLst>
                <a:ext uri="{63B3BB69-23CF-44E3-9099-C40C66FF867C}">
                  <a14:compatExt spid="_x0000_s297916"/>
                </a:ext>
                <a:ext uri="{FF2B5EF4-FFF2-40B4-BE49-F238E27FC236}">
                  <a16:creationId xmlns:a16="http://schemas.microsoft.com/office/drawing/2014/main" id="{00000000-0008-0000-0500-0000BC8B04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458</xdr:row>
          <xdr:rowOff>342900</xdr:rowOff>
        </xdr:from>
        <xdr:to>
          <xdr:col>21</xdr:col>
          <xdr:colOff>0</xdr:colOff>
          <xdr:row>463</xdr:row>
          <xdr:rowOff>0</xdr:rowOff>
        </xdr:to>
        <xdr:sp macro="" textlink="">
          <xdr:nvSpPr>
            <xdr:cNvPr id="297917" name="Group Box 957" hidden="1">
              <a:extLst>
                <a:ext uri="{63B3BB69-23CF-44E3-9099-C40C66FF867C}">
                  <a14:compatExt spid="_x0000_s297917"/>
                </a:ext>
                <a:ext uri="{FF2B5EF4-FFF2-40B4-BE49-F238E27FC236}">
                  <a16:creationId xmlns:a16="http://schemas.microsoft.com/office/drawing/2014/main" id="{00000000-0008-0000-0500-0000BD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459</xdr:row>
          <xdr:rowOff>0</xdr:rowOff>
        </xdr:from>
        <xdr:to>
          <xdr:col>34</xdr:col>
          <xdr:colOff>0</xdr:colOff>
          <xdr:row>463</xdr:row>
          <xdr:rowOff>0</xdr:rowOff>
        </xdr:to>
        <xdr:sp macro="" textlink="">
          <xdr:nvSpPr>
            <xdr:cNvPr id="297918" name="Group Box 958" hidden="1">
              <a:extLst>
                <a:ext uri="{63B3BB69-23CF-44E3-9099-C40C66FF867C}">
                  <a14:compatExt spid="_x0000_s297918"/>
                </a:ext>
                <a:ext uri="{FF2B5EF4-FFF2-40B4-BE49-F238E27FC236}">
                  <a16:creationId xmlns:a16="http://schemas.microsoft.com/office/drawing/2014/main" id="{00000000-0008-0000-0500-0000BE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152400</xdr:colOff>
          <xdr:row>459</xdr:row>
          <xdr:rowOff>0</xdr:rowOff>
        </xdr:from>
        <xdr:to>
          <xdr:col>57</xdr:col>
          <xdr:colOff>142875</xdr:colOff>
          <xdr:row>463</xdr:row>
          <xdr:rowOff>0</xdr:rowOff>
        </xdr:to>
        <xdr:sp macro="" textlink="">
          <xdr:nvSpPr>
            <xdr:cNvPr id="297919" name="Group Box 959" hidden="1">
              <a:extLst>
                <a:ext uri="{63B3BB69-23CF-44E3-9099-C40C66FF867C}">
                  <a14:compatExt spid="_x0000_s297919"/>
                </a:ext>
                <a:ext uri="{FF2B5EF4-FFF2-40B4-BE49-F238E27FC236}">
                  <a16:creationId xmlns:a16="http://schemas.microsoft.com/office/drawing/2014/main" id="{00000000-0008-0000-0500-0000BF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396</xdr:row>
          <xdr:rowOff>0</xdr:rowOff>
        </xdr:from>
        <xdr:to>
          <xdr:col>21</xdr:col>
          <xdr:colOff>0</xdr:colOff>
          <xdr:row>400</xdr:row>
          <xdr:rowOff>0</xdr:rowOff>
        </xdr:to>
        <xdr:sp macro="" textlink="">
          <xdr:nvSpPr>
            <xdr:cNvPr id="297920" name="Group Box 960" hidden="1">
              <a:extLst>
                <a:ext uri="{63B3BB69-23CF-44E3-9099-C40C66FF867C}">
                  <a14:compatExt spid="_x0000_s297920"/>
                </a:ext>
                <a:ext uri="{FF2B5EF4-FFF2-40B4-BE49-F238E27FC236}">
                  <a16:creationId xmlns:a16="http://schemas.microsoft.com/office/drawing/2014/main" id="{00000000-0008-0000-0500-0000C0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396</xdr:row>
          <xdr:rowOff>0</xdr:rowOff>
        </xdr:from>
        <xdr:to>
          <xdr:col>58</xdr:col>
          <xdr:colOff>0</xdr:colOff>
          <xdr:row>400</xdr:row>
          <xdr:rowOff>0</xdr:rowOff>
        </xdr:to>
        <xdr:sp macro="" textlink="">
          <xdr:nvSpPr>
            <xdr:cNvPr id="297921" name="Group Box 961" hidden="1">
              <a:extLst>
                <a:ext uri="{63B3BB69-23CF-44E3-9099-C40C66FF867C}">
                  <a14:compatExt spid="_x0000_s297921"/>
                </a:ext>
                <a:ext uri="{FF2B5EF4-FFF2-40B4-BE49-F238E27FC236}">
                  <a16:creationId xmlns:a16="http://schemas.microsoft.com/office/drawing/2014/main" id="{00000000-0008-0000-0500-0000C1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357</xdr:row>
          <xdr:rowOff>19050</xdr:rowOff>
        </xdr:from>
        <xdr:to>
          <xdr:col>21</xdr:col>
          <xdr:colOff>0</xdr:colOff>
          <xdr:row>361</xdr:row>
          <xdr:rowOff>0</xdr:rowOff>
        </xdr:to>
        <xdr:sp macro="" textlink="">
          <xdr:nvSpPr>
            <xdr:cNvPr id="297922" name="Group Box 962" hidden="1">
              <a:extLst>
                <a:ext uri="{63B3BB69-23CF-44E3-9099-C40C66FF867C}">
                  <a14:compatExt spid="_x0000_s297922"/>
                </a:ext>
                <a:ext uri="{FF2B5EF4-FFF2-40B4-BE49-F238E27FC236}">
                  <a16:creationId xmlns:a16="http://schemas.microsoft.com/office/drawing/2014/main" id="{00000000-0008-0000-0500-0000C2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357</xdr:row>
          <xdr:rowOff>19050</xdr:rowOff>
        </xdr:from>
        <xdr:to>
          <xdr:col>34</xdr:col>
          <xdr:colOff>0</xdr:colOff>
          <xdr:row>361</xdr:row>
          <xdr:rowOff>0</xdr:rowOff>
        </xdr:to>
        <xdr:sp macro="" textlink="">
          <xdr:nvSpPr>
            <xdr:cNvPr id="297923" name="Group Box 963" hidden="1">
              <a:extLst>
                <a:ext uri="{63B3BB69-23CF-44E3-9099-C40C66FF867C}">
                  <a14:compatExt spid="_x0000_s297923"/>
                </a:ext>
                <a:ext uri="{FF2B5EF4-FFF2-40B4-BE49-F238E27FC236}">
                  <a16:creationId xmlns:a16="http://schemas.microsoft.com/office/drawing/2014/main" id="{00000000-0008-0000-0500-0000C3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152400</xdr:colOff>
          <xdr:row>357</xdr:row>
          <xdr:rowOff>9525</xdr:rowOff>
        </xdr:from>
        <xdr:to>
          <xdr:col>58</xdr:col>
          <xdr:colOff>0</xdr:colOff>
          <xdr:row>361</xdr:row>
          <xdr:rowOff>0</xdr:rowOff>
        </xdr:to>
        <xdr:sp macro="" textlink="">
          <xdr:nvSpPr>
            <xdr:cNvPr id="297924" name="Group Box 964" hidden="1">
              <a:extLst>
                <a:ext uri="{63B3BB69-23CF-44E3-9099-C40C66FF867C}">
                  <a14:compatExt spid="_x0000_s297924"/>
                </a:ext>
                <a:ext uri="{FF2B5EF4-FFF2-40B4-BE49-F238E27FC236}">
                  <a16:creationId xmlns:a16="http://schemas.microsoft.com/office/drawing/2014/main" id="{00000000-0008-0000-0500-0000C4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503</xdr:row>
          <xdr:rowOff>0</xdr:rowOff>
        </xdr:from>
        <xdr:to>
          <xdr:col>21</xdr:col>
          <xdr:colOff>0</xdr:colOff>
          <xdr:row>507</xdr:row>
          <xdr:rowOff>0</xdr:rowOff>
        </xdr:to>
        <xdr:sp macro="" textlink="">
          <xdr:nvSpPr>
            <xdr:cNvPr id="297925" name="Group Box 965" hidden="1">
              <a:extLst>
                <a:ext uri="{63B3BB69-23CF-44E3-9099-C40C66FF867C}">
                  <a14:compatExt spid="_x0000_s297925"/>
                </a:ext>
                <a:ext uri="{FF2B5EF4-FFF2-40B4-BE49-F238E27FC236}">
                  <a16:creationId xmlns:a16="http://schemas.microsoft.com/office/drawing/2014/main" id="{00000000-0008-0000-0500-0000C5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0</xdr:colOff>
          <xdr:row>503</xdr:row>
          <xdr:rowOff>0</xdr:rowOff>
        </xdr:from>
        <xdr:to>
          <xdr:col>58</xdr:col>
          <xdr:colOff>0</xdr:colOff>
          <xdr:row>506</xdr:row>
          <xdr:rowOff>238125</xdr:rowOff>
        </xdr:to>
        <xdr:sp macro="" textlink="">
          <xdr:nvSpPr>
            <xdr:cNvPr id="297926" name="Group Box 966" hidden="1">
              <a:extLst>
                <a:ext uri="{63B3BB69-23CF-44E3-9099-C40C66FF867C}">
                  <a14:compatExt spid="_x0000_s297926"/>
                </a:ext>
                <a:ext uri="{FF2B5EF4-FFF2-40B4-BE49-F238E27FC236}">
                  <a16:creationId xmlns:a16="http://schemas.microsoft.com/office/drawing/2014/main" id="{00000000-0008-0000-0500-0000C68B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525</xdr:row>
          <xdr:rowOff>19050</xdr:rowOff>
        </xdr:from>
        <xdr:to>
          <xdr:col>15</xdr:col>
          <xdr:colOff>123825</xdr:colOff>
          <xdr:row>526</xdr:row>
          <xdr:rowOff>9525</xdr:rowOff>
        </xdr:to>
        <xdr:sp macro="" textlink="">
          <xdr:nvSpPr>
            <xdr:cNvPr id="297940" name="Option Button 980" hidden="1">
              <a:extLst>
                <a:ext uri="{63B3BB69-23CF-44E3-9099-C40C66FF867C}">
                  <a14:compatExt spid="_x0000_s297940"/>
                </a:ext>
                <a:ext uri="{FF2B5EF4-FFF2-40B4-BE49-F238E27FC236}">
                  <a16:creationId xmlns:a16="http://schemas.microsoft.com/office/drawing/2014/main" id="{00000000-0008-0000-0500-0000D4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526</xdr:row>
          <xdr:rowOff>19050</xdr:rowOff>
        </xdr:from>
        <xdr:to>
          <xdr:col>15</xdr:col>
          <xdr:colOff>114300</xdr:colOff>
          <xdr:row>527</xdr:row>
          <xdr:rowOff>9525</xdr:rowOff>
        </xdr:to>
        <xdr:sp macro="" textlink="">
          <xdr:nvSpPr>
            <xdr:cNvPr id="297941" name="Option Button 981" hidden="1">
              <a:extLst>
                <a:ext uri="{63B3BB69-23CF-44E3-9099-C40C66FF867C}">
                  <a14:compatExt spid="_x0000_s297941"/>
                </a:ext>
                <a:ext uri="{FF2B5EF4-FFF2-40B4-BE49-F238E27FC236}">
                  <a16:creationId xmlns:a16="http://schemas.microsoft.com/office/drawing/2014/main" id="{00000000-0008-0000-0500-0000D5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実施していない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339</xdr:row>
          <xdr:rowOff>295275</xdr:rowOff>
        </xdr:from>
        <xdr:to>
          <xdr:col>14</xdr:col>
          <xdr:colOff>95250</xdr:colOff>
          <xdr:row>340</xdr:row>
          <xdr:rowOff>228600</xdr:rowOff>
        </xdr:to>
        <xdr:sp macro="" textlink="">
          <xdr:nvSpPr>
            <xdr:cNvPr id="297942" name="オプション J111" hidden="1">
              <a:extLst>
                <a:ext uri="{63B3BB69-23CF-44E3-9099-C40C66FF867C}">
                  <a14:compatExt spid="_x0000_s297942"/>
                </a:ext>
                <a:ext uri="{FF2B5EF4-FFF2-40B4-BE49-F238E27FC236}">
                  <a16:creationId xmlns:a16="http://schemas.microsoft.com/office/drawing/2014/main" id="{00000000-0008-0000-0500-0000D6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340</xdr:row>
          <xdr:rowOff>228600</xdr:rowOff>
        </xdr:from>
        <xdr:to>
          <xdr:col>14</xdr:col>
          <xdr:colOff>95250</xdr:colOff>
          <xdr:row>341</xdr:row>
          <xdr:rowOff>228600</xdr:rowOff>
        </xdr:to>
        <xdr:sp macro="" textlink="">
          <xdr:nvSpPr>
            <xdr:cNvPr id="297943" name="Option Button 983" hidden="1">
              <a:extLst>
                <a:ext uri="{63B3BB69-23CF-44E3-9099-C40C66FF867C}">
                  <a14:compatExt spid="_x0000_s297943"/>
                </a:ext>
                <a:ext uri="{FF2B5EF4-FFF2-40B4-BE49-F238E27FC236}">
                  <a16:creationId xmlns:a16="http://schemas.microsoft.com/office/drawing/2014/main" id="{00000000-0008-0000-0500-0000D7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341</xdr:row>
          <xdr:rowOff>209550</xdr:rowOff>
        </xdr:from>
        <xdr:to>
          <xdr:col>14</xdr:col>
          <xdr:colOff>95250</xdr:colOff>
          <xdr:row>342</xdr:row>
          <xdr:rowOff>209550</xdr:rowOff>
        </xdr:to>
        <xdr:sp macro="" textlink="">
          <xdr:nvSpPr>
            <xdr:cNvPr id="297944" name="Option Button 984" hidden="1">
              <a:extLst>
                <a:ext uri="{63B3BB69-23CF-44E3-9099-C40C66FF867C}">
                  <a14:compatExt spid="_x0000_s297944"/>
                </a:ext>
                <a:ext uri="{FF2B5EF4-FFF2-40B4-BE49-F238E27FC236}">
                  <a16:creationId xmlns:a16="http://schemas.microsoft.com/office/drawing/2014/main" id="{00000000-0008-0000-0500-0000D88B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161925</xdr:colOff>
      <xdr:row>14</xdr:row>
      <xdr:rowOff>104775</xdr:rowOff>
    </xdr:from>
    <xdr:to>
      <xdr:col>13</xdr:col>
      <xdr:colOff>666750</xdr:colOff>
      <xdr:row>35</xdr:row>
      <xdr:rowOff>29067</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038225" y="2609850"/>
          <a:ext cx="7562850" cy="3524742"/>
        </a:xfrm>
        <a:prstGeom prst="rect">
          <a:avLst/>
        </a:prstGeom>
      </xdr:spPr>
    </xdr:pic>
    <xdr:clientData/>
  </xdr:twoCellAnchor>
  <xdr:twoCellAnchor>
    <xdr:from>
      <xdr:col>11</xdr:col>
      <xdr:colOff>219074</xdr:colOff>
      <xdr:row>15</xdr:row>
      <xdr:rowOff>161925</xdr:rowOff>
    </xdr:from>
    <xdr:to>
      <xdr:col>14</xdr:col>
      <xdr:colOff>285750</xdr:colOff>
      <xdr:row>18</xdr:row>
      <xdr:rowOff>161925</xdr:rowOff>
    </xdr:to>
    <xdr:sp macro="" textlink="">
      <xdr:nvSpPr>
        <xdr:cNvPr id="3" name="吹き出し: 折線 2">
          <a:extLst>
            <a:ext uri="{FF2B5EF4-FFF2-40B4-BE49-F238E27FC236}">
              <a16:creationId xmlns:a16="http://schemas.microsoft.com/office/drawing/2014/main" id="{00000000-0008-0000-0800-000003000000}"/>
            </a:ext>
          </a:extLst>
        </xdr:cNvPr>
        <xdr:cNvSpPr/>
      </xdr:nvSpPr>
      <xdr:spPr>
        <a:xfrm>
          <a:off x="6781799" y="2838450"/>
          <a:ext cx="2124076" cy="514350"/>
        </a:xfrm>
        <a:prstGeom prst="borderCallout2">
          <a:avLst>
            <a:gd name="adj1" fmla="val 18750"/>
            <a:gd name="adj2" fmla="val -8333"/>
            <a:gd name="adj3" fmla="val 18750"/>
            <a:gd name="adj4" fmla="val -16667"/>
            <a:gd name="adj5" fmla="val 134722"/>
            <a:gd name="adj6" fmla="val -47633"/>
          </a:avLst>
        </a:prstGeom>
        <a:solidFill>
          <a:schemeClr val="accent6">
            <a:lumMod val="20000"/>
            <a:lumOff val="80000"/>
          </a:schemeClr>
        </a:solidFill>
        <a:ln>
          <a:solidFill>
            <a:schemeClr val="accent6">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ja-JP" altLang="en-US" sz="1100" b="0" i="0">
              <a:solidFill>
                <a:srgbClr val="FF0000"/>
              </a:solidFill>
              <a:effectLst/>
              <a:latin typeface="+mn-lt"/>
              <a:ea typeface="+mn-ea"/>
              <a:cs typeface="+mn-cs"/>
            </a:rPr>
            <a:t>国が公表している</a:t>
          </a:r>
          <a:r>
            <a:rPr lang="en-US" altLang="ja-JP" sz="1100" b="0" i="0">
              <a:solidFill>
                <a:srgbClr val="FF0000"/>
              </a:solidFill>
              <a:effectLst/>
              <a:latin typeface="+mn-lt"/>
              <a:ea typeface="+mn-ea"/>
              <a:cs typeface="+mn-cs"/>
            </a:rPr>
            <a:t>2022</a:t>
          </a:r>
          <a:r>
            <a:rPr lang="ja-JP" altLang="en-US" sz="1100" b="0" i="0">
              <a:solidFill>
                <a:srgbClr val="FF0000"/>
              </a:solidFill>
              <a:effectLst/>
              <a:latin typeface="+mn-lt"/>
              <a:ea typeface="+mn-ea"/>
              <a:cs typeface="+mn-cs"/>
            </a:rPr>
            <a:t>年度係数</a:t>
          </a:r>
          <a:endParaRPr kumimoji="1" lang="ja-JP" altLang="en-US" sz="1100">
            <a:solidFill>
              <a:srgbClr val="FF0000"/>
            </a:solidFill>
          </a:endParaRPr>
        </a:p>
      </xdr:txBody>
    </xdr:sp>
    <xdr:clientData/>
  </xdr:twoCellAnchor>
  <xdr:twoCellAnchor>
    <xdr:from>
      <xdr:col>17</xdr:col>
      <xdr:colOff>628648</xdr:colOff>
      <xdr:row>15</xdr:row>
      <xdr:rowOff>57150</xdr:rowOff>
    </xdr:from>
    <xdr:to>
      <xdr:col>21</xdr:col>
      <xdr:colOff>171450</xdr:colOff>
      <xdr:row>18</xdr:row>
      <xdr:rowOff>57150</xdr:rowOff>
    </xdr:to>
    <xdr:sp macro="" textlink="">
      <xdr:nvSpPr>
        <xdr:cNvPr id="4" name="吹き出し: 折線 3">
          <a:extLst>
            <a:ext uri="{FF2B5EF4-FFF2-40B4-BE49-F238E27FC236}">
              <a16:creationId xmlns:a16="http://schemas.microsoft.com/office/drawing/2014/main" id="{00000000-0008-0000-0800-000004000000}"/>
            </a:ext>
          </a:extLst>
        </xdr:cNvPr>
        <xdr:cNvSpPr/>
      </xdr:nvSpPr>
      <xdr:spPr>
        <a:xfrm>
          <a:off x="11306173" y="2733675"/>
          <a:ext cx="2286002" cy="514350"/>
        </a:xfrm>
        <a:prstGeom prst="borderCallout2">
          <a:avLst>
            <a:gd name="adj1" fmla="val 18750"/>
            <a:gd name="adj2" fmla="val -8333"/>
            <a:gd name="adj3" fmla="val 18750"/>
            <a:gd name="adj4" fmla="val -16667"/>
            <a:gd name="adj5" fmla="val 142129"/>
            <a:gd name="adj6" fmla="val -37397"/>
          </a:avLst>
        </a:prstGeom>
        <a:solidFill>
          <a:schemeClr val="accent6">
            <a:lumMod val="20000"/>
            <a:lumOff val="80000"/>
          </a:schemeClr>
        </a:solidFill>
        <a:ln>
          <a:solidFill>
            <a:schemeClr val="accent6">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ja-JP" altLang="en-US" sz="1100" b="0" i="0">
              <a:solidFill>
                <a:srgbClr val="FF0000"/>
              </a:solidFill>
              <a:effectLst/>
              <a:latin typeface="+mn-lt"/>
              <a:ea typeface="+mn-ea"/>
              <a:cs typeface="+mn-cs"/>
            </a:rPr>
            <a:t>「月別電気需要最適化」シート係数</a:t>
          </a:r>
          <a:endParaRPr kumimoji="1" lang="ja-JP" altLang="en-US" sz="1100">
            <a:solidFill>
              <a:srgbClr val="FF0000"/>
            </a:solidFill>
          </a:endParaRPr>
        </a:p>
      </xdr:txBody>
    </xdr:sp>
    <xdr:clientData/>
  </xdr:twoCellAnchor>
  <xdr:twoCellAnchor>
    <xdr:from>
      <xdr:col>12</xdr:col>
      <xdr:colOff>619125</xdr:colOff>
      <xdr:row>19</xdr:row>
      <xdr:rowOff>123825</xdr:rowOff>
    </xdr:from>
    <xdr:to>
      <xdr:col>15</xdr:col>
      <xdr:colOff>552450</xdr:colOff>
      <xdr:row>31</xdr:row>
      <xdr:rowOff>161925</xdr:rowOff>
    </xdr:to>
    <xdr:sp macro="" textlink="">
      <xdr:nvSpPr>
        <xdr:cNvPr id="5" name="正方形/長方形 4">
          <a:extLst>
            <a:ext uri="{FF2B5EF4-FFF2-40B4-BE49-F238E27FC236}">
              <a16:creationId xmlns:a16="http://schemas.microsoft.com/office/drawing/2014/main" id="{00000000-0008-0000-0800-000005000000}"/>
            </a:ext>
          </a:extLst>
        </xdr:cNvPr>
        <xdr:cNvSpPr/>
      </xdr:nvSpPr>
      <xdr:spPr>
        <a:xfrm>
          <a:off x="7867650" y="3486150"/>
          <a:ext cx="1990725" cy="2095500"/>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l"/>
          <a:r>
            <a:rPr lang="ja-JP" altLang="en-US" sz="1100" b="0" i="0">
              <a:solidFill>
                <a:sysClr val="windowText" lastClr="000000"/>
              </a:solidFill>
              <a:effectLst/>
              <a:latin typeface="+mn-lt"/>
              <a:ea typeface="+mn-ea"/>
              <a:cs typeface="+mn-cs"/>
            </a:rPr>
            <a:t>公表されている係数について、</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地域：北海道</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月：</a:t>
          </a:r>
          <a:r>
            <a:rPr lang="en-US" altLang="ja-JP" sz="1100" b="0" i="0">
              <a:solidFill>
                <a:sysClr val="windowText" lastClr="000000"/>
              </a:solidFill>
              <a:effectLst/>
              <a:latin typeface="+mn-lt"/>
              <a:ea typeface="+mn-ea"/>
              <a:cs typeface="+mn-cs"/>
            </a:rPr>
            <a:t>4</a:t>
          </a:r>
          <a:r>
            <a:rPr lang="ja-JP" altLang="en-US" sz="1100" b="0" i="0">
              <a:solidFill>
                <a:sysClr val="windowText" lastClr="000000"/>
              </a:solidFill>
              <a:effectLst/>
              <a:latin typeface="+mn-lt"/>
              <a:ea typeface="+mn-ea"/>
              <a:cs typeface="+mn-cs"/>
            </a:rPr>
            <a:t>月</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の係数は「</a:t>
          </a:r>
          <a:r>
            <a:rPr lang="en-US" altLang="ja-JP" sz="1100" b="0" i="0">
              <a:solidFill>
                <a:sysClr val="windowText" lastClr="000000"/>
              </a:solidFill>
              <a:effectLst/>
              <a:latin typeface="+mn-lt"/>
              <a:ea typeface="+mn-ea"/>
              <a:cs typeface="+mn-cs"/>
            </a:rPr>
            <a:t>9.40</a:t>
          </a:r>
          <a:r>
            <a:rPr lang="ja-JP" altLang="en-US" sz="1100" b="0" i="0">
              <a:solidFill>
                <a:sysClr val="windowText" lastClr="000000"/>
              </a:solidFill>
              <a:effectLst/>
              <a:latin typeface="+mn-lt"/>
              <a:ea typeface="+mn-ea"/>
              <a:cs typeface="+mn-cs"/>
            </a:rPr>
            <a:t>」です。</a:t>
          </a:r>
          <a:endParaRPr lang="en-US" altLang="ja-JP" sz="1100" b="0" i="0">
            <a:solidFill>
              <a:sysClr val="windowText" lastClr="000000"/>
            </a:solidFill>
            <a:effectLst/>
            <a:latin typeface="+mn-lt"/>
            <a:ea typeface="+mn-ea"/>
            <a:cs typeface="+mn-cs"/>
          </a:endParaRPr>
        </a:p>
        <a:p>
          <a:pPr algn="l"/>
          <a:br>
            <a:rPr lang="en-US" altLang="ja-JP" sz="1100" b="0" i="0">
              <a:solidFill>
                <a:sysClr val="windowText" lastClr="000000"/>
              </a:solidFill>
              <a:effectLst/>
              <a:latin typeface="+mn-lt"/>
              <a:ea typeface="+mn-ea"/>
              <a:cs typeface="+mn-cs"/>
            </a:rPr>
          </a:br>
          <a:r>
            <a:rPr lang="ja-JP" altLang="en-US" sz="1100" b="0" i="0">
              <a:solidFill>
                <a:sysClr val="windowText" lastClr="000000"/>
              </a:solidFill>
              <a:effectLst/>
              <a:latin typeface="+mn-lt"/>
              <a:ea typeface="+mn-ea"/>
              <a:cs typeface="+mn-cs"/>
            </a:rPr>
            <a:t>この係数を「月別電気需要最適化」シートの</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地域：北海道</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月：</a:t>
          </a:r>
          <a:r>
            <a:rPr lang="en-US" altLang="ja-JP" sz="1100" b="0" i="0">
              <a:solidFill>
                <a:sysClr val="windowText" lastClr="000000"/>
              </a:solidFill>
              <a:effectLst/>
              <a:latin typeface="+mn-lt"/>
              <a:ea typeface="+mn-ea"/>
              <a:cs typeface="+mn-cs"/>
            </a:rPr>
            <a:t>4</a:t>
          </a:r>
          <a:r>
            <a:rPr lang="ja-JP" altLang="en-US" sz="1100" b="0" i="0">
              <a:solidFill>
                <a:sysClr val="windowText" lastClr="000000"/>
              </a:solidFill>
              <a:effectLst/>
              <a:latin typeface="+mn-lt"/>
              <a:ea typeface="+mn-ea"/>
              <a:cs typeface="+mn-cs"/>
            </a:rPr>
            <a:t>月</a:t>
          </a:r>
          <a:endParaRPr lang="en-US" altLang="ja-JP" sz="1100" b="0" i="0">
            <a:solidFill>
              <a:sysClr val="windowText" lastClr="000000"/>
            </a:solidFill>
            <a:effectLst/>
            <a:latin typeface="+mn-lt"/>
            <a:ea typeface="+mn-ea"/>
            <a:cs typeface="+mn-cs"/>
          </a:endParaRPr>
        </a:p>
        <a:p>
          <a:pPr algn="l"/>
          <a:r>
            <a:rPr lang="ja-JP" altLang="en-US" sz="1100" b="0" i="0">
              <a:solidFill>
                <a:sysClr val="windowText" lastClr="000000"/>
              </a:solidFill>
              <a:effectLst/>
              <a:latin typeface="+mn-lt"/>
              <a:ea typeface="+mn-ea"/>
              <a:cs typeface="+mn-cs"/>
            </a:rPr>
            <a:t>のセルに反映してください。</a:t>
          </a:r>
          <a:endParaRPr kumimoji="1" lang="ja-JP" altLang="en-US" sz="1100">
            <a:solidFill>
              <a:sysClr val="windowText" lastClr="000000"/>
            </a:solidFill>
          </a:endParaRPr>
        </a:p>
      </xdr:txBody>
    </xdr:sp>
    <xdr:clientData/>
  </xdr:twoCellAnchor>
  <xdr:twoCellAnchor>
    <xdr:from>
      <xdr:col>4</xdr:col>
      <xdr:colOff>581025</xdr:colOff>
      <xdr:row>21</xdr:row>
      <xdr:rowOff>66675</xdr:rowOff>
    </xdr:from>
    <xdr:to>
      <xdr:col>5</xdr:col>
      <xdr:colOff>485775</xdr:colOff>
      <xdr:row>22</xdr:row>
      <xdr:rowOff>57150</xdr:rowOff>
    </xdr:to>
    <xdr:sp macro="" textlink="">
      <xdr:nvSpPr>
        <xdr:cNvPr id="6" name="正方形/長方形 5">
          <a:extLst>
            <a:ext uri="{FF2B5EF4-FFF2-40B4-BE49-F238E27FC236}">
              <a16:creationId xmlns:a16="http://schemas.microsoft.com/office/drawing/2014/main" id="{00000000-0008-0000-0800-000006000000}"/>
            </a:ext>
          </a:extLst>
        </xdr:cNvPr>
        <xdr:cNvSpPr/>
      </xdr:nvSpPr>
      <xdr:spPr>
        <a:xfrm>
          <a:off x="2343150" y="3771900"/>
          <a:ext cx="590550" cy="1619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676275</xdr:colOff>
      <xdr:row>21</xdr:row>
      <xdr:rowOff>19050</xdr:rowOff>
    </xdr:from>
    <xdr:to>
      <xdr:col>18</xdr:col>
      <xdr:colOff>9525</xdr:colOff>
      <xdr:row>22</xdr:row>
      <xdr:rowOff>19050</xdr:rowOff>
    </xdr:to>
    <xdr:sp macro="" textlink="">
      <xdr:nvSpPr>
        <xdr:cNvPr id="7" name="正方形/長方形 6">
          <a:extLst>
            <a:ext uri="{FF2B5EF4-FFF2-40B4-BE49-F238E27FC236}">
              <a16:creationId xmlns:a16="http://schemas.microsoft.com/office/drawing/2014/main" id="{00000000-0008-0000-0800-000007000000}"/>
            </a:ext>
          </a:extLst>
        </xdr:cNvPr>
        <xdr:cNvSpPr/>
      </xdr:nvSpPr>
      <xdr:spPr>
        <a:xfrm>
          <a:off x="10668000" y="3724275"/>
          <a:ext cx="704850" cy="1714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190500</xdr:colOff>
      <xdr:row>22</xdr:row>
      <xdr:rowOff>19050</xdr:rowOff>
    </xdr:from>
    <xdr:to>
      <xdr:col>17</xdr:col>
      <xdr:colOff>342900</xdr:colOff>
      <xdr:row>22</xdr:row>
      <xdr:rowOff>57150</xdr:rowOff>
    </xdr:to>
    <xdr:cxnSp macro="">
      <xdr:nvCxnSpPr>
        <xdr:cNvPr id="8" name="曲線コネクタ 4">
          <a:extLst>
            <a:ext uri="{FF2B5EF4-FFF2-40B4-BE49-F238E27FC236}">
              <a16:creationId xmlns:a16="http://schemas.microsoft.com/office/drawing/2014/main" id="{00000000-0008-0000-0800-000008000000}"/>
            </a:ext>
          </a:extLst>
        </xdr:cNvPr>
        <xdr:cNvCxnSpPr>
          <a:stCxn id="6" idx="2"/>
          <a:endCxn id="7" idx="2"/>
        </xdr:cNvCxnSpPr>
      </xdr:nvCxnSpPr>
      <xdr:spPr>
        <a:xfrm rot="5400000" flipH="1" flipV="1">
          <a:off x="6810375" y="-276225"/>
          <a:ext cx="38100" cy="8382000"/>
        </a:xfrm>
        <a:prstGeom prst="curvedConnector3">
          <a:avLst>
            <a:gd name="adj1" fmla="val -5600000"/>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5</xdr:row>
      <xdr:rowOff>0</xdr:rowOff>
    </xdr:from>
    <xdr:to>
      <xdr:col>4</xdr:col>
      <xdr:colOff>228600</xdr:colOff>
      <xdr:row>13</xdr:row>
      <xdr:rowOff>0</xdr:rowOff>
    </xdr:to>
    <xdr:sp macro="" textlink="">
      <xdr:nvSpPr>
        <xdr:cNvPr id="3" name="左中かっこ 2">
          <a:extLst>
            <a:ext uri="{FF2B5EF4-FFF2-40B4-BE49-F238E27FC236}">
              <a16:creationId xmlns:a16="http://schemas.microsoft.com/office/drawing/2014/main" id="{00000000-0008-0000-0900-000003000000}"/>
            </a:ext>
          </a:extLst>
        </xdr:cNvPr>
        <xdr:cNvSpPr/>
      </xdr:nvSpPr>
      <xdr:spPr>
        <a:xfrm>
          <a:off x="2057400" y="857250"/>
          <a:ext cx="914400" cy="1524000"/>
        </a:xfrm>
        <a:prstGeom prst="leftBrac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xdr:col>
      <xdr:colOff>0</xdr:colOff>
      <xdr:row>41</xdr:row>
      <xdr:rowOff>0</xdr:rowOff>
    </xdr:from>
    <xdr:to>
      <xdr:col>4</xdr:col>
      <xdr:colOff>228600</xdr:colOff>
      <xdr:row>49</xdr:row>
      <xdr:rowOff>0</xdr:rowOff>
    </xdr:to>
    <xdr:sp macro="" textlink="">
      <xdr:nvSpPr>
        <xdr:cNvPr id="4" name="左中かっこ 3">
          <a:extLst>
            <a:ext uri="{FF2B5EF4-FFF2-40B4-BE49-F238E27FC236}">
              <a16:creationId xmlns:a16="http://schemas.microsoft.com/office/drawing/2014/main" id="{00000000-0008-0000-0900-000004000000}"/>
            </a:ext>
          </a:extLst>
        </xdr:cNvPr>
        <xdr:cNvSpPr/>
      </xdr:nvSpPr>
      <xdr:spPr>
        <a:xfrm>
          <a:off x="2057400" y="923925"/>
          <a:ext cx="914400" cy="1524000"/>
        </a:xfrm>
        <a:prstGeom prst="leftBrace">
          <a:avLst/>
        </a:prstGeom>
        <a:ln w="12700">
          <a:solidFill>
            <a:schemeClr val="tx1"/>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5</xdr:col>
      <xdr:colOff>581025</xdr:colOff>
      <xdr:row>37</xdr:row>
      <xdr:rowOff>323850</xdr:rowOff>
    </xdr:from>
    <xdr:to>
      <xdr:col>8</xdr:col>
      <xdr:colOff>152400</xdr:colOff>
      <xdr:row>39</xdr:row>
      <xdr:rowOff>228600</xdr:rowOff>
    </xdr:to>
    <xdr:sp macro="" textlink="">
      <xdr:nvSpPr>
        <xdr:cNvPr id="5" name="吹き出し: 四角形 4">
          <a:extLst>
            <a:ext uri="{FF2B5EF4-FFF2-40B4-BE49-F238E27FC236}">
              <a16:creationId xmlns:a16="http://schemas.microsoft.com/office/drawing/2014/main" id="{00000000-0008-0000-0900-000005000000}"/>
            </a:ext>
          </a:extLst>
        </xdr:cNvPr>
        <xdr:cNvSpPr/>
      </xdr:nvSpPr>
      <xdr:spPr>
        <a:xfrm>
          <a:off x="4010025" y="8105775"/>
          <a:ext cx="1857375" cy="476250"/>
        </a:xfrm>
        <a:prstGeom prst="wedgeRectCallout">
          <a:avLst>
            <a:gd name="adj1" fmla="val -4769"/>
            <a:gd name="adj2" fmla="val 134500"/>
          </a:avLst>
        </a:prstGeom>
        <a:solidFill>
          <a:schemeClr val="accent5">
            <a:lumMod val="20000"/>
            <a:lumOff val="80000"/>
          </a:schemeClr>
        </a:solidFill>
        <a:ln>
          <a:solidFill>
            <a:schemeClr val="accent5">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kumimoji="1" lang="ja-JP" altLang="en-US" sz="1100">
              <a:solidFill>
                <a:sysClr val="windowText" lastClr="000000"/>
              </a:solidFill>
            </a:rPr>
            <a:t>調査表の月別シート読み取りします。</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333375</xdr:colOff>
      <xdr:row>1</xdr:row>
      <xdr:rowOff>66675</xdr:rowOff>
    </xdr:from>
    <xdr:to>
      <xdr:col>10</xdr:col>
      <xdr:colOff>91667</xdr:colOff>
      <xdr:row>4</xdr:row>
      <xdr:rowOff>9525</xdr:rowOff>
    </xdr:to>
    <xdr:sp macro="" textlink="">
      <xdr:nvSpPr>
        <xdr:cNvPr id="97281" name="WordArt 1">
          <a:extLst>
            <a:ext uri="{FF2B5EF4-FFF2-40B4-BE49-F238E27FC236}">
              <a16:creationId xmlns:a16="http://schemas.microsoft.com/office/drawing/2014/main" id="{00000000-0008-0000-0A00-0000017C0100}"/>
            </a:ext>
          </a:extLst>
        </xdr:cNvPr>
        <xdr:cNvSpPr>
          <a:spLocks noChangeArrowheads="1" noChangeShapeType="1" noTextEdit="1"/>
        </xdr:cNvSpPr>
      </xdr:nvSpPr>
      <xdr:spPr bwMode="auto">
        <a:xfrm>
          <a:off x="333375" y="238125"/>
          <a:ext cx="6629400" cy="457200"/>
        </a:xfrm>
        <a:prstGeom prst="rect">
          <a:avLst/>
        </a:prstGeom>
      </xdr:spPr>
      <xdr:txBody>
        <a:bodyPr wrap="none" fromWordArt="1">
          <a:prstTxWarp prst="textPlain">
            <a:avLst>
              <a:gd name="adj" fmla="val 50000"/>
            </a:avLst>
          </a:prstTxWarp>
        </a:bodyPr>
        <a:lstStyle/>
        <a:p>
          <a:pPr algn="ctr" rtl="0"/>
          <a:r>
            <a:rPr lang="ja-JP" altLang="en-US" sz="3600" kern="10" spc="0">
              <a:ln w="9525">
                <a:solidFill>
                  <a:srgbClr val="000000"/>
                </a:solidFill>
                <a:round/>
                <a:headEnd/>
                <a:tailEnd/>
              </a:ln>
              <a:solidFill>
                <a:srgbClr val="000080"/>
              </a:solidFill>
              <a:effectLst>
                <a:outerShdw dist="35921" dir="2700000" algn="ctr" rotWithShape="0">
                  <a:srgbClr val="C0C0C0"/>
                </a:outerShdw>
              </a:effectLst>
              <a:latin typeface="ＭＳ Ｐゴシック"/>
              <a:ea typeface="ＭＳ Ｐゴシック"/>
            </a:rPr>
            <a:t>定期報告書（工場・事業場用）印刷</a:t>
          </a:r>
        </a:p>
      </xdr:txBody>
    </xdr:sp>
    <xdr:clientData/>
  </xdr:twoCellAnchor>
  <xdr:twoCellAnchor editAs="absolute">
    <xdr:from>
      <xdr:col>2</xdr:col>
      <xdr:colOff>163830</xdr:colOff>
      <xdr:row>8</xdr:row>
      <xdr:rowOff>28575</xdr:rowOff>
    </xdr:from>
    <xdr:to>
      <xdr:col>7</xdr:col>
      <xdr:colOff>549234</xdr:colOff>
      <xdr:row>11</xdr:row>
      <xdr:rowOff>152400</xdr:rowOff>
    </xdr:to>
    <xdr:sp macro="[0]!定期報告書印刷" textlink="">
      <xdr:nvSpPr>
        <xdr:cNvPr id="97291" name="Text Box 2">
          <a:extLst>
            <a:ext uri="{FF2B5EF4-FFF2-40B4-BE49-F238E27FC236}">
              <a16:creationId xmlns:a16="http://schemas.microsoft.com/office/drawing/2014/main" id="{00000000-0008-0000-0A00-00000B7C0100}"/>
            </a:ext>
          </a:extLst>
        </xdr:cNvPr>
        <xdr:cNvSpPr txBox="1">
          <a:spLocks noChangeArrowheads="1"/>
        </xdr:cNvSpPr>
      </xdr:nvSpPr>
      <xdr:spPr bwMode="auto">
        <a:xfrm>
          <a:off x="1562100" y="1400175"/>
          <a:ext cx="3781425" cy="638175"/>
        </a:xfrm>
        <a:prstGeom prst="rect">
          <a:avLst/>
        </a:prstGeom>
        <a:solidFill>
          <a:srgbClr val="CCFFFF"/>
        </a:solidFill>
        <a:ln w="9525">
          <a:solidFill>
            <a:srgbClr val="0000FF"/>
          </a:solidFill>
          <a:miter lim="800000"/>
          <a:headEnd/>
          <a:tailEnd/>
        </a:ln>
      </xdr:spPr>
      <xdr:txBody>
        <a:bodyPr vertOverflow="clip" wrap="square" lIns="36576" tIns="22860" rIns="36576" bIns="22860" anchor="ctr" upright="1"/>
        <a:lstStyle/>
        <a:p>
          <a:pPr algn="ctr" rtl="0">
            <a:defRPr sz="1000"/>
          </a:pPr>
          <a:r>
            <a:rPr lang="en-US" altLang="ja-JP" sz="1400" b="1" i="0" u="none" strike="noStrike" baseline="0">
              <a:solidFill>
                <a:srgbClr val="000080"/>
              </a:solidFill>
              <a:latin typeface="ＭＳ Ｐゴシック"/>
              <a:ea typeface="ＭＳ Ｐゴシック"/>
            </a:rPr>
            <a:t>1. </a:t>
          </a:r>
          <a:r>
            <a:rPr lang="ja-JP" altLang="en-US" sz="1400" b="1" i="0" u="none" strike="noStrike" baseline="0">
              <a:solidFill>
                <a:srgbClr val="000080"/>
              </a:solidFill>
              <a:latin typeface="ＭＳ Ｐゴシック"/>
              <a:ea typeface="ＭＳ Ｐゴシック"/>
            </a:rPr>
            <a:t>提出用定期報告書の印刷</a:t>
          </a:r>
        </a:p>
      </xdr:txBody>
    </xdr:sp>
    <xdr:clientData/>
  </xdr:twoCellAnchor>
  <xdr:twoCellAnchor editAs="absolute">
    <xdr:from>
      <xdr:col>2</xdr:col>
      <xdr:colOff>163830</xdr:colOff>
      <xdr:row>19</xdr:row>
      <xdr:rowOff>9525</xdr:rowOff>
    </xdr:from>
    <xdr:to>
      <xdr:col>7</xdr:col>
      <xdr:colOff>549234</xdr:colOff>
      <xdr:row>22</xdr:row>
      <xdr:rowOff>125799</xdr:rowOff>
    </xdr:to>
    <xdr:sp macro="[0]!CO2排出表印刷" textlink="">
      <xdr:nvSpPr>
        <xdr:cNvPr id="97292" name="Text Box 3">
          <a:extLst>
            <a:ext uri="{FF2B5EF4-FFF2-40B4-BE49-F238E27FC236}">
              <a16:creationId xmlns:a16="http://schemas.microsoft.com/office/drawing/2014/main" id="{00000000-0008-0000-0A00-00000C7C0100}"/>
            </a:ext>
          </a:extLst>
        </xdr:cNvPr>
        <xdr:cNvSpPr txBox="1">
          <a:spLocks noChangeArrowheads="1"/>
        </xdr:cNvSpPr>
      </xdr:nvSpPr>
      <xdr:spPr bwMode="auto">
        <a:xfrm>
          <a:off x="1562100" y="3267075"/>
          <a:ext cx="3781425" cy="638175"/>
        </a:xfrm>
        <a:prstGeom prst="rect">
          <a:avLst/>
        </a:prstGeom>
        <a:solidFill>
          <a:srgbClr val="CCFFFF"/>
        </a:solidFill>
        <a:ln w="9525">
          <a:solidFill>
            <a:srgbClr val="0000FF"/>
          </a:solidFill>
          <a:miter lim="800000"/>
          <a:headEnd/>
          <a:tailEnd/>
        </a:ln>
      </xdr:spPr>
      <xdr:txBody>
        <a:bodyPr vertOverflow="clip" wrap="square" lIns="36576" tIns="22860" rIns="36576" bIns="22860" anchor="ctr" upright="1"/>
        <a:lstStyle/>
        <a:p>
          <a:pPr algn="ctr" rtl="0">
            <a:defRPr sz="1000"/>
          </a:pPr>
          <a:r>
            <a:rPr lang="en-US" altLang="ja-JP" sz="1400" b="1" i="0" u="none" strike="noStrike" baseline="0">
              <a:solidFill>
                <a:srgbClr val="000080"/>
              </a:solidFill>
              <a:latin typeface="ＭＳ Ｐゴシック"/>
              <a:ea typeface="ＭＳ Ｐゴシック"/>
            </a:rPr>
            <a:t>2. </a:t>
          </a:r>
          <a:r>
            <a:rPr lang="ja-JP" altLang="en-US" sz="1400" b="1" i="0" u="none" strike="noStrike" baseline="0">
              <a:solidFill>
                <a:srgbClr val="000080"/>
              </a:solidFill>
              <a:latin typeface="ＭＳ Ｐゴシック"/>
              <a:ea typeface="ＭＳ Ｐゴシック"/>
            </a:rPr>
            <a:t>二酸化炭素排出量計算確認画面の印刷</a:t>
          </a:r>
        </a:p>
      </xdr:txBody>
    </xdr:sp>
    <xdr:clientData/>
  </xdr:twoCellAnchor>
  <mc:AlternateContent xmlns:mc="http://schemas.openxmlformats.org/markup-compatibility/2006">
    <mc:Choice xmlns:a14="http://schemas.microsoft.com/office/drawing/2010/main" Requires="a14">
      <xdr:twoCellAnchor editAs="oneCell">
        <xdr:from>
          <xdr:col>9</xdr:col>
          <xdr:colOff>0</xdr:colOff>
          <xdr:row>10</xdr:row>
          <xdr:rowOff>0</xdr:rowOff>
        </xdr:from>
        <xdr:to>
          <xdr:col>10</xdr:col>
          <xdr:colOff>552450</xdr:colOff>
          <xdr:row>11</xdr:row>
          <xdr:rowOff>133350</xdr:rowOff>
        </xdr:to>
        <xdr:sp macro="" textlink="">
          <xdr:nvSpPr>
            <xdr:cNvPr id="280577" name="CheckBox_BlackAndWhite" hidden="1">
              <a:extLst>
                <a:ext uri="{63B3BB69-23CF-44E3-9099-C40C66FF867C}">
                  <a14:compatExt spid="_x0000_s280577"/>
                </a:ext>
                <a:ext uri="{FF2B5EF4-FFF2-40B4-BE49-F238E27FC236}">
                  <a16:creationId xmlns:a16="http://schemas.microsoft.com/office/drawing/2014/main" id="{00000000-0008-0000-0A00-0000014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299085</xdr:colOff>
      <xdr:row>6</xdr:row>
      <xdr:rowOff>0</xdr:rowOff>
    </xdr:from>
    <xdr:to>
      <xdr:col>6</xdr:col>
      <xdr:colOff>552642</xdr:colOff>
      <xdr:row>9</xdr:row>
      <xdr:rowOff>28575</xdr:rowOff>
    </xdr:to>
    <xdr:sp macro="" textlink="">
      <xdr:nvSpPr>
        <xdr:cNvPr id="2" name="Text Box 358">
          <a:extLst>
            <a:ext uri="{FF2B5EF4-FFF2-40B4-BE49-F238E27FC236}">
              <a16:creationId xmlns:a16="http://schemas.microsoft.com/office/drawing/2014/main" id="{00000000-0008-0000-0B00-000002000000}"/>
            </a:ext>
          </a:extLst>
        </xdr:cNvPr>
        <xdr:cNvSpPr txBox="1">
          <a:spLocks noChangeArrowheads="1"/>
        </xdr:cNvSpPr>
      </xdr:nvSpPr>
      <xdr:spPr bwMode="auto">
        <a:xfrm>
          <a:off x="3670935" y="1028700"/>
          <a:ext cx="3949257" cy="542925"/>
        </a:xfrm>
        <a:prstGeom prst="rect">
          <a:avLst/>
        </a:prstGeom>
        <a:solidFill>
          <a:srgbClr val="FFFFCC"/>
        </a:solidFill>
        <a:ln w="9525">
          <a:solidFill>
            <a:srgbClr val="FF0000"/>
          </a:solidFill>
          <a:miter lim="800000"/>
          <a:headEnd/>
          <a:tailEnd/>
        </a:ln>
      </xdr:spPr>
      <xdr:txBody>
        <a:bodyPr vertOverflow="clip" wrap="square" lIns="36576" tIns="22860" rIns="36576" bIns="22860" anchor="ctr" upright="1"/>
        <a:lstStyle/>
        <a:p>
          <a:pPr algn="ctr" rtl="0">
            <a:defRPr sz="1000"/>
          </a:pPr>
          <a:r>
            <a:rPr lang="ja-JP" altLang="en-US" sz="1400" b="0" i="0" u="none" strike="noStrike" baseline="0">
              <a:solidFill>
                <a:srgbClr val="FF0000"/>
              </a:solidFill>
              <a:latin typeface="HG創英角ﾎﾟｯﾌﾟ体"/>
              <a:ea typeface="HG創英角ﾎﾟｯﾌﾟ体"/>
            </a:rPr>
            <a:t>このシートは通常非表示として下さい。</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18</xdr:col>
      <xdr:colOff>742950</xdr:colOff>
      <xdr:row>93</xdr:row>
      <xdr:rowOff>81915</xdr:rowOff>
    </xdr:from>
    <xdr:to>
      <xdr:col>19</xdr:col>
      <xdr:colOff>93059</xdr:colOff>
      <xdr:row>93</xdr:row>
      <xdr:rowOff>207453</xdr:rowOff>
    </xdr:to>
    <xdr:sp macro="" textlink="">
      <xdr:nvSpPr>
        <xdr:cNvPr id="2" name="右矢印 6">
          <a:extLst>
            <a:ext uri="{FF2B5EF4-FFF2-40B4-BE49-F238E27FC236}">
              <a16:creationId xmlns:a16="http://schemas.microsoft.com/office/drawing/2014/main" id="{00000000-0008-0000-0C00-000002000000}"/>
            </a:ext>
          </a:extLst>
        </xdr:cNvPr>
        <xdr:cNvSpPr/>
      </xdr:nvSpPr>
      <xdr:spPr>
        <a:xfrm>
          <a:off x="4095750" y="10645140"/>
          <a:ext cx="274034" cy="125538"/>
        </a:xfrm>
        <a:prstGeom prst="rightArrow">
          <a:avLst/>
        </a:prstGeom>
        <a:solidFill>
          <a:schemeClr val="tx2">
            <a:lumMod val="60000"/>
            <a:lumOff val="40000"/>
          </a:schemeClr>
        </a:solidFill>
        <a:ln>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18</xdr:col>
      <xdr:colOff>809625</xdr:colOff>
      <xdr:row>100</xdr:row>
      <xdr:rowOff>19050</xdr:rowOff>
    </xdr:from>
    <xdr:to>
      <xdr:col>19</xdr:col>
      <xdr:colOff>160129</xdr:colOff>
      <xdr:row>100</xdr:row>
      <xdr:rowOff>161925</xdr:rowOff>
    </xdr:to>
    <xdr:sp macro="" textlink="">
      <xdr:nvSpPr>
        <xdr:cNvPr id="3" name="右矢印 7">
          <a:extLst>
            <a:ext uri="{FF2B5EF4-FFF2-40B4-BE49-F238E27FC236}">
              <a16:creationId xmlns:a16="http://schemas.microsoft.com/office/drawing/2014/main" id="{00000000-0008-0000-0C00-000003000000}"/>
            </a:ext>
          </a:extLst>
        </xdr:cNvPr>
        <xdr:cNvSpPr/>
      </xdr:nvSpPr>
      <xdr:spPr>
        <a:xfrm>
          <a:off x="4162425" y="11887200"/>
          <a:ext cx="274429" cy="142875"/>
        </a:xfrm>
        <a:prstGeom prst="rightArrow">
          <a:avLst/>
        </a:prstGeom>
        <a:solidFill>
          <a:schemeClr val="tx2">
            <a:lumMod val="60000"/>
            <a:lumOff val="40000"/>
          </a:schemeClr>
        </a:solidFill>
        <a:ln>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twoCellAnchor>
    <xdr:from>
      <xdr:col>18</xdr:col>
      <xdr:colOff>809625</xdr:colOff>
      <xdr:row>110</xdr:row>
      <xdr:rowOff>19050</xdr:rowOff>
    </xdr:from>
    <xdr:to>
      <xdr:col>19</xdr:col>
      <xdr:colOff>173108</xdr:colOff>
      <xdr:row>110</xdr:row>
      <xdr:rowOff>161925</xdr:rowOff>
    </xdr:to>
    <xdr:sp macro="" textlink="">
      <xdr:nvSpPr>
        <xdr:cNvPr id="4" name="右矢印 8">
          <a:extLst>
            <a:ext uri="{FF2B5EF4-FFF2-40B4-BE49-F238E27FC236}">
              <a16:creationId xmlns:a16="http://schemas.microsoft.com/office/drawing/2014/main" id="{00000000-0008-0000-0C00-000004000000}"/>
            </a:ext>
          </a:extLst>
        </xdr:cNvPr>
        <xdr:cNvSpPr/>
      </xdr:nvSpPr>
      <xdr:spPr>
        <a:xfrm>
          <a:off x="4162425" y="14306550"/>
          <a:ext cx="287408" cy="142875"/>
        </a:xfrm>
        <a:prstGeom prst="rightArrow">
          <a:avLst/>
        </a:prstGeom>
        <a:solidFill>
          <a:schemeClr val="tx2">
            <a:lumMod val="60000"/>
            <a:lumOff val="40000"/>
          </a:schemeClr>
        </a:solidFill>
        <a:ln>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ja-JP" altLang="en-US"/>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sduser.MSD-NPC113\Downloads\&#12304;PG&#12305;&#12304;&#25163;&#38918;&#26360;&#12305;&#25351;&#23450;&#34920;&#20837;&#21147;&#12484;&#12540;&#12523;_v1.1.xlsm" TargetMode="External"/><Relationship Id="rId1" Type="http://schemas.openxmlformats.org/officeDocument/2006/relationships/externalLinkPath" Target="/Users/msduser.MSD-NPC113/Downloads/&#12304;PG&#12305;&#12304;&#25163;&#38918;&#26360;&#12305;&#25351;&#23450;&#34920;&#20837;&#21147;&#12484;&#12540;&#12523;_v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はじめに"/>
      <sheetName val="問い合わせ先"/>
      <sheetName val="STEP0(マクロを有効に)"/>
      <sheetName val="STEP１（第１入力頁）"/>
      <sheetName val="STEP２（第１、2表）"/>
      <sheetName val="STEP２（第３表～）"/>
      <sheetName val="6-3 "/>
      <sheetName val="CO2係数表"/>
      <sheetName val="CO2計算"/>
      <sheetName val="月別電気需要最適化係数_更新手順"/>
      <sheetName val="月別電気需要最適化"/>
      <sheetName val="STEP３（印刷メニュー頁）"/>
      <sheetName val="係数"/>
      <sheetName val="第0表"/>
      <sheetName val="第1表"/>
      <sheetName val="第2表"/>
      <sheetName val="第3表"/>
      <sheetName val="第4表"/>
      <sheetName val="第5表"/>
      <sheetName val="第6表"/>
      <sheetName val="第7表"/>
      <sheetName val="第8表"/>
      <sheetName val="第9表"/>
      <sheetName val="第10表"/>
      <sheetName val="日本標準産業分類"/>
      <sheetName val="保存用"/>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4">
          <cell r="G4" t="str">
            <v>西暦</v>
          </cell>
          <cell r="K4" t="str">
            <v>t</v>
          </cell>
        </row>
        <row r="5">
          <cell r="K5" t="str">
            <v>千t</v>
          </cell>
        </row>
        <row r="6">
          <cell r="K6" t="str">
            <v>千kl</v>
          </cell>
        </row>
        <row r="7">
          <cell r="K7" t="str">
            <v>km</v>
          </cell>
        </row>
        <row r="8">
          <cell r="K8" t="str">
            <v>ｋWh</v>
          </cell>
        </row>
        <row r="9">
          <cell r="K9" t="str">
            <v>MWh</v>
          </cell>
        </row>
        <row r="10">
          <cell r="K10" t="str">
            <v>百万m3</v>
          </cell>
        </row>
        <row r="11">
          <cell r="K11" t="str">
            <v>百万Nm3</v>
          </cell>
        </row>
        <row r="12">
          <cell r="K12" t="str">
            <v>百万m2</v>
          </cell>
        </row>
        <row r="13">
          <cell r="K13" t="str">
            <v>百万個</v>
          </cell>
        </row>
        <row r="14">
          <cell r="K14" t="str">
            <v>百万ｹｰｽ</v>
          </cell>
        </row>
        <row r="15">
          <cell r="K15" t="str">
            <v>百万円</v>
          </cell>
        </row>
        <row r="16">
          <cell r="K16" t="str">
            <v>ＧＪ</v>
          </cell>
        </row>
        <row r="17">
          <cell r="K17" t="str">
            <v>m2</v>
          </cell>
        </row>
        <row r="18">
          <cell r="K18" t="str">
            <v>面積×営業時間</v>
          </cell>
        </row>
        <row r="19">
          <cell r="K19" t="str">
            <v>万時間</v>
          </cell>
        </row>
        <row r="20">
          <cell r="K20" t="str">
            <v>％</v>
          </cell>
        </row>
        <row r="21">
          <cell r="K21" t="str">
            <v>日</v>
          </cell>
        </row>
        <row r="22">
          <cell r="K22" t="str">
            <v>千人</v>
          </cell>
        </row>
        <row r="23">
          <cell r="K23" t="str">
            <v>床</v>
          </cell>
        </row>
        <row r="24">
          <cell r="K24" t="str">
            <v>億本</v>
          </cell>
        </row>
        <row r="25">
          <cell r="K25" t="str">
            <v>千ﾕﾆｯﾄ</v>
          </cell>
        </row>
        <row r="26">
          <cell r="K26" t="str">
            <v>千梱</v>
          </cell>
        </row>
        <row r="27">
          <cell r="K27" t="str">
            <v>千反</v>
          </cell>
        </row>
        <row r="28">
          <cell r="K28" t="str">
            <v>千箱</v>
          </cell>
        </row>
        <row r="29">
          <cell r="K29" t="str">
            <v>千換算箱</v>
          </cell>
        </row>
        <row r="30">
          <cell r="K30" t="str">
            <v>千ダース</v>
          </cell>
        </row>
        <row r="31">
          <cell r="K31" t="str">
            <v>千部</v>
          </cell>
        </row>
        <row r="32">
          <cell r="K32" t="str">
            <v>千連</v>
          </cell>
        </row>
        <row r="33">
          <cell r="K33" t="str">
            <v>千点</v>
          </cell>
        </row>
        <row r="34">
          <cell r="K34" t="str">
            <v>千袋</v>
          </cell>
        </row>
        <row r="35">
          <cell r="K35" t="str">
            <v>千枚</v>
          </cell>
        </row>
        <row r="36">
          <cell r="K36" t="str">
            <v>千台</v>
          </cell>
        </row>
        <row r="37">
          <cell r="K37" t="str">
            <v>百万ﾊﾟｯｸ</v>
          </cell>
        </row>
        <row r="38">
          <cell r="K38" t="str">
            <v>百万函</v>
          </cell>
        </row>
        <row r="39">
          <cell r="K39" t="str">
            <v>百万缶</v>
          </cell>
        </row>
        <row r="40">
          <cell r="K40" t="str">
            <v>百万食</v>
          </cell>
        </row>
        <row r="41">
          <cell r="K41" t="str">
            <v>百万Sm3</v>
          </cell>
        </row>
        <row r="42">
          <cell r="K42" t="str">
            <v>百万ｾｯﾄ</v>
          </cell>
        </row>
        <row r="43">
          <cell r="K43" t="str">
            <v>千PCS</v>
          </cell>
        </row>
        <row r="44">
          <cell r="K44" t="str">
            <v>百万P</v>
          </cell>
        </row>
        <row r="45">
          <cell r="K45" t="str">
            <v>百万D/S</v>
          </cell>
        </row>
        <row r="46">
          <cell r="K46" t="str">
            <v>tUF6</v>
          </cell>
        </row>
        <row r="47">
          <cell r="K47" t="str">
            <v>千C/S</v>
          </cell>
        </row>
        <row r="48">
          <cell r="K48" t="str">
            <v>千ﾋｷ</v>
          </cell>
        </row>
        <row r="49">
          <cell r="K49" t="str">
            <v>百万足</v>
          </cell>
        </row>
        <row r="50">
          <cell r="K50" t="str">
            <v>千HS</v>
          </cell>
        </row>
        <row r="51">
          <cell r="K51" t="str">
            <v>千m2h</v>
          </cell>
        </row>
        <row r="52">
          <cell r="K52" t="str">
            <v>DSt</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noFill/>
        <a:ln>
          <a:solidFill>
            <a:srgbClr val="FF0000"/>
          </a:solidFill>
        </a:ln>
      </a:spPr>
      <a:bodyPr rtlCol="0" anchor="ctr"/>
      <a:lstStyle>
        <a:defPPr algn="ctr">
          <a:defRPr kumimoji="1" sz="1100"/>
        </a:defPPr>
      </a:lstStyle>
      <a:style>
        <a:lnRef idx="2">
          <a:schemeClr val="accent1">
            <a:shade val="50000"/>
          </a:schemeClr>
        </a:lnRef>
        <a:fillRef idx="1">
          <a:schemeClr val="accent1"/>
        </a:fillRef>
        <a:effectRef idx="0">
          <a:schemeClr val="accent1"/>
        </a:effectRef>
        <a:fontRef idx="minor">
          <a:schemeClr val="lt1"/>
        </a:fontRef>
      </a:style>
    </a:spDef>
    <a:lnDef>
      <a:spPr>
        <a:ln>
          <a:solidFill>
            <a:srgbClr val="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eccj.or.jp/helpdesk/"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7"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8.xml"/><Relationship Id="rId18" Type="http://schemas.openxmlformats.org/officeDocument/2006/relationships/ctrlProp" Target="../ctrlProps/ctrlProp23.xml"/><Relationship Id="rId26" Type="http://schemas.openxmlformats.org/officeDocument/2006/relationships/ctrlProp" Target="../ctrlProps/ctrlProp31.xml"/><Relationship Id="rId39" Type="http://schemas.openxmlformats.org/officeDocument/2006/relationships/ctrlProp" Target="../ctrlProps/ctrlProp44.xml"/><Relationship Id="rId21" Type="http://schemas.openxmlformats.org/officeDocument/2006/relationships/ctrlProp" Target="../ctrlProps/ctrlProp26.xml"/><Relationship Id="rId34" Type="http://schemas.openxmlformats.org/officeDocument/2006/relationships/ctrlProp" Target="../ctrlProps/ctrlProp39.xml"/><Relationship Id="rId42" Type="http://schemas.openxmlformats.org/officeDocument/2006/relationships/comments" Target="../comments2.xml"/><Relationship Id="rId7" Type="http://schemas.openxmlformats.org/officeDocument/2006/relationships/ctrlProp" Target="../ctrlProps/ctrlProp12.xml"/><Relationship Id="rId2" Type="http://schemas.openxmlformats.org/officeDocument/2006/relationships/drawing" Target="../drawings/drawing4.xml"/><Relationship Id="rId16" Type="http://schemas.openxmlformats.org/officeDocument/2006/relationships/ctrlProp" Target="../ctrlProps/ctrlProp21.xml"/><Relationship Id="rId20" Type="http://schemas.openxmlformats.org/officeDocument/2006/relationships/ctrlProp" Target="../ctrlProps/ctrlProp25.xml"/><Relationship Id="rId29" Type="http://schemas.openxmlformats.org/officeDocument/2006/relationships/ctrlProp" Target="../ctrlProps/ctrlProp34.xml"/><Relationship Id="rId41" Type="http://schemas.openxmlformats.org/officeDocument/2006/relationships/ctrlProp" Target="../ctrlProps/ctrlProp46.xml"/><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24" Type="http://schemas.openxmlformats.org/officeDocument/2006/relationships/ctrlProp" Target="../ctrlProps/ctrlProp29.xml"/><Relationship Id="rId32" Type="http://schemas.openxmlformats.org/officeDocument/2006/relationships/ctrlProp" Target="../ctrlProps/ctrlProp37.xml"/><Relationship Id="rId37" Type="http://schemas.openxmlformats.org/officeDocument/2006/relationships/ctrlProp" Target="../ctrlProps/ctrlProp42.xml"/><Relationship Id="rId40" Type="http://schemas.openxmlformats.org/officeDocument/2006/relationships/ctrlProp" Target="../ctrlProps/ctrlProp45.xml"/><Relationship Id="rId5" Type="http://schemas.openxmlformats.org/officeDocument/2006/relationships/ctrlProp" Target="../ctrlProps/ctrlProp10.xml"/><Relationship Id="rId15" Type="http://schemas.openxmlformats.org/officeDocument/2006/relationships/ctrlProp" Target="../ctrlProps/ctrlProp20.xml"/><Relationship Id="rId23" Type="http://schemas.openxmlformats.org/officeDocument/2006/relationships/ctrlProp" Target="../ctrlProps/ctrlProp28.xml"/><Relationship Id="rId28" Type="http://schemas.openxmlformats.org/officeDocument/2006/relationships/ctrlProp" Target="../ctrlProps/ctrlProp33.xml"/><Relationship Id="rId36" Type="http://schemas.openxmlformats.org/officeDocument/2006/relationships/ctrlProp" Target="../ctrlProps/ctrlProp41.xml"/><Relationship Id="rId10" Type="http://schemas.openxmlformats.org/officeDocument/2006/relationships/ctrlProp" Target="../ctrlProps/ctrlProp15.xml"/><Relationship Id="rId19" Type="http://schemas.openxmlformats.org/officeDocument/2006/relationships/ctrlProp" Target="../ctrlProps/ctrlProp24.xml"/><Relationship Id="rId31" Type="http://schemas.openxmlformats.org/officeDocument/2006/relationships/ctrlProp" Target="../ctrlProps/ctrlProp36.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 Id="rId22" Type="http://schemas.openxmlformats.org/officeDocument/2006/relationships/ctrlProp" Target="../ctrlProps/ctrlProp27.xml"/><Relationship Id="rId27" Type="http://schemas.openxmlformats.org/officeDocument/2006/relationships/ctrlProp" Target="../ctrlProps/ctrlProp32.xml"/><Relationship Id="rId30" Type="http://schemas.openxmlformats.org/officeDocument/2006/relationships/ctrlProp" Target="../ctrlProps/ctrlProp35.xml"/><Relationship Id="rId35" Type="http://schemas.openxmlformats.org/officeDocument/2006/relationships/ctrlProp" Target="../ctrlProps/ctrlProp40.xml"/><Relationship Id="rId8" Type="http://schemas.openxmlformats.org/officeDocument/2006/relationships/ctrlProp" Target="../ctrlProps/ctrlProp13.xml"/><Relationship Id="rId3" Type="http://schemas.openxmlformats.org/officeDocument/2006/relationships/vmlDrawing" Target="../drawings/vmlDrawing3.vml"/><Relationship Id="rId12" Type="http://schemas.openxmlformats.org/officeDocument/2006/relationships/ctrlProp" Target="../ctrlProps/ctrlProp17.xml"/><Relationship Id="rId17" Type="http://schemas.openxmlformats.org/officeDocument/2006/relationships/ctrlProp" Target="../ctrlProps/ctrlProp22.xml"/><Relationship Id="rId25" Type="http://schemas.openxmlformats.org/officeDocument/2006/relationships/ctrlProp" Target="../ctrlProps/ctrlProp30.xml"/><Relationship Id="rId33" Type="http://schemas.openxmlformats.org/officeDocument/2006/relationships/ctrlProp" Target="../ctrlProps/ctrlProp38.xml"/><Relationship Id="rId38" Type="http://schemas.openxmlformats.org/officeDocument/2006/relationships/ctrlProp" Target="../ctrlProps/ctrlProp43.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160.xml"/><Relationship Id="rId21" Type="http://schemas.openxmlformats.org/officeDocument/2006/relationships/ctrlProp" Target="../ctrlProps/ctrlProp64.xml"/><Relationship Id="rId324" Type="http://schemas.openxmlformats.org/officeDocument/2006/relationships/ctrlProp" Target="../ctrlProps/ctrlProp367.xml"/><Relationship Id="rId531" Type="http://schemas.openxmlformats.org/officeDocument/2006/relationships/ctrlProp" Target="../ctrlProps/ctrlProp574.xml"/><Relationship Id="rId629" Type="http://schemas.openxmlformats.org/officeDocument/2006/relationships/ctrlProp" Target="../ctrlProps/ctrlProp672.xml"/><Relationship Id="rId170" Type="http://schemas.openxmlformats.org/officeDocument/2006/relationships/ctrlProp" Target="../ctrlProps/ctrlProp213.xml"/><Relationship Id="rId268" Type="http://schemas.openxmlformats.org/officeDocument/2006/relationships/ctrlProp" Target="../ctrlProps/ctrlProp311.xml"/><Relationship Id="rId475" Type="http://schemas.openxmlformats.org/officeDocument/2006/relationships/ctrlProp" Target="../ctrlProps/ctrlProp518.xml"/><Relationship Id="rId32" Type="http://schemas.openxmlformats.org/officeDocument/2006/relationships/ctrlProp" Target="../ctrlProps/ctrlProp75.xml"/><Relationship Id="rId128" Type="http://schemas.openxmlformats.org/officeDocument/2006/relationships/ctrlProp" Target="../ctrlProps/ctrlProp171.xml"/><Relationship Id="rId335" Type="http://schemas.openxmlformats.org/officeDocument/2006/relationships/ctrlProp" Target="../ctrlProps/ctrlProp378.xml"/><Relationship Id="rId542" Type="http://schemas.openxmlformats.org/officeDocument/2006/relationships/ctrlProp" Target="../ctrlProps/ctrlProp585.xml"/><Relationship Id="rId181" Type="http://schemas.openxmlformats.org/officeDocument/2006/relationships/ctrlProp" Target="../ctrlProps/ctrlProp224.xml"/><Relationship Id="rId402" Type="http://schemas.openxmlformats.org/officeDocument/2006/relationships/ctrlProp" Target="../ctrlProps/ctrlProp445.xml"/><Relationship Id="rId279" Type="http://schemas.openxmlformats.org/officeDocument/2006/relationships/ctrlProp" Target="../ctrlProps/ctrlProp322.xml"/><Relationship Id="rId486" Type="http://schemas.openxmlformats.org/officeDocument/2006/relationships/ctrlProp" Target="../ctrlProps/ctrlProp529.xml"/><Relationship Id="rId43" Type="http://schemas.openxmlformats.org/officeDocument/2006/relationships/ctrlProp" Target="../ctrlProps/ctrlProp86.xml"/><Relationship Id="rId139" Type="http://schemas.openxmlformats.org/officeDocument/2006/relationships/ctrlProp" Target="../ctrlProps/ctrlProp182.xml"/><Relationship Id="rId346" Type="http://schemas.openxmlformats.org/officeDocument/2006/relationships/ctrlProp" Target="../ctrlProps/ctrlProp389.xml"/><Relationship Id="rId553" Type="http://schemas.openxmlformats.org/officeDocument/2006/relationships/ctrlProp" Target="../ctrlProps/ctrlProp596.xml"/><Relationship Id="rId192" Type="http://schemas.openxmlformats.org/officeDocument/2006/relationships/ctrlProp" Target="../ctrlProps/ctrlProp235.xml"/><Relationship Id="rId206" Type="http://schemas.openxmlformats.org/officeDocument/2006/relationships/ctrlProp" Target="../ctrlProps/ctrlProp249.xml"/><Relationship Id="rId413" Type="http://schemas.openxmlformats.org/officeDocument/2006/relationships/ctrlProp" Target="../ctrlProps/ctrlProp456.xml"/><Relationship Id="rId497" Type="http://schemas.openxmlformats.org/officeDocument/2006/relationships/ctrlProp" Target="../ctrlProps/ctrlProp540.xml"/><Relationship Id="rId620" Type="http://schemas.openxmlformats.org/officeDocument/2006/relationships/ctrlProp" Target="../ctrlProps/ctrlProp663.xml"/><Relationship Id="rId357" Type="http://schemas.openxmlformats.org/officeDocument/2006/relationships/ctrlProp" Target="../ctrlProps/ctrlProp400.xml"/><Relationship Id="rId54" Type="http://schemas.openxmlformats.org/officeDocument/2006/relationships/ctrlProp" Target="../ctrlProps/ctrlProp97.xml"/><Relationship Id="rId217" Type="http://schemas.openxmlformats.org/officeDocument/2006/relationships/ctrlProp" Target="../ctrlProps/ctrlProp260.xml"/><Relationship Id="rId564" Type="http://schemas.openxmlformats.org/officeDocument/2006/relationships/ctrlProp" Target="../ctrlProps/ctrlProp607.xml"/><Relationship Id="rId424" Type="http://schemas.openxmlformats.org/officeDocument/2006/relationships/ctrlProp" Target="../ctrlProps/ctrlProp467.xml"/><Relationship Id="rId631" Type="http://schemas.openxmlformats.org/officeDocument/2006/relationships/ctrlProp" Target="../ctrlProps/ctrlProp674.xml"/><Relationship Id="rId270" Type="http://schemas.openxmlformats.org/officeDocument/2006/relationships/ctrlProp" Target="../ctrlProps/ctrlProp313.xml"/><Relationship Id="rId65" Type="http://schemas.openxmlformats.org/officeDocument/2006/relationships/ctrlProp" Target="../ctrlProps/ctrlProp108.xml"/><Relationship Id="rId130" Type="http://schemas.openxmlformats.org/officeDocument/2006/relationships/ctrlProp" Target="../ctrlProps/ctrlProp173.xml"/><Relationship Id="rId368" Type="http://schemas.openxmlformats.org/officeDocument/2006/relationships/ctrlProp" Target="../ctrlProps/ctrlProp411.xml"/><Relationship Id="rId575" Type="http://schemas.openxmlformats.org/officeDocument/2006/relationships/ctrlProp" Target="../ctrlProps/ctrlProp618.xml"/><Relationship Id="rId228" Type="http://schemas.openxmlformats.org/officeDocument/2006/relationships/ctrlProp" Target="../ctrlProps/ctrlProp271.xml"/><Relationship Id="rId435" Type="http://schemas.openxmlformats.org/officeDocument/2006/relationships/ctrlProp" Target="../ctrlProps/ctrlProp478.xml"/><Relationship Id="rId642" Type="http://schemas.openxmlformats.org/officeDocument/2006/relationships/ctrlProp" Target="../ctrlProps/ctrlProp685.xml"/><Relationship Id="rId281" Type="http://schemas.openxmlformats.org/officeDocument/2006/relationships/ctrlProp" Target="../ctrlProps/ctrlProp324.xml"/><Relationship Id="rId502" Type="http://schemas.openxmlformats.org/officeDocument/2006/relationships/ctrlProp" Target="../ctrlProps/ctrlProp545.xml"/><Relationship Id="rId76" Type="http://schemas.openxmlformats.org/officeDocument/2006/relationships/ctrlProp" Target="../ctrlProps/ctrlProp119.xml"/><Relationship Id="rId141" Type="http://schemas.openxmlformats.org/officeDocument/2006/relationships/ctrlProp" Target="../ctrlProps/ctrlProp184.xml"/><Relationship Id="rId379" Type="http://schemas.openxmlformats.org/officeDocument/2006/relationships/ctrlProp" Target="../ctrlProps/ctrlProp422.xml"/><Relationship Id="rId586" Type="http://schemas.openxmlformats.org/officeDocument/2006/relationships/ctrlProp" Target="../ctrlProps/ctrlProp629.xml"/><Relationship Id="rId7" Type="http://schemas.openxmlformats.org/officeDocument/2006/relationships/ctrlProp" Target="../ctrlProps/ctrlProp50.xml"/><Relationship Id="rId239" Type="http://schemas.openxmlformats.org/officeDocument/2006/relationships/ctrlProp" Target="../ctrlProps/ctrlProp282.xml"/><Relationship Id="rId446" Type="http://schemas.openxmlformats.org/officeDocument/2006/relationships/ctrlProp" Target="../ctrlProps/ctrlProp489.xml"/><Relationship Id="rId653" Type="http://schemas.openxmlformats.org/officeDocument/2006/relationships/ctrlProp" Target="../ctrlProps/ctrlProp696.xml"/><Relationship Id="rId292" Type="http://schemas.openxmlformats.org/officeDocument/2006/relationships/ctrlProp" Target="../ctrlProps/ctrlProp335.xml"/><Relationship Id="rId306" Type="http://schemas.openxmlformats.org/officeDocument/2006/relationships/ctrlProp" Target="../ctrlProps/ctrlProp349.xml"/><Relationship Id="rId87" Type="http://schemas.openxmlformats.org/officeDocument/2006/relationships/ctrlProp" Target="../ctrlProps/ctrlProp130.xml"/><Relationship Id="rId513" Type="http://schemas.openxmlformats.org/officeDocument/2006/relationships/ctrlProp" Target="../ctrlProps/ctrlProp556.xml"/><Relationship Id="rId597" Type="http://schemas.openxmlformats.org/officeDocument/2006/relationships/ctrlProp" Target="../ctrlProps/ctrlProp640.xml"/><Relationship Id="rId152" Type="http://schemas.openxmlformats.org/officeDocument/2006/relationships/ctrlProp" Target="../ctrlProps/ctrlProp195.xml"/><Relationship Id="rId457" Type="http://schemas.openxmlformats.org/officeDocument/2006/relationships/ctrlProp" Target="../ctrlProps/ctrlProp500.xml"/><Relationship Id="rId14" Type="http://schemas.openxmlformats.org/officeDocument/2006/relationships/ctrlProp" Target="../ctrlProps/ctrlProp57.xml"/><Relationship Id="rId317" Type="http://schemas.openxmlformats.org/officeDocument/2006/relationships/ctrlProp" Target="../ctrlProps/ctrlProp360.xml"/><Relationship Id="rId524" Type="http://schemas.openxmlformats.org/officeDocument/2006/relationships/ctrlProp" Target="../ctrlProps/ctrlProp567.xml"/><Relationship Id="rId98" Type="http://schemas.openxmlformats.org/officeDocument/2006/relationships/ctrlProp" Target="../ctrlProps/ctrlProp141.xml"/><Relationship Id="rId163" Type="http://schemas.openxmlformats.org/officeDocument/2006/relationships/ctrlProp" Target="../ctrlProps/ctrlProp206.xml"/><Relationship Id="rId370" Type="http://schemas.openxmlformats.org/officeDocument/2006/relationships/ctrlProp" Target="../ctrlProps/ctrlProp413.xml"/><Relationship Id="rId230" Type="http://schemas.openxmlformats.org/officeDocument/2006/relationships/ctrlProp" Target="../ctrlProps/ctrlProp273.xml"/><Relationship Id="rId468" Type="http://schemas.openxmlformats.org/officeDocument/2006/relationships/ctrlProp" Target="../ctrlProps/ctrlProp511.xml"/><Relationship Id="rId25" Type="http://schemas.openxmlformats.org/officeDocument/2006/relationships/ctrlProp" Target="../ctrlProps/ctrlProp68.xml"/><Relationship Id="rId328" Type="http://schemas.openxmlformats.org/officeDocument/2006/relationships/ctrlProp" Target="../ctrlProps/ctrlProp371.xml"/><Relationship Id="rId535" Type="http://schemas.openxmlformats.org/officeDocument/2006/relationships/ctrlProp" Target="../ctrlProps/ctrlProp578.xml"/><Relationship Id="rId174" Type="http://schemas.openxmlformats.org/officeDocument/2006/relationships/ctrlProp" Target="../ctrlProps/ctrlProp217.xml"/><Relationship Id="rId381" Type="http://schemas.openxmlformats.org/officeDocument/2006/relationships/ctrlProp" Target="../ctrlProps/ctrlProp424.xml"/><Relationship Id="rId602" Type="http://schemas.openxmlformats.org/officeDocument/2006/relationships/ctrlProp" Target="../ctrlProps/ctrlProp645.xml"/><Relationship Id="rId241" Type="http://schemas.openxmlformats.org/officeDocument/2006/relationships/ctrlProp" Target="../ctrlProps/ctrlProp284.xml"/><Relationship Id="rId479" Type="http://schemas.openxmlformats.org/officeDocument/2006/relationships/ctrlProp" Target="../ctrlProps/ctrlProp522.xml"/><Relationship Id="rId36" Type="http://schemas.openxmlformats.org/officeDocument/2006/relationships/ctrlProp" Target="../ctrlProps/ctrlProp79.xml"/><Relationship Id="rId339" Type="http://schemas.openxmlformats.org/officeDocument/2006/relationships/ctrlProp" Target="../ctrlProps/ctrlProp382.xml"/><Relationship Id="rId546" Type="http://schemas.openxmlformats.org/officeDocument/2006/relationships/ctrlProp" Target="../ctrlProps/ctrlProp589.xml"/><Relationship Id="rId101" Type="http://schemas.openxmlformats.org/officeDocument/2006/relationships/ctrlProp" Target="../ctrlProps/ctrlProp144.xml"/><Relationship Id="rId185" Type="http://schemas.openxmlformats.org/officeDocument/2006/relationships/ctrlProp" Target="../ctrlProps/ctrlProp228.xml"/><Relationship Id="rId406" Type="http://schemas.openxmlformats.org/officeDocument/2006/relationships/ctrlProp" Target="../ctrlProps/ctrlProp449.xml"/><Relationship Id="rId392" Type="http://schemas.openxmlformats.org/officeDocument/2006/relationships/ctrlProp" Target="../ctrlProps/ctrlProp435.xml"/><Relationship Id="rId613" Type="http://schemas.openxmlformats.org/officeDocument/2006/relationships/ctrlProp" Target="../ctrlProps/ctrlProp656.xml"/><Relationship Id="rId252" Type="http://schemas.openxmlformats.org/officeDocument/2006/relationships/ctrlProp" Target="../ctrlProps/ctrlProp295.xml"/><Relationship Id="rId47" Type="http://schemas.openxmlformats.org/officeDocument/2006/relationships/ctrlProp" Target="../ctrlProps/ctrlProp90.xml"/><Relationship Id="rId112" Type="http://schemas.openxmlformats.org/officeDocument/2006/relationships/ctrlProp" Target="../ctrlProps/ctrlProp155.xml"/><Relationship Id="rId557" Type="http://schemas.openxmlformats.org/officeDocument/2006/relationships/ctrlProp" Target="../ctrlProps/ctrlProp600.xml"/><Relationship Id="rId196" Type="http://schemas.openxmlformats.org/officeDocument/2006/relationships/ctrlProp" Target="../ctrlProps/ctrlProp239.xml"/><Relationship Id="rId417" Type="http://schemas.openxmlformats.org/officeDocument/2006/relationships/ctrlProp" Target="../ctrlProps/ctrlProp460.xml"/><Relationship Id="rId624" Type="http://schemas.openxmlformats.org/officeDocument/2006/relationships/ctrlProp" Target="../ctrlProps/ctrlProp667.xml"/><Relationship Id="rId263" Type="http://schemas.openxmlformats.org/officeDocument/2006/relationships/ctrlProp" Target="../ctrlProps/ctrlProp306.xml"/><Relationship Id="rId470" Type="http://schemas.openxmlformats.org/officeDocument/2006/relationships/ctrlProp" Target="../ctrlProps/ctrlProp513.xml"/><Relationship Id="rId58" Type="http://schemas.openxmlformats.org/officeDocument/2006/relationships/ctrlProp" Target="../ctrlProps/ctrlProp101.xml"/><Relationship Id="rId123" Type="http://schemas.openxmlformats.org/officeDocument/2006/relationships/ctrlProp" Target="../ctrlProps/ctrlProp166.xml"/><Relationship Id="rId330" Type="http://schemas.openxmlformats.org/officeDocument/2006/relationships/ctrlProp" Target="../ctrlProps/ctrlProp373.xml"/><Relationship Id="rId568" Type="http://schemas.openxmlformats.org/officeDocument/2006/relationships/ctrlProp" Target="../ctrlProps/ctrlProp611.xml"/><Relationship Id="rId165" Type="http://schemas.openxmlformats.org/officeDocument/2006/relationships/ctrlProp" Target="../ctrlProps/ctrlProp208.xml"/><Relationship Id="rId372" Type="http://schemas.openxmlformats.org/officeDocument/2006/relationships/ctrlProp" Target="../ctrlProps/ctrlProp415.xml"/><Relationship Id="rId428" Type="http://schemas.openxmlformats.org/officeDocument/2006/relationships/ctrlProp" Target="../ctrlProps/ctrlProp471.xml"/><Relationship Id="rId635" Type="http://schemas.openxmlformats.org/officeDocument/2006/relationships/ctrlProp" Target="../ctrlProps/ctrlProp678.xml"/><Relationship Id="rId232" Type="http://schemas.openxmlformats.org/officeDocument/2006/relationships/ctrlProp" Target="../ctrlProps/ctrlProp275.xml"/><Relationship Id="rId274" Type="http://schemas.openxmlformats.org/officeDocument/2006/relationships/ctrlProp" Target="../ctrlProps/ctrlProp317.xml"/><Relationship Id="rId481" Type="http://schemas.openxmlformats.org/officeDocument/2006/relationships/ctrlProp" Target="../ctrlProps/ctrlProp524.xml"/><Relationship Id="rId27" Type="http://schemas.openxmlformats.org/officeDocument/2006/relationships/ctrlProp" Target="../ctrlProps/ctrlProp70.xml"/><Relationship Id="rId69" Type="http://schemas.openxmlformats.org/officeDocument/2006/relationships/ctrlProp" Target="../ctrlProps/ctrlProp112.xml"/><Relationship Id="rId134" Type="http://schemas.openxmlformats.org/officeDocument/2006/relationships/ctrlProp" Target="../ctrlProps/ctrlProp177.xml"/><Relationship Id="rId537" Type="http://schemas.openxmlformats.org/officeDocument/2006/relationships/ctrlProp" Target="../ctrlProps/ctrlProp580.xml"/><Relationship Id="rId579" Type="http://schemas.openxmlformats.org/officeDocument/2006/relationships/ctrlProp" Target="../ctrlProps/ctrlProp622.xml"/><Relationship Id="rId80" Type="http://schemas.openxmlformats.org/officeDocument/2006/relationships/ctrlProp" Target="../ctrlProps/ctrlProp123.xml"/><Relationship Id="rId176" Type="http://schemas.openxmlformats.org/officeDocument/2006/relationships/ctrlProp" Target="../ctrlProps/ctrlProp219.xml"/><Relationship Id="rId341" Type="http://schemas.openxmlformats.org/officeDocument/2006/relationships/ctrlProp" Target="../ctrlProps/ctrlProp384.xml"/><Relationship Id="rId383" Type="http://schemas.openxmlformats.org/officeDocument/2006/relationships/ctrlProp" Target="../ctrlProps/ctrlProp426.xml"/><Relationship Id="rId439" Type="http://schemas.openxmlformats.org/officeDocument/2006/relationships/ctrlProp" Target="../ctrlProps/ctrlProp482.xml"/><Relationship Id="rId590" Type="http://schemas.openxmlformats.org/officeDocument/2006/relationships/ctrlProp" Target="../ctrlProps/ctrlProp633.xml"/><Relationship Id="rId604" Type="http://schemas.openxmlformats.org/officeDocument/2006/relationships/ctrlProp" Target="../ctrlProps/ctrlProp647.xml"/><Relationship Id="rId646" Type="http://schemas.openxmlformats.org/officeDocument/2006/relationships/ctrlProp" Target="../ctrlProps/ctrlProp689.xml"/><Relationship Id="rId201" Type="http://schemas.openxmlformats.org/officeDocument/2006/relationships/ctrlProp" Target="../ctrlProps/ctrlProp244.xml"/><Relationship Id="rId243" Type="http://schemas.openxmlformats.org/officeDocument/2006/relationships/ctrlProp" Target="../ctrlProps/ctrlProp286.xml"/><Relationship Id="rId285" Type="http://schemas.openxmlformats.org/officeDocument/2006/relationships/ctrlProp" Target="../ctrlProps/ctrlProp328.xml"/><Relationship Id="rId450" Type="http://schemas.openxmlformats.org/officeDocument/2006/relationships/ctrlProp" Target="../ctrlProps/ctrlProp493.xml"/><Relationship Id="rId506" Type="http://schemas.openxmlformats.org/officeDocument/2006/relationships/ctrlProp" Target="../ctrlProps/ctrlProp549.xml"/><Relationship Id="rId38" Type="http://schemas.openxmlformats.org/officeDocument/2006/relationships/ctrlProp" Target="../ctrlProps/ctrlProp81.xml"/><Relationship Id="rId103" Type="http://schemas.openxmlformats.org/officeDocument/2006/relationships/ctrlProp" Target="../ctrlProps/ctrlProp146.xml"/><Relationship Id="rId310" Type="http://schemas.openxmlformats.org/officeDocument/2006/relationships/ctrlProp" Target="../ctrlProps/ctrlProp353.xml"/><Relationship Id="rId492" Type="http://schemas.openxmlformats.org/officeDocument/2006/relationships/ctrlProp" Target="../ctrlProps/ctrlProp535.xml"/><Relationship Id="rId548" Type="http://schemas.openxmlformats.org/officeDocument/2006/relationships/ctrlProp" Target="../ctrlProps/ctrlProp591.xml"/><Relationship Id="rId91" Type="http://schemas.openxmlformats.org/officeDocument/2006/relationships/ctrlProp" Target="../ctrlProps/ctrlProp134.xml"/><Relationship Id="rId145" Type="http://schemas.openxmlformats.org/officeDocument/2006/relationships/ctrlProp" Target="../ctrlProps/ctrlProp188.xml"/><Relationship Id="rId187" Type="http://schemas.openxmlformats.org/officeDocument/2006/relationships/ctrlProp" Target="../ctrlProps/ctrlProp230.xml"/><Relationship Id="rId352" Type="http://schemas.openxmlformats.org/officeDocument/2006/relationships/ctrlProp" Target="../ctrlProps/ctrlProp395.xml"/><Relationship Id="rId394" Type="http://schemas.openxmlformats.org/officeDocument/2006/relationships/ctrlProp" Target="../ctrlProps/ctrlProp437.xml"/><Relationship Id="rId408" Type="http://schemas.openxmlformats.org/officeDocument/2006/relationships/ctrlProp" Target="../ctrlProps/ctrlProp451.xml"/><Relationship Id="rId615" Type="http://schemas.openxmlformats.org/officeDocument/2006/relationships/ctrlProp" Target="../ctrlProps/ctrlProp658.xml"/><Relationship Id="rId212" Type="http://schemas.openxmlformats.org/officeDocument/2006/relationships/ctrlProp" Target="../ctrlProps/ctrlProp255.xml"/><Relationship Id="rId254" Type="http://schemas.openxmlformats.org/officeDocument/2006/relationships/ctrlProp" Target="../ctrlProps/ctrlProp297.xml"/><Relationship Id="rId657" Type="http://schemas.openxmlformats.org/officeDocument/2006/relationships/ctrlProp" Target="../ctrlProps/ctrlProp700.xml"/><Relationship Id="rId49" Type="http://schemas.openxmlformats.org/officeDocument/2006/relationships/ctrlProp" Target="../ctrlProps/ctrlProp92.xml"/><Relationship Id="rId114" Type="http://schemas.openxmlformats.org/officeDocument/2006/relationships/ctrlProp" Target="../ctrlProps/ctrlProp157.xml"/><Relationship Id="rId296" Type="http://schemas.openxmlformats.org/officeDocument/2006/relationships/ctrlProp" Target="../ctrlProps/ctrlProp339.xml"/><Relationship Id="rId461" Type="http://schemas.openxmlformats.org/officeDocument/2006/relationships/ctrlProp" Target="../ctrlProps/ctrlProp504.xml"/><Relationship Id="rId517" Type="http://schemas.openxmlformats.org/officeDocument/2006/relationships/ctrlProp" Target="../ctrlProps/ctrlProp560.xml"/><Relationship Id="rId559" Type="http://schemas.openxmlformats.org/officeDocument/2006/relationships/ctrlProp" Target="../ctrlProps/ctrlProp602.xml"/><Relationship Id="rId60" Type="http://schemas.openxmlformats.org/officeDocument/2006/relationships/ctrlProp" Target="../ctrlProps/ctrlProp103.xml"/><Relationship Id="rId156" Type="http://schemas.openxmlformats.org/officeDocument/2006/relationships/ctrlProp" Target="../ctrlProps/ctrlProp199.xml"/><Relationship Id="rId198" Type="http://schemas.openxmlformats.org/officeDocument/2006/relationships/ctrlProp" Target="../ctrlProps/ctrlProp241.xml"/><Relationship Id="rId321" Type="http://schemas.openxmlformats.org/officeDocument/2006/relationships/ctrlProp" Target="../ctrlProps/ctrlProp364.xml"/><Relationship Id="rId363" Type="http://schemas.openxmlformats.org/officeDocument/2006/relationships/ctrlProp" Target="../ctrlProps/ctrlProp406.xml"/><Relationship Id="rId419" Type="http://schemas.openxmlformats.org/officeDocument/2006/relationships/ctrlProp" Target="../ctrlProps/ctrlProp462.xml"/><Relationship Id="rId570" Type="http://schemas.openxmlformats.org/officeDocument/2006/relationships/ctrlProp" Target="../ctrlProps/ctrlProp613.xml"/><Relationship Id="rId626" Type="http://schemas.openxmlformats.org/officeDocument/2006/relationships/ctrlProp" Target="../ctrlProps/ctrlProp669.xml"/><Relationship Id="rId223" Type="http://schemas.openxmlformats.org/officeDocument/2006/relationships/ctrlProp" Target="../ctrlProps/ctrlProp266.xml"/><Relationship Id="rId430" Type="http://schemas.openxmlformats.org/officeDocument/2006/relationships/ctrlProp" Target="../ctrlProps/ctrlProp473.xml"/><Relationship Id="rId18" Type="http://schemas.openxmlformats.org/officeDocument/2006/relationships/ctrlProp" Target="../ctrlProps/ctrlProp61.xml"/><Relationship Id="rId265" Type="http://schemas.openxmlformats.org/officeDocument/2006/relationships/ctrlProp" Target="../ctrlProps/ctrlProp308.xml"/><Relationship Id="rId472" Type="http://schemas.openxmlformats.org/officeDocument/2006/relationships/ctrlProp" Target="../ctrlProps/ctrlProp515.xml"/><Relationship Id="rId528" Type="http://schemas.openxmlformats.org/officeDocument/2006/relationships/ctrlProp" Target="../ctrlProps/ctrlProp571.xml"/><Relationship Id="rId125" Type="http://schemas.openxmlformats.org/officeDocument/2006/relationships/ctrlProp" Target="../ctrlProps/ctrlProp168.xml"/><Relationship Id="rId167" Type="http://schemas.openxmlformats.org/officeDocument/2006/relationships/ctrlProp" Target="../ctrlProps/ctrlProp210.xml"/><Relationship Id="rId332" Type="http://schemas.openxmlformats.org/officeDocument/2006/relationships/ctrlProp" Target="../ctrlProps/ctrlProp375.xml"/><Relationship Id="rId374" Type="http://schemas.openxmlformats.org/officeDocument/2006/relationships/ctrlProp" Target="../ctrlProps/ctrlProp417.xml"/><Relationship Id="rId581" Type="http://schemas.openxmlformats.org/officeDocument/2006/relationships/ctrlProp" Target="../ctrlProps/ctrlProp624.xml"/><Relationship Id="rId71" Type="http://schemas.openxmlformats.org/officeDocument/2006/relationships/ctrlProp" Target="../ctrlProps/ctrlProp114.xml"/><Relationship Id="rId234" Type="http://schemas.openxmlformats.org/officeDocument/2006/relationships/ctrlProp" Target="../ctrlProps/ctrlProp277.xml"/><Relationship Id="rId637" Type="http://schemas.openxmlformats.org/officeDocument/2006/relationships/ctrlProp" Target="../ctrlProps/ctrlProp680.xml"/><Relationship Id="rId2" Type="http://schemas.openxmlformats.org/officeDocument/2006/relationships/drawing" Target="../drawings/drawing5.xml"/><Relationship Id="rId29" Type="http://schemas.openxmlformats.org/officeDocument/2006/relationships/ctrlProp" Target="../ctrlProps/ctrlProp72.xml"/><Relationship Id="rId276" Type="http://schemas.openxmlformats.org/officeDocument/2006/relationships/ctrlProp" Target="../ctrlProps/ctrlProp319.xml"/><Relationship Id="rId441" Type="http://schemas.openxmlformats.org/officeDocument/2006/relationships/ctrlProp" Target="../ctrlProps/ctrlProp484.xml"/><Relationship Id="rId483" Type="http://schemas.openxmlformats.org/officeDocument/2006/relationships/ctrlProp" Target="../ctrlProps/ctrlProp526.xml"/><Relationship Id="rId539" Type="http://schemas.openxmlformats.org/officeDocument/2006/relationships/ctrlProp" Target="../ctrlProps/ctrlProp582.xml"/><Relationship Id="rId40" Type="http://schemas.openxmlformats.org/officeDocument/2006/relationships/ctrlProp" Target="../ctrlProps/ctrlProp83.xml"/><Relationship Id="rId136" Type="http://schemas.openxmlformats.org/officeDocument/2006/relationships/ctrlProp" Target="../ctrlProps/ctrlProp179.xml"/><Relationship Id="rId178" Type="http://schemas.openxmlformats.org/officeDocument/2006/relationships/ctrlProp" Target="../ctrlProps/ctrlProp221.xml"/><Relationship Id="rId301" Type="http://schemas.openxmlformats.org/officeDocument/2006/relationships/ctrlProp" Target="../ctrlProps/ctrlProp344.xml"/><Relationship Id="rId343" Type="http://schemas.openxmlformats.org/officeDocument/2006/relationships/ctrlProp" Target="../ctrlProps/ctrlProp386.xml"/><Relationship Id="rId550" Type="http://schemas.openxmlformats.org/officeDocument/2006/relationships/ctrlProp" Target="../ctrlProps/ctrlProp593.xml"/><Relationship Id="rId82" Type="http://schemas.openxmlformats.org/officeDocument/2006/relationships/ctrlProp" Target="../ctrlProps/ctrlProp125.xml"/><Relationship Id="rId203" Type="http://schemas.openxmlformats.org/officeDocument/2006/relationships/ctrlProp" Target="../ctrlProps/ctrlProp246.xml"/><Relationship Id="rId385" Type="http://schemas.openxmlformats.org/officeDocument/2006/relationships/ctrlProp" Target="../ctrlProps/ctrlProp428.xml"/><Relationship Id="rId592" Type="http://schemas.openxmlformats.org/officeDocument/2006/relationships/ctrlProp" Target="../ctrlProps/ctrlProp635.xml"/><Relationship Id="rId606" Type="http://schemas.openxmlformats.org/officeDocument/2006/relationships/ctrlProp" Target="../ctrlProps/ctrlProp649.xml"/><Relationship Id="rId648" Type="http://schemas.openxmlformats.org/officeDocument/2006/relationships/ctrlProp" Target="../ctrlProps/ctrlProp691.xml"/><Relationship Id="rId245" Type="http://schemas.openxmlformats.org/officeDocument/2006/relationships/ctrlProp" Target="../ctrlProps/ctrlProp288.xml"/><Relationship Id="rId287" Type="http://schemas.openxmlformats.org/officeDocument/2006/relationships/ctrlProp" Target="../ctrlProps/ctrlProp330.xml"/><Relationship Id="rId410" Type="http://schemas.openxmlformats.org/officeDocument/2006/relationships/ctrlProp" Target="../ctrlProps/ctrlProp453.xml"/><Relationship Id="rId452" Type="http://schemas.openxmlformats.org/officeDocument/2006/relationships/ctrlProp" Target="../ctrlProps/ctrlProp495.xml"/><Relationship Id="rId494" Type="http://schemas.openxmlformats.org/officeDocument/2006/relationships/ctrlProp" Target="../ctrlProps/ctrlProp537.xml"/><Relationship Id="rId508" Type="http://schemas.openxmlformats.org/officeDocument/2006/relationships/ctrlProp" Target="../ctrlProps/ctrlProp551.xml"/><Relationship Id="rId105" Type="http://schemas.openxmlformats.org/officeDocument/2006/relationships/ctrlProp" Target="../ctrlProps/ctrlProp148.xml"/><Relationship Id="rId147" Type="http://schemas.openxmlformats.org/officeDocument/2006/relationships/ctrlProp" Target="../ctrlProps/ctrlProp190.xml"/><Relationship Id="rId312" Type="http://schemas.openxmlformats.org/officeDocument/2006/relationships/ctrlProp" Target="../ctrlProps/ctrlProp355.xml"/><Relationship Id="rId354" Type="http://schemas.openxmlformats.org/officeDocument/2006/relationships/ctrlProp" Target="../ctrlProps/ctrlProp397.xml"/><Relationship Id="rId51" Type="http://schemas.openxmlformats.org/officeDocument/2006/relationships/ctrlProp" Target="../ctrlProps/ctrlProp94.xml"/><Relationship Id="rId93" Type="http://schemas.openxmlformats.org/officeDocument/2006/relationships/ctrlProp" Target="../ctrlProps/ctrlProp136.xml"/><Relationship Id="rId189" Type="http://schemas.openxmlformats.org/officeDocument/2006/relationships/ctrlProp" Target="../ctrlProps/ctrlProp232.xml"/><Relationship Id="rId396" Type="http://schemas.openxmlformats.org/officeDocument/2006/relationships/ctrlProp" Target="../ctrlProps/ctrlProp439.xml"/><Relationship Id="rId561" Type="http://schemas.openxmlformats.org/officeDocument/2006/relationships/ctrlProp" Target="../ctrlProps/ctrlProp604.xml"/><Relationship Id="rId617" Type="http://schemas.openxmlformats.org/officeDocument/2006/relationships/ctrlProp" Target="../ctrlProps/ctrlProp660.xml"/><Relationship Id="rId214" Type="http://schemas.openxmlformats.org/officeDocument/2006/relationships/ctrlProp" Target="../ctrlProps/ctrlProp257.xml"/><Relationship Id="rId256" Type="http://schemas.openxmlformats.org/officeDocument/2006/relationships/ctrlProp" Target="../ctrlProps/ctrlProp299.xml"/><Relationship Id="rId298" Type="http://schemas.openxmlformats.org/officeDocument/2006/relationships/ctrlProp" Target="../ctrlProps/ctrlProp341.xml"/><Relationship Id="rId421" Type="http://schemas.openxmlformats.org/officeDocument/2006/relationships/ctrlProp" Target="../ctrlProps/ctrlProp464.xml"/><Relationship Id="rId463" Type="http://schemas.openxmlformats.org/officeDocument/2006/relationships/ctrlProp" Target="../ctrlProps/ctrlProp506.xml"/><Relationship Id="rId519" Type="http://schemas.openxmlformats.org/officeDocument/2006/relationships/ctrlProp" Target="../ctrlProps/ctrlProp562.xml"/><Relationship Id="rId116" Type="http://schemas.openxmlformats.org/officeDocument/2006/relationships/ctrlProp" Target="../ctrlProps/ctrlProp159.xml"/><Relationship Id="rId158" Type="http://schemas.openxmlformats.org/officeDocument/2006/relationships/ctrlProp" Target="../ctrlProps/ctrlProp201.xml"/><Relationship Id="rId323" Type="http://schemas.openxmlformats.org/officeDocument/2006/relationships/ctrlProp" Target="../ctrlProps/ctrlProp366.xml"/><Relationship Id="rId530" Type="http://schemas.openxmlformats.org/officeDocument/2006/relationships/ctrlProp" Target="../ctrlProps/ctrlProp573.xml"/><Relationship Id="rId20" Type="http://schemas.openxmlformats.org/officeDocument/2006/relationships/ctrlProp" Target="../ctrlProps/ctrlProp63.xml"/><Relationship Id="rId62" Type="http://schemas.openxmlformats.org/officeDocument/2006/relationships/ctrlProp" Target="../ctrlProps/ctrlProp105.xml"/><Relationship Id="rId365" Type="http://schemas.openxmlformats.org/officeDocument/2006/relationships/ctrlProp" Target="../ctrlProps/ctrlProp408.xml"/><Relationship Id="rId572" Type="http://schemas.openxmlformats.org/officeDocument/2006/relationships/ctrlProp" Target="../ctrlProps/ctrlProp615.xml"/><Relationship Id="rId628" Type="http://schemas.openxmlformats.org/officeDocument/2006/relationships/ctrlProp" Target="../ctrlProps/ctrlProp671.xml"/><Relationship Id="rId225" Type="http://schemas.openxmlformats.org/officeDocument/2006/relationships/ctrlProp" Target="../ctrlProps/ctrlProp268.xml"/><Relationship Id="rId267" Type="http://schemas.openxmlformats.org/officeDocument/2006/relationships/ctrlProp" Target="../ctrlProps/ctrlProp310.xml"/><Relationship Id="rId432" Type="http://schemas.openxmlformats.org/officeDocument/2006/relationships/ctrlProp" Target="../ctrlProps/ctrlProp475.xml"/><Relationship Id="rId474" Type="http://schemas.openxmlformats.org/officeDocument/2006/relationships/ctrlProp" Target="../ctrlProps/ctrlProp517.xml"/><Relationship Id="rId127" Type="http://schemas.openxmlformats.org/officeDocument/2006/relationships/ctrlProp" Target="../ctrlProps/ctrlProp170.xml"/><Relationship Id="rId31" Type="http://schemas.openxmlformats.org/officeDocument/2006/relationships/ctrlProp" Target="../ctrlProps/ctrlProp74.xml"/><Relationship Id="rId73" Type="http://schemas.openxmlformats.org/officeDocument/2006/relationships/ctrlProp" Target="../ctrlProps/ctrlProp116.xml"/><Relationship Id="rId169" Type="http://schemas.openxmlformats.org/officeDocument/2006/relationships/ctrlProp" Target="../ctrlProps/ctrlProp212.xml"/><Relationship Id="rId334" Type="http://schemas.openxmlformats.org/officeDocument/2006/relationships/ctrlProp" Target="../ctrlProps/ctrlProp377.xml"/><Relationship Id="rId376" Type="http://schemas.openxmlformats.org/officeDocument/2006/relationships/ctrlProp" Target="../ctrlProps/ctrlProp419.xml"/><Relationship Id="rId541" Type="http://schemas.openxmlformats.org/officeDocument/2006/relationships/ctrlProp" Target="../ctrlProps/ctrlProp584.xml"/><Relationship Id="rId583" Type="http://schemas.openxmlformats.org/officeDocument/2006/relationships/ctrlProp" Target="../ctrlProps/ctrlProp626.xml"/><Relationship Id="rId639" Type="http://schemas.openxmlformats.org/officeDocument/2006/relationships/ctrlProp" Target="../ctrlProps/ctrlProp682.xml"/><Relationship Id="rId4" Type="http://schemas.openxmlformats.org/officeDocument/2006/relationships/ctrlProp" Target="../ctrlProps/ctrlProp47.xml"/><Relationship Id="rId180" Type="http://schemas.openxmlformats.org/officeDocument/2006/relationships/ctrlProp" Target="../ctrlProps/ctrlProp223.xml"/><Relationship Id="rId236" Type="http://schemas.openxmlformats.org/officeDocument/2006/relationships/ctrlProp" Target="../ctrlProps/ctrlProp279.xml"/><Relationship Id="rId278" Type="http://schemas.openxmlformats.org/officeDocument/2006/relationships/ctrlProp" Target="../ctrlProps/ctrlProp321.xml"/><Relationship Id="rId401" Type="http://schemas.openxmlformats.org/officeDocument/2006/relationships/ctrlProp" Target="../ctrlProps/ctrlProp444.xml"/><Relationship Id="rId443" Type="http://schemas.openxmlformats.org/officeDocument/2006/relationships/ctrlProp" Target="../ctrlProps/ctrlProp486.xml"/><Relationship Id="rId650" Type="http://schemas.openxmlformats.org/officeDocument/2006/relationships/ctrlProp" Target="../ctrlProps/ctrlProp693.xml"/><Relationship Id="rId303" Type="http://schemas.openxmlformats.org/officeDocument/2006/relationships/ctrlProp" Target="../ctrlProps/ctrlProp346.xml"/><Relationship Id="rId485" Type="http://schemas.openxmlformats.org/officeDocument/2006/relationships/ctrlProp" Target="../ctrlProps/ctrlProp528.xml"/><Relationship Id="rId42" Type="http://schemas.openxmlformats.org/officeDocument/2006/relationships/ctrlProp" Target="../ctrlProps/ctrlProp85.xml"/><Relationship Id="rId84" Type="http://schemas.openxmlformats.org/officeDocument/2006/relationships/ctrlProp" Target="../ctrlProps/ctrlProp127.xml"/><Relationship Id="rId138" Type="http://schemas.openxmlformats.org/officeDocument/2006/relationships/ctrlProp" Target="../ctrlProps/ctrlProp181.xml"/><Relationship Id="rId345" Type="http://schemas.openxmlformats.org/officeDocument/2006/relationships/ctrlProp" Target="../ctrlProps/ctrlProp388.xml"/><Relationship Id="rId387" Type="http://schemas.openxmlformats.org/officeDocument/2006/relationships/ctrlProp" Target="../ctrlProps/ctrlProp430.xml"/><Relationship Id="rId510" Type="http://schemas.openxmlformats.org/officeDocument/2006/relationships/ctrlProp" Target="../ctrlProps/ctrlProp553.xml"/><Relationship Id="rId552" Type="http://schemas.openxmlformats.org/officeDocument/2006/relationships/ctrlProp" Target="../ctrlProps/ctrlProp595.xml"/><Relationship Id="rId594" Type="http://schemas.openxmlformats.org/officeDocument/2006/relationships/ctrlProp" Target="../ctrlProps/ctrlProp637.xml"/><Relationship Id="rId608" Type="http://schemas.openxmlformats.org/officeDocument/2006/relationships/ctrlProp" Target="../ctrlProps/ctrlProp651.xml"/><Relationship Id="rId191" Type="http://schemas.openxmlformats.org/officeDocument/2006/relationships/ctrlProp" Target="../ctrlProps/ctrlProp234.xml"/><Relationship Id="rId205" Type="http://schemas.openxmlformats.org/officeDocument/2006/relationships/ctrlProp" Target="../ctrlProps/ctrlProp248.xml"/><Relationship Id="rId247" Type="http://schemas.openxmlformats.org/officeDocument/2006/relationships/ctrlProp" Target="../ctrlProps/ctrlProp290.xml"/><Relationship Id="rId412" Type="http://schemas.openxmlformats.org/officeDocument/2006/relationships/ctrlProp" Target="../ctrlProps/ctrlProp455.xml"/><Relationship Id="rId107" Type="http://schemas.openxmlformats.org/officeDocument/2006/relationships/ctrlProp" Target="../ctrlProps/ctrlProp150.xml"/><Relationship Id="rId289" Type="http://schemas.openxmlformats.org/officeDocument/2006/relationships/ctrlProp" Target="../ctrlProps/ctrlProp332.xml"/><Relationship Id="rId454" Type="http://schemas.openxmlformats.org/officeDocument/2006/relationships/ctrlProp" Target="../ctrlProps/ctrlProp497.xml"/><Relationship Id="rId496" Type="http://schemas.openxmlformats.org/officeDocument/2006/relationships/ctrlProp" Target="../ctrlProps/ctrlProp539.xml"/><Relationship Id="rId11" Type="http://schemas.openxmlformats.org/officeDocument/2006/relationships/ctrlProp" Target="../ctrlProps/ctrlProp54.xml"/><Relationship Id="rId53" Type="http://schemas.openxmlformats.org/officeDocument/2006/relationships/ctrlProp" Target="../ctrlProps/ctrlProp96.xml"/><Relationship Id="rId149" Type="http://schemas.openxmlformats.org/officeDocument/2006/relationships/ctrlProp" Target="../ctrlProps/ctrlProp192.xml"/><Relationship Id="rId314" Type="http://schemas.openxmlformats.org/officeDocument/2006/relationships/ctrlProp" Target="../ctrlProps/ctrlProp357.xml"/><Relationship Id="rId356" Type="http://schemas.openxmlformats.org/officeDocument/2006/relationships/ctrlProp" Target="../ctrlProps/ctrlProp399.xml"/><Relationship Id="rId398" Type="http://schemas.openxmlformats.org/officeDocument/2006/relationships/ctrlProp" Target="../ctrlProps/ctrlProp441.xml"/><Relationship Id="rId521" Type="http://schemas.openxmlformats.org/officeDocument/2006/relationships/ctrlProp" Target="../ctrlProps/ctrlProp564.xml"/><Relationship Id="rId563" Type="http://schemas.openxmlformats.org/officeDocument/2006/relationships/ctrlProp" Target="../ctrlProps/ctrlProp606.xml"/><Relationship Id="rId619" Type="http://schemas.openxmlformats.org/officeDocument/2006/relationships/ctrlProp" Target="../ctrlProps/ctrlProp662.xml"/><Relationship Id="rId95" Type="http://schemas.openxmlformats.org/officeDocument/2006/relationships/ctrlProp" Target="../ctrlProps/ctrlProp138.xml"/><Relationship Id="rId160" Type="http://schemas.openxmlformats.org/officeDocument/2006/relationships/ctrlProp" Target="../ctrlProps/ctrlProp203.xml"/><Relationship Id="rId216" Type="http://schemas.openxmlformats.org/officeDocument/2006/relationships/ctrlProp" Target="../ctrlProps/ctrlProp259.xml"/><Relationship Id="rId423" Type="http://schemas.openxmlformats.org/officeDocument/2006/relationships/ctrlProp" Target="../ctrlProps/ctrlProp466.xml"/><Relationship Id="rId258" Type="http://schemas.openxmlformats.org/officeDocument/2006/relationships/ctrlProp" Target="../ctrlProps/ctrlProp301.xml"/><Relationship Id="rId465" Type="http://schemas.openxmlformats.org/officeDocument/2006/relationships/ctrlProp" Target="../ctrlProps/ctrlProp508.xml"/><Relationship Id="rId630" Type="http://schemas.openxmlformats.org/officeDocument/2006/relationships/ctrlProp" Target="../ctrlProps/ctrlProp673.xml"/><Relationship Id="rId22" Type="http://schemas.openxmlformats.org/officeDocument/2006/relationships/ctrlProp" Target="../ctrlProps/ctrlProp65.xml"/><Relationship Id="rId64" Type="http://schemas.openxmlformats.org/officeDocument/2006/relationships/ctrlProp" Target="../ctrlProps/ctrlProp107.xml"/><Relationship Id="rId118" Type="http://schemas.openxmlformats.org/officeDocument/2006/relationships/ctrlProp" Target="../ctrlProps/ctrlProp161.xml"/><Relationship Id="rId325" Type="http://schemas.openxmlformats.org/officeDocument/2006/relationships/ctrlProp" Target="../ctrlProps/ctrlProp368.xml"/><Relationship Id="rId367" Type="http://schemas.openxmlformats.org/officeDocument/2006/relationships/ctrlProp" Target="../ctrlProps/ctrlProp410.xml"/><Relationship Id="rId532" Type="http://schemas.openxmlformats.org/officeDocument/2006/relationships/ctrlProp" Target="../ctrlProps/ctrlProp575.xml"/><Relationship Id="rId574" Type="http://schemas.openxmlformats.org/officeDocument/2006/relationships/ctrlProp" Target="../ctrlProps/ctrlProp617.xml"/><Relationship Id="rId171" Type="http://schemas.openxmlformats.org/officeDocument/2006/relationships/ctrlProp" Target="../ctrlProps/ctrlProp214.xml"/><Relationship Id="rId227" Type="http://schemas.openxmlformats.org/officeDocument/2006/relationships/ctrlProp" Target="../ctrlProps/ctrlProp270.xml"/><Relationship Id="rId269" Type="http://schemas.openxmlformats.org/officeDocument/2006/relationships/ctrlProp" Target="../ctrlProps/ctrlProp312.xml"/><Relationship Id="rId434" Type="http://schemas.openxmlformats.org/officeDocument/2006/relationships/ctrlProp" Target="../ctrlProps/ctrlProp477.xml"/><Relationship Id="rId476" Type="http://schemas.openxmlformats.org/officeDocument/2006/relationships/ctrlProp" Target="../ctrlProps/ctrlProp519.xml"/><Relationship Id="rId641" Type="http://schemas.openxmlformats.org/officeDocument/2006/relationships/ctrlProp" Target="../ctrlProps/ctrlProp684.xml"/><Relationship Id="rId33" Type="http://schemas.openxmlformats.org/officeDocument/2006/relationships/ctrlProp" Target="../ctrlProps/ctrlProp76.xml"/><Relationship Id="rId129" Type="http://schemas.openxmlformats.org/officeDocument/2006/relationships/ctrlProp" Target="../ctrlProps/ctrlProp172.xml"/><Relationship Id="rId280" Type="http://schemas.openxmlformats.org/officeDocument/2006/relationships/ctrlProp" Target="../ctrlProps/ctrlProp323.xml"/><Relationship Id="rId336" Type="http://schemas.openxmlformats.org/officeDocument/2006/relationships/ctrlProp" Target="../ctrlProps/ctrlProp379.xml"/><Relationship Id="rId501" Type="http://schemas.openxmlformats.org/officeDocument/2006/relationships/ctrlProp" Target="../ctrlProps/ctrlProp544.xml"/><Relationship Id="rId543" Type="http://schemas.openxmlformats.org/officeDocument/2006/relationships/ctrlProp" Target="../ctrlProps/ctrlProp586.xml"/><Relationship Id="rId75" Type="http://schemas.openxmlformats.org/officeDocument/2006/relationships/ctrlProp" Target="../ctrlProps/ctrlProp118.xml"/><Relationship Id="rId140" Type="http://schemas.openxmlformats.org/officeDocument/2006/relationships/ctrlProp" Target="../ctrlProps/ctrlProp183.xml"/><Relationship Id="rId182" Type="http://schemas.openxmlformats.org/officeDocument/2006/relationships/ctrlProp" Target="../ctrlProps/ctrlProp225.xml"/><Relationship Id="rId378" Type="http://schemas.openxmlformats.org/officeDocument/2006/relationships/ctrlProp" Target="../ctrlProps/ctrlProp421.xml"/><Relationship Id="rId403" Type="http://schemas.openxmlformats.org/officeDocument/2006/relationships/ctrlProp" Target="../ctrlProps/ctrlProp446.xml"/><Relationship Id="rId585" Type="http://schemas.openxmlformats.org/officeDocument/2006/relationships/ctrlProp" Target="../ctrlProps/ctrlProp628.xml"/><Relationship Id="rId6" Type="http://schemas.openxmlformats.org/officeDocument/2006/relationships/ctrlProp" Target="../ctrlProps/ctrlProp49.xml"/><Relationship Id="rId238" Type="http://schemas.openxmlformats.org/officeDocument/2006/relationships/ctrlProp" Target="../ctrlProps/ctrlProp281.xml"/><Relationship Id="rId445" Type="http://schemas.openxmlformats.org/officeDocument/2006/relationships/ctrlProp" Target="../ctrlProps/ctrlProp488.xml"/><Relationship Id="rId487" Type="http://schemas.openxmlformats.org/officeDocument/2006/relationships/ctrlProp" Target="../ctrlProps/ctrlProp530.xml"/><Relationship Id="rId610" Type="http://schemas.openxmlformats.org/officeDocument/2006/relationships/ctrlProp" Target="../ctrlProps/ctrlProp653.xml"/><Relationship Id="rId652" Type="http://schemas.openxmlformats.org/officeDocument/2006/relationships/ctrlProp" Target="../ctrlProps/ctrlProp695.xml"/><Relationship Id="rId291" Type="http://schemas.openxmlformats.org/officeDocument/2006/relationships/ctrlProp" Target="../ctrlProps/ctrlProp334.xml"/><Relationship Id="rId305" Type="http://schemas.openxmlformats.org/officeDocument/2006/relationships/ctrlProp" Target="../ctrlProps/ctrlProp348.xml"/><Relationship Id="rId347" Type="http://schemas.openxmlformats.org/officeDocument/2006/relationships/ctrlProp" Target="../ctrlProps/ctrlProp390.xml"/><Relationship Id="rId512" Type="http://schemas.openxmlformats.org/officeDocument/2006/relationships/ctrlProp" Target="../ctrlProps/ctrlProp555.xml"/><Relationship Id="rId44" Type="http://schemas.openxmlformats.org/officeDocument/2006/relationships/ctrlProp" Target="../ctrlProps/ctrlProp87.xml"/><Relationship Id="rId86" Type="http://schemas.openxmlformats.org/officeDocument/2006/relationships/ctrlProp" Target="../ctrlProps/ctrlProp129.xml"/><Relationship Id="rId151" Type="http://schemas.openxmlformats.org/officeDocument/2006/relationships/ctrlProp" Target="../ctrlProps/ctrlProp194.xml"/><Relationship Id="rId389" Type="http://schemas.openxmlformats.org/officeDocument/2006/relationships/ctrlProp" Target="../ctrlProps/ctrlProp432.xml"/><Relationship Id="rId554" Type="http://schemas.openxmlformats.org/officeDocument/2006/relationships/ctrlProp" Target="../ctrlProps/ctrlProp597.xml"/><Relationship Id="rId596" Type="http://schemas.openxmlformats.org/officeDocument/2006/relationships/ctrlProp" Target="../ctrlProps/ctrlProp639.xml"/><Relationship Id="rId193" Type="http://schemas.openxmlformats.org/officeDocument/2006/relationships/ctrlProp" Target="../ctrlProps/ctrlProp236.xml"/><Relationship Id="rId207" Type="http://schemas.openxmlformats.org/officeDocument/2006/relationships/ctrlProp" Target="../ctrlProps/ctrlProp250.xml"/><Relationship Id="rId249" Type="http://schemas.openxmlformats.org/officeDocument/2006/relationships/ctrlProp" Target="../ctrlProps/ctrlProp292.xml"/><Relationship Id="rId414" Type="http://schemas.openxmlformats.org/officeDocument/2006/relationships/ctrlProp" Target="../ctrlProps/ctrlProp457.xml"/><Relationship Id="rId456" Type="http://schemas.openxmlformats.org/officeDocument/2006/relationships/ctrlProp" Target="../ctrlProps/ctrlProp499.xml"/><Relationship Id="rId498" Type="http://schemas.openxmlformats.org/officeDocument/2006/relationships/ctrlProp" Target="../ctrlProps/ctrlProp541.xml"/><Relationship Id="rId621" Type="http://schemas.openxmlformats.org/officeDocument/2006/relationships/ctrlProp" Target="../ctrlProps/ctrlProp664.xml"/><Relationship Id="rId13" Type="http://schemas.openxmlformats.org/officeDocument/2006/relationships/ctrlProp" Target="../ctrlProps/ctrlProp56.xml"/><Relationship Id="rId109" Type="http://schemas.openxmlformats.org/officeDocument/2006/relationships/ctrlProp" Target="../ctrlProps/ctrlProp152.xml"/><Relationship Id="rId260" Type="http://schemas.openxmlformats.org/officeDocument/2006/relationships/ctrlProp" Target="../ctrlProps/ctrlProp303.xml"/><Relationship Id="rId316" Type="http://schemas.openxmlformats.org/officeDocument/2006/relationships/ctrlProp" Target="../ctrlProps/ctrlProp359.xml"/><Relationship Id="rId523" Type="http://schemas.openxmlformats.org/officeDocument/2006/relationships/ctrlProp" Target="../ctrlProps/ctrlProp566.xml"/><Relationship Id="rId55" Type="http://schemas.openxmlformats.org/officeDocument/2006/relationships/ctrlProp" Target="../ctrlProps/ctrlProp98.xml"/><Relationship Id="rId97" Type="http://schemas.openxmlformats.org/officeDocument/2006/relationships/ctrlProp" Target="../ctrlProps/ctrlProp140.xml"/><Relationship Id="rId120" Type="http://schemas.openxmlformats.org/officeDocument/2006/relationships/ctrlProp" Target="../ctrlProps/ctrlProp163.xml"/><Relationship Id="rId358" Type="http://schemas.openxmlformats.org/officeDocument/2006/relationships/ctrlProp" Target="../ctrlProps/ctrlProp401.xml"/><Relationship Id="rId565" Type="http://schemas.openxmlformats.org/officeDocument/2006/relationships/ctrlProp" Target="../ctrlProps/ctrlProp608.xml"/><Relationship Id="rId162" Type="http://schemas.openxmlformats.org/officeDocument/2006/relationships/ctrlProp" Target="../ctrlProps/ctrlProp205.xml"/><Relationship Id="rId218" Type="http://schemas.openxmlformats.org/officeDocument/2006/relationships/ctrlProp" Target="../ctrlProps/ctrlProp261.xml"/><Relationship Id="rId425" Type="http://schemas.openxmlformats.org/officeDocument/2006/relationships/ctrlProp" Target="../ctrlProps/ctrlProp468.xml"/><Relationship Id="rId467" Type="http://schemas.openxmlformats.org/officeDocument/2006/relationships/ctrlProp" Target="../ctrlProps/ctrlProp510.xml"/><Relationship Id="rId632" Type="http://schemas.openxmlformats.org/officeDocument/2006/relationships/ctrlProp" Target="../ctrlProps/ctrlProp675.xml"/><Relationship Id="rId271" Type="http://schemas.openxmlformats.org/officeDocument/2006/relationships/ctrlProp" Target="../ctrlProps/ctrlProp314.xml"/><Relationship Id="rId24" Type="http://schemas.openxmlformats.org/officeDocument/2006/relationships/ctrlProp" Target="../ctrlProps/ctrlProp67.xml"/><Relationship Id="rId66" Type="http://schemas.openxmlformats.org/officeDocument/2006/relationships/ctrlProp" Target="../ctrlProps/ctrlProp109.xml"/><Relationship Id="rId131" Type="http://schemas.openxmlformats.org/officeDocument/2006/relationships/ctrlProp" Target="../ctrlProps/ctrlProp174.xml"/><Relationship Id="rId327" Type="http://schemas.openxmlformats.org/officeDocument/2006/relationships/ctrlProp" Target="../ctrlProps/ctrlProp370.xml"/><Relationship Id="rId369" Type="http://schemas.openxmlformats.org/officeDocument/2006/relationships/ctrlProp" Target="../ctrlProps/ctrlProp412.xml"/><Relationship Id="rId534" Type="http://schemas.openxmlformats.org/officeDocument/2006/relationships/ctrlProp" Target="../ctrlProps/ctrlProp577.xml"/><Relationship Id="rId576" Type="http://schemas.openxmlformats.org/officeDocument/2006/relationships/ctrlProp" Target="../ctrlProps/ctrlProp619.xml"/><Relationship Id="rId173" Type="http://schemas.openxmlformats.org/officeDocument/2006/relationships/ctrlProp" Target="../ctrlProps/ctrlProp216.xml"/><Relationship Id="rId229" Type="http://schemas.openxmlformats.org/officeDocument/2006/relationships/ctrlProp" Target="../ctrlProps/ctrlProp272.xml"/><Relationship Id="rId380" Type="http://schemas.openxmlformats.org/officeDocument/2006/relationships/ctrlProp" Target="../ctrlProps/ctrlProp423.xml"/><Relationship Id="rId436" Type="http://schemas.openxmlformats.org/officeDocument/2006/relationships/ctrlProp" Target="../ctrlProps/ctrlProp479.xml"/><Relationship Id="rId601" Type="http://schemas.openxmlformats.org/officeDocument/2006/relationships/ctrlProp" Target="../ctrlProps/ctrlProp644.xml"/><Relationship Id="rId643" Type="http://schemas.openxmlformats.org/officeDocument/2006/relationships/ctrlProp" Target="../ctrlProps/ctrlProp686.xml"/><Relationship Id="rId240" Type="http://schemas.openxmlformats.org/officeDocument/2006/relationships/ctrlProp" Target="../ctrlProps/ctrlProp283.xml"/><Relationship Id="rId478" Type="http://schemas.openxmlformats.org/officeDocument/2006/relationships/ctrlProp" Target="../ctrlProps/ctrlProp521.xml"/><Relationship Id="rId35" Type="http://schemas.openxmlformats.org/officeDocument/2006/relationships/ctrlProp" Target="../ctrlProps/ctrlProp78.xml"/><Relationship Id="rId77" Type="http://schemas.openxmlformats.org/officeDocument/2006/relationships/ctrlProp" Target="../ctrlProps/ctrlProp120.xml"/><Relationship Id="rId100" Type="http://schemas.openxmlformats.org/officeDocument/2006/relationships/ctrlProp" Target="../ctrlProps/ctrlProp143.xml"/><Relationship Id="rId282" Type="http://schemas.openxmlformats.org/officeDocument/2006/relationships/ctrlProp" Target="../ctrlProps/ctrlProp325.xml"/><Relationship Id="rId338" Type="http://schemas.openxmlformats.org/officeDocument/2006/relationships/ctrlProp" Target="../ctrlProps/ctrlProp381.xml"/><Relationship Id="rId503" Type="http://schemas.openxmlformats.org/officeDocument/2006/relationships/ctrlProp" Target="../ctrlProps/ctrlProp546.xml"/><Relationship Id="rId545" Type="http://schemas.openxmlformats.org/officeDocument/2006/relationships/ctrlProp" Target="../ctrlProps/ctrlProp588.xml"/><Relationship Id="rId587" Type="http://schemas.openxmlformats.org/officeDocument/2006/relationships/ctrlProp" Target="../ctrlProps/ctrlProp630.xml"/><Relationship Id="rId8" Type="http://schemas.openxmlformats.org/officeDocument/2006/relationships/ctrlProp" Target="../ctrlProps/ctrlProp51.xml"/><Relationship Id="rId142" Type="http://schemas.openxmlformats.org/officeDocument/2006/relationships/ctrlProp" Target="../ctrlProps/ctrlProp185.xml"/><Relationship Id="rId184" Type="http://schemas.openxmlformats.org/officeDocument/2006/relationships/ctrlProp" Target="../ctrlProps/ctrlProp227.xml"/><Relationship Id="rId391" Type="http://schemas.openxmlformats.org/officeDocument/2006/relationships/ctrlProp" Target="../ctrlProps/ctrlProp434.xml"/><Relationship Id="rId405" Type="http://schemas.openxmlformats.org/officeDocument/2006/relationships/ctrlProp" Target="../ctrlProps/ctrlProp448.xml"/><Relationship Id="rId447" Type="http://schemas.openxmlformats.org/officeDocument/2006/relationships/ctrlProp" Target="../ctrlProps/ctrlProp490.xml"/><Relationship Id="rId612" Type="http://schemas.openxmlformats.org/officeDocument/2006/relationships/ctrlProp" Target="../ctrlProps/ctrlProp655.xml"/><Relationship Id="rId251" Type="http://schemas.openxmlformats.org/officeDocument/2006/relationships/ctrlProp" Target="../ctrlProps/ctrlProp294.xml"/><Relationship Id="rId489" Type="http://schemas.openxmlformats.org/officeDocument/2006/relationships/ctrlProp" Target="../ctrlProps/ctrlProp532.xml"/><Relationship Id="rId654" Type="http://schemas.openxmlformats.org/officeDocument/2006/relationships/ctrlProp" Target="../ctrlProps/ctrlProp697.xml"/><Relationship Id="rId46" Type="http://schemas.openxmlformats.org/officeDocument/2006/relationships/ctrlProp" Target="../ctrlProps/ctrlProp89.xml"/><Relationship Id="rId293" Type="http://schemas.openxmlformats.org/officeDocument/2006/relationships/ctrlProp" Target="../ctrlProps/ctrlProp336.xml"/><Relationship Id="rId307" Type="http://schemas.openxmlformats.org/officeDocument/2006/relationships/ctrlProp" Target="../ctrlProps/ctrlProp350.xml"/><Relationship Id="rId349" Type="http://schemas.openxmlformats.org/officeDocument/2006/relationships/ctrlProp" Target="../ctrlProps/ctrlProp392.xml"/><Relationship Id="rId514" Type="http://schemas.openxmlformats.org/officeDocument/2006/relationships/ctrlProp" Target="../ctrlProps/ctrlProp557.xml"/><Relationship Id="rId556" Type="http://schemas.openxmlformats.org/officeDocument/2006/relationships/ctrlProp" Target="../ctrlProps/ctrlProp599.xml"/><Relationship Id="rId88" Type="http://schemas.openxmlformats.org/officeDocument/2006/relationships/ctrlProp" Target="../ctrlProps/ctrlProp131.xml"/><Relationship Id="rId111" Type="http://schemas.openxmlformats.org/officeDocument/2006/relationships/ctrlProp" Target="../ctrlProps/ctrlProp154.xml"/><Relationship Id="rId153" Type="http://schemas.openxmlformats.org/officeDocument/2006/relationships/ctrlProp" Target="../ctrlProps/ctrlProp196.xml"/><Relationship Id="rId195" Type="http://schemas.openxmlformats.org/officeDocument/2006/relationships/ctrlProp" Target="../ctrlProps/ctrlProp238.xml"/><Relationship Id="rId209" Type="http://schemas.openxmlformats.org/officeDocument/2006/relationships/ctrlProp" Target="../ctrlProps/ctrlProp252.xml"/><Relationship Id="rId360" Type="http://schemas.openxmlformats.org/officeDocument/2006/relationships/ctrlProp" Target="../ctrlProps/ctrlProp403.xml"/><Relationship Id="rId416" Type="http://schemas.openxmlformats.org/officeDocument/2006/relationships/ctrlProp" Target="../ctrlProps/ctrlProp459.xml"/><Relationship Id="rId598" Type="http://schemas.openxmlformats.org/officeDocument/2006/relationships/ctrlProp" Target="../ctrlProps/ctrlProp641.xml"/><Relationship Id="rId220" Type="http://schemas.openxmlformats.org/officeDocument/2006/relationships/ctrlProp" Target="../ctrlProps/ctrlProp263.xml"/><Relationship Id="rId458" Type="http://schemas.openxmlformats.org/officeDocument/2006/relationships/ctrlProp" Target="../ctrlProps/ctrlProp501.xml"/><Relationship Id="rId623" Type="http://schemas.openxmlformats.org/officeDocument/2006/relationships/ctrlProp" Target="../ctrlProps/ctrlProp666.xml"/><Relationship Id="rId15" Type="http://schemas.openxmlformats.org/officeDocument/2006/relationships/ctrlProp" Target="../ctrlProps/ctrlProp58.xml"/><Relationship Id="rId57" Type="http://schemas.openxmlformats.org/officeDocument/2006/relationships/ctrlProp" Target="../ctrlProps/ctrlProp100.xml"/><Relationship Id="rId262" Type="http://schemas.openxmlformats.org/officeDocument/2006/relationships/ctrlProp" Target="../ctrlProps/ctrlProp305.xml"/><Relationship Id="rId318" Type="http://schemas.openxmlformats.org/officeDocument/2006/relationships/ctrlProp" Target="../ctrlProps/ctrlProp361.xml"/><Relationship Id="rId525" Type="http://schemas.openxmlformats.org/officeDocument/2006/relationships/ctrlProp" Target="../ctrlProps/ctrlProp568.xml"/><Relationship Id="rId567" Type="http://schemas.openxmlformats.org/officeDocument/2006/relationships/ctrlProp" Target="../ctrlProps/ctrlProp610.xml"/><Relationship Id="rId99" Type="http://schemas.openxmlformats.org/officeDocument/2006/relationships/ctrlProp" Target="../ctrlProps/ctrlProp142.xml"/><Relationship Id="rId122" Type="http://schemas.openxmlformats.org/officeDocument/2006/relationships/ctrlProp" Target="../ctrlProps/ctrlProp165.xml"/><Relationship Id="rId164" Type="http://schemas.openxmlformats.org/officeDocument/2006/relationships/ctrlProp" Target="../ctrlProps/ctrlProp207.xml"/><Relationship Id="rId371" Type="http://schemas.openxmlformats.org/officeDocument/2006/relationships/ctrlProp" Target="../ctrlProps/ctrlProp414.xml"/><Relationship Id="rId427" Type="http://schemas.openxmlformats.org/officeDocument/2006/relationships/ctrlProp" Target="../ctrlProps/ctrlProp470.xml"/><Relationship Id="rId469" Type="http://schemas.openxmlformats.org/officeDocument/2006/relationships/ctrlProp" Target="../ctrlProps/ctrlProp512.xml"/><Relationship Id="rId634" Type="http://schemas.openxmlformats.org/officeDocument/2006/relationships/ctrlProp" Target="../ctrlProps/ctrlProp677.xml"/><Relationship Id="rId26" Type="http://schemas.openxmlformats.org/officeDocument/2006/relationships/ctrlProp" Target="../ctrlProps/ctrlProp69.xml"/><Relationship Id="rId231" Type="http://schemas.openxmlformats.org/officeDocument/2006/relationships/ctrlProp" Target="../ctrlProps/ctrlProp274.xml"/><Relationship Id="rId273" Type="http://schemas.openxmlformats.org/officeDocument/2006/relationships/ctrlProp" Target="../ctrlProps/ctrlProp316.xml"/><Relationship Id="rId329" Type="http://schemas.openxmlformats.org/officeDocument/2006/relationships/ctrlProp" Target="../ctrlProps/ctrlProp372.xml"/><Relationship Id="rId480" Type="http://schemas.openxmlformats.org/officeDocument/2006/relationships/ctrlProp" Target="../ctrlProps/ctrlProp523.xml"/><Relationship Id="rId536" Type="http://schemas.openxmlformats.org/officeDocument/2006/relationships/ctrlProp" Target="../ctrlProps/ctrlProp579.xml"/><Relationship Id="rId68" Type="http://schemas.openxmlformats.org/officeDocument/2006/relationships/ctrlProp" Target="../ctrlProps/ctrlProp111.xml"/><Relationship Id="rId133" Type="http://schemas.openxmlformats.org/officeDocument/2006/relationships/ctrlProp" Target="../ctrlProps/ctrlProp176.xml"/><Relationship Id="rId175" Type="http://schemas.openxmlformats.org/officeDocument/2006/relationships/ctrlProp" Target="../ctrlProps/ctrlProp218.xml"/><Relationship Id="rId340" Type="http://schemas.openxmlformats.org/officeDocument/2006/relationships/ctrlProp" Target="../ctrlProps/ctrlProp383.xml"/><Relationship Id="rId578" Type="http://schemas.openxmlformats.org/officeDocument/2006/relationships/ctrlProp" Target="../ctrlProps/ctrlProp621.xml"/><Relationship Id="rId200" Type="http://schemas.openxmlformats.org/officeDocument/2006/relationships/ctrlProp" Target="../ctrlProps/ctrlProp243.xml"/><Relationship Id="rId382" Type="http://schemas.openxmlformats.org/officeDocument/2006/relationships/ctrlProp" Target="../ctrlProps/ctrlProp425.xml"/><Relationship Id="rId438" Type="http://schemas.openxmlformats.org/officeDocument/2006/relationships/ctrlProp" Target="../ctrlProps/ctrlProp481.xml"/><Relationship Id="rId603" Type="http://schemas.openxmlformats.org/officeDocument/2006/relationships/ctrlProp" Target="../ctrlProps/ctrlProp646.xml"/><Relationship Id="rId645" Type="http://schemas.openxmlformats.org/officeDocument/2006/relationships/ctrlProp" Target="../ctrlProps/ctrlProp688.xml"/><Relationship Id="rId242" Type="http://schemas.openxmlformats.org/officeDocument/2006/relationships/ctrlProp" Target="../ctrlProps/ctrlProp285.xml"/><Relationship Id="rId284" Type="http://schemas.openxmlformats.org/officeDocument/2006/relationships/ctrlProp" Target="../ctrlProps/ctrlProp327.xml"/><Relationship Id="rId491" Type="http://schemas.openxmlformats.org/officeDocument/2006/relationships/ctrlProp" Target="../ctrlProps/ctrlProp534.xml"/><Relationship Id="rId505" Type="http://schemas.openxmlformats.org/officeDocument/2006/relationships/ctrlProp" Target="../ctrlProps/ctrlProp548.xml"/><Relationship Id="rId37" Type="http://schemas.openxmlformats.org/officeDocument/2006/relationships/ctrlProp" Target="../ctrlProps/ctrlProp80.xml"/><Relationship Id="rId79" Type="http://schemas.openxmlformats.org/officeDocument/2006/relationships/ctrlProp" Target="../ctrlProps/ctrlProp122.xml"/><Relationship Id="rId102" Type="http://schemas.openxmlformats.org/officeDocument/2006/relationships/ctrlProp" Target="../ctrlProps/ctrlProp145.xml"/><Relationship Id="rId144" Type="http://schemas.openxmlformats.org/officeDocument/2006/relationships/ctrlProp" Target="../ctrlProps/ctrlProp187.xml"/><Relationship Id="rId547" Type="http://schemas.openxmlformats.org/officeDocument/2006/relationships/ctrlProp" Target="../ctrlProps/ctrlProp590.xml"/><Relationship Id="rId589" Type="http://schemas.openxmlformats.org/officeDocument/2006/relationships/ctrlProp" Target="../ctrlProps/ctrlProp632.xml"/><Relationship Id="rId90" Type="http://schemas.openxmlformats.org/officeDocument/2006/relationships/ctrlProp" Target="../ctrlProps/ctrlProp133.xml"/><Relationship Id="rId186" Type="http://schemas.openxmlformats.org/officeDocument/2006/relationships/ctrlProp" Target="../ctrlProps/ctrlProp229.xml"/><Relationship Id="rId351" Type="http://schemas.openxmlformats.org/officeDocument/2006/relationships/ctrlProp" Target="../ctrlProps/ctrlProp394.xml"/><Relationship Id="rId393" Type="http://schemas.openxmlformats.org/officeDocument/2006/relationships/ctrlProp" Target="../ctrlProps/ctrlProp436.xml"/><Relationship Id="rId407" Type="http://schemas.openxmlformats.org/officeDocument/2006/relationships/ctrlProp" Target="../ctrlProps/ctrlProp450.xml"/><Relationship Id="rId449" Type="http://schemas.openxmlformats.org/officeDocument/2006/relationships/ctrlProp" Target="../ctrlProps/ctrlProp492.xml"/><Relationship Id="rId614" Type="http://schemas.openxmlformats.org/officeDocument/2006/relationships/ctrlProp" Target="../ctrlProps/ctrlProp657.xml"/><Relationship Id="rId656" Type="http://schemas.openxmlformats.org/officeDocument/2006/relationships/ctrlProp" Target="../ctrlProps/ctrlProp699.xml"/><Relationship Id="rId211" Type="http://schemas.openxmlformats.org/officeDocument/2006/relationships/ctrlProp" Target="../ctrlProps/ctrlProp254.xml"/><Relationship Id="rId253" Type="http://schemas.openxmlformats.org/officeDocument/2006/relationships/ctrlProp" Target="../ctrlProps/ctrlProp296.xml"/><Relationship Id="rId295" Type="http://schemas.openxmlformats.org/officeDocument/2006/relationships/ctrlProp" Target="../ctrlProps/ctrlProp338.xml"/><Relationship Id="rId309" Type="http://schemas.openxmlformats.org/officeDocument/2006/relationships/ctrlProp" Target="../ctrlProps/ctrlProp352.xml"/><Relationship Id="rId460" Type="http://schemas.openxmlformats.org/officeDocument/2006/relationships/ctrlProp" Target="../ctrlProps/ctrlProp503.xml"/><Relationship Id="rId516" Type="http://schemas.openxmlformats.org/officeDocument/2006/relationships/ctrlProp" Target="../ctrlProps/ctrlProp559.xml"/><Relationship Id="rId48" Type="http://schemas.openxmlformats.org/officeDocument/2006/relationships/ctrlProp" Target="../ctrlProps/ctrlProp91.xml"/><Relationship Id="rId113" Type="http://schemas.openxmlformats.org/officeDocument/2006/relationships/ctrlProp" Target="../ctrlProps/ctrlProp156.xml"/><Relationship Id="rId320" Type="http://schemas.openxmlformats.org/officeDocument/2006/relationships/ctrlProp" Target="../ctrlProps/ctrlProp363.xml"/><Relationship Id="rId558" Type="http://schemas.openxmlformats.org/officeDocument/2006/relationships/ctrlProp" Target="../ctrlProps/ctrlProp601.xml"/><Relationship Id="rId155" Type="http://schemas.openxmlformats.org/officeDocument/2006/relationships/ctrlProp" Target="../ctrlProps/ctrlProp198.xml"/><Relationship Id="rId197" Type="http://schemas.openxmlformats.org/officeDocument/2006/relationships/ctrlProp" Target="../ctrlProps/ctrlProp240.xml"/><Relationship Id="rId362" Type="http://schemas.openxmlformats.org/officeDocument/2006/relationships/ctrlProp" Target="../ctrlProps/ctrlProp405.xml"/><Relationship Id="rId418" Type="http://schemas.openxmlformats.org/officeDocument/2006/relationships/ctrlProp" Target="../ctrlProps/ctrlProp461.xml"/><Relationship Id="rId625" Type="http://schemas.openxmlformats.org/officeDocument/2006/relationships/ctrlProp" Target="../ctrlProps/ctrlProp668.xml"/><Relationship Id="rId222" Type="http://schemas.openxmlformats.org/officeDocument/2006/relationships/ctrlProp" Target="../ctrlProps/ctrlProp265.xml"/><Relationship Id="rId264" Type="http://schemas.openxmlformats.org/officeDocument/2006/relationships/ctrlProp" Target="../ctrlProps/ctrlProp307.xml"/><Relationship Id="rId471" Type="http://schemas.openxmlformats.org/officeDocument/2006/relationships/ctrlProp" Target="../ctrlProps/ctrlProp514.xml"/><Relationship Id="rId17" Type="http://schemas.openxmlformats.org/officeDocument/2006/relationships/ctrlProp" Target="../ctrlProps/ctrlProp60.xml"/><Relationship Id="rId59" Type="http://schemas.openxmlformats.org/officeDocument/2006/relationships/ctrlProp" Target="../ctrlProps/ctrlProp102.xml"/><Relationship Id="rId124" Type="http://schemas.openxmlformats.org/officeDocument/2006/relationships/ctrlProp" Target="../ctrlProps/ctrlProp167.xml"/><Relationship Id="rId527" Type="http://schemas.openxmlformats.org/officeDocument/2006/relationships/ctrlProp" Target="../ctrlProps/ctrlProp570.xml"/><Relationship Id="rId569" Type="http://schemas.openxmlformats.org/officeDocument/2006/relationships/ctrlProp" Target="../ctrlProps/ctrlProp612.xml"/><Relationship Id="rId70" Type="http://schemas.openxmlformats.org/officeDocument/2006/relationships/ctrlProp" Target="../ctrlProps/ctrlProp113.xml"/><Relationship Id="rId166" Type="http://schemas.openxmlformats.org/officeDocument/2006/relationships/ctrlProp" Target="../ctrlProps/ctrlProp209.xml"/><Relationship Id="rId331" Type="http://schemas.openxmlformats.org/officeDocument/2006/relationships/ctrlProp" Target="../ctrlProps/ctrlProp374.xml"/><Relationship Id="rId373" Type="http://schemas.openxmlformats.org/officeDocument/2006/relationships/ctrlProp" Target="../ctrlProps/ctrlProp416.xml"/><Relationship Id="rId429" Type="http://schemas.openxmlformats.org/officeDocument/2006/relationships/ctrlProp" Target="../ctrlProps/ctrlProp472.xml"/><Relationship Id="rId580" Type="http://schemas.openxmlformats.org/officeDocument/2006/relationships/ctrlProp" Target="../ctrlProps/ctrlProp623.xml"/><Relationship Id="rId636" Type="http://schemas.openxmlformats.org/officeDocument/2006/relationships/ctrlProp" Target="../ctrlProps/ctrlProp679.xml"/><Relationship Id="rId1" Type="http://schemas.openxmlformats.org/officeDocument/2006/relationships/printerSettings" Target="../printerSettings/printerSettings5.bin"/><Relationship Id="rId233" Type="http://schemas.openxmlformats.org/officeDocument/2006/relationships/ctrlProp" Target="../ctrlProps/ctrlProp276.xml"/><Relationship Id="rId440" Type="http://schemas.openxmlformats.org/officeDocument/2006/relationships/ctrlProp" Target="../ctrlProps/ctrlProp483.xml"/><Relationship Id="rId28" Type="http://schemas.openxmlformats.org/officeDocument/2006/relationships/ctrlProp" Target="../ctrlProps/ctrlProp71.xml"/><Relationship Id="rId275" Type="http://schemas.openxmlformats.org/officeDocument/2006/relationships/ctrlProp" Target="../ctrlProps/ctrlProp318.xml"/><Relationship Id="rId300" Type="http://schemas.openxmlformats.org/officeDocument/2006/relationships/ctrlProp" Target="../ctrlProps/ctrlProp343.xml"/><Relationship Id="rId482" Type="http://schemas.openxmlformats.org/officeDocument/2006/relationships/ctrlProp" Target="../ctrlProps/ctrlProp525.xml"/><Relationship Id="rId538" Type="http://schemas.openxmlformats.org/officeDocument/2006/relationships/ctrlProp" Target="../ctrlProps/ctrlProp581.xml"/><Relationship Id="rId81" Type="http://schemas.openxmlformats.org/officeDocument/2006/relationships/ctrlProp" Target="../ctrlProps/ctrlProp124.xml"/><Relationship Id="rId135" Type="http://schemas.openxmlformats.org/officeDocument/2006/relationships/ctrlProp" Target="../ctrlProps/ctrlProp178.xml"/><Relationship Id="rId177" Type="http://schemas.openxmlformats.org/officeDocument/2006/relationships/ctrlProp" Target="../ctrlProps/ctrlProp220.xml"/><Relationship Id="rId342" Type="http://schemas.openxmlformats.org/officeDocument/2006/relationships/ctrlProp" Target="../ctrlProps/ctrlProp385.xml"/><Relationship Id="rId384" Type="http://schemas.openxmlformats.org/officeDocument/2006/relationships/ctrlProp" Target="../ctrlProps/ctrlProp427.xml"/><Relationship Id="rId591" Type="http://schemas.openxmlformats.org/officeDocument/2006/relationships/ctrlProp" Target="../ctrlProps/ctrlProp634.xml"/><Relationship Id="rId605" Type="http://schemas.openxmlformats.org/officeDocument/2006/relationships/ctrlProp" Target="../ctrlProps/ctrlProp648.xml"/><Relationship Id="rId202" Type="http://schemas.openxmlformats.org/officeDocument/2006/relationships/ctrlProp" Target="../ctrlProps/ctrlProp245.xml"/><Relationship Id="rId244" Type="http://schemas.openxmlformats.org/officeDocument/2006/relationships/ctrlProp" Target="../ctrlProps/ctrlProp287.xml"/><Relationship Id="rId647" Type="http://schemas.openxmlformats.org/officeDocument/2006/relationships/ctrlProp" Target="../ctrlProps/ctrlProp690.xml"/><Relationship Id="rId39" Type="http://schemas.openxmlformats.org/officeDocument/2006/relationships/ctrlProp" Target="../ctrlProps/ctrlProp82.xml"/><Relationship Id="rId286" Type="http://schemas.openxmlformats.org/officeDocument/2006/relationships/ctrlProp" Target="../ctrlProps/ctrlProp329.xml"/><Relationship Id="rId451" Type="http://schemas.openxmlformats.org/officeDocument/2006/relationships/ctrlProp" Target="../ctrlProps/ctrlProp494.xml"/><Relationship Id="rId493" Type="http://schemas.openxmlformats.org/officeDocument/2006/relationships/ctrlProp" Target="../ctrlProps/ctrlProp536.xml"/><Relationship Id="rId507" Type="http://schemas.openxmlformats.org/officeDocument/2006/relationships/ctrlProp" Target="../ctrlProps/ctrlProp550.xml"/><Relationship Id="rId549" Type="http://schemas.openxmlformats.org/officeDocument/2006/relationships/ctrlProp" Target="../ctrlProps/ctrlProp592.xml"/><Relationship Id="rId50" Type="http://schemas.openxmlformats.org/officeDocument/2006/relationships/ctrlProp" Target="../ctrlProps/ctrlProp93.xml"/><Relationship Id="rId104" Type="http://schemas.openxmlformats.org/officeDocument/2006/relationships/ctrlProp" Target="../ctrlProps/ctrlProp147.xml"/><Relationship Id="rId146" Type="http://schemas.openxmlformats.org/officeDocument/2006/relationships/ctrlProp" Target="../ctrlProps/ctrlProp189.xml"/><Relationship Id="rId188" Type="http://schemas.openxmlformats.org/officeDocument/2006/relationships/ctrlProp" Target="../ctrlProps/ctrlProp231.xml"/><Relationship Id="rId311" Type="http://schemas.openxmlformats.org/officeDocument/2006/relationships/ctrlProp" Target="../ctrlProps/ctrlProp354.xml"/><Relationship Id="rId353" Type="http://schemas.openxmlformats.org/officeDocument/2006/relationships/ctrlProp" Target="../ctrlProps/ctrlProp396.xml"/><Relationship Id="rId395" Type="http://schemas.openxmlformats.org/officeDocument/2006/relationships/ctrlProp" Target="../ctrlProps/ctrlProp438.xml"/><Relationship Id="rId409" Type="http://schemas.openxmlformats.org/officeDocument/2006/relationships/ctrlProp" Target="../ctrlProps/ctrlProp452.xml"/><Relationship Id="rId560" Type="http://schemas.openxmlformats.org/officeDocument/2006/relationships/ctrlProp" Target="../ctrlProps/ctrlProp603.xml"/><Relationship Id="rId92" Type="http://schemas.openxmlformats.org/officeDocument/2006/relationships/ctrlProp" Target="../ctrlProps/ctrlProp135.xml"/><Relationship Id="rId213" Type="http://schemas.openxmlformats.org/officeDocument/2006/relationships/ctrlProp" Target="../ctrlProps/ctrlProp256.xml"/><Relationship Id="rId420" Type="http://schemas.openxmlformats.org/officeDocument/2006/relationships/ctrlProp" Target="../ctrlProps/ctrlProp463.xml"/><Relationship Id="rId616" Type="http://schemas.openxmlformats.org/officeDocument/2006/relationships/ctrlProp" Target="../ctrlProps/ctrlProp659.xml"/><Relationship Id="rId658" Type="http://schemas.openxmlformats.org/officeDocument/2006/relationships/comments" Target="../comments3.xml"/><Relationship Id="rId255" Type="http://schemas.openxmlformats.org/officeDocument/2006/relationships/ctrlProp" Target="../ctrlProps/ctrlProp298.xml"/><Relationship Id="rId297" Type="http://schemas.openxmlformats.org/officeDocument/2006/relationships/ctrlProp" Target="../ctrlProps/ctrlProp340.xml"/><Relationship Id="rId462" Type="http://schemas.openxmlformats.org/officeDocument/2006/relationships/ctrlProp" Target="../ctrlProps/ctrlProp505.xml"/><Relationship Id="rId518" Type="http://schemas.openxmlformats.org/officeDocument/2006/relationships/ctrlProp" Target="../ctrlProps/ctrlProp561.xml"/><Relationship Id="rId115" Type="http://schemas.openxmlformats.org/officeDocument/2006/relationships/ctrlProp" Target="../ctrlProps/ctrlProp158.xml"/><Relationship Id="rId157" Type="http://schemas.openxmlformats.org/officeDocument/2006/relationships/ctrlProp" Target="../ctrlProps/ctrlProp200.xml"/><Relationship Id="rId322" Type="http://schemas.openxmlformats.org/officeDocument/2006/relationships/ctrlProp" Target="../ctrlProps/ctrlProp365.xml"/><Relationship Id="rId364" Type="http://schemas.openxmlformats.org/officeDocument/2006/relationships/ctrlProp" Target="../ctrlProps/ctrlProp407.xml"/><Relationship Id="rId61" Type="http://schemas.openxmlformats.org/officeDocument/2006/relationships/ctrlProp" Target="../ctrlProps/ctrlProp104.xml"/><Relationship Id="rId199" Type="http://schemas.openxmlformats.org/officeDocument/2006/relationships/ctrlProp" Target="../ctrlProps/ctrlProp242.xml"/><Relationship Id="rId571" Type="http://schemas.openxmlformats.org/officeDocument/2006/relationships/ctrlProp" Target="../ctrlProps/ctrlProp614.xml"/><Relationship Id="rId627" Type="http://schemas.openxmlformats.org/officeDocument/2006/relationships/ctrlProp" Target="../ctrlProps/ctrlProp670.xml"/><Relationship Id="rId19" Type="http://schemas.openxmlformats.org/officeDocument/2006/relationships/ctrlProp" Target="../ctrlProps/ctrlProp62.xml"/><Relationship Id="rId224" Type="http://schemas.openxmlformats.org/officeDocument/2006/relationships/ctrlProp" Target="../ctrlProps/ctrlProp267.xml"/><Relationship Id="rId266" Type="http://schemas.openxmlformats.org/officeDocument/2006/relationships/ctrlProp" Target="../ctrlProps/ctrlProp309.xml"/><Relationship Id="rId431" Type="http://schemas.openxmlformats.org/officeDocument/2006/relationships/ctrlProp" Target="../ctrlProps/ctrlProp474.xml"/><Relationship Id="rId473" Type="http://schemas.openxmlformats.org/officeDocument/2006/relationships/ctrlProp" Target="../ctrlProps/ctrlProp516.xml"/><Relationship Id="rId529" Type="http://schemas.openxmlformats.org/officeDocument/2006/relationships/ctrlProp" Target="../ctrlProps/ctrlProp572.xml"/><Relationship Id="rId30" Type="http://schemas.openxmlformats.org/officeDocument/2006/relationships/ctrlProp" Target="../ctrlProps/ctrlProp73.xml"/><Relationship Id="rId126" Type="http://schemas.openxmlformats.org/officeDocument/2006/relationships/ctrlProp" Target="../ctrlProps/ctrlProp169.xml"/><Relationship Id="rId168" Type="http://schemas.openxmlformats.org/officeDocument/2006/relationships/ctrlProp" Target="../ctrlProps/ctrlProp211.xml"/><Relationship Id="rId333" Type="http://schemas.openxmlformats.org/officeDocument/2006/relationships/ctrlProp" Target="../ctrlProps/ctrlProp376.xml"/><Relationship Id="rId540" Type="http://schemas.openxmlformats.org/officeDocument/2006/relationships/ctrlProp" Target="../ctrlProps/ctrlProp583.xml"/><Relationship Id="rId72" Type="http://schemas.openxmlformats.org/officeDocument/2006/relationships/ctrlProp" Target="../ctrlProps/ctrlProp115.xml"/><Relationship Id="rId375" Type="http://schemas.openxmlformats.org/officeDocument/2006/relationships/ctrlProp" Target="../ctrlProps/ctrlProp418.xml"/><Relationship Id="rId582" Type="http://schemas.openxmlformats.org/officeDocument/2006/relationships/ctrlProp" Target="../ctrlProps/ctrlProp625.xml"/><Relationship Id="rId638" Type="http://schemas.openxmlformats.org/officeDocument/2006/relationships/ctrlProp" Target="../ctrlProps/ctrlProp681.xml"/><Relationship Id="rId3" Type="http://schemas.openxmlformats.org/officeDocument/2006/relationships/vmlDrawing" Target="../drawings/vmlDrawing4.vml"/><Relationship Id="rId235" Type="http://schemas.openxmlformats.org/officeDocument/2006/relationships/ctrlProp" Target="../ctrlProps/ctrlProp278.xml"/><Relationship Id="rId277" Type="http://schemas.openxmlformats.org/officeDocument/2006/relationships/ctrlProp" Target="../ctrlProps/ctrlProp320.xml"/><Relationship Id="rId400" Type="http://schemas.openxmlformats.org/officeDocument/2006/relationships/ctrlProp" Target="../ctrlProps/ctrlProp443.xml"/><Relationship Id="rId442" Type="http://schemas.openxmlformats.org/officeDocument/2006/relationships/ctrlProp" Target="../ctrlProps/ctrlProp485.xml"/><Relationship Id="rId484" Type="http://schemas.openxmlformats.org/officeDocument/2006/relationships/ctrlProp" Target="../ctrlProps/ctrlProp527.xml"/><Relationship Id="rId137" Type="http://schemas.openxmlformats.org/officeDocument/2006/relationships/ctrlProp" Target="../ctrlProps/ctrlProp180.xml"/><Relationship Id="rId302" Type="http://schemas.openxmlformats.org/officeDocument/2006/relationships/ctrlProp" Target="../ctrlProps/ctrlProp345.xml"/><Relationship Id="rId344" Type="http://schemas.openxmlformats.org/officeDocument/2006/relationships/ctrlProp" Target="../ctrlProps/ctrlProp387.xml"/><Relationship Id="rId41" Type="http://schemas.openxmlformats.org/officeDocument/2006/relationships/ctrlProp" Target="../ctrlProps/ctrlProp84.xml"/><Relationship Id="rId83" Type="http://schemas.openxmlformats.org/officeDocument/2006/relationships/ctrlProp" Target="../ctrlProps/ctrlProp126.xml"/><Relationship Id="rId179" Type="http://schemas.openxmlformats.org/officeDocument/2006/relationships/ctrlProp" Target="../ctrlProps/ctrlProp222.xml"/><Relationship Id="rId386" Type="http://schemas.openxmlformats.org/officeDocument/2006/relationships/ctrlProp" Target="../ctrlProps/ctrlProp429.xml"/><Relationship Id="rId551" Type="http://schemas.openxmlformats.org/officeDocument/2006/relationships/ctrlProp" Target="../ctrlProps/ctrlProp594.xml"/><Relationship Id="rId593" Type="http://schemas.openxmlformats.org/officeDocument/2006/relationships/ctrlProp" Target="../ctrlProps/ctrlProp636.xml"/><Relationship Id="rId607" Type="http://schemas.openxmlformats.org/officeDocument/2006/relationships/ctrlProp" Target="../ctrlProps/ctrlProp650.xml"/><Relationship Id="rId649" Type="http://schemas.openxmlformats.org/officeDocument/2006/relationships/ctrlProp" Target="../ctrlProps/ctrlProp692.xml"/><Relationship Id="rId190" Type="http://schemas.openxmlformats.org/officeDocument/2006/relationships/ctrlProp" Target="../ctrlProps/ctrlProp233.xml"/><Relationship Id="rId204" Type="http://schemas.openxmlformats.org/officeDocument/2006/relationships/ctrlProp" Target="../ctrlProps/ctrlProp247.xml"/><Relationship Id="rId246" Type="http://schemas.openxmlformats.org/officeDocument/2006/relationships/ctrlProp" Target="../ctrlProps/ctrlProp289.xml"/><Relationship Id="rId288" Type="http://schemas.openxmlformats.org/officeDocument/2006/relationships/ctrlProp" Target="../ctrlProps/ctrlProp331.xml"/><Relationship Id="rId411" Type="http://schemas.openxmlformats.org/officeDocument/2006/relationships/ctrlProp" Target="../ctrlProps/ctrlProp454.xml"/><Relationship Id="rId453" Type="http://schemas.openxmlformats.org/officeDocument/2006/relationships/ctrlProp" Target="../ctrlProps/ctrlProp496.xml"/><Relationship Id="rId509" Type="http://schemas.openxmlformats.org/officeDocument/2006/relationships/ctrlProp" Target="../ctrlProps/ctrlProp552.xml"/><Relationship Id="rId106" Type="http://schemas.openxmlformats.org/officeDocument/2006/relationships/ctrlProp" Target="../ctrlProps/ctrlProp149.xml"/><Relationship Id="rId313" Type="http://schemas.openxmlformats.org/officeDocument/2006/relationships/ctrlProp" Target="../ctrlProps/ctrlProp356.xml"/><Relationship Id="rId495" Type="http://schemas.openxmlformats.org/officeDocument/2006/relationships/ctrlProp" Target="../ctrlProps/ctrlProp538.xml"/><Relationship Id="rId10" Type="http://schemas.openxmlformats.org/officeDocument/2006/relationships/ctrlProp" Target="../ctrlProps/ctrlProp53.xml"/><Relationship Id="rId52" Type="http://schemas.openxmlformats.org/officeDocument/2006/relationships/ctrlProp" Target="../ctrlProps/ctrlProp95.xml"/><Relationship Id="rId94" Type="http://schemas.openxmlformats.org/officeDocument/2006/relationships/ctrlProp" Target="../ctrlProps/ctrlProp137.xml"/><Relationship Id="rId148" Type="http://schemas.openxmlformats.org/officeDocument/2006/relationships/ctrlProp" Target="../ctrlProps/ctrlProp191.xml"/><Relationship Id="rId355" Type="http://schemas.openxmlformats.org/officeDocument/2006/relationships/ctrlProp" Target="../ctrlProps/ctrlProp398.xml"/><Relationship Id="rId397" Type="http://schemas.openxmlformats.org/officeDocument/2006/relationships/ctrlProp" Target="../ctrlProps/ctrlProp440.xml"/><Relationship Id="rId520" Type="http://schemas.openxmlformats.org/officeDocument/2006/relationships/ctrlProp" Target="../ctrlProps/ctrlProp563.xml"/><Relationship Id="rId562" Type="http://schemas.openxmlformats.org/officeDocument/2006/relationships/ctrlProp" Target="../ctrlProps/ctrlProp605.xml"/><Relationship Id="rId618" Type="http://schemas.openxmlformats.org/officeDocument/2006/relationships/ctrlProp" Target="../ctrlProps/ctrlProp661.xml"/><Relationship Id="rId215" Type="http://schemas.openxmlformats.org/officeDocument/2006/relationships/ctrlProp" Target="../ctrlProps/ctrlProp258.xml"/><Relationship Id="rId257" Type="http://schemas.openxmlformats.org/officeDocument/2006/relationships/ctrlProp" Target="../ctrlProps/ctrlProp300.xml"/><Relationship Id="rId422" Type="http://schemas.openxmlformats.org/officeDocument/2006/relationships/ctrlProp" Target="../ctrlProps/ctrlProp465.xml"/><Relationship Id="rId464" Type="http://schemas.openxmlformats.org/officeDocument/2006/relationships/ctrlProp" Target="../ctrlProps/ctrlProp507.xml"/><Relationship Id="rId299" Type="http://schemas.openxmlformats.org/officeDocument/2006/relationships/ctrlProp" Target="../ctrlProps/ctrlProp342.xml"/><Relationship Id="rId63" Type="http://schemas.openxmlformats.org/officeDocument/2006/relationships/ctrlProp" Target="../ctrlProps/ctrlProp106.xml"/><Relationship Id="rId159" Type="http://schemas.openxmlformats.org/officeDocument/2006/relationships/ctrlProp" Target="../ctrlProps/ctrlProp202.xml"/><Relationship Id="rId366" Type="http://schemas.openxmlformats.org/officeDocument/2006/relationships/ctrlProp" Target="../ctrlProps/ctrlProp409.xml"/><Relationship Id="rId573" Type="http://schemas.openxmlformats.org/officeDocument/2006/relationships/ctrlProp" Target="../ctrlProps/ctrlProp616.xml"/><Relationship Id="rId226" Type="http://schemas.openxmlformats.org/officeDocument/2006/relationships/ctrlProp" Target="../ctrlProps/ctrlProp269.xml"/><Relationship Id="rId433" Type="http://schemas.openxmlformats.org/officeDocument/2006/relationships/ctrlProp" Target="../ctrlProps/ctrlProp476.xml"/><Relationship Id="rId640" Type="http://schemas.openxmlformats.org/officeDocument/2006/relationships/ctrlProp" Target="../ctrlProps/ctrlProp683.xml"/><Relationship Id="rId74" Type="http://schemas.openxmlformats.org/officeDocument/2006/relationships/ctrlProp" Target="../ctrlProps/ctrlProp117.xml"/><Relationship Id="rId377" Type="http://schemas.openxmlformats.org/officeDocument/2006/relationships/ctrlProp" Target="../ctrlProps/ctrlProp420.xml"/><Relationship Id="rId500" Type="http://schemas.openxmlformats.org/officeDocument/2006/relationships/ctrlProp" Target="../ctrlProps/ctrlProp543.xml"/><Relationship Id="rId584" Type="http://schemas.openxmlformats.org/officeDocument/2006/relationships/ctrlProp" Target="../ctrlProps/ctrlProp627.xml"/><Relationship Id="rId5" Type="http://schemas.openxmlformats.org/officeDocument/2006/relationships/ctrlProp" Target="../ctrlProps/ctrlProp48.xml"/><Relationship Id="rId237" Type="http://schemas.openxmlformats.org/officeDocument/2006/relationships/ctrlProp" Target="../ctrlProps/ctrlProp280.xml"/><Relationship Id="rId444" Type="http://schemas.openxmlformats.org/officeDocument/2006/relationships/ctrlProp" Target="../ctrlProps/ctrlProp487.xml"/><Relationship Id="rId651" Type="http://schemas.openxmlformats.org/officeDocument/2006/relationships/ctrlProp" Target="../ctrlProps/ctrlProp694.xml"/><Relationship Id="rId290" Type="http://schemas.openxmlformats.org/officeDocument/2006/relationships/ctrlProp" Target="../ctrlProps/ctrlProp333.xml"/><Relationship Id="rId304" Type="http://schemas.openxmlformats.org/officeDocument/2006/relationships/ctrlProp" Target="../ctrlProps/ctrlProp347.xml"/><Relationship Id="rId388" Type="http://schemas.openxmlformats.org/officeDocument/2006/relationships/ctrlProp" Target="../ctrlProps/ctrlProp431.xml"/><Relationship Id="rId511" Type="http://schemas.openxmlformats.org/officeDocument/2006/relationships/ctrlProp" Target="../ctrlProps/ctrlProp554.xml"/><Relationship Id="rId609" Type="http://schemas.openxmlformats.org/officeDocument/2006/relationships/ctrlProp" Target="../ctrlProps/ctrlProp652.xml"/><Relationship Id="rId85" Type="http://schemas.openxmlformats.org/officeDocument/2006/relationships/ctrlProp" Target="../ctrlProps/ctrlProp128.xml"/><Relationship Id="rId150" Type="http://schemas.openxmlformats.org/officeDocument/2006/relationships/ctrlProp" Target="../ctrlProps/ctrlProp193.xml"/><Relationship Id="rId595" Type="http://schemas.openxmlformats.org/officeDocument/2006/relationships/ctrlProp" Target="../ctrlProps/ctrlProp638.xml"/><Relationship Id="rId248" Type="http://schemas.openxmlformats.org/officeDocument/2006/relationships/ctrlProp" Target="../ctrlProps/ctrlProp291.xml"/><Relationship Id="rId455" Type="http://schemas.openxmlformats.org/officeDocument/2006/relationships/ctrlProp" Target="../ctrlProps/ctrlProp498.xml"/><Relationship Id="rId12" Type="http://schemas.openxmlformats.org/officeDocument/2006/relationships/ctrlProp" Target="../ctrlProps/ctrlProp55.xml"/><Relationship Id="rId108" Type="http://schemas.openxmlformats.org/officeDocument/2006/relationships/ctrlProp" Target="../ctrlProps/ctrlProp151.xml"/><Relationship Id="rId315" Type="http://schemas.openxmlformats.org/officeDocument/2006/relationships/ctrlProp" Target="../ctrlProps/ctrlProp358.xml"/><Relationship Id="rId522" Type="http://schemas.openxmlformats.org/officeDocument/2006/relationships/ctrlProp" Target="../ctrlProps/ctrlProp565.xml"/><Relationship Id="rId96" Type="http://schemas.openxmlformats.org/officeDocument/2006/relationships/ctrlProp" Target="../ctrlProps/ctrlProp139.xml"/><Relationship Id="rId161" Type="http://schemas.openxmlformats.org/officeDocument/2006/relationships/ctrlProp" Target="../ctrlProps/ctrlProp204.xml"/><Relationship Id="rId399" Type="http://schemas.openxmlformats.org/officeDocument/2006/relationships/ctrlProp" Target="../ctrlProps/ctrlProp442.xml"/><Relationship Id="rId259" Type="http://schemas.openxmlformats.org/officeDocument/2006/relationships/ctrlProp" Target="../ctrlProps/ctrlProp302.xml"/><Relationship Id="rId466" Type="http://schemas.openxmlformats.org/officeDocument/2006/relationships/ctrlProp" Target="../ctrlProps/ctrlProp509.xml"/><Relationship Id="rId23" Type="http://schemas.openxmlformats.org/officeDocument/2006/relationships/ctrlProp" Target="../ctrlProps/ctrlProp66.xml"/><Relationship Id="rId119" Type="http://schemas.openxmlformats.org/officeDocument/2006/relationships/ctrlProp" Target="../ctrlProps/ctrlProp162.xml"/><Relationship Id="rId326" Type="http://schemas.openxmlformats.org/officeDocument/2006/relationships/ctrlProp" Target="../ctrlProps/ctrlProp369.xml"/><Relationship Id="rId533" Type="http://schemas.openxmlformats.org/officeDocument/2006/relationships/ctrlProp" Target="../ctrlProps/ctrlProp576.xml"/><Relationship Id="rId172" Type="http://schemas.openxmlformats.org/officeDocument/2006/relationships/ctrlProp" Target="../ctrlProps/ctrlProp215.xml"/><Relationship Id="rId477" Type="http://schemas.openxmlformats.org/officeDocument/2006/relationships/ctrlProp" Target="../ctrlProps/ctrlProp520.xml"/><Relationship Id="rId600" Type="http://schemas.openxmlformats.org/officeDocument/2006/relationships/ctrlProp" Target="../ctrlProps/ctrlProp643.xml"/><Relationship Id="rId337" Type="http://schemas.openxmlformats.org/officeDocument/2006/relationships/ctrlProp" Target="../ctrlProps/ctrlProp380.xml"/><Relationship Id="rId34" Type="http://schemas.openxmlformats.org/officeDocument/2006/relationships/ctrlProp" Target="../ctrlProps/ctrlProp77.xml"/><Relationship Id="rId544" Type="http://schemas.openxmlformats.org/officeDocument/2006/relationships/ctrlProp" Target="../ctrlProps/ctrlProp587.xml"/><Relationship Id="rId183" Type="http://schemas.openxmlformats.org/officeDocument/2006/relationships/ctrlProp" Target="../ctrlProps/ctrlProp226.xml"/><Relationship Id="rId390" Type="http://schemas.openxmlformats.org/officeDocument/2006/relationships/ctrlProp" Target="../ctrlProps/ctrlProp433.xml"/><Relationship Id="rId404" Type="http://schemas.openxmlformats.org/officeDocument/2006/relationships/ctrlProp" Target="../ctrlProps/ctrlProp447.xml"/><Relationship Id="rId611" Type="http://schemas.openxmlformats.org/officeDocument/2006/relationships/ctrlProp" Target="../ctrlProps/ctrlProp654.xml"/><Relationship Id="rId250" Type="http://schemas.openxmlformats.org/officeDocument/2006/relationships/ctrlProp" Target="../ctrlProps/ctrlProp293.xml"/><Relationship Id="rId488" Type="http://schemas.openxmlformats.org/officeDocument/2006/relationships/ctrlProp" Target="../ctrlProps/ctrlProp531.xml"/><Relationship Id="rId45" Type="http://schemas.openxmlformats.org/officeDocument/2006/relationships/ctrlProp" Target="../ctrlProps/ctrlProp88.xml"/><Relationship Id="rId110" Type="http://schemas.openxmlformats.org/officeDocument/2006/relationships/ctrlProp" Target="../ctrlProps/ctrlProp153.xml"/><Relationship Id="rId348" Type="http://schemas.openxmlformats.org/officeDocument/2006/relationships/ctrlProp" Target="../ctrlProps/ctrlProp391.xml"/><Relationship Id="rId555" Type="http://schemas.openxmlformats.org/officeDocument/2006/relationships/ctrlProp" Target="../ctrlProps/ctrlProp598.xml"/><Relationship Id="rId194" Type="http://schemas.openxmlformats.org/officeDocument/2006/relationships/ctrlProp" Target="../ctrlProps/ctrlProp237.xml"/><Relationship Id="rId208" Type="http://schemas.openxmlformats.org/officeDocument/2006/relationships/ctrlProp" Target="../ctrlProps/ctrlProp251.xml"/><Relationship Id="rId415" Type="http://schemas.openxmlformats.org/officeDocument/2006/relationships/ctrlProp" Target="../ctrlProps/ctrlProp458.xml"/><Relationship Id="rId622" Type="http://schemas.openxmlformats.org/officeDocument/2006/relationships/ctrlProp" Target="../ctrlProps/ctrlProp665.xml"/><Relationship Id="rId261" Type="http://schemas.openxmlformats.org/officeDocument/2006/relationships/ctrlProp" Target="../ctrlProps/ctrlProp304.xml"/><Relationship Id="rId499" Type="http://schemas.openxmlformats.org/officeDocument/2006/relationships/ctrlProp" Target="../ctrlProps/ctrlProp542.xml"/><Relationship Id="rId56" Type="http://schemas.openxmlformats.org/officeDocument/2006/relationships/ctrlProp" Target="../ctrlProps/ctrlProp99.xml"/><Relationship Id="rId359" Type="http://schemas.openxmlformats.org/officeDocument/2006/relationships/ctrlProp" Target="../ctrlProps/ctrlProp402.xml"/><Relationship Id="rId566" Type="http://schemas.openxmlformats.org/officeDocument/2006/relationships/ctrlProp" Target="../ctrlProps/ctrlProp609.xml"/><Relationship Id="rId121" Type="http://schemas.openxmlformats.org/officeDocument/2006/relationships/ctrlProp" Target="../ctrlProps/ctrlProp164.xml"/><Relationship Id="rId219" Type="http://schemas.openxmlformats.org/officeDocument/2006/relationships/ctrlProp" Target="../ctrlProps/ctrlProp262.xml"/><Relationship Id="rId426" Type="http://schemas.openxmlformats.org/officeDocument/2006/relationships/ctrlProp" Target="../ctrlProps/ctrlProp469.xml"/><Relationship Id="rId633" Type="http://schemas.openxmlformats.org/officeDocument/2006/relationships/ctrlProp" Target="../ctrlProps/ctrlProp676.xml"/><Relationship Id="rId67" Type="http://schemas.openxmlformats.org/officeDocument/2006/relationships/ctrlProp" Target="../ctrlProps/ctrlProp110.xml"/><Relationship Id="rId272" Type="http://schemas.openxmlformats.org/officeDocument/2006/relationships/ctrlProp" Target="../ctrlProps/ctrlProp315.xml"/><Relationship Id="rId577" Type="http://schemas.openxmlformats.org/officeDocument/2006/relationships/ctrlProp" Target="../ctrlProps/ctrlProp620.xml"/><Relationship Id="rId132" Type="http://schemas.openxmlformats.org/officeDocument/2006/relationships/ctrlProp" Target="../ctrlProps/ctrlProp175.xml"/><Relationship Id="rId437" Type="http://schemas.openxmlformats.org/officeDocument/2006/relationships/ctrlProp" Target="../ctrlProps/ctrlProp480.xml"/><Relationship Id="rId644" Type="http://schemas.openxmlformats.org/officeDocument/2006/relationships/ctrlProp" Target="../ctrlProps/ctrlProp687.xml"/><Relationship Id="rId283" Type="http://schemas.openxmlformats.org/officeDocument/2006/relationships/ctrlProp" Target="../ctrlProps/ctrlProp326.xml"/><Relationship Id="rId490" Type="http://schemas.openxmlformats.org/officeDocument/2006/relationships/ctrlProp" Target="../ctrlProps/ctrlProp533.xml"/><Relationship Id="rId504" Type="http://schemas.openxmlformats.org/officeDocument/2006/relationships/ctrlProp" Target="../ctrlProps/ctrlProp547.xml"/><Relationship Id="rId78" Type="http://schemas.openxmlformats.org/officeDocument/2006/relationships/ctrlProp" Target="../ctrlProps/ctrlProp121.xml"/><Relationship Id="rId143" Type="http://schemas.openxmlformats.org/officeDocument/2006/relationships/ctrlProp" Target="../ctrlProps/ctrlProp186.xml"/><Relationship Id="rId350" Type="http://schemas.openxmlformats.org/officeDocument/2006/relationships/ctrlProp" Target="../ctrlProps/ctrlProp393.xml"/><Relationship Id="rId588" Type="http://schemas.openxmlformats.org/officeDocument/2006/relationships/ctrlProp" Target="../ctrlProps/ctrlProp631.xml"/><Relationship Id="rId9" Type="http://schemas.openxmlformats.org/officeDocument/2006/relationships/ctrlProp" Target="../ctrlProps/ctrlProp52.xml"/><Relationship Id="rId210" Type="http://schemas.openxmlformats.org/officeDocument/2006/relationships/ctrlProp" Target="../ctrlProps/ctrlProp253.xml"/><Relationship Id="rId448" Type="http://schemas.openxmlformats.org/officeDocument/2006/relationships/ctrlProp" Target="../ctrlProps/ctrlProp491.xml"/><Relationship Id="rId655" Type="http://schemas.openxmlformats.org/officeDocument/2006/relationships/ctrlProp" Target="../ctrlProps/ctrlProp698.xml"/><Relationship Id="rId294" Type="http://schemas.openxmlformats.org/officeDocument/2006/relationships/ctrlProp" Target="../ctrlProps/ctrlProp337.xml"/><Relationship Id="rId308" Type="http://schemas.openxmlformats.org/officeDocument/2006/relationships/ctrlProp" Target="../ctrlProps/ctrlProp351.xml"/><Relationship Id="rId515" Type="http://schemas.openxmlformats.org/officeDocument/2006/relationships/ctrlProp" Target="../ctrlProps/ctrlProp558.xml"/><Relationship Id="rId89" Type="http://schemas.openxmlformats.org/officeDocument/2006/relationships/ctrlProp" Target="../ctrlProps/ctrlProp132.xml"/><Relationship Id="rId154" Type="http://schemas.openxmlformats.org/officeDocument/2006/relationships/ctrlProp" Target="../ctrlProps/ctrlProp197.xml"/><Relationship Id="rId361" Type="http://schemas.openxmlformats.org/officeDocument/2006/relationships/ctrlProp" Target="../ctrlProps/ctrlProp404.xml"/><Relationship Id="rId599" Type="http://schemas.openxmlformats.org/officeDocument/2006/relationships/ctrlProp" Target="../ctrlProps/ctrlProp642.xml"/><Relationship Id="rId459" Type="http://schemas.openxmlformats.org/officeDocument/2006/relationships/ctrlProp" Target="../ctrlProps/ctrlProp502.xml"/><Relationship Id="rId16" Type="http://schemas.openxmlformats.org/officeDocument/2006/relationships/ctrlProp" Target="../ctrlProps/ctrlProp59.xml"/><Relationship Id="rId221" Type="http://schemas.openxmlformats.org/officeDocument/2006/relationships/ctrlProp" Target="../ctrlProps/ctrlProp264.xml"/><Relationship Id="rId319" Type="http://schemas.openxmlformats.org/officeDocument/2006/relationships/ctrlProp" Target="../ctrlProps/ctrlProp362.xml"/><Relationship Id="rId526" Type="http://schemas.openxmlformats.org/officeDocument/2006/relationships/ctrlProp" Target="../ctrlProps/ctrlProp569.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www.enecho.meti.go.jp/category/saving_and_new/saving/enterprise/factory/report/index.html"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openxmlformats.org/officeDocument/2006/relationships/image" Target="../media/image10.emf"/><Relationship Id="rId4" Type="http://schemas.openxmlformats.org/officeDocument/2006/relationships/control" Target="../activeX/activeX2.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S99"/>
  <sheetViews>
    <sheetView zoomScaleNormal="100" workbookViewId="0"/>
  </sheetViews>
  <sheetFormatPr defaultColWidth="9" defaultRowHeight="24" customHeight="1"/>
  <cols>
    <col min="1" max="1" width="4.125" style="175" customWidth="1"/>
    <col min="2" max="2" width="12.125" style="175" customWidth="1"/>
    <col min="3" max="16384" width="9" style="175"/>
  </cols>
  <sheetData>
    <row r="1" spans="2:19" ht="12" customHeight="1">
      <c r="B1" s="176"/>
    </row>
    <row r="2" spans="2:19" ht="36.75" customHeight="1">
      <c r="C2" s="46" t="s">
        <v>4475</v>
      </c>
      <c r="F2" s="177"/>
    </row>
    <row r="3" spans="2:19" ht="32.25" customHeight="1">
      <c r="D3" s="1253" t="s">
        <v>3382</v>
      </c>
      <c r="E3" s="1253"/>
      <c r="F3" s="1253"/>
      <c r="G3" s="1253"/>
      <c r="H3" s="1253"/>
    </row>
    <row r="4" spans="2:19" ht="14.25" customHeight="1">
      <c r="B4" s="190" t="s">
        <v>3130</v>
      </c>
      <c r="D4" s="179"/>
    </row>
    <row r="5" spans="2:19" ht="14.25" customHeight="1">
      <c r="B5" s="178"/>
      <c r="D5" s="179"/>
      <c r="I5" s="195" t="s">
        <v>3140</v>
      </c>
      <c r="J5" s="204" t="s">
        <v>4476</v>
      </c>
    </row>
    <row r="6" spans="2:19" customFormat="1" ht="24" customHeight="1">
      <c r="B6" s="49"/>
      <c r="D6" s="179"/>
    </row>
    <row r="7" spans="2:19" customFormat="1" ht="24" customHeight="1">
      <c r="B7" s="49"/>
      <c r="D7" s="179"/>
    </row>
    <row r="8" spans="2:19" customFormat="1" ht="24" customHeight="1">
      <c r="B8" s="49"/>
      <c r="D8" s="179"/>
    </row>
    <row r="9" spans="2:19" s="242" customFormat="1" ht="24" customHeight="1">
      <c r="B9" s="243"/>
      <c r="D9" s="244"/>
    </row>
    <row r="10" spans="2:19" s="242" customFormat="1" ht="24" customHeight="1">
      <c r="B10" s="245"/>
    </row>
    <row r="11" spans="2:19" s="242" customFormat="1" ht="24" customHeight="1">
      <c r="E11" s="246"/>
      <c r="F11" s="247"/>
      <c r="G11" s="248"/>
    </row>
    <row r="12" spans="2:19" s="242" customFormat="1" ht="24" customHeight="1"/>
    <row r="13" spans="2:19" s="242" customFormat="1" ht="24" customHeight="1">
      <c r="H13" s="249"/>
    </row>
    <row r="14" spans="2:19" s="242" customFormat="1" ht="24" customHeight="1">
      <c r="B14" s="249"/>
      <c r="S14" s="250"/>
    </row>
    <row r="15" spans="2:19" s="242" customFormat="1" ht="24" customHeight="1"/>
    <row r="16" spans="2:19" s="242" customFormat="1" ht="24" customHeight="1">
      <c r="D16" s="251"/>
    </row>
    <row r="17" spans="2:4" s="242" customFormat="1" ht="24" customHeight="1"/>
    <row r="18" spans="2:4" s="242" customFormat="1" ht="24" customHeight="1">
      <c r="B18" s="252"/>
    </row>
    <row r="19" spans="2:4" customFormat="1" ht="14.25" customHeight="1">
      <c r="B19" s="49"/>
      <c r="D19" s="179"/>
    </row>
    <row r="20" spans="2:4" customFormat="1" ht="14.25" customHeight="1">
      <c r="B20" s="49"/>
      <c r="D20" s="179"/>
    </row>
    <row r="21" spans="2:4" customFormat="1" ht="14.25" customHeight="1">
      <c r="B21" s="242"/>
      <c r="D21" s="179"/>
    </row>
    <row r="22" spans="2:4" customFormat="1" ht="14.25" customHeight="1">
      <c r="B22" s="49"/>
      <c r="D22" s="179"/>
    </row>
    <row r="23" spans="2:4" customFormat="1" ht="14.25" customHeight="1">
      <c r="B23" s="49"/>
      <c r="D23" s="179"/>
    </row>
    <row r="24" spans="2:4" customFormat="1" ht="14.25" customHeight="1">
      <c r="B24" s="49"/>
      <c r="D24" s="179"/>
    </row>
    <row r="25" spans="2:4" customFormat="1" ht="14.25" customHeight="1">
      <c r="B25" s="49"/>
      <c r="D25" s="179"/>
    </row>
    <row r="26" spans="2:4" customFormat="1" ht="14.25" customHeight="1">
      <c r="B26" s="49"/>
      <c r="D26" s="179"/>
    </row>
    <row r="27" spans="2:4" customFormat="1" ht="14.25" customHeight="1">
      <c r="B27" s="49"/>
      <c r="D27" s="179"/>
    </row>
    <row r="28" spans="2:4" customFormat="1" ht="14.25" customHeight="1">
      <c r="B28" s="49"/>
      <c r="D28" s="179"/>
    </row>
    <row r="29" spans="2:4" customFormat="1" ht="14.25" customHeight="1">
      <c r="B29" s="49"/>
      <c r="D29" s="179"/>
    </row>
    <row r="30" spans="2:4" customFormat="1" ht="14.25" customHeight="1">
      <c r="B30" s="49"/>
      <c r="D30" s="179"/>
    </row>
    <row r="31" spans="2:4" customFormat="1" ht="14.25" customHeight="1">
      <c r="B31" s="49"/>
      <c r="D31" s="179"/>
    </row>
    <row r="32" spans="2:4" customFormat="1" ht="14.25" customHeight="1">
      <c r="B32" s="49"/>
      <c r="D32" s="179"/>
    </row>
    <row r="33" spans="2:4" customFormat="1" ht="14.25" customHeight="1">
      <c r="B33" s="49"/>
      <c r="D33" s="179"/>
    </row>
    <row r="34" spans="2:4" customFormat="1" ht="14.25" customHeight="1">
      <c r="B34" s="49"/>
      <c r="D34" s="179"/>
    </row>
    <row r="35" spans="2:4" customFormat="1" ht="14.25" customHeight="1">
      <c r="B35" s="49"/>
      <c r="D35" s="179"/>
    </row>
    <row r="36" spans="2:4" customFormat="1" ht="14.25" customHeight="1">
      <c r="B36" s="49"/>
      <c r="D36" s="179"/>
    </row>
    <row r="37" spans="2:4" customFormat="1" ht="14.25" customHeight="1">
      <c r="B37" s="49"/>
      <c r="D37" s="179"/>
    </row>
    <row r="38" spans="2:4" customFormat="1" ht="14.25" customHeight="1">
      <c r="B38" s="49"/>
      <c r="D38" s="179"/>
    </row>
    <row r="39" spans="2:4" customFormat="1" ht="14.25" customHeight="1">
      <c r="B39" s="49"/>
      <c r="D39" s="179"/>
    </row>
    <row r="40" spans="2:4" customFormat="1" ht="14.25" customHeight="1">
      <c r="B40" s="49"/>
      <c r="D40" s="179"/>
    </row>
    <row r="41" spans="2:4" customFormat="1" ht="14.25" customHeight="1">
      <c r="B41" s="49"/>
      <c r="D41" s="179"/>
    </row>
    <row r="42" spans="2:4" customFormat="1" ht="14.25" customHeight="1">
      <c r="B42" s="49"/>
      <c r="D42" s="179"/>
    </row>
    <row r="43" spans="2:4" customFormat="1" ht="14.25" customHeight="1">
      <c r="B43" s="49"/>
      <c r="D43" s="179"/>
    </row>
    <row r="44" spans="2:4" customFormat="1" ht="14.25" customHeight="1">
      <c r="B44" s="49"/>
      <c r="D44" s="179"/>
    </row>
    <row r="45" spans="2:4" customFormat="1" ht="14.25" customHeight="1">
      <c r="B45" s="49"/>
      <c r="D45" s="179"/>
    </row>
    <row r="46" spans="2:4" customFormat="1" ht="14.25" customHeight="1">
      <c r="B46" s="49"/>
      <c r="D46" s="179"/>
    </row>
    <row r="47" spans="2:4" customFormat="1" ht="14.25" customHeight="1">
      <c r="B47" s="49"/>
      <c r="D47" s="179"/>
    </row>
    <row r="48" spans="2:4" customFormat="1" ht="14.25" customHeight="1">
      <c r="B48" s="49"/>
      <c r="D48" s="179"/>
    </row>
    <row r="49" spans="2:4" customFormat="1" ht="14.25" customHeight="1">
      <c r="B49" s="49"/>
      <c r="D49" s="179"/>
    </row>
    <row r="50" spans="2:4" customFormat="1" ht="14.25" customHeight="1">
      <c r="B50" s="49"/>
      <c r="D50" s="179"/>
    </row>
    <row r="51" spans="2:4" customFormat="1" ht="14.25" customHeight="1">
      <c r="B51" s="49"/>
      <c r="D51" s="179"/>
    </row>
    <row r="52" spans="2:4" customFormat="1" ht="14.25" customHeight="1">
      <c r="B52" s="49"/>
      <c r="D52" s="179"/>
    </row>
    <row r="53" spans="2:4" customFormat="1" ht="14.25" customHeight="1">
      <c r="B53" s="49"/>
      <c r="D53" s="179"/>
    </row>
    <row r="54" spans="2:4" customFormat="1" ht="14.25" customHeight="1">
      <c r="B54" s="49"/>
      <c r="D54" s="179"/>
    </row>
    <row r="55" spans="2:4" customFormat="1" ht="14.25" customHeight="1">
      <c r="B55" s="49"/>
      <c r="D55" s="179"/>
    </row>
    <row r="56" spans="2:4" customFormat="1" ht="14.25" customHeight="1">
      <c r="B56" s="49"/>
      <c r="D56" s="179"/>
    </row>
    <row r="57" spans="2:4" customFormat="1" ht="14.25" customHeight="1">
      <c r="B57" s="49"/>
      <c r="D57" s="179"/>
    </row>
    <row r="58" spans="2:4" customFormat="1" ht="14.25" customHeight="1">
      <c r="B58" s="49"/>
      <c r="D58" s="179"/>
    </row>
    <row r="59" spans="2:4" customFormat="1" ht="14.25" customHeight="1">
      <c r="B59" s="49"/>
      <c r="D59" s="179"/>
    </row>
    <row r="60" spans="2:4" customFormat="1" ht="14.25" customHeight="1">
      <c r="B60" s="49"/>
      <c r="D60" s="179"/>
    </row>
    <row r="61" spans="2:4" customFormat="1" ht="14.25" customHeight="1">
      <c r="B61" s="49"/>
      <c r="D61" s="179"/>
    </row>
    <row r="62" spans="2:4" customFormat="1" ht="14.25" customHeight="1">
      <c r="B62" s="49"/>
      <c r="D62" s="179"/>
    </row>
    <row r="63" spans="2:4" customFormat="1" ht="14.25" customHeight="1">
      <c r="B63" s="49"/>
      <c r="D63" s="179"/>
    </row>
    <row r="64" spans="2:4" s="242" customFormat="1" ht="32.25" customHeight="1">
      <c r="B64" s="253" t="s">
        <v>3578</v>
      </c>
    </row>
    <row r="65" spans="1:10" ht="24" customHeight="1">
      <c r="A65" s="180">
        <v>1</v>
      </c>
      <c r="B65" s="181" t="s">
        <v>29</v>
      </c>
      <c r="G65" s="181" t="str">
        <f>IF(F66=FALSE,"↓のチェックボックスをマウスでクリックして下さい。","")</f>
        <v/>
      </c>
    </row>
    <row r="66" spans="1:10" ht="24" customHeight="1">
      <c r="A66" s="180"/>
      <c r="B66" s="182" t="b">
        <v>1</v>
      </c>
      <c r="F66" s="183" t="b">
        <v>1</v>
      </c>
      <c r="I66" s="184" t="str">
        <f>IF(F66=TRUE,"マクロは有効になっています。次のSTEP 1へ進んで下さい。","クリックしても何も変わらなければ、マクロを有効にするSTEP 0に進んで下さい。")</f>
        <v>マクロは有効になっています。次のSTEP 1へ進んで下さい。</v>
      </c>
      <c r="J66" s="185"/>
    </row>
    <row r="67" spans="1:10" ht="7.5" customHeight="1">
      <c r="A67" s="180"/>
      <c r="B67" s="181"/>
    </row>
    <row r="68" spans="1:10" ht="24" customHeight="1">
      <c r="A68" s="180"/>
      <c r="B68" s="181"/>
    </row>
    <row r="69" spans="1:10" ht="24" customHeight="1">
      <c r="A69" s="180"/>
      <c r="B69" s="181"/>
    </row>
    <row r="70" spans="1:10" ht="7.5" customHeight="1">
      <c r="A70" s="180"/>
      <c r="B70" s="181"/>
    </row>
    <row r="71" spans="1:10" ht="7.5" customHeight="1">
      <c r="A71" s="180"/>
      <c r="B71" s="181"/>
    </row>
    <row r="72" spans="1:10" ht="20.25" customHeight="1">
      <c r="A72" s="180">
        <v>2</v>
      </c>
      <c r="B72" s="181" t="s">
        <v>3127</v>
      </c>
    </row>
    <row r="73" spans="1:10" s="186" customFormat="1" ht="24" customHeight="1">
      <c r="B73" s="181" t="s">
        <v>3128</v>
      </c>
    </row>
    <row r="74" spans="1:10" s="186" customFormat="1" ht="24" customHeight="1"/>
    <row r="75" spans="1:10" ht="13.5" customHeight="1">
      <c r="B75" s="176"/>
    </row>
    <row r="76" spans="1:10" ht="13.5" customHeight="1"/>
    <row r="78" spans="1:10" ht="15" customHeight="1"/>
    <row r="79" spans="1:10" ht="15" customHeight="1"/>
    <row r="80" spans="1:10" ht="24" customHeight="1">
      <c r="A80" s="180">
        <v>3</v>
      </c>
      <c r="B80" s="181" t="s">
        <v>3129</v>
      </c>
    </row>
    <row r="81" spans="1:12" ht="24" customHeight="1">
      <c r="A81" s="180"/>
      <c r="B81" s="181" t="s">
        <v>3128</v>
      </c>
    </row>
    <row r="82" spans="1:12" ht="24" customHeight="1">
      <c r="A82" s="180"/>
      <c r="B82" s="187" t="s">
        <v>3103</v>
      </c>
    </row>
    <row r="83" spans="1:12" ht="24" customHeight="1">
      <c r="B83" s="188" t="s">
        <v>3104</v>
      </c>
    </row>
    <row r="87" spans="1:12" ht="15" customHeight="1"/>
    <row r="88" spans="1:12" ht="15" customHeight="1"/>
    <row r="89" spans="1:12" ht="24" customHeight="1">
      <c r="A89" s="180"/>
      <c r="B89" s="181"/>
    </row>
    <row r="90" spans="1:12" ht="24" customHeight="1">
      <c r="B90" s="176"/>
    </row>
    <row r="91" spans="1:12" ht="24" customHeight="1">
      <c r="B91" s="176"/>
    </row>
    <row r="92" spans="1:12" ht="24" customHeight="1">
      <c r="B92" s="176"/>
    </row>
    <row r="94" spans="1:12" ht="24" customHeight="1">
      <c r="B94" s="184"/>
      <c r="L94" s="189"/>
    </row>
    <row r="95" spans="1:12" ht="24" customHeight="1">
      <c r="B95" s="181"/>
    </row>
    <row r="96" spans="1:12" ht="24" customHeight="1">
      <c r="B96" s="181"/>
    </row>
    <row r="97" spans="1:2" ht="15" customHeight="1"/>
    <row r="98" spans="1:2" ht="24" customHeight="1">
      <c r="A98" s="180"/>
      <c r="B98" s="181"/>
    </row>
    <row r="99" spans="1:2" ht="24" customHeight="1">
      <c r="B99" s="181"/>
    </row>
  </sheetData>
  <sheetProtection algorithmName="SHA-512" hashValue="iLGPfvil0m/H4EBwpk+Z4AjCeCIhUUhhfnlO3s8NEFBkx74LScaTuxQcPZ3+KS5vnh5KSl6Mc9JbQckFBUOSxg==" saltValue="BAhps1jq18DUEQnAx1JrQw==" spinCount="100000" sheet="1" objects="1" scenarios="1"/>
  <mergeCells count="1">
    <mergeCell ref="D3:H3"/>
  </mergeCells>
  <phoneticPr fontId="48"/>
  <pageMargins left="0.7" right="0.7" top="0.75" bottom="0.75" header="0.3" footer="0.3"/>
  <pageSetup paperSize="9" scale="65" orientation="portrait" r:id="rId1"/>
  <drawing r:id="rId2"/>
  <legacyDrawing r:id="rId3"/>
  <controls>
    <mc:AlternateContent xmlns:mc="http://schemas.openxmlformats.org/markup-compatibility/2006">
      <mc:Choice Requires="x14">
        <control shapeId="94512" r:id="rId4" name="CheckBox1">
          <controlPr locked="0" defaultSize="0" autoLine="0" linkedCell="$F$66" r:id="rId5">
            <anchor moveWithCells="1">
              <from>
                <xdr:col>4</xdr:col>
                <xdr:colOff>447675</xdr:colOff>
                <xdr:row>65</xdr:row>
                <xdr:rowOff>0</xdr:rowOff>
              </from>
              <to>
                <xdr:col>6</xdr:col>
                <xdr:colOff>485775</xdr:colOff>
                <xdr:row>66</xdr:row>
                <xdr:rowOff>19050</xdr:rowOff>
              </to>
            </anchor>
          </controlPr>
        </control>
      </mc:Choice>
      <mc:Fallback>
        <control shapeId="94512" r:id="rId4" name="CheckBox1"/>
      </mc:Fallback>
    </mc:AlternateContent>
    <mc:AlternateContent xmlns:mc="http://schemas.openxmlformats.org/markup-compatibility/2006">
      <mc:Choice Requires="x14">
        <control shapeId="94513" r:id="rId6" name="Check Box 305">
          <controlPr defaultSize="0" autoFill="0" autoLine="0" autoPict="0">
            <anchor moveWithCells="1">
              <from>
                <xdr:col>1</xdr:col>
                <xdr:colOff>371475</xdr:colOff>
                <xdr:row>65</xdr:row>
                <xdr:rowOff>66675</xdr:rowOff>
              </from>
              <to>
                <xdr:col>4</xdr:col>
                <xdr:colOff>409575</xdr:colOff>
                <xdr:row>65</xdr:row>
                <xdr:rowOff>257175</xdr:rowOff>
              </to>
            </anchor>
          </controlPr>
        </control>
      </mc:Choice>
    </mc:AlternateContent>
    <mc:AlternateContent xmlns:mc="http://schemas.openxmlformats.org/markup-compatibility/2006">
      <mc:Choice Requires="x14">
        <control shapeId="256093" r:id="rId7" name="ボタン マイナス１">
          <controlPr defaultSize="0" print="0" autoFill="0" autoPict="0">
            <anchor moveWithCells="1" sizeWithCells="1">
              <from>
                <xdr:col>1</xdr:col>
                <xdr:colOff>371475</xdr:colOff>
                <xdr:row>82</xdr:row>
                <xdr:rowOff>66675</xdr:rowOff>
              </from>
              <to>
                <xdr:col>1</xdr:col>
                <xdr:colOff>561975</xdr:colOff>
                <xdr:row>82</xdr:row>
                <xdr:rowOff>257175</xdr:rowOff>
              </to>
            </anchor>
          </controlPr>
        </control>
      </mc:Choice>
    </mc:AlternateContent>
    <mc:AlternateContent xmlns:mc="http://schemas.openxmlformats.org/markup-compatibility/2006">
      <mc:Choice Requires="x14">
        <control shapeId="256094" r:id="rId8" name="ボタン プラス２">
          <controlPr defaultSize="0" print="0" autoFill="0" autoPict="0">
            <anchor moveWithCells="1" sizeWithCells="1">
              <from>
                <xdr:col>1</xdr:col>
                <xdr:colOff>104775</xdr:colOff>
                <xdr:row>82</xdr:row>
                <xdr:rowOff>66675</xdr:rowOff>
              </from>
              <to>
                <xdr:col>1</xdr:col>
                <xdr:colOff>295275</xdr:colOff>
                <xdr:row>82</xdr:row>
                <xdr:rowOff>257175</xdr:rowOff>
              </to>
            </anchor>
          </controlPr>
        </control>
      </mc:Choice>
    </mc:AlternateContent>
    <mc:AlternateContent xmlns:mc="http://schemas.openxmlformats.org/markup-compatibility/2006">
      <mc:Choice Requires="x14">
        <control shapeId="256096" r:id="rId9" name="ボタン プラス１">
          <controlPr defaultSize="0" print="0" autoFill="0" autoPict="0">
            <anchor moveWithCells="1" sizeWithCells="1">
              <from>
                <xdr:col>5</xdr:col>
                <xdr:colOff>104775</xdr:colOff>
                <xdr:row>81</xdr:row>
                <xdr:rowOff>66675</xdr:rowOff>
              </from>
              <to>
                <xdr:col>5</xdr:col>
                <xdr:colOff>295275</xdr:colOff>
                <xdr:row>81</xdr:row>
                <xdr:rowOff>257175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B2:I6"/>
  <sheetViews>
    <sheetView zoomScale="90" zoomScaleNormal="90" workbookViewId="0"/>
  </sheetViews>
  <sheetFormatPr defaultColWidth="8.875" defaultRowHeight="13.5"/>
  <cols>
    <col min="1" max="1" width="2.875" style="208" customWidth="1"/>
    <col min="2" max="16384" width="8.875" style="208"/>
  </cols>
  <sheetData>
    <row r="2" spans="2:9" ht="28.5">
      <c r="B2" s="207" t="s">
        <v>3569</v>
      </c>
    </row>
    <row r="3" spans="2:9" ht="28.5">
      <c r="B3" s="207" t="s">
        <v>3570</v>
      </c>
    </row>
    <row r="4" spans="2:9" ht="28.5">
      <c r="B4" s="207" t="s">
        <v>3571</v>
      </c>
    </row>
    <row r="5" spans="2:9" ht="28.5">
      <c r="B5" s="1254" t="s">
        <v>3572</v>
      </c>
      <c r="C5" s="1254"/>
      <c r="D5" s="1254"/>
      <c r="E5" s="1254"/>
      <c r="F5" s="1254"/>
      <c r="G5" s="1254"/>
      <c r="H5" s="1254"/>
      <c r="I5" s="1254"/>
    </row>
    <row r="6" spans="2:9" ht="28.5">
      <c r="B6" s="207" t="s">
        <v>3573</v>
      </c>
    </row>
  </sheetData>
  <sheetProtection algorithmName="SHA-512" hashValue="aWplGly+S0QQU1dNpoL+5lhBV8LICM950DAf6DlXzMt9Uy3futKiTb5vWlAsxvARn7IB3ysZspd8L7Du5uh1+A==" saltValue="avgr9RuqX4x56abjGIrwTw==" spinCount="100000" sheet="1" objects="1" scenarios="1"/>
  <mergeCells count="1">
    <mergeCell ref="B5:I5"/>
  </mergeCells>
  <phoneticPr fontId="170"/>
  <hyperlinks>
    <hyperlink ref="B5" r:id="rId1" xr:uid="{00000000-0004-0000-0100-000000000000}"/>
  </hyperlink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indexed="44"/>
  </sheetPr>
  <dimension ref="A1:B140"/>
  <sheetViews>
    <sheetView workbookViewId="0"/>
  </sheetViews>
  <sheetFormatPr defaultRowHeight="13.5"/>
  <cols>
    <col min="1" max="1" width="5.625" customWidth="1"/>
  </cols>
  <sheetData>
    <row r="1" spans="1:2" ht="32.25">
      <c r="A1" s="46" t="s">
        <v>35</v>
      </c>
    </row>
    <row r="3" spans="1:2" ht="24" customHeight="1">
      <c r="A3" s="51" t="s">
        <v>3136</v>
      </c>
      <c r="B3" s="18"/>
    </row>
    <row r="4" spans="1:2">
      <c r="A4" s="51">
        <v>1</v>
      </c>
      <c r="B4" s="52" t="s">
        <v>32</v>
      </c>
    </row>
    <row r="5" spans="1:2">
      <c r="B5" s="53" t="s">
        <v>30</v>
      </c>
    </row>
    <row r="6" spans="1:2">
      <c r="A6" s="51">
        <v>2</v>
      </c>
      <c r="B6" s="52" t="s">
        <v>31</v>
      </c>
    </row>
    <row r="46" spans="1:2">
      <c r="A46" s="51">
        <v>3</v>
      </c>
      <c r="B46" s="52" t="s">
        <v>33</v>
      </c>
    </row>
    <row r="86" spans="1:2">
      <c r="A86" s="51">
        <v>4</v>
      </c>
      <c r="B86" s="52" t="s">
        <v>34</v>
      </c>
    </row>
    <row r="87" spans="1:2">
      <c r="B87" s="53" t="s">
        <v>36</v>
      </c>
    </row>
    <row r="89" spans="1:2">
      <c r="A89" s="51" t="s">
        <v>3108</v>
      </c>
    </row>
    <row r="90" spans="1:2">
      <c r="A90" s="51">
        <v>5</v>
      </c>
      <c r="B90" s="52" t="s">
        <v>3110</v>
      </c>
    </row>
    <row r="113" spans="1:2">
      <c r="B113" s="52" t="s">
        <v>3109</v>
      </c>
    </row>
    <row r="115" spans="1:2">
      <c r="A115" s="51" t="s">
        <v>3137</v>
      </c>
    </row>
    <row r="116" spans="1:2">
      <c r="A116" s="51">
        <v>5</v>
      </c>
      <c r="B116" s="52" t="s">
        <v>3110</v>
      </c>
    </row>
    <row r="140" spans="2:2">
      <c r="B140" s="52" t="s">
        <v>3138</v>
      </c>
    </row>
  </sheetData>
  <sheetProtection algorithmName="SHA-512" hashValue="lzG98M3JSNTVvzCaUJXtqIKJOJCXQ0xST9aqNxTwI1hNkKUIe2x1cuv9PWRSWWk7tSYNrj5aQrMeCN2ZrSB2IA==" saltValue="GSzTYngiNpSSux3tyL92/w==" spinCount="100000" sheet="1" objects="1" scenarios="1"/>
  <phoneticPr fontId="19"/>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1DE83-7208-49E3-B06D-938130000453}">
  <sheetPr codeName="Sheet14">
    <tabColor rgb="FFFFFF00"/>
  </sheetPr>
  <dimension ref="A1:AK1486"/>
  <sheetViews>
    <sheetView tabSelected="1" zoomScaleNormal="100" workbookViewId="0">
      <selection activeCell="S14" sqref="S14"/>
    </sheetView>
  </sheetViews>
  <sheetFormatPr defaultColWidth="9" defaultRowHeight="13.5"/>
  <cols>
    <col min="1" max="1" width="0.875" customWidth="1"/>
    <col min="2" max="2" width="3.125" customWidth="1"/>
    <col min="3" max="3" width="5.125" customWidth="1"/>
    <col min="4" max="5" width="6.125" customWidth="1"/>
    <col min="6" max="6" width="5.5" customWidth="1"/>
    <col min="7" max="7" width="5" customWidth="1"/>
    <col min="8" max="8" width="6.625" customWidth="1"/>
    <col min="9" max="16" width="6.125" customWidth="1"/>
    <col min="17" max="17" width="3.125" customWidth="1"/>
    <col min="18" max="18" width="5.125" customWidth="1"/>
    <col min="19" max="19" width="6.625" customWidth="1"/>
    <col min="20" max="20" width="6" customWidth="1"/>
    <col min="21" max="21" width="10.75" customWidth="1"/>
    <col min="22" max="22" width="12.625" customWidth="1"/>
    <col min="23" max="23" width="15.875" customWidth="1"/>
    <col min="24" max="24" width="10.375" customWidth="1"/>
    <col min="25" max="25" width="15.625" customWidth="1"/>
    <col min="26" max="27" width="15" customWidth="1"/>
    <col min="28" max="28" width="5.5" customWidth="1"/>
    <col min="29" max="29" width="5.5" style="59" customWidth="1"/>
    <col min="30" max="37" width="5.5" customWidth="1"/>
  </cols>
  <sheetData>
    <row r="1" spans="2:29" ht="14.25" thickBot="1"/>
    <row r="2" spans="2:29" ht="15" thickBot="1">
      <c r="B2" s="601"/>
      <c r="C2" s="963"/>
      <c r="D2" s="926" t="s">
        <v>163</v>
      </c>
      <c r="E2" s="601"/>
      <c r="F2" s="601"/>
      <c r="G2" s="601"/>
      <c r="H2" s="601"/>
      <c r="I2" s="601"/>
      <c r="J2" s="601"/>
      <c r="K2" s="964"/>
      <c r="L2" s="965" t="s">
        <v>191</v>
      </c>
      <c r="M2" s="601"/>
      <c r="N2" s="966"/>
      <c r="O2" s="966"/>
      <c r="P2" s="966"/>
      <c r="Q2" s="966"/>
      <c r="R2" s="966"/>
      <c r="S2" s="966"/>
      <c r="T2" s="601"/>
    </row>
    <row r="3" spans="2:29">
      <c r="B3" s="926"/>
      <c r="C3" s="926"/>
      <c r="D3" s="926" t="s">
        <v>15</v>
      </c>
      <c r="E3" s="601"/>
      <c r="F3" s="601"/>
      <c r="G3" s="601"/>
      <c r="H3" s="601"/>
      <c r="I3" s="601"/>
      <c r="J3" s="601"/>
      <c r="K3" s="601"/>
      <c r="L3" s="601"/>
      <c r="M3" s="601"/>
      <c r="N3" s="601"/>
      <c r="O3" s="601"/>
      <c r="P3" s="601"/>
      <c r="Q3" s="601"/>
      <c r="R3" s="601"/>
      <c r="S3" s="601"/>
      <c r="T3" s="601"/>
    </row>
    <row r="4" spans="2:29">
      <c r="B4" s="926"/>
      <c r="C4" s="926"/>
      <c r="D4" s="926"/>
      <c r="E4" s="601"/>
      <c r="F4" s="601"/>
      <c r="G4" s="601"/>
      <c r="H4" s="601"/>
      <c r="I4" s="601"/>
      <c r="J4" s="601"/>
      <c r="K4" s="601"/>
      <c r="L4" s="601"/>
      <c r="M4" s="601"/>
      <c r="N4" s="601"/>
      <c r="O4" s="601"/>
      <c r="P4" s="601"/>
      <c r="Q4" s="601"/>
      <c r="R4" s="601"/>
      <c r="S4" s="601"/>
      <c r="T4" s="601"/>
    </row>
    <row r="5" spans="2:29">
      <c r="B5" s="926"/>
      <c r="C5" s="926" t="s">
        <v>6310</v>
      </c>
      <c r="D5" s="926"/>
      <c r="E5" s="601"/>
      <c r="F5" s="601"/>
      <c r="G5" s="601"/>
      <c r="H5" s="601"/>
      <c r="I5" s="601"/>
      <c r="J5" s="601"/>
      <c r="K5" s="601"/>
      <c r="L5" s="601"/>
      <c r="M5" s="601"/>
      <c r="N5" s="601"/>
      <c r="O5" s="601"/>
      <c r="P5" s="601"/>
      <c r="Q5" s="601"/>
      <c r="R5" s="601"/>
      <c r="S5" s="601"/>
      <c r="T5" s="601"/>
      <c r="Z5" s="262"/>
    </row>
    <row r="6" spans="2:29">
      <c r="B6" s="926"/>
      <c r="C6" s="926"/>
      <c r="D6" s="926"/>
      <c r="E6" s="601"/>
      <c r="F6" s="601"/>
      <c r="G6" s="601"/>
      <c r="H6" s="601"/>
      <c r="I6" s="601"/>
      <c r="J6" s="601"/>
      <c r="K6" s="601"/>
      <c r="L6" s="601"/>
      <c r="M6" s="601"/>
      <c r="N6" s="601"/>
      <c r="O6" s="601"/>
      <c r="P6" s="601"/>
      <c r="Q6" s="601"/>
      <c r="R6" s="601"/>
      <c r="S6" s="601"/>
      <c r="T6" s="601"/>
      <c r="W6" t="s">
        <v>6236</v>
      </c>
    </row>
    <row r="7" spans="2:29">
      <c r="B7" s="926"/>
      <c r="C7" s="926" t="s">
        <v>6311</v>
      </c>
      <c r="D7" s="926"/>
      <c r="E7" s="601"/>
      <c r="F7" s="601"/>
      <c r="G7" s="601"/>
      <c r="H7" s="601"/>
      <c r="I7" s="601"/>
      <c r="J7" s="601"/>
      <c r="K7" s="601"/>
      <c r="L7" s="601"/>
      <c r="M7" s="601"/>
      <c r="N7" s="601"/>
      <c r="O7" s="601"/>
      <c r="P7" s="601"/>
      <c r="Q7" s="601"/>
      <c r="R7" s="601"/>
      <c r="S7" s="601"/>
      <c r="T7" s="601"/>
      <c r="W7" s="752" t="s">
        <v>6234</v>
      </c>
      <c r="Z7" s="263"/>
    </row>
    <row r="8" spans="2:29" ht="26.25" customHeight="1">
      <c r="B8" s="926"/>
      <c r="C8" s="926" t="s">
        <v>6312</v>
      </c>
      <c r="D8" s="926"/>
      <c r="E8" s="601"/>
      <c r="F8" s="601"/>
      <c r="G8" s="601"/>
      <c r="H8" s="601"/>
      <c r="I8" s="601"/>
      <c r="J8" s="601"/>
      <c r="K8" s="601"/>
      <c r="L8" s="601"/>
      <c r="M8" s="601"/>
      <c r="N8" s="601"/>
      <c r="O8" s="601"/>
      <c r="P8" s="601"/>
      <c r="Q8" s="601"/>
      <c r="R8" s="601"/>
      <c r="S8" s="601"/>
      <c r="T8" s="601"/>
      <c r="W8" s="985" t="s">
        <v>5855</v>
      </c>
    </row>
    <row r="10" spans="2:29" ht="15" thickBot="1">
      <c r="B10" s="18">
        <v>1</v>
      </c>
      <c r="C10" s="76" t="s">
        <v>353</v>
      </c>
      <c r="R10" s="76"/>
    </row>
    <row r="11" spans="2:29" ht="18.75" customHeight="1" thickBot="1">
      <c r="C11" s="55" t="s">
        <v>3139</v>
      </c>
      <c r="I11" s="77"/>
      <c r="J11" s="148">
        <v>0</v>
      </c>
      <c r="K11" s="148">
        <v>2</v>
      </c>
      <c r="L11" s="148">
        <v>3</v>
      </c>
      <c r="M11" s="148">
        <v>4</v>
      </c>
      <c r="N11" s="148">
        <v>5</v>
      </c>
      <c r="O11" s="148">
        <v>6</v>
      </c>
      <c r="P11" s="148">
        <v>7</v>
      </c>
      <c r="R11" s="77"/>
      <c r="S11" s="77"/>
      <c r="T11" s="77"/>
    </row>
    <row r="12" spans="2:29" ht="7.5" customHeight="1"/>
    <row r="13" spans="2:29" ht="20.100000000000001" customHeight="1" thickBot="1">
      <c r="B13" s="18">
        <v>2</v>
      </c>
      <c r="C13" s="76" t="s">
        <v>60</v>
      </c>
    </row>
    <row r="14" spans="2:29" ht="19.7" customHeight="1" thickBot="1">
      <c r="C14" s="572" t="s">
        <v>61</v>
      </c>
      <c r="D14" s="92"/>
      <c r="E14" s="1485" t="s">
        <v>7289</v>
      </c>
      <c r="F14" s="1486"/>
      <c r="G14" s="1486"/>
      <c r="H14" s="1486"/>
      <c r="I14" s="1487"/>
      <c r="J14" s="51" t="s">
        <v>177</v>
      </c>
      <c r="R14" s="51"/>
      <c r="W14" s="47"/>
    </row>
    <row r="15" spans="2:29" s="18" customFormat="1" ht="20.100000000000001" hidden="1" customHeight="1">
      <c r="C15" s="24" t="s">
        <v>73</v>
      </c>
      <c r="Z15"/>
      <c r="AC15" s="93"/>
    </row>
    <row r="16" spans="2:29" ht="7.5" hidden="1" customHeight="1" thickBot="1"/>
    <row r="17" spans="2:25" ht="13.7" hidden="1" customHeight="1" thickBot="1">
      <c r="C17" t="str" cm="1">
        <f t="array" ref="C17">元号</f>
        <v>西暦</v>
      </c>
      <c r="D17" s="196">
        <v>2023</v>
      </c>
      <c r="E17" t="s">
        <v>74</v>
      </c>
      <c r="I17" s="55"/>
      <c r="U17" s="762"/>
    </row>
    <row r="18" spans="2:25" ht="14.25" customHeight="1"/>
    <row r="19" spans="2:25" ht="20.100000000000001" customHeight="1">
      <c r="B19" s="18">
        <v>3</v>
      </c>
      <c r="C19" s="76" t="s">
        <v>220</v>
      </c>
      <c r="D19" s="18"/>
      <c r="E19" s="18"/>
      <c r="F19" s="18"/>
      <c r="G19" s="55" t="s">
        <v>170</v>
      </c>
    </row>
    <row r="20" spans="2:25" ht="7.5" customHeight="1"/>
    <row r="21" spans="2:25">
      <c r="C21" t="s">
        <v>6307</v>
      </c>
      <c r="I21" t="s">
        <v>6308</v>
      </c>
    </row>
    <row r="22" spans="2:25" ht="14.25" thickBot="1">
      <c r="B22" s="25"/>
      <c r="D22" s="197" t="str">
        <f>元号</f>
        <v>西暦</v>
      </c>
      <c r="E22" s="198">
        <f>IF(D17=0,"",D17-1)</f>
        <v>2022</v>
      </c>
      <c r="F22" s="34" t="s">
        <v>200</v>
      </c>
      <c r="G22" s="89"/>
      <c r="I22" s="197" t="str">
        <f>元号</f>
        <v>西暦</v>
      </c>
      <c r="J22" s="198">
        <f>IF(D17=0,"",D17-1)</f>
        <v>2022</v>
      </c>
      <c r="K22" s="34" t="s">
        <v>200</v>
      </c>
      <c r="L22" s="55" t="s">
        <v>0</v>
      </c>
      <c r="U22" s="94"/>
      <c r="V22" s="95"/>
      <c r="W22" s="95"/>
      <c r="X22" s="95"/>
      <c r="Y22" s="95"/>
    </row>
    <row r="23" spans="2:25" ht="17.25" customHeight="1" thickBot="1">
      <c r="D23" s="1488">
        <v>10000</v>
      </c>
      <c r="E23" s="1489"/>
      <c r="F23" s="1490"/>
      <c r="I23" s="1550">
        <v>20000</v>
      </c>
      <c r="J23" s="1551"/>
      <c r="K23" s="1552"/>
      <c r="U23" s="96"/>
      <c r="V23" s="96"/>
      <c r="W23" s="96"/>
      <c r="X23" s="96"/>
      <c r="Y23" s="96"/>
    </row>
    <row r="24" spans="2:25" ht="7.5" customHeight="1">
      <c r="U24" s="96"/>
      <c r="V24" s="96"/>
      <c r="W24" s="96"/>
      <c r="X24" s="96"/>
      <c r="Y24" s="96"/>
    </row>
    <row r="25" spans="2:25">
      <c r="C25" t="s">
        <v>2</v>
      </c>
      <c r="U25" s="96"/>
      <c r="V25" s="96"/>
      <c r="W25" s="96"/>
      <c r="X25" s="96"/>
      <c r="Y25" s="96"/>
    </row>
    <row r="26" spans="2:25" ht="14.25" thickBot="1">
      <c r="C26" s="26"/>
      <c r="D26" s="197" t="str">
        <f>元号</f>
        <v>西暦</v>
      </c>
      <c r="E26" s="198">
        <f>IF(D17=0,"",D17-1)</f>
        <v>2022</v>
      </c>
      <c r="F26" s="34" t="s">
        <v>200</v>
      </c>
      <c r="G26" s="89"/>
      <c r="H26" s="55" t="s">
        <v>1</v>
      </c>
      <c r="U26" s="96"/>
      <c r="V26" s="96"/>
      <c r="W26" s="96"/>
      <c r="X26" s="96"/>
      <c r="Y26" s="96"/>
    </row>
    <row r="27" spans="2:25" ht="18" customHeight="1" thickBot="1">
      <c r="C27" s="99" t="s">
        <v>3105</v>
      </c>
      <c r="D27" s="1488" t="s">
        <v>7262</v>
      </c>
      <c r="E27" s="1489"/>
      <c r="F27" s="1490"/>
      <c r="H27" s="99" t="s">
        <v>121</v>
      </c>
      <c r="I27" s="1491" t="s">
        <v>6239</v>
      </c>
      <c r="J27" s="1492"/>
      <c r="K27" s="89"/>
      <c r="L27" s="99" t="s">
        <v>129</v>
      </c>
      <c r="M27" s="1488">
        <v>30000</v>
      </c>
      <c r="N27" s="1489"/>
      <c r="O27" s="1490"/>
      <c r="U27" s="94"/>
      <c r="V27" s="95"/>
      <c r="W27" s="95"/>
      <c r="X27" s="95"/>
      <c r="Y27" s="95"/>
    </row>
    <row r="28" spans="2:25" ht="7.5" customHeight="1">
      <c r="U28" s="96"/>
      <c r="V28" s="96"/>
      <c r="W28" s="96"/>
      <c r="X28" s="96"/>
      <c r="Y28" s="96"/>
    </row>
    <row r="29" spans="2:25">
      <c r="C29" t="s">
        <v>4389</v>
      </c>
      <c r="U29" s="96"/>
      <c r="V29" s="96"/>
      <c r="W29" s="96"/>
      <c r="X29" s="96"/>
      <c r="Y29" s="96"/>
    </row>
    <row r="30" spans="2:25" ht="14.25" thickBot="1">
      <c r="D30" s="197" t="str">
        <f>元号</f>
        <v>西暦</v>
      </c>
      <c r="E30" s="198">
        <f>IF(D17="","",D17-4)</f>
        <v>2019</v>
      </c>
      <c r="F30" s="34" t="s">
        <v>200</v>
      </c>
      <c r="G30" s="197" t="str">
        <f>元号</f>
        <v>西暦</v>
      </c>
      <c r="H30" s="198">
        <f>IF(D17="","",D17-3)</f>
        <v>2020</v>
      </c>
      <c r="I30" s="34" t="s">
        <v>200</v>
      </c>
      <c r="J30" s="197" t="str">
        <f>元号</f>
        <v>西暦</v>
      </c>
      <c r="K30" s="198">
        <f>IF(D17="","",D17-2)</f>
        <v>2021</v>
      </c>
      <c r="L30" s="34" t="s">
        <v>200</v>
      </c>
      <c r="M30" s="197" t="str">
        <f>元号</f>
        <v>西暦</v>
      </c>
      <c r="N30" s="198">
        <f>IF(D17="","",D17-1)</f>
        <v>2022</v>
      </c>
      <c r="O30" s="34" t="s">
        <v>200</v>
      </c>
      <c r="Q30" s="97"/>
      <c r="U30" s="94"/>
      <c r="V30" s="95"/>
      <c r="W30" s="95"/>
      <c r="X30" s="95"/>
      <c r="Y30" s="95"/>
    </row>
    <row r="31" spans="2:25" ht="18.75" customHeight="1" thickBot="1">
      <c r="D31" s="1493">
        <v>40000</v>
      </c>
      <c r="E31" s="1494"/>
      <c r="F31" s="1495"/>
      <c r="G31" s="1496">
        <v>50000</v>
      </c>
      <c r="H31" s="1494"/>
      <c r="I31" s="1495"/>
      <c r="J31" s="1496">
        <v>60000</v>
      </c>
      <c r="K31" s="1494"/>
      <c r="L31" s="1497"/>
      <c r="M31" s="1493">
        <v>70000</v>
      </c>
      <c r="N31" s="1494"/>
      <c r="O31" s="1497"/>
      <c r="Q31" s="97"/>
      <c r="U31" s="96"/>
      <c r="V31" s="96"/>
      <c r="W31" s="96"/>
      <c r="X31" s="96"/>
      <c r="Y31" s="96"/>
    </row>
    <row r="32" spans="2:25">
      <c r="D32" s="55" t="s">
        <v>310</v>
      </c>
    </row>
    <row r="33" spans="1:34" ht="7.5" customHeight="1">
      <c r="U33" s="96"/>
      <c r="V33" s="96"/>
      <c r="W33" s="96"/>
      <c r="X33" s="96"/>
      <c r="Y33" s="96"/>
    </row>
    <row r="34" spans="1:34">
      <c r="C34" t="s">
        <v>6235</v>
      </c>
      <c r="U34" s="96"/>
      <c r="V34" s="96"/>
      <c r="W34" s="96"/>
      <c r="X34" s="96"/>
      <c r="Y34" s="96"/>
    </row>
    <row r="35" spans="1:34" ht="14.25" thickBot="1">
      <c r="D35" s="197" t="str">
        <f>元号</f>
        <v>西暦</v>
      </c>
      <c r="E35" s="198">
        <f>IF(D17="","",D17-4)</f>
        <v>2019</v>
      </c>
      <c r="F35" s="34" t="s">
        <v>200</v>
      </c>
      <c r="G35" s="197" t="str">
        <f>元号</f>
        <v>西暦</v>
      </c>
      <c r="H35" s="198">
        <f>IF(D17="","",D17-3)</f>
        <v>2020</v>
      </c>
      <c r="I35" s="34" t="s">
        <v>200</v>
      </c>
      <c r="J35" s="197" t="str">
        <f>元号</f>
        <v>西暦</v>
      </c>
      <c r="K35" s="198">
        <f>IF(D17="","",D17-2)</f>
        <v>2021</v>
      </c>
      <c r="L35" s="34" t="s">
        <v>200</v>
      </c>
      <c r="M35" s="197" t="str">
        <f>元号</f>
        <v>西暦</v>
      </c>
      <c r="N35" s="198">
        <f>IF(D17="","",D17-1)</f>
        <v>2022</v>
      </c>
      <c r="O35" s="34" t="s">
        <v>200</v>
      </c>
      <c r="Q35" s="97"/>
      <c r="U35" s="94"/>
      <c r="V35" s="95"/>
      <c r="W35" s="95"/>
      <c r="X35" s="95"/>
      <c r="Y35" s="95"/>
    </row>
    <row r="36" spans="1:34" ht="18.75" customHeight="1" thickBot="1">
      <c r="D36" s="1505">
        <v>80000</v>
      </c>
      <c r="E36" s="1506"/>
      <c r="F36" s="1507"/>
      <c r="G36" s="1508">
        <v>90000</v>
      </c>
      <c r="H36" s="1506"/>
      <c r="I36" s="1507"/>
      <c r="J36" s="1508">
        <v>100000</v>
      </c>
      <c r="K36" s="1506"/>
      <c r="L36" s="1509"/>
      <c r="M36" s="1505">
        <v>110000</v>
      </c>
      <c r="N36" s="1506"/>
      <c r="O36" s="1509"/>
      <c r="Q36" s="97"/>
      <c r="U36" s="96"/>
      <c r="V36" s="96"/>
      <c r="W36" s="96"/>
      <c r="X36" s="96"/>
      <c r="Y36" s="96"/>
    </row>
    <row r="37" spans="1:34">
      <c r="D37" s="55" t="s">
        <v>311</v>
      </c>
    </row>
    <row r="38" spans="1:34" ht="7.5" customHeight="1">
      <c r="D38" s="55"/>
    </row>
    <row r="39" spans="1:34" ht="7.5" customHeight="1"/>
    <row r="40" spans="1:34" ht="20.100000000000001" customHeight="1">
      <c r="B40" s="18">
        <v>4</v>
      </c>
      <c r="C40" s="76" t="s">
        <v>155</v>
      </c>
      <c r="D40" s="18"/>
      <c r="E40" s="18"/>
      <c r="F40" s="18"/>
      <c r="G40" s="18"/>
      <c r="I40" t="str">
        <f>"（"&amp;"西暦"&amp;D17&amp;"年度実績）"</f>
        <v>（西暦2023年度実績）</v>
      </c>
    </row>
    <row r="41" spans="1:34" ht="7.5" customHeight="1"/>
    <row r="42" spans="1:34" s="18" customFormat="1">
      <c r="C42" s="27" t="s">
        <v>91</v>
      </c>
      <c r="D42" s="266" t="s">
        <v>4395</v>
      </c>
      <c r="E42" s="27"/>
      <c r="AC42" s="93"/>
    </row>
    <row r="43" spans="1:34">
      <c r="I43" s="1257" t="s">
        <v>7194</v>
      </c>
      <c r="J43" s="1258"/>
      <c r="K43" s="1258"/>
      <c r="L43" s="1258"/>
      <c r="M43" s="1258"/>
      <c r="N43" s="1258"/>
      <c r="O43" s="1259"/>
      <c r="P43" s="36"/>
      <c r="Q43" s="36"/>
      <c r="R43" s="36"/>
      <c r="S43" s="36"/>
      <c r="T43" s="36"/>
      <c r="U43" s="36"/>
      <c r="V43" s="36"/>
      <c r="W43" s="36"/>
      <c r="X43" s="36"/>
      <c r="Y43" s="22"/>
    </row>
    <row r="44" spans="1:34">
      <c r="A44" s="22"/>
      <c r="D44" s="562" t="s">
        <v>112</v>
      </c>
      <c r="E44" s="35"/>
      <c r="F44" s="35"/>
      <c r="G44" s="20"/>
      <c r="H44" s="20"/>
      <c r="I44" s="20" t="s">
        <v>7196</v>
      </c>
      <c r="J44" s="20"/>
      <c r="K44" s="20"/>
      <c r="L44" s="20"/>
      <c r="M44" s="206"/>
      <c r="N44" s="1074" t="s">
        <v>158</v>
      </c>
      <c r="O44" s="1074"/>
      <c r="P44" s="137"/>
      <c r="Q44" s="137"/>
      <c r="R44" s="137"/>
      <c r="S44" s="137"/>
      <c r="T44" s="137"/>
      <c r="W44" s="36"/>
    </row>
    <row r="45" spans="1:34">
      <c r="A45" s="22"/>
      <c r="D45" s="75" t="s">
        <v>168</v>
      </c>
      <c r="E45" s="36"/>
      <c r="F45" s="36"/>
      <c r="G45" s="37"/>
      <c r="H45" s="37"/>
      <c r="N45" s="1075" t="s">
        <v>4393</v>
      </c>
      <c r="O45" s="1076"/>
      <c r="P45" s="109"/>
      <c r="Q45" s="109"/>
      <c r="R45" s="109"/>
      <c r="S45" s="109"/>
      <c r="T45" s="109"/>
      <c r="W45" s="36"/>
    </row>
    <row r="46" spans="1:34" ht="27" customHeight="1">
      <c r="A46" s="28"/>
      <c r="D46" s="1510" t="s">
        <v>90</v>
      </c>
      <c r="E46" s="1510"/>
      <c r="F46" s="1510"/>
      <c r="G46" s="1510"/>
      <c r="H46" s="1510"/>
      <c r="I46" s="1255" t="s">
        <v>7258</v>
      </c>
      <c r="J46" s="1255"/>
      <c r="K46" s="1255"/>
      <c r="L46" s="1255"/>
      <c r="M46" s="1255"/>
      <c r="N46" s="1256">
        <v>10</v>
      </c>
      <c r="O46" s="1256"/>
      <c r="P46" s="1080"/>
      <c r="Q46" s="1080"/>
      <c r="R46" s="1080"/>
      <c r="S46" s="1080"/>
      <c r="T46" s="1080"/>
      <c r="W46" s="36"/>
    </row>
    <row r="47" spans="1:34" ht="15.75" customHeight="1">
      <c r="D47" s="1215"/>
      <c r="E47" s="1215"/>
      <c r="F47" s="1215"/>
      <c r="G47" s="1215"/>
      <c r="H47" s="1215"/>
      <c r="I47" s="1221"/>
      <c r="J47" s="1221"/>
      <c r="K47" s="1221"/>
      <c r="L47" s="37"/>
      <c r="M47" s="1216"/>
      <c r="N47" s="37"/>
      <c r="O47" s="1216"/>
      <c r="X47" s="174"/>
      <c r="Y47" s="174"/>
      <c r="Z47" s="257"/>
      <c r="AA47" s="174"/>
      <c r="AB47" s="174"/>
      <c r="AC47" s="209"/>
      <c r="AD47" s="174"/>
      <c r="AE47" s="174"/>
      <c r="AF47" s="174"/>
      <c r="AG47" s="174"/>
      <c r="AH47" s="174"/>
    </row>
    <row r="48" spans="1:34" ht="15" customHeight="1">
      <c r="D48" s="150"/>
      <c r="E48" s="150"/>
      <c r="F48" s="150"/>
      <c r="G48" s="150"/>
      <c r="H48" s="150"/>
      <c r="I48" s="72"/>
      <c r="J48" s="137"/>
      <c r="K48" s="72"/>
      <c r="M48" s="1217"/>
      <c r="X48" s="174"/>
      <c r="Y48" s="174"/>
      <c r="Z48" s="174"/>
      <c r="AA48" s="174"/>
      <c r="AB48" s="174"/>
      <c r="AC48" s="209"/>
      <c r="AD48" s="174"/>
      <c r="AE48" s="174"/>
      <c r="AF48" s="174"/>
      <c r="AG48" s="174"/>
      <c r="AH48" s="174"/>
    </row>
    <row r="49" spans="3:36" ht="9.75" customHeight="1">
      <c r="X49" s="174"/>
      <c r="Y49" s="258"/>
      <c r="Z49" s="174"/>
      <c r="AA49" s="174"/>
      <c r="AB49" s="174"/>
      <c r="AC49" s="209"/>
      <c r="AD49" s="174"/>
      <c r="AE49" s="174"/>
      <c r="AF49" s="174"/>
      <c r="AG49" s="174"/>
      <c r="AH49" s="174" t="s">
        <v>3102</v>
      </c>
      <c r="AI49" s="174"/>
    </row>
    <row r="50" spans="3:36" s="18" customFormat="1">
      <c r="C50" s="18" t="s">
        <v>157</v>
      </c>
      <c r="D50" s="18" t="s">
        <v>3574</v>
      </c>
      <c r="I50" s="72"/>
      <c r="Q50" s="73"/>
      <c r="R50" s="55"/>
      <c r="X50" s="210"/>
      <c r="Y50" s="210"/>
      <c r="Z50" s="210"/>
      <c r="AA50" s="210"/>
      <c r="AB50" s="174"/>
      <c r="AC50" s="209" t="s">
        <v>3273</v>
      </c>
      <c r="AD50" s="174"/>
      <c r="AE50" s="210"/>
      <c r="AF50" s="210"/>
      <c r="AG50" s="174"/>
      <c r="AH50" s="88"/>
      <c r="AI50" s="88"/>
    </row>
    <row r="51" spans="3:36" ht="91.5" customHeight="1">
      <c r="D51" s="1500" t="s">
        <v>3576</v>
      </c>
      <c r="E51" s="1500"/>
      <c r="F51" s="1500"/>
      <c r="G51" s="1500"/>
      <c r="H51" s="1500"/>
      <c r="I51" s="1500"/>
      <c r="J51" s="1500"/>
      <c r="K51" s="1500"/>
      <c r="L51" s="1500"/>
      <c r="M51" s="1500"/>
      <c r="N51" s="1500"/>
      <c r="O51" s="1500"/>
      <c r="P51" s="1500"/>
      <c r="Q51" s="1500"/>
      <c r="R51" s="1500"/>
      <c r="S51" s="1500"/>
      <c r="X51" s="174"/>
      <c r="Y51" s="174"/>
      <c r="Z51" s="174">
        <v>0</v>
      </c>
      <c r="AA51" s="174" t="s">
        <v>3575</v>
      </c>
      <c r="AB51" s="174"/>
      <c r="AC51" s="211"/>
      <c r="AD51" s="174"/>
      <c r="AE51" s="174"/>
      <c r="AF51" s="174"/>
      <c r="AG51" s="174"/>
      <c r="AH51" s="211"/>
      <c r="AI51" s="174"/>
      <c r="AJ51" t="s">
        <v>6</v>
      </c>
    </row>
    <row r="52" spans="3:36" ht="21" customHeight="1">
      <c r="D52" s="223" t="s">
        <v>3577</v>
      </c>
      <c r="M52" s="203"/>
      <c r="N52" s="203" t="s">
        <v>3322</v>
      </c>
      <c r="O52" s="203"/>
      <c r="Y52" s="69"/>
      <c r="AB52" s="174"/>
      <c r="AC52" s="174"/>
      <c r="AD52" s="174"/>
      <c r="AE52" s="174"/>
      <c r="AF52" s="174" t="s">
        <v>3097</v>
      </c>
      <c r="AG52" s="174"/>
      <c r="AH52" s="174"/>
      <c r="AI52" s="174"/>
    </row>
    <row r="53" spans="3:36">
      <c r="D53" s="55" t="s">
        <v>3141</v>
      </c>
      <c r="S53" s="1548">
        <v>4.4099999999999999E-4</v>
      </c>
      <c r="T53" s="1549"/>
      <c r="U53" s="55" t="s">
        <v>7197</v>
      </c>
      <c r="Y53" s="90"/>
      <c r="Z53" s="90"/>
      <c r="AB53" s="174"/>
      <c r="AC53" s="211"/>
      <c r="AD53" s="174"/>
      <c r="AE53" s="174"/>
      <c r="AF53" s="174" t="s">
        <v>3098</v>
      </c>
      <c r="AG53" s="174"/>
      <c r="AH53" s="212"/>
      <c r="AI53" s="213"/>
      <c r="AJ53" s="213"/>
    </row>
    <row r="54" spans="3:36" ht="13.5" customHeight="1">
      <c r="D54" s="3"/>
      <c r="E54" s="37"/>
      <c r="F54" s="37"/>
      <c r="G54" s="1501" t="s">
        <v>5834</v>
      </c>
      <c r="H54" s="1501"/>
      <c r="I54" s="1501"/>
      <c r="J54" s="1501"/>
      <c r="K54" s="1501"/>
      <c r="L54" s="1501"/>
      <c r="M54" s="1501"/>
      <c r="N54" s="1501"/>
      <c r="O54" s="1501"/>
      <c r="P54" s="1501"/>
      <c r="Q54" s="1501"/>
      <c r="R54" s="214"/>
      <c r="S54" s="215"/>
      <c r="T54" s="214"/>
      <c r="U54" s="216"/>
      <c r="V54" s="214"/>
      <c r="W54" s="214"/>
      <c r="X54" s="214"/>
      <c r="Y54" s="561"/>
      <c r="Z54" s="561"/>
      <c r="AA54" s="561"/>
      <c r="AB54" s="555"/>
      <c r="AC54" s="90"/>
    </row>
    <row r="55" spans="3:36" ht="13.5" customHeight="1">
      <c r="D55" s="217" t="s">
        <v>112</v>
      </c>
      <c r="E55" s="218"/>
      <c r="F55" s="218"/>
      <c r="G55" s="1501"/>
      <c r="H55" s="1501"/>
      <c r="I55" s="1501"/>
      <c r="J55" s="1501"/>
      <c r="K55" s="1501"/>
      <c r="L55" s="1501"/>
      <c r="M55" s="1501"/>
      <c r="N55" s="1501"/>
      <c r="O55" s="1501"/>
      <c r="P55" s="1501"/>
      <c r="Q55" s="1501"/>
      <c r="R55" s="67"/>
      <c r="S55" s="214"/>
      <c r="T55" s="67"/>
      <c r="U55" s="214"/>
      <c r="V55" s="67"/>
      <c r="W55" s="214"/>
      <c r="X55" s="214"/>
      <c r="Y55" s="214"/>
      <c r="Z55" s="214"/>
      <c r="AA55" s="214"/>
      <c r="AB55" s="214"/>
      <c r="AC55" s="90"/>
    </row>
    <row r="56" spans="3:36">
      <c r="D56" s="219"/>
      <c r="E56" s="220"/>
      <c r="F56" s="220"/>
      <c r="G56" s="1463" t="s">
        <v>7234</v>
      </c>
      <c r="H56" s="1464"/>
      <c r="I56" s="1464"/>
      <c r="J56" s="1465"/>
      <c r="K56" s="1466" t="s">
        <v>7235</v>
      </c>
      <c r="L56" s="1467"/>
      <c r="M56" s="1468"/>
      <c r="N56" s="1553" t="s">
        <v>4545</v>
      </c>
      <c r="O56" s="1554"/>
      <c r="P56" s="1554"/>
      <c r="Q56" s="1555"/>
      <c r="R56" s="214"/>
      <c r="S56" s="67"/>
      <c r="T56" s="67"/>
      <c r="U56" s="221"/>
      <c r="V56" s="67"/>
      <c r="W56" s="214"/>
      <c r="X56" s="556"/>
      <c r="Y56" s="214"/>
      <c r="Z56" s="214"/>
      <c r="AA56" s="214"/>
      <c r="AB56" s="214"/>
      <c r="AC56" s="90"/>
    </row>
    <row r="57" spans="3:36" ht="14.25" customHeight="1">
      <c r="D57" s="1329" t="s">
        <v>4474</v>
      </c>
      <c r="E57" s="1337"/>
      <c r="F57" s="1341"/>
      <c r="G57" s="1511" t="s">
        <v>7256</v>
      </c>
      <c r="H57" s="1512"/>
      <c r="I57" s="1512"/>
      <c r="J57" s="1513"/>
      <c r="K57" s="1556" t="s">
        <v>5856</v>
      </c>
      <c r="L57" s="1557"/>
      <c r="M57" s="1558"/>
      <c r="N57" s="1439">
        <f>IF(AND(G57&lt;&gt;"",K57&lt;&gt;""),VLOOKUP(G57,CO2係数表!B:C,2,FALSE),IF(G57&lt;&gt;"",VLOOKUP(G57,CO2係数表!B:C,2,FALSE),""))</f>
        <v>4.0700000000000003E-4</v>
      </c>
      <c r="O57" s="1440"/>
      <c r="P57" s="1440"/>
      <c r="Q57" s="1441"/>
      <c r="R57" s="222"/>
      <c r="S57" s="256"/>
      <c r="T57" s="12"/>
      <c r="U57" s="12"/>
      <c r="V57" s="12"/>
      <c r="W57" s="12"/>
      <c r="X57" s="214"/>
      <c r="Y57" s="558"/>
      <c r="Z57" s="558"/>
      <c r="AA57" s="558"/>
      <c r="AB57" s="557"/>
      <c r="AC57" s="558"/>
    </row>
    <row r="58" spans="3:36" ht="13.5" customHeight="1">
      <c r="D58" s="1502"/>
      <c r="E58" s="1503"/>
      <c r="F58" s="1504"/>
      <c r="G58" s="1514"/>
      <c r="H58" s="1515"/>
      <c r="I58" s="1515"/>
      <c r="J58" s="1516"/>
      <c r="K58" s="1559"/>
      <c r="L58" s="1560"/>
      <c r="M58" s="1561"/>
      <c r="N58" s="1442"/>
      <c r="O58" s="1443"/>
      <c r="P58" s="1443"/>
      <c r="Q58" s="1444"/>
      <c r="R58" s="222"/>
      <c r="S58" s="256"/>
      <c r="T58" s="12"/>
      <c r="U58" s="12"/>
      <c r="V58" s="12"/>
      <c r="W58" s="12"/>
      <c r="X58" s="214"/>
      <c r="Y58" s="558"/>
      <c r="Z58" s="558"/>
      <c r="AA58" s="558"/>
      <c r="AB58" s="214"/>
    </row>
    <row r="59" spans="3:36" ht="13.5" customHeight="1">
      <c r="D59" s="1329" t="s">
        <v>4474</v>
      </c>
      <c r="E59" s="1337"/>
      <c r="F59" s="1341"/>
      <c r="G59" s="1511" t="s">
        <v>7257</v>
      </c>
      <c r="H59" s="1512"/>
      <c r="I59" s="1512"/>
      <c r="J59" s="1513"/>
      <c r="K59" s="1556" t="s">
        <v>5856</v>
      </c>
      <c r="L59" s="1557"/>
      <c r="M59" s="1558"/>
      <c r="N59" s="1439">
        <f>IF(AND(G59&lt;&gt;"",K59&lt;&gt;""),VLOOKUP(G59,CO2係数表!B:C,2,FALSE),IF(G59&lt;&gt;"",VLOOKUP(G59,CO2係数表!B:C,2,FALSE),""))</f>
        <v>4.3300000000000001E-4</v>
      </c>
      <c r="O59" s="1440"/>
      <c r="P59" s="1440"/>
      <c r="Q59" s="1441"/>
      <c r="R59" s="222"/>
      <c r="S59" s="256"/>
      <c r="T59" s="12"/>
      <c r="U59" s="12"/>
      <c r="V59" s="12"/>
      <c r="W59" s="12"/>
      <c r="X59" s="214"/>
      <c r="Y59" s="558"/>
      <c r="Z59" s="558"/>
      <c r="AA59" s="558"/>
      <c r="AB59" s="557"/>
    </row>
    <row r="60" spans="3:36" ht="13.5" customHeight="1">
      <c r="D60" s="1502"/>
      <c r="E60" s="1503"/>
      <c r="F60" s="1504"/>
      <c r="G60" s="1514"/>
      <c r="H60" s="1515"/>
      <c r="I60" s="1515"/>
      <c r="J60" s="1516"/>
      <c r="K60" s="1559"/>
      <c r="L60" s="1560"/>
      <c r="M60" s="1561"/>
      <c r="N60" s="1442"/>
      <c r="O60" s="1443"/>
      <c r="P60" s="1443"/>
      <c r="Q60" s="1444"/>
      <c r="R60" s="222"/>
      <c r="S60" s="256"/>
      <c r="T60" s="12"/>
      <c r="U60" s="12"/>
      <c r="V60" s="12"/>
      <c r="W60" s="12"/>
      <c r="X60" s="214"/>
      <c r="Y60" s="558"/>
      <c r="Z60" s="558"/>
      <c r="AA60" s="558"/>
      <c r="AB60" s="214"/>
      <c r="AC60" s="90"/>
      <c r="AD60" s="90"/>
      <c r="AE60" s="90"/>
      <c r="AF60" s="90"/>
      <c r="AG60" s="90"/>
    </row>
    <row r="61" spans="3:36" ht="13.5" hidden="1" customHeight="1">
      <c r="D61" s="1329" t="s">
        <v>4474</v>
      </c>
      <c r="E61" s="1337"/>
      <c r="F61" s="1341"/>
      <c r="G61" s="1445"/>
      <c r="H61" s="1446"/>
      <c r="I61" s="1446"/>
      <c r="J61" s="1447"/>
      <c r="K61" s="1451"/>
      <c r="L61" s="1452"/>
      <c r="M61" s="1453"/>
      <c r="N61" s="1457"/>
      <c r="O61" s="1458"/>
      <c r="P61" s="1458"/>
      <c r="Q61" s="1459"/>
      <c r="R61" s="222"/>
      <c r="S61" s="256"/>
      <c r="T61" s="12"/>
      <c r="U61" s="12"/>
      <c r="V61" s="12"/>
      <c r="W61" s="12"/>
      <c r="X61" s="214"/>
      <c r="Y61" s="558"/>
      <c r="Z61" s="558"/>
      <c r="AA61" s="558"/>
      <c r="AB61" s="557"/>
      <c r="AC61" s="90"/>
      <c r="AD61" s="90"/>
      <c r="AE61" s="90"/>
      <c r="AF61" s="90"/>
      <c r="AG61" s="90"/>
    </row>
    <row r="62" spans="3:36" ht="13.5" hidden="1" customHeight="1">
      <c r="D62" s="1502"/>
      <c r="E62" s="1503"/>
      <c r="F62" s="1504"/>
      <c r="G62" s="1448"/>
      <c r="H62" s="1449"/>
      <c r="I62" s="1449"/>
      <c r="J62" s="1450"/>
      <c r="K62" s="1454"/>
      <c r="L62" s="1455"/>
      <c r="M62" s="1456"/>
      <c r="N62" s="1460"/>
      <c r="O62" s="1461"/>
      <c r="P62" s="1461"/>
      <c r="Q62" s="1462"/>
      <c r="R62" s="222"/>
      <c r="S62" s="256"/>
      <c r="T62" s="12"/>
      <c r="U62" s="12"/>
      <c r="V62" s="12"/>
      <c r="W62" s="12"/>
      <c r="X62" s="214"/>
      <c r="Y62" s="558"/>
      <c r="Z62" s="558"/>
      <c r="AA62" s="558"/>
      <c r="AB62" s="214"/>
      <c r="AC62" s="90"/>
      <c r="AD62" s="90"/>
      <c r="AE62" s="90"/>
      <c r="AF62" s="90"/>
      <c r="AG62" s="90"/>
    </row>
    <row r="63" spans="3:36" ht="13.5" hidden="1" customHeight="1">
      <c r="D63" s="1329" t="s">
        <v>4474</v>
      </c>
      <c r="E63" s="1337"/>
      <c r="F63" s="1341"/>
      <c r="G63" s="1445"/>
      <c r="H63" s="1446"/>
      <c r="I63" s="1446"/>
      <c r="J63" s="1447"/>
      <c r="K63" s="1451"/>
      <c r="L63" s="1452"/>
      <c r="M63" s="1453"/>
      <c r="N63" s="1457"/>
      <c r="O63" s="1458"/>
      <c r="P63" s="1458"/>
      <c r="Q63" s="1459"/>
      <c r="R63" s="222"/>
      <c r="S63" s="256"/>
      <c r="T63" s="12"/>
      <c r="U63" s="12"/>
      <c r="V63" s="12"/>
      <c r="W63" s="12"/>
      <c r="X63" s="214"/>
      <c r="Y63" s="558"/>
      <c r="Z63" s="558"/>
      <c r="AA63" s="558"/>
      <c r="AB63" s="557"/>
    </row>
    <row r="64" spans="3:36" ht="13.5" hidden="1" customHeight="1">
      <c r="D64" s="1502"/>
      <c r="E64" s="1503"/>
      <c r="F64" s="1504"/>
      <c r="G64" s="1448"/>
      <c r="H64" s="1449"/>
      <c r="I64" s="1449"/>
      <c r="J64" s="1450"/>
      <c r="K64" s="1454"/>
      <c r="L64" s="1455"/>
      <c r="M64" s="1456"/>
      <c r="N64" s="1460"/>
      <c r="O64" s="1461"/>
      <c r="P64" s="1461"/>
      <c r="Q64" s="1462"/>
      <c r="R64" s="222"/>
      <c r="S64" s="256"/>
      <c r="T64" s="12"/>
      <c r="U64" s="12"/>
      <c r="V64" s="12"/>
      <c r="W64" s="12"/>
      <c r="X64" s="214"/>
      <c r="Y64" s="558"/>
      <c r="Z64" s="558"/>
      <c r="AA64" s="558"/>
      <c r="AB64" s="214"/>
    </row>
    <row r="65" spans="3:34" ht="14.25" hidden="1" customHeight="1">
      <c r="D65" s="1329" t="s">
        <v>4474</v>
      </c>
      <c r="E65" s="1337"/>
      <c r="F65" s="1341"/>
      <c r="G65" s="1445"/>
      <c r="H65" s="1446"/>
      <c r="I65" s="1446"/>
      <c r="J65" s="1447"/>
      <c r="K65" s="1451"/>
      <c r="L65" s="1452"/>
      <c r="M65" s="1453"/>
      <c r="N65" s="1457"/>
      <c r="O65" s="1458"/>
      <c r="P65" s="1458"/>
      <c r="Q65" s="1459"/>
      <c r="R65" s="222"/>
      <c r="S65" s="256"/>
      <c r="T65" s="12"/>
      <c r="U65" s="12"/>
      <c r="V65" s="12"/>
      <c r="W65" s="12"/>
      <c r="X65" s="214"/>
      <c r="Y65" s="558"/>
      <c r="Z65" s="558"/>
      <c r="AA65" s="558"/>
      <c r="AB65" s="557"/>
    </row>
    <row r="66" spans="3:34" ht="14.25" hidden="1" customHeight="1">
      <c r="D66" s="1502"/>
      <c r="E66" s="1503"/>
      <c r="F66" s="1504"/>
      <c r="G66" s="1448"/>
      <c r="H66" s="1449"/>
      <c r="I66" s="1449"/>
      <c r="J66" s="1450"/>
      <c r="K66" s="1454"/>
      <c r="L66" s="1455"/>
      <c r="M66" s="1456"/>
      <c r="N66" s="1460"/>
      <c r="O66" s="1461"/>
      <c r="P66" s="1461"/>
      <c r="Q66" s="1462"/>
      <c r="R66" s="222"/>
      <c r="S66" s="256"/>
      <c r="T66" s="12"/>
      <c r="U66" s="12"/>
      <c r="V66" s="12"/>
      <c r="W66" s="12"/>
      <c r="X66" s="214"/>
      <c r="Y66" s="558"/>
      <c r="Z66" s="558"/>
      <c r="AA66" s="558"/>
      <c r="AB66" s="214"/>
    </row>
    <row r="67" spans="3:34" ht="14.25" hidden="1" customHeight="1">
      <c r="D67" s="1329" t="s">
        <v>4474</v>
      </c>
      <c r="E67" s="1337"/>
      <c r="F67" s="1341"/>
      <c r="G67" s="1445"/>
      <c r="H67" s="1446"/>
      <c r="I67" s="1446"/>
      <c r="J67" s="1447"/>
      <c r="K67" s="1451"/>
      <c r="L67" s="1452"/>
      <c r="M67" s="1453"/>
      <c r="N67" s="1457"/>
      <c r="O67" s="1458"/>
      <c r="P67" s="1458"/>
      <c r="Q67" s="1459"/>
      <c r="R67" s="222"/>
      <c r="S67" s="256"/>
      <c r="T67" s="12"/>
      <c r="U67" s="12"/>
      <c r="V67" s="12"/>
      <c r="W67" s="12"/>
      <c r="X67" s="214"/>
      <c r="Y67" s="558"/>
      <c r="Z67" s="558"/>
      <c r="AA67" s="558"/>
      <c r="AB67" s="557"/>
    </row>
    <row r="68" spans="3:34" ht="14.25" hidden="1" customHeight="1">
      <c r="D68" s="1502"/>
      <c r="E68" s="1503"/>
      <c r="F68" s="1504"/>
      <c r="G68" s="1448"/>
      <c r="H68" s="1449"/>
      <c r="I68" s="1449"/>
      <c r="J68" s="1450"/>
      <c r="K68" s="1454"/>
      <c r="L68" s="1455"/>
      <c r="M68" s="1456"/>
      <c r="N68" s="1460"/>
      <c r="O68" s="1461"/>
      <c r="P68" s="1461"/>
      <c r="Q68" s="1462"/>
      <c r="R68" s="222"/>
      <c r="S68" s="256"/>
      <c r="T68" s="12"/>
      <c r="U68" s="12"/>
      <c r="V68" s="12"/>
      <c r="W68" s="12"/>
      <c r="X68" s="214"/>
      <c r="Y68" s="558"/>
      <c r="Z68" s="558"/>
      <c r="AA68" s="558"/>
      <c r="AB68" s="214"/>
    </row>
    <row r="69" spans="3:34" ht="14.25" hidden="1" customHeight="1">
      <c r="D69" s="1329" t="s">
        <v>4474</v>
      </c>
      <c r="E69" s="1337"/>
      <c r="F69" s="1341"/>
      <c r="G69" s="1445"/>
      <c r="H69" s="1446"/>
      <c r="I69" s="1446"/>
      <c r="J69" s="1447"/>
      <c r="K69" s="1451"/>
      <c r="L69" s="1452"/>
      <c r="M69" s="1453"/>
      <c r="N69" s="1457"/>
      <c r="O69" s="1458"/>
      <c r="P69" s="1458"/>
      <c r="Q69" s="1459"/>
      <c r="R69" s="222"/>
      <c r="S69" s="256"/>
      <c r="T69" s="12"/>
      <c r="U69" s="12"/>
      <c r="V69" s="12"/>
      <c r="W69" s="12"/>
      <c r="X69" s="214"/>
      <c r="Y69" s="558"/>
      <c r="Z69" s="558"/>
      <c r="AA69" s="558"/>
      <c r="AB69" s="557"/>
      <c r="AC69" s="559"/>
    </row>
    <row r="70" spans="3:34" ht="14.25" hidden="1" customHeight="1">
      <c r="D70" s="1502"/>
      <c r="E70" s="1503"/>
      <c r="F70" s="1504"/>
      <c r="G70" s="1448"/>
      <c r="H70" s="1449"/>
      <c r="I70" s="1449"/>
      <c r="J70" s="1450"/>
      <c r="K70" s="1454"/>
      <c r="L70" s="1455"/>
      <c r="M70" s="1456"/>
      <c r="N70" s="1460"/>
      <c r="O70" s="1461"/>
      <c r="P70" s="1461"/>
      <c r="Q70" s="1462"/>
      <c r="R70" s="222"/>
      <c r="S70" s="256"/>
      <c r="T70" s="12"/>
      <c r="U70" s="12"/>
      <c r="V70" s="12"/>
      <c r="W70" s="12"/>
      <c r="X70" s="214"/>
      <c r="Y70" s="558"/>
      <c r="Z70" s="558"/>
      <c r="AA70" s="558"/>
      <c r="AB70" s="214"/>
    </row>
    <row r="71" spans="3:34" ht="14.25" hidden="1" customHeight="1">
      <c r="D71" s="1329" t="s">
        <v>4474</v>
      </c>
      <c r="E71" s="1337"/>
      <c r="F71" s="1341"/>
      <c r="G71" s="1445"/>
      <c r="H71" s="1446"/>
      <c r="I71" s="1446"/>
      <c r="J71" s="1447"/>
      <c r="K71" s="1451"/>
      <c r="L71" s="1452"/>
      <c r="M71" s="1453"/>
      <c r="N71" s="1457"/>
      <c r="O71" s="1458"/>
      <c r="P71" s="1458"/>
      <c r="Q71" s="1459"/>
      <c r="R71" s="222"/>
      <c r="S71" s="256"/>
      <c r="T71" s="12"/>
      <c r="U71" s="12"/>
      <c r="V71" s="12"/>
      <c r="W71" s="12"/>
      <c r="X71" s="214"/>
      <c r="Y71" s="558"/>
      <c r="Z71" s="558"/>
      <c r="AA71" s="558"/>
      <c r="AB71" s="557"/>
    </row>
    <row r="72" spans="3:34" ht="14.25" hidden="1" customHeight="1">
      <c r="D72" s="1502"/>
      <c r="E72" s="1503"/>
      <c r="F72" s="1504"/>
      <c r="G72" s="1448"/>
      <c r="H72" s="1449"/>
      <c r="I72" s="1449"/>
      <c r="J72" s="1450"/>
      <c r="K72" s="1454"/>
      <c r="L72" s="1455"/>
      <c r="M72" s="1456"/>
      <c r="N72" s="1460"/>
      <c r="O72" s="1461"/>
      <c r="P72" s="1461"/>
      <c r="Q72" s="1462"/>
      <c r="R72" s="222"/>
      <c r="S72" s="256"/>
      <c r="T72" s="12"/>
      <c r="U72" s="12"/>
      <c r="V72" s="12"/>
      <c r="W72" s="12"/>
      <c r="X72" s="214"/>
      <c r="Y72" s="558"/>
      <c r="Z72" s="558"/>
      <c r="AA72" s="558"/>
      <c r="AB72" s="214"/>
    </row>
    <row r="73" spans="3:34" ht="14.25" hidden="1" customHeight="1">
      <c r="D73" s="1329" t="s">
        <v>4474</v>
      </c>
      <c r="E73" s="1337"/>
      <c r="F73" s="1341"/>
      <c r="G73" s="1445"/>
      <c r="H73" s="1446"/>
      <c r="I73" s="1446"/>
      <c r="J73" s="1447"/>
      <c r="K73" s="1451"/>
      <c r="L73" s="1452"/>
      <c r="M73" s="1453"/>
      <c r="N73" s="1457"/>
      <c r="O73" s="1458"/>
      <c r="P73" s="1458"/>
      <c r="Q73" s="1459"/>
      <c r="R73" s="222"/>
      <c r="S73" s="256"/>
      <c r="T73" s="12"/>
      <c r="U73" s="12"/>
      <c r="V73" s="12"/>
      <c r="W73" s="12"/>
      <c r="X73" s="214"/>
      <c r="Y73" s="558"/>
      <c r="Z73" s="558"/>
      <c r="AA73" s="558"/>
      <c r="AB73" s="557"/>
    </row>
    <row r="74" spans="3:34" ht="14.25" hidden="1" customHeight="1">
      <c r="D74" s="1502"/>
      <c r="E74" s="1503"/>
      <c r="F74" s="1504"/>
      <c r="G74" s="1448"/>
      <c r="H74" s="1449"/>
      <c r="I74" s="1449"/>
      <c r="J74" s="1450"/>
      <c r="K74" s="1454"/>
      <c r="L74" s="1455"/>
      <c r="M74" s="1456"/>
      <c r="N74" s="1460"/>
      <c r="O74" s="1461"/>
      <c r="P74" s="1461"/>
      <c r="Q74" s="1462"/>
      <c r="R74" s="222"/>
      <c r="S74" s="256"/>
      <c r="T74" s="12"/>
      <c r="U74" s="12"/>
      <c r="V74" s="12"/>
      <c r="W74" s="12"/>
      <c r="X74" s="214"/>
      <c r="Y74" s="558"/>
      <c r="Z74" s="558"/>
      <c r="AA74" s="558"/>
      <c r="AB74" s="214"/>
    </row>
    <row r="75" spans="3:34" ht="14.25" hidden="1" customHeight="1">
      <c r="D75" s="1329" t="s">
        <v>4474</v>
      </c>
      <c r="E75" s="1337"/>
      <c r="F75" s="1341"/>
      <c r="G75" s="1445"/>
      <c r="H75" s="1446"/>
      <c r="I75" s="1446"/>
      <c r="J75" s="1447"/>
      <c r="K75" s="1451"/>
      <c r="L75" s="1452"/>
      <c r="M75" s="1453"/>
      <c r="N75" s="1457"/>
      <c r="O75" s="1458"/>
      <c r="P75" s="1458"/>
      <c r="Q75" s="1459"/>
      <c r="R75" s="222"/>
      <c r="S75" s="256"/>
      <c r="T75" s="12"/>
      <c r="U75" s="12"/>
      <c r="V75" s="12"/>
      <c r="W75" s="12"/>
      <c r="X75" s="214"/>
      <c r="Y75" s="558"/>
      <c r="Z75" s="558"/>
      <c r="AA75" s="558"/>
      <c r="AB75" s="557"/>
    </row>
    <row r="76" spans="3:34" ht="14.25" hidden="1" customHeight="1">
      <c r="D76" s="1528"/>
      <c r="E76" s="1529"/>
      <c r="F76" s="1530"/>
      <c r="G76" s="1531"/>
      <c r="H76" s="1532"/>
      <c r="I76" s="1532"/>
      <c r="J76" s="1533"/>
      <c r="K76" s="1534"/>
      <c r="L76" s="1535"/>
      <c r="M76" s="1536"/>
      <c r="N76" s="1544"/>
      <c r="O76" s="1545"/>
      <c r="P76" s="1545"/>
      <c r="Q76" s="1546"/>
      <c r="R76" s="222"/>
      <c r="S76" s="256"/>
      <c r="T76" s="12"/>
      <c r="U76" s="12"/>
      <c r="V76" s="12"/>
      <c r="W76" s="12"/>
      <c r="X76" s="214"/>
      <c r="Y76" s="558"/>
      <c r="Z76" s="558"/>
      <c r="AA76" s="558"/>
      <c r="AB76" s="214"/>
    </row>
    <row r="77" spans="3:34" ht="12.75" customHeight="1">
      <c r="D77" s="1077"/>
      <c r="E77" s="1077"/>
      <c r="F77" s="1077"/>
      <c r="G77" s="1078"/>
      <c r="H77" s="1078"/>
      <c r="I77" s="1078"/>
      <c r="J77" s="1078"/>
      <c r="K77" s="1078"/>
      <c r="L77" s="1078"/>
      <c r="M77" s="1078"/>
      <c r="N77" s="1079"/>
      <c r="O77" s="1079"/>
      <c r="P77" s="1079"/>
      <c r="Q77" s="1079"/>
      <c r="R77" s="222"/>
      <c r="S77" s="256"/>
      <c r="T77" s="12"/>
      <c r="U77" s="12"/>
      <c r="V77" s="12"/>
      <c r="W77" s="12"/>
      <c r="X77" s="214"/>
      <c r="Y77" s="558"/>
      <c r="Z77" s="558"/>
      <c r="AA77" s="558"/>
      <c r="AB77" s="214"/>
    </row>
    <row r="78" spans="3:34" ht="12" customHeight="1">
      <c r="D78" s="579"/>
      <c r="E78" s="21"/>
      <c r="G78" s="980"/>
      <c r="H78" s="980"/>
      <c r="I78" s="980"/>
      <c r="J78" s="980"/>
      <c r="K78" s="980"/>
      <c r="L78" s="981"/>
      <c r="M78" s="981"/>
      <c r="N78" s="981"/>
      <c r="O78" s="981"/>
      <c r="P78" s="50"/>
      <c r="Q78" s="50"/>
      <c r="R78" s="288"/>
      <c r="X78" s="79"/>
      <c r="Y78" s="89"/>
      <c r="Z78" s="89"/>
      <c r="AA78" s="89"/>
      <c r="AB78" s="89"/>
      <c r="AH78" s="89"/>
    </row>
    <row r="79" spans="3:34" ht="21" customHeight="1">
      <c r="C79" s="266" t="s">
        <v>5833</v>
      </c>
      <c r="D79" s="266" t="s">
        <v>5835</v>
      </c>
      <c r="M79" s="981"/>
      <c r="N79" s="981"/>
      <c r="O79" s="981"/>
      <c r="P79" s="982"/>
      <c r="Q79" s="982"/>
      <c r="R79" s="288"/>
      <c r="S79" s="983"/>
      <c r="X79" s="99"/>
      <c r="Y79" s="560"/>
      <c r="Z79" s="560"/>
      <c r="AA79" s="560"/>
      <c r="AB79" s="560"/>
    </row>
    <row r="80" spans="3:34" ht="21" customHeight="1">
      <c r="C80" s="266"/>
      <c r="D80" s="564" t="s">
        <v>112</v>
      </c>
      <c r="E80" s="20"/>
      <c r="F80" s="20"/>
      <c r="G80" s="20"/>
      <c r="H80" s="20"/>
      <c r="I80" s="206"/>
      <c r="J80" s="1569" t="s">
        <v>6286</v>
      </c>
      <c r="K80" s="1570"/>
      <c r="L80" s="1571"/>
      <c r="M80" s="981"/>
      <c r="N80" s="981"/>
      <c r="O80" s="981"/>
      <c r="P80" s="982"/>
      <c r="Q80" s="982"/>
      <c r="R80" s="288"/>
      <c r="S80" s="983"/>
      <c r="X80" s="99"/>
      <c r="Y80" s="560"/>
      <c r="Z80" s="560"/>
      <c r="AA80" s="560"/>
      <c r="AB80" s="560"/>
    </row>
    <row r="81" spans="3:28" ht="21" customHeight="1">
      <c r="D81" s="1579" t="s">
        <v>4544</v>
      </c>
      <c r="E81" s="1580"/>
      <c r="F81" s="1580"/>
      <c r="G81" s="1580"/>
      <c r="H81" s="1580"/>
      <c r="I81" s="1580"/>
      <c r="J81" s="563" t="s">
        <v>6290</v>
      </c>
      <c r="K81" s="20"/>
      <c r="L81" s="206"/>
      <c r="M81" s="981"/>
      <c r="N81" s="981"/>
      <c r="O81" s="981"/>
      <c r="P81" s="982"/>
      <c r="Q81" s="982"/>
      <c r="R81" s="288"/>
      <c r="S81" s="984"/>
      <c r="Z81" s="90"/>
      <c r="AA81" s="91"/>
      <c r="AB81" s="91"/>
    </row>
    <row r="82" spans="3:28" ht="27.75" customHeight="1">
      <c r="D82" s="1562" t="s">
        <v>4546</v>
      </c>
      <c r="E82" s="1563"/>
      <c r="F82" s="275" t="s">
        <v>5838</v>
      </c>
      <c r="G82" s="1527" t="str">
        <f>IF('STEP２（第１、2表）'!I185="","",'STEP２（第１、2表）'!I185)</f>
        <v>エネルギーB</v>
      </c>
      <c r="H82" s="1527"/>
      <c r="I82" s="271" t="s">
        <v>5839</v>
      </c>
      <c r="J82" s="1338">
        <v>20</v>
      </c>
      <c r="K82" s="1339"/>
      <c r="L82" s="1340"/>
      <c r="S82" s="267"/>
      <c r="T82" s="89"/>
      <c r="U82" s="89"/>
      <c r="W82" s="285"/>
      <c r="Y82" s="21"/>
      <c r="AA82" s="91"/>
      <c r="AB82" s="91"/>
    </row>
    <row r="83" spans="3:28" ht="27.75" customHeight="1">
      <c r="D83" s="1564"/>
      <c r="E83" s="1565"/>
      <c r="F83" s="275" t="s">
        <v>5838</v>
      </c>
      <c r="G83" s="1527" t="str">
        <f>IF('STEP２（第１、2表）'!I187="","-",'STEP２（第１、2表）'!I187)</f>
        <v>-</v>
      </c>
      <c r="H83" s="1527"/>
      <c r="I83" s="271" t="s">
        <v>5839</v>
      </c>
      <c r="J83" s="1338"/>
      <c r="K83" s="1339"/>
      <c r="L83" s="1340"/>
    </row>
    <row r="84" spans="3:28" ht="27.75" customHeight="1"/>
    <row r="85" spans="3:28" ht="27.75" customHeight="1">
      <c r="C85" s="266" t="s">
        <v>5836</v>
      </c>
      <c r="D85" s="266" t="s">
        <v>5837</v>
      </c>
    </row>
    <row r="86" spans="3:28" ht="27.75" customHeight="1">
      <c r="C86" s="266"/>
      <c r="D86" s="564" t="s">
        <v>112</v>
      </c>
      <c r="E86" s="20"/>
      <c r="F86" s="20"/>
      <c r="G86" s="20"/>
      <c r="H86" s="20"/>
      <c r="I86" s="20"/>
      <c r="J86" s="206"/>
      <c r="K86" s="565" t="s">
        <v>6287</v>
      </c>
      <c r="L86" s="566"/>
      <c r="M86" s="567"/>
    </row>
    <row r="87" spans="3:28" ht="27.75" customHeight="1">
      <c r="D87" s="1541" t="s">
        <v>4286</v>
      </c>
      <c r="E87" s="270" t="s">
        <v>4239</v>
      </c>
      <c r="F87" s="272"/>
      <c r="G87" s="272"/>
      <c r="H87" s="272"/>
      <c r="I87" s="272"/>
      <c r="K87" s="563" t="s">
        <v>6289</v>
      </c>
      <c r="L87" s="272"/>
      <c r="M87" s="271"/>
    </row>
    <row r="88" spans="3:28" ht="27.75" customHeight="1">
      <c r="D88" s="1541"/>
      <c r="E88" s="1525" t="s">
        <v>4547</v>
      </c>
      <c r="F88" s="1526"/>
      <c r="G88" s="569" t="s">
        <v>5838</v>
      </c>
      <c r="H88" s="1527" t="str">
        <f>IF('STEP２（第１、2表）'!K207="","",'STEP２（第１、2表）'!K207)</f>
        <v>エネルギーC</v>
      </c>
      <c r="I88" s="1527"/>
      <c r="J88" s="271" t="s">
        <v>5839</v>
      </c>
      <c r="K88" s="1338">
        <v>30</v>
      </c>
      <c r="L88" s="1339"/>
      <c r="M88" s="1340"/>
      <c r="W88" s="285"/>
      <c r="Y88" s="21"/>
      <c r="AA88" s="91"/>
      <c r="AB88" s="91"/>
    </row>
    <row r="89" spans="3:28" ht="27.75" customHeight="1">
      <c r="D89" s="1541"/>
      <c r="E89" s="1525"/>
      <c r="F89" s="1526"/>
      <c r="G89" s="286"/>
      <c r="H89" s="568" t="s">
        <v>4548</v>
      </c>
      <c r="I89" s="1310"/>
      <c r="J89" s="1469"/>
      <c r="K89" s="1338">
        <v>15</v>
      </c>
      <c r="L89" s="1339"/>
      <c r="M89" s="1340"/>
      <c r="W89" s="285"/>
      <c r="Y89" s="21"/>
      <c r="AA89" s="91"/>
      <c r="AB89" s="91"/>
    </row>
    <row r="90" spans="3:28" ht="27.75" customHeight="1">
      <c r="D90" s="1541"/>
      <c r="E90" s="1525" t="s">
        <v>4549</v>
      </c>
      <c r="F90" s="1572"/>
      <c r="G90" s="1572"/>
      <c r="H90" s="1572"/>
      <c r="I90" s="1572"/>
      <c r="J90" s="1572"/>
      <c r="K90" s="563" t="s">
        <v>6288</v>
      </c>
      <c r="L90" s="272"/>
      <c r="M90" s="271"/>
      <c r="N90" s="150"/>
      <c r="W90" s="285"/>
      <c r="Y90" s="21"/>
      <c r="AA90" s="91"/>
      <c r="AB90" s="91"/>
    </row>
    <row r="91" spans="3:28" ht="27.75" customHeight="1">
      <c r="D91" s="1541"/>
      <c r="E91" s="1523" t="s">
        <v>4247</v>
      </c>
      <c r="F91" s="1523"/>
      <c r="G91" s="1523"/>
      <c r="H91" s="1523"/>
      <c r="I91" s="1523"/>
      <c r="J91" s="1523"/>
      <c r="K91" s="1547">
        <v>40</v>
      </c>
      <c r="L91" s="1547"/>
      <c r="M91" s="1547"/>
      <c r="N91" s="150"/>
      <c r="W91" s="285"/>
      <c r="Y91" s="21"/>
      <c r="AA91" s="91"/>
      <c r="AB91" s="91"/>
    </row>
    <row r="92" spans="3:28" ht="27.75" customHeight="1">
      <c r="D92" s="1541"/>
      <c r="E92" s="1523" t="s">
        <v>4248</v>
      </c>
      <c r="F92" s="1523"/>
      <c r="G92" s="1523"/>
      <c r="H92" s="1523"/>
      <c r="I92" s="1523"/>
      <c r="J92" s="1523"/>
      <c r="K92" s="1547">
        <v>50</v>
      </c>
      <c r="L92" s="1547"/>
      <c r="M92" s="1547"/>
      <c r="N92" s="150"/>
      <c r="W92" s="285"/>
      <c r="Y92" s="21"/>
      <c r="AA92" s="91"/>
      <c r="AB92" s="91"/>
    </row>
    <row r="93" spans="3:28" ht="27.75" customHeight="1">
      <c r="D93" s="1541"/>
      <c r="E93" s="1523" t="s">
        <v>4249</v>
      </c>
      <c r="F93" s="1523"/>
      <c r="G93" s="1523"/>
      <c r="H93" s="1523"/>
      <c r="I93" s="1523"/>
      <c r="J93" s="1523"/>
      <c r="K93" s="1547">
        <v>60</v>
      </c>
      <c r="L93" s="1547"/>
      <c r="M93" s="1547"/>
      <c r="N93" s="150"/>
      <c r="W93" s="285"/>
      <c r="Y93" s="21"/>
      <c r="AA93" s="91"/>
      <c r="AB93" s="91"/>
    </row>
    <row r="94" spans="3:28" ht="27.75" customHeight="1">
      <c r="D94" s="1541"/>
      <c r="E94" s="1525" t="s">
        <v>4546</v>
      </c>
      <c r="F94" s="1526"/>
      <c r="G94" s="275" t="s">
        <v>5838</v>
      </c>
      <c r="H94" s="1527" t="str">
        <f>IF('STEP２（第１、2表）'!K219="","",'STEP２（第１、2表）'!K219)</f>
        <v>エネルギーE</v>
      </c>
      <c r="I94" s="1527"/>
      <c r="J94" s="271" t="s">
        <v>5839</v>
      </c>
      <c r="K94" s="1338">
        <v>70</v>
      </c>
      <c r="L94" s="1339"/>
      <c r="M94" s="1340"/>
      <c r="N94" s="150"/>
      <c r="W94" s="285"/>
      <c r="Y94" s="21"/>
      <c r="AA94" s="91"/>
      <c r="AB94" s="91"/>
    </row>
    <row r="95" spans="3:28" ht="27.75" customHeight="1">
      <c r="D95" s="1541"/>
      <c r="E95" s="1525"/>
      <c r="F95" s="1526"/>
      <c r="G95" s="275" t="s">
        <v>5838</v>
      </c>
      <c r="H95" s="1572" t="str">
        <f>IF('STEP２（第１、2表）'!K221=0,"-",'STEP２（第１、2表）'!K221)</f>
        <v>-</v>
      </c>
      <c r="I95" s="1572"/>
      <c r="J95" s="271" t="s">
        <v>5839</v>
      </c>
      <c r="K95" s="1338"/>
      <c r="L95" s="1339"/>
      <c r="M95" s="1340"/>
      <c r="N95" s="150"/>
      <c r="W95" s="285"/>
      <c r="Y95" s="21"/>
      <c r="AA95" s="91"/>
      <c r="AB95" s="91"/>
    </row>
    <row r="96" spans="3:28" ht="27.75" customHeight="1">
      <c r="D96" s="89"/>
      <c r="E96" s="150"/>
      <c r="F96" s="150"/>
      <c r="G96" s="287"/>
      <c r="K96" s="89"/>
      <c r="L96" s="89"/>
      <c r="M96" s="150"/>
      <c r="N96" s="150"/>
      <c r="W96" s="285"/>
      <c r="Y96" s="21"/>
      <c r="AA96" s="91"/>
      <c r="AB96" s="91"/>
    </row>
    <row r="97" spans="1:33" ht="17.25" customHeight="1" thickBot="1">
      <c r="D97" s="43"/>
      <c r="K97" s="100"/>
      <c r="S97" s="267"/>
      <c r="T97" s="89"/>
      <c r="U97" s="89"/>
      <c r="X97" s="51"/>
      <c r="Y97" s="51"/>
      <c r="AC97"/>
    </row>
    <row r="98" spans="1:33" ht="31.5" customHeight="1" thickBot="1">
      <c r="B98" s="18">
        <v>5</v>
      </c>
      <c r="C98" s="1518" t="s">
        <v>224</v>
      </c>
      <c r="D98" s="1519"/>
      <c r="E98" s="1519"/>
      <c r="F98" s="1519"/>
      <c r="G98" s="1519"/>
      <c r="H98" s="1519"/>
      <c r="I98" s="1520"/>
      <c r="J98" s="41" t="s">
        <v>186</v>
      </c>
      <c r="K98" s="42"/>
      <c r="L98" s="1521" t="s">
        <v>7213</v>
      </c>
      <c r="M98" s="1521"/>
      <c r="N98" s="1521"/>
      <c r="O98" s="1521"/>
      <c r="P98" s="1521"/>
      <c r="Q98" s="1522"/>
      <c r="R98" s="202" t="s">
        <v>177</v>
      </c>
      <c r="S98" s="51"/>
      <c r="T98" s="51"/>
      <c r="U98" s="51"/>
      <c r="V98" s="51"/>
      <c r="W98" s="51"/>
      <c r="X98" s="51"/>
      <c r="Y98" s="51"/>
      <c r="AC98"/>
    </row>
    <row r="99" spans="1:33" ht="5.25" customHeight="1">
      <c r="B99" s="18"/>
      <c r="C99" s="24"/>
      <c r="D99" s="18"/>
      <c r="E99" s="18"/>
      <c r="F99" s="18"/>
      <c r="G99" s="18"/>
      <c r="H99" s="18"/>
      <c r="I99" s="59"/>
      <c r="K99" s="59"/>
      <c r="L99" s="89"/>
      <c r="M99" s="89"/>
      <c r="N99" s="89"/>
      <c r="O99" s="89"/>
      <c r="P99" s="89"/>
      <c r="Q99" s="89"/>
      <c r="R99" s="51"/>
      <c r="S99" s="51"/>
      <c r="T99" s="51"/>
      <c r="U99" s="51"/>
      <c r="V99" s="51"/>
      <c r="W99" s="51"/>
      <c r="Z99" s="36"/>
      <c r="AA99" s="36"/>
      <c r="AB99" s="36"/>
      <c r="AC99"/>
    </row>
    <row r="100" spans="1:33" s="36" customFormat="1" ht="21.75" customHeight="1">
      <c r="A100" s="12"/>
      <c r="B100" s="48"/>
      <c r="C100" s="30"/>
      <c r="D100" s="264" t="s">
        <v>4390</v>
      </c>
      <c r="E100" s="60"/>
      <c r="F100" s="60"/>
      <c r="G100" s="60"/>
      <c r="H100" s="60"/>
      <c r="I100" s="61"/>
      <c r="J100" s="60"/>
      <c r="K100" s="61"/>
      <c r="L100" s="57"/>
      <c r="M100" s="57"/>
      <c r="N100" s="57"/>
      <c r="O100" s="57"/>
      <c r="P100" s="57"/>
      <c r="Q100" s="57"/>
      <c r="R100" s="60"/>
      <c r="S100" s="60"/>
      <c r="T100" s="60"/>
      <c r="U100" s="60"/>
      <c r="V100" s="60"/>
      <c r="W100" s="60"/>
      <c r="X100" s="60"/>
      <c r="Y100" s="60"/>
      <c r="Z100" s="102"/>
      <c r="AA100" s="102"/>
      <c r="AB100" s="102"/>
      <c r="AC100"/>
      <c r="AD100"/>
      <c r="AE100"/>
      <c r="AF100"/>
      <c r="AG100"/>
    </row>
    <row r="101" spans="1:33" s="102" customFormat="1" ht="21.75" customHeight="1">
      <c r="A101" s="12"/>
      <c r="B101" s="48"/>
      <c r="C101" s="48"/>
      <c r="D101" s="60" t="s">
        <v>219</v>
      </c>
      <c r="E101" s="62"/>
      <c r="F101" s="62"/>
      <c r="G101" s="62"/>
      <c r="H101" s="62"/>
      <c r="I101" s="63"/>
      <c r="J101" s="64"/>
      <c r="K101" s="65"/>
      <c r="L101" s="58"/>
      <c r="M101" s="58"/>
      <c r="N101" s="58"/>
      <c r="O101" s="58"/>
      <c r="P101" s="58"/>
      <c r="Q101" s="58"/>
      <c r="R101" s="101"/>
      <c r="S101" s="101"/>
      <c r="T101" s="101"/>
      <c r="U101" s="101"/>
      <c r="V101" s="101"/>
      <c r="W101" s="101"/>
      <c r="X101" s="101"/>
      <c r="Y101" s="101"/>
      <c r="Z101" s="66"/>
      <c r="AA101" s="68"/>
      <c r="AB101" s="103"/>
      <c r="AC101"/>
      <c r="AD101"/>
      <c r="AE101"/>
      <c r="AF101"/>
      <c r="AG101"/>
    </row>
    <row r="102" spans="1:33" ht="9" customHeight="1">
      <c r="A102" s="36"/>
      <c r="B102" s="36"/>
      <c r="C102" s="29"/>
      <c r="D102" s="66"/>
      <c r="R102" s="68"/>
      <c r="T102" s="68"/>
      <c r="U102" s="68"/>
      <c r="V102" s="68"/>
      <c r="W102" s="68"/>
      <c r="X102" s="68"/>
      <c r="Z102" s="66"/>
      <c r="AB102" s="103"/>
      <c r="AC102"/>
    </row>
    <row r="103" spans="1:33" ht="15.75" customHeight="1">
      <c r="C103" t="s">
        <v>194</v>
      </c>
      <c r="D103" s="67" t="s">
        <v>51</v>
      </c>
      <c r="E103" s="56"/>
      <c r="F103" s="56"/>
      <c r="G103" s="68"/>
      <c r="H103" s="68"/>
      <c r="I103" s="68"/>
      <c r="R103" s="68"/>
      <c r="T103" s="68"/>
      <c r="U103" s="68"/>
      <c r="V103" s="68"/>
      <c r="W103" s="68"/>
      <c r="Y103" s="104"/>
      <c r="AC103"/>
    </row>
    <row r="104" spans="1:33" ht="15.75" customHeight="1" thickBot="1">
      <c r="D104" s="69" t="s">
        <v>196</v>
      </c>
      <c r="E104" s="56"/>
      <c r="F104" s="56"/>
      <c r="G104" s="68"/>
      <c r="H104" s="68"/>
      <c r="I104" s="68"/>
      <c r="X104" s="69"/>
      <c r="AC104"/>
    </row>
    <row r="105" spans="1:33" ht="12.75" customHeight="1" thickBot="1">
      <c r="C105" t="s">
        <v>194</v>
      </c>
      <c r="D105" s="69" t="s">
        <v>162</v>
      </c>
      <c r="E105" s="56"/>
      <c r="F105" s="56"/>
      <c r="G105" s="68"/>
      <c r="H105" s="68"/>
      <c r="I105" s="68"/>
      <c r="Q105" s="69"/>
      <c r="R105" s="69"/>
      <c r="S105" s="105"/>
      <c r="T105" s="105"/>
      <c r="U105" s="106"/>
      <c r="V105" s="69" t="s">
        <v>195</v>
      </c>
      <c r="W105" s="69"/>
      <c r="AC105"/>
    </row>
    <row r="106" spans="1:33" ht="15" customHeight="1">
      <c r="F106" s="50">
        <f>IF(L98="発電所である",2,IF(L98="熱供給事業者である",3,1))</f>
        <v>1</v>
      </c>
      <c r="AC106"/>
    </row>
    <row r="107" spans="1:33" ht="15" customHeight="1">
      <c r="I107" s="44"/>
      <c r="R107" s="112"/>
      <c r="AC107"/>
    </row>
    <row r="108" spans="1:33">
      <c r="C108" s="18" t="s">
        <v>113</v>
      </c>
      <c r="D108" s="70" t="s">
        <v>159</v>
      </c>
      <c r="E108" s="18"/>
      <c r="H108" t="s">
        <v>4391</v>
      </c>
      <c r="Y108" s="59"/>
      <c r="AC108"/>
    </row>
    <row r="109" spans="1:33" ht="13.5" customHeight="1">
      <c r="D109" s="3"/>
      <c r="E109" s="37"/>
      <c r="F109" s="37"/>
      <c r="G109" s="37"/>
      <c r="H109" s="37"/>
      <c r="I109" s="1403" t="s">
        <v>193</v>
      </c>
      <c r="J109" s="1404"/>
      <c r="K109" s="1404"/>
      <c r="L109" s="1405"/>
      <c r="M109" s="1403" t="s">
        <v>167</v>
      </c>
      <c r="N109" s="1404"/>
      <c r="O109" s="1404"/>
      <c r="P109" s="1"/>
      <c r="Q109" s="22"/>
      <c r="R109" s="22"/>
      <c r="S109" s="22"/>
      <c r="T109" s="22"/>
      <c r="AC109" s="107"/>
      <c r="AG109" s="59"/>
    </row>
    <row r="110" spans="1:33" ht="17.25" customHeight="1">
      <c r="D110" s="38" t="s">
        <v>112</v>
      </c>
      <c r="E110" s="39"/>
      <c r="F110" s="39"/>
      <c r="G110" s="40"/>
      <c r="H110" s="40"/>
      <c r="I110" s="1403"/>
      <c r="J110" s="1404"/>
      <c r="K110" s="1404"/>
      <c r="L110" s="1405"/>
      <c r="M110" s="1403"/>
      <c r="N110" s="1404"/>
      <c r="O110" s="1404"/>
      <c r="P110" s="1"/>
      <c r="Q110" s="22"/>
      <c r="R110" s="22"/>
      <c r="S110" s="22"/>
      <c r="AG110" s="59"/>
    </row>
    <row r="111" spans="1:33" ht="39.75" customHeight="1">
      <c r="D111" s="1408"/>
      <c r="E111" s="1409"/>
      <c r="F111" s="1409"/>
      <c r="G111" s="1409"/>
      <c r="H111" s="1410"/>
      <c r="I111" s="1426" t="s">
        <v>4457</v>
      </c>
      <c r="J111" s="1427"/>
      <c r="K111" s="1426" t="s">
        <v>218</v>
      </c>
      <c r="L111" s="1427"/>
      <c r="M111" s="1471" t="s">
        <v>3383</v>
      </c>
      <c r="N111" s="1472"/>
      <c r="O111" s="1472"/>
      <c r="P111" s="1473"/>
      <c r="Q111" s="108"/>
      <c r="R111" s="109"/>
      <c r="S111" s="109"/>
      <c r="T111" s="110"/>
      <c r="U111" s="110"/>
      <c r="V111" s="110"/>
      <c r="W111" s="110"/>
      <c r="X111" s="110"/>
      <c r="Y111" s="110"/>
      <c r="AG111" s="59"/>
    </row>
    <row r="112" spans="1:33" ht="15" thickBot="1">
      <c r="D112" s="1309" t="s">
        <v>131</v>
      </c>
      <c r="E112" s="1310"/>
      <c r="F112" s="1310"/>
      <c r="G112" s="1310"/>
      <c r="H112" s="1310"/>
      <c r="I112" s="1566"/>
      <c r="J112" s="1567"/>
      <c r="K112" s="1364" t="s">
        <v>98</v>
      </c>
      <c r="L112" s="1365"/>
      <c r="M112" s="1474"/>
      <c r="N112" s="1475"/>
      <c r="O112" s="1474"/>
      <c r="P112" s="1475"/>
      <c r="Q112" s="111"/>
      <c r="AB112" s="112"/>
      <c r="AG112" s="59"/>
    </row>
    <row r="113" spans="2:33" ht="14.25">
      <c r="D113" s="1476" t="s">
        <v>117</v>
      </c>
      <c r="E113" s="1477"/>
      <c r="F113" s="1477"/>
      <c r="G113" s="1477"/>
      <c r="H113" s="1478"/>
      <c r="I113" s="1376"/>
      <c r="J113" s="1377"/>
      <c r="K113" s="1344" t="s">
        <v>101</v>
      </c>
      <c r="L113" s="1310"/>
      <c r="M113" s="1479"/>
      <c r="N113" s="1480"/>
      <c r="O113" s="1333" t="s">
        <v>176</v>
      </c>
      <c r="P113" s="1334"/>
      <c r="Q113" s="111"/>
      <c r="R113" s="112"/>
      <c r="S113" s="47">
        <f>COUNT(#REF!,#REF!,I174)</f>
        <v>0</v>
      </c>
      <c r="T113" s="47">
        <f>COUNT(M113,#REF!,M174)</f>
        <v>0</v>
      </c>
      <c r="W113" s="112"/>
      <c r="X113" s="112"/>
      <c r="Y113" s="112"/>
      <c r="Z113" s="112"/>
      <c r="AA113" s="112"/>
      <c r="AB113" s="112"/>
      <c r="AG113" s="59"/>
    </row>
    <row r="114" spans="2:33" ht="14.25">
      <c r="D114" s="265"/>
      <c r="E114" s="1344" t="s">
        <v>4392</v>
      </c>
      <c r="F114" s="1310"/>
      <c r="G114" s="1310"/>
      <c r="H114" s="1469"/>
      <c r="I114" s="1376"/>
      <c r="J114" s="1377"/>
      <c r="K114" s="1344" t="s">
        <v>101</v>
      </c>
      <c r="L114" s="1310"/>
      <c r="M114" s="1498"/>
      <c r="N114" s="1499"/>
      <c r="O114" s="1333" t="s">
        <v>176</v>
      </c>
      <c r="P114" s="1334"/>
      <c r="Q114" s="111"/>
      <c r="R114" s="112"/>
      <c r="S114" s="47"/>
      <c r="T114" s="47"/>
      <c r="W114" s="112"/>
      <c r="X114" s="112"/>
      <c r="Y114" s="112"/>
      <c r="Z114" s="112"/>
      <c r="AA114" s="112"/>
      <c r="AG114" s="59"/>
    </row>
    <row r="115" spans="2:33" ht="14.25">
      <c r="D115" s="1476" t="s">
        <v>118</v>
      </c>
      <c r="E115" s="1477"/>
      <c r="F115" s="1477"/>
      <c r="G115" s="1477"/>
      <c r="H115" s="1478"/>
      <c r="I115" s="1376"/>
      <c r="J115" s="1377"/>
      <c r="K115" s="1344" t="s">
        <v>101</v>
      </c>
      <c r="L115" s="1310"/>
      <c r="M115" s="1498"/>
      <c r="N115" s="1499"/>
      <c r="O115" s="1333" t="s">
        <v>176</v>
      </c>
      <c r="P115" s="1334"/>
      <c r="Q115" s="111"/>
      <c r="S115" s="47">
        <f>COUNT(#REF!,#REF!,I176)</f>
        <v>0</v>
      </c>
      <c r="T115" s="47">
        <f>COUNT(M115,#REF!,M176)</f>
        <v>0</v>
      </c>
      <c r="AB115" s="112"/>
      <c r="AG115" s="59"/>
    </row>
    <row r="116" spans="2:33" ht="14.25">
      <c r="D116" s="269"/>
      <c r="E116" s="1344" t="s">
        <v>4392</v>
      </c>
      <c r="F116" s="1310"/>
      <c r="G116" s="1310"/>
      <c r="H116" s="1469"/>
      <c r="I116" s="1376"/>
      <c r="J116" s="1377"/>
      <c r="K116" s="1344" t="s">
        <v>101</v>
      </c>
      <c r="L116" s="1310"/>
      <c r="M116" s="1498"/>
      <c r="N116" s="1499"/>
      <c r="O116" s="1333" t="s">
        <v>176</v>
      </c>
      <c r="P116" s="1334"/>
      <c r="Q116" s="111"/>
      <c r="R116" s="112"/>
      <c r="S116" s="47"/>
      <c r="T116" s="47"/>
      <c r="W116" s="112"/>
      <c r="X116" s="112"/>
      <c r="Y116" s="112"/>
      <c r="Z116" s="112"/>
      <c r="AA116" s="112"/>
      <c r="AG116" s="59"/>
    </row>
    <row r="117" spans="2:33" ht="14.25">
      <c r="D117" s="1476" t="s">
        <v>119</v>
      </c>
      <c r="E117" s="1477"/>
      <c r="F117" s="1477"/>
      <c r="G117" s="1477"/>
      <c r="H117" s="1478"/>
      <c r="I117" s="1376"/>
      <c r="J117" s="1377"/>
      <c r="K117" s="1344" t="s">
        <v>101</v>
      </c>
      <c r="L117" s="1310"/>
      <c r="M117" s="1498"/>
      <c r="N117" s="1499"/>
      <c r="O117" s="1333" t="s">
        <v>176</v>
      </c>
      <c r="P117" s="1334"/>
      <c r="Q117" s="111"/>
      <c r="S117" s="47">
        <f>COUNT(#REF!,#REF!,I178)</f>
        <v>1</v>
      </c>
      <c r="T117" s="47">
        <f>COUNT(M117,#REF!,M178)</f>
        <v>0</v>
      </c>
      <c r="AB117" s="112"/>
      <c r="AG117" s="59"/>
    </row>
    <row r="118" spans="2:33" ht="14.25">
      <c r="D118" s="269"/>
      <c r="E118" s="1344" t="s">
        <v>4392</v>
      </c>
      <c r="F118" s="1310"/>
      <c r="G118" s="1310"/>
      <c r="H118" s="1469"/>
      <c r="I118" s="1376"/>
      <c r="J118" s="1377"/>
      <c r="K118" s="1344" t="s">
        <v>101</v>
      </c>
      <c r="L118" s="1310"/>
      <c r="M118" s="1498"/>
      <c r="N118" s="1499"/>
      <c r="O118" s="1333" t="s">
        <v>176</v>
      </c>
      <c r="P118" s="1334"/>
      <c r="Q118" s="111"/>
      <c r="R118" s="112"/>
      <c r="S118" s="47"/>
      <c r="T118" s="47"/>
      <c r="W118" s="112"/>
      <c r="X118" s="112"/>
      <c r="Y118" s="112"/>
      <c r="Z118" s="112"/>
      <c r="AA118" s="112"/>
      <c r="AG118" s="59"/>
    </row>
    <row r="119" spans="2:33" ht="14.25" customHeight="1">
      <c r="D119" s="1476" t="s">
        <v>120</v>
      </c>
      <c r="E119" s="1542"/>
      <c r="F119" s="1542"/>
      <c r="G119" s="1542"/>
      <c r="H119" s="1543"/>
      <c r="I119" s="1376"/>
      <c r="J119" s="1377"/>
      <c r="K119" s="1344" t="s">
        <v>101</v>
      </c>
      <c r="L119" s="1310"/>
      <c r="M119" s="1498"/>
      <c r="N119" s="1499"/>
      <c r="O119" s="1333" t="s">
        <v>176</v>
      </c>
      <c r="P119" s="1334"/>
      <c r="Q119" s="111"/>
      <c r="S119" s="47">
        <f>COUNT(#REF!,#REF!,I180)</f>
        <v>0</v>
      </c>
      <c r="T119" s="47">
        <f>COUNT(M119,#REF!,M180)</f>
        <v>0</v>
      </c>
      <c r="AB119" s="112"/>
      <c r="AG119" s="59"/>
    </row>
    <row r="120" spans="2:33" ht="15" thickBot="1">
      <c r="D120" s="13"/>
      <c r="E120" s="1329" t="s">
        <v>4392</v>
      </c>
      <c r="F120" s="1337"/>
      <c r="G120" s="1337"/>
      <c r="H120" s="1341"/>
      <c r="I120" s="1335"/>
      <c r="J120" s="1336"/>
      <c r="K120" s="1329" t="s">
        <v>101</v>
      </c>
      <c r="L120" s="1337"/>
      <c r="M120" s="1573"/>
      <c r="N120" s="1574"/>
      <c r="O120" s="1575" t="s">
        <v>176</v>
      </c>
      <c r="P120" s="1576"/>
      <c r="Q120" s="111"/>
      <c r="R120" s="112"/>
      <c r="S120" s="47"/>
      <c r="T120" s="47"/>
      <c r="W120" s="112"/>
      <c r="X120" s="112"/>
      <c r="Y120" s="112"/>
      <c r="Z120" s="112"/>
      <c r="AA120" s="112"/>
      <c r="AG120" s="59"/>
    </row>
    <row r="121" spans="2:33" ht="32.25" customHeight="1" thickBot="1">
      <c r="D121" s="1577" t="s">
        <v>122</v>
      </c>
      <c r="E121" s="1578"/>
      <c r="F121" s="1578"/>
      <c r="G121" s="1578"/>
      <c r="H121" s="1578"/>
      <c r="I121" s="1470"/>
      <c r="J121" s="1470"/>
      <c r="K121" s="1343" t="s">
        <v>6228</v>
      </c>
      <c r="L121" s="1343"/>
      <c r="M121" s="1517"/>
      <c r="N121" s="1517"/>
      <c r="O121" s="1437" t="s">
        <v>6229</v>
      </c>
      <c r="P121" s="1438"/>
      <c r="Q121" s="111"/>
      <c r="S121" s="113"/>
      <c r="T121" s="113"/>
      <c r="U121" s="19"/>
      <c r="Z121" s="43"/>
      <c r="AG121" s="59"/>
    </row>
    <row r="122" spans="2:33" ht="20.100000000000001" customHeight="1">
      <c r="B122" s="12"/>
      <c r="C122" s="12"/>
      <c r="D122" s="12"/>
      <c r="E122" s="12"/>
      <c r="F122" s="12"/>
      <c r="G122" s="12"/>
      <c r="H122" s="12"/>
      <c r="I122" s="12"/>
      <c r="J122" s="12"/>
      <c r="K122" s="12"/>
      <c r="L122" s="12"/>
      <c r="M122" s="12"/>
      <c r="N122" s="12"/>
      <c r="O122" s="12"/>
      <c r="P122" s="12"/>
      <c r="Q122" s="113"/>
      <c r="R122" s="12"/>
      <c r="S122" s="12"/>
      <c r="T122" s="12"/>
      <c r="U122" s="12"/>
      <c r="AC122"/>
    </row>
    <row r="123" spans="2:33" ht="18" customHeight="1">
      <c r="I123" s="43"/>
      <c r="AC123"/>
    </row>
    <row r="124" spans="2:33" ht="15" customHeight="1">
      <c r="I124" s="44" t="s">
        <v>165</v>
      </c>
      <c r="R124" s="112"/>
      <c r="AC124"/>
    </row>
    <row r="125" spans="2:33" ht="15" customHeight="1">
      <c r="I125" s="44"/>
      <c r="R125" s="112"/>
      <c r="AC125"/>
    </row>
    <row r="126" spans="2:33" ht="7.5" customHeight="1">
      <c r="AC126"/>
    </row>
    <row r="127" spans="2:33" ht="7.5" customHeight="1"/>
    <row r="128" spans="2:33" ht="13.5" customHeight="1">
      <c r="C128" s="18" t="s">
        <v>161</v>
      </c>
      <c r="D128" s="18" t="s">
        <v>187</v>
      </c>
      <c r="E128" s="18"/>
      <c r="F128" s="18"/>
      <c r="G128" s="18"/>
      <c r="Y128" s="116"/>
    </row>
    <row r="129" spans="4:37">
      <c r="D129" s="926" t="s">
        <v>189</v>
      </c>
      <c r="Y129" s="116"/>
    </row>
    <row r="130" spans="4:37">
      <c r="D130" t="s">
        <v>166</v>
      </c>
      <c r="O130" s="12"/>
      <c r="Y130" s="59"/>
    </row>
    <row r="131" spans="4:37" ht="13.5" customHeight="1">
      <c r="D131" s="3"/>
      <c r="E131" s="37"/>
      <c r="F131" s="37"/>
      <c r="G131" s="37"/>
      <c r="H131" s="37"/>
      <c r="I131" s="1403" t="s">
        <v>192</v>
      </c>
      <c r="J131" s="1404"/>
      <c r="K131" s="1404"/>
      <c r="L131" s="1405"/>
      <c r="M131" s="1403" t="s">
        <v>167</v>
      </c>
      <c r="N131" s="1404"/>
      <c r="O131" s="1404"/>
      <c r="P131" s="1"/>
      <c r="Q131" s="22"/>
      <c r="R131" s="22"/>
      <c r="S131" s="22"/>
      <c r="T131" s="22"/>
      <c r="AG131" s="59"/>
    </row>
    <row r="132" spans="4:37" ht="17.25" customHeight="1">
      <c r="D132" s="217" t="s">
        <v>4399</v>
      </c>
      <c r="E132" s="39"/>
      <c r="F132" s="39"/>
      <c r="G132" s="40"/>
      <c r="H132" s="40"/>
      <c r="I132" s="1403"/>
      <c r="J132" s="1404"/>
      <c r="K132" s="1404"/>
      <c r="L132" s="1405"/>
      <c r="M132" s="1403"/>
      <c r="N132" s="1404"/>
      <c r="O132" s="1404"/>
      <c r="P132" s="1"/>
      <c r="Q132" s="22"/>
      <c r="R132" s="22"/>
      <c r="S132" s="22"/>
      <c r="AG132" s="59"/>
    </row>
    <row r="133" spans="4:37" ht="39.75" customHeight="1">
      <c r="D133" s="1408"/>
      <c r="E133" s="1409"/>
      <c r="F133" s="1409"/>
      <c r="G133" s="1409"/>
      <c r="H133" s="1410"/>
      <c r="I133" s="1411" t="s">
        <v>171</v>
      </c>
      <c r="J133" s="1412"/>
      <c r="K133" s="1411" t="s">
        <v>121</v>
      </c>
      <c r="L133" s="1412"/>
      <c r="M133" s="1471" t="s">
        <v>3383</v>
      </c>
      <c r="N133" s="1472"/>
      <c r="O133" s="1472"/>
      <c r="P133" s="1473"/>
      <c r="Q133" s="108"/>
      <c r="R133" s="109"/>
      <c r="S133" s="109"/>
      <c r="T133" s="110"/>
      <c r="U133" s="110"/>
      <c r="V133" s="110"/>
      <c r="W133" s="110"/>
      <c r="X133" s="110"/>
      <c r="Y133" s="110"/>
      <c r="AG133" s="59"/>
    </row>
    <row r="134" spans="4:37" ht="15" thickBot="1">
      <c r="D134" s="1309" t="s">
        <v>131</v>
      </c>
      <c r="E134" s="1310"/>
      <c r="F134" s="1310"/>
      <c r="G134" s="1310"/>
      <c r="H134" s="1310"/>
      <c r="I134" s="1352"/>
      <c r="J134" s="1353"/>
      <c r="K134" s="1354" t="s">
        <v>98</v>
      </c>
      <c r="L134" s="1355"/>
      <c r="M134" s="1474"/>
      <c r="N134" s="1475"/>
      <c r="O134" s="1474"/>
      <c r="P134" s="1475"/>
      <c r="Q134" s="111"/>
      <c r="AB134" s="112"/>
      <c r="AG134" s="59"/>
    </row>
    <row r="135" spans="4:37" ht="14.25">
      <c r="D135" s="1476" t="s">
        <v>117</v>
      </c>
      <c r="E135" s="1477"/>
      <c r="F135" s="1477"/>
      <c r="G135" s="1477"/>
      <c r="H135" s="1478"/>
      <c r="I135" s="1356"/>
      <c r="J135" s="1357"/>
      <c r="K135" s="1309" t="s">
        <v>101</v>
      </c>
      <c r="L135" s="1310"/>
      <c r="M135" s="1479"/>
      <c r="N135" s="1480"/>
      <c r="O135" s="1333" t="s">
        <v>176</v>
      </c>
      <c r="P135" s="1334"/>
      <c r="Q135" s="111"/>
      <c r="R135" s="112"/>
      <c r="S135" s="112"/>
      <c r="T135" s="112"/>
      <c r="U135" s="112"/>
      <c r="V135" s="112"/>
      <c r="W135" s="112"/>
      <c r="X135" s="112"/>
      <c r="Y135" s="112"/>
      <c r="Z135" s="112"/>
      <c r="AA135" s="112"/>
      <c r="AB135" s="12"/>
      <c r="AC135" s="147"/>
      <c r="AD135" s="146"/>
      <c r="AE135" s="146"/>
      <c r="AF135" s="146"/>
      <c r="AG135" s="277"/>
      <c r="AH135" s="22"/>
      <c r="AI135" s="22"/>
      <c r="AJ135" s="22"/>
      <c r="AK135" s="22"/>
    </row>
    <row r="136" spans="4:37" s="146" customFormat="1" ht="14.25">
      <c r="D136" s="273"/>
      <c r="E136" s="1345" t="s">
        <v>4392</v>
      </c>
      <c r="F136" s="1346"/>
      <c r="G136" s="1346"/>
      <c r="H136" s="1347"/>
      <c r="I136" s="1356"/>
      <c r="J136" s="1357"/>
      <c r="K136" s="1309" t="s">
        <v>101</v>
      </c>
      <c r="L136" s="1310"/>
      <c r="M136" s="1348"/>
      <c r="N136" s="1349"/>
      <c r="O136" s="1430" t="s">
        <v>176</v>
      </c>
      <c r="P136" s="1431"/>
      <c r="Q136" s="113"/>
      <c r="R136" s="12"/>
      <c r="S136" s="12"/>
      <c r="T136" s="12"/>
      <c r="U136" s="12"/>
      <c r="V136" s="12"/>
      <c r="W136" s="12"/>
      <c r="X136" s="12"/>
      <c r="Y136" s="12"/>
      <c r="Z136" s="12"/>
      <c r="AA136" s="12"/>
      <c r="AB136"/>
      <c r="AC136" s="59"/>
      <c r="AD136"/>
      <c r="AE136"/>
      <c r="AF136"/>
      <c r="AG136" s="278"/>
      <c r="AH136" s="278"/>
      <c r="AI136" s="278"/>
      <c r="AJ136" s="1402"/>
      <c r="AK136" s="1402"/>
    </row>
    <row r="137" spans="4:37" ht="14.25">
      <c r="D137" s="1476" t="s">
        <v>118</v>
      </c>
      <c r="E137" s="1477"/>
      <c r="F137" s="1477"/>
      <c r="G137" s="1477"/>
      <c r="H137" s="1478"/>
      <c r="I137" s="1356"/>
      <c r="J137" s="1357"/>
      <c r="K137" s="1309" t="s">
        <v>101</v>
      </c>
      <c r="L137" s="1310"/>
      <c r="M137" s="1498"/>
      <c r="N137" s="1499"/>
      <c r="O137" s="1333" t="s">
        <v>176</v>
      </c>
      <c r="P137" s="1334"/>
      <c r="Q137" s="111"/>
      <c r="S137" s="111"/>
      <c r="T137" s="54"/>
      <c r="U137" s="19"/>
      <c r="AB137" s="12"/>
      <c r="AC137" s="147"/>
      <c r="AD137" s="146"/>
      <c r="AE137" s="146"/>
      <c r="AF137" s="146"/>
      <c r="AG137" s="59"/>
    </row>
    <row r="138" spans="4:37" s="146" customFormat="1" ht="14.25">
      <c r="D138" s="273"/>
      <c r="E138" s="1345" t="s">
        <v>4392</v>
      </c>
      <c r="F138" s="1346"/>
      <c r="G138" s="1346"/>
      <c r="H138" s="1347"/>
      <c r="I138" s="1356"/>
      <c r="J138" s="1357"/>
      <c r="K138" s="1309" t="s">
        <v>101</v>
      </c>
      <c r="L138" s="1310"/>
      <c r="M138" s="1348"/>
      <c r="N138" s="1349"/>
      <c r="O138" s="1430" t="s">
        <v>176</v>
      </c>
      <c r="P138" s="1431"/>
      <c r="Q138" s="113"/>
      <c r="R138" s="12"/>
      <c r="S138" s="12"/>
      <c r="T138" s="12"/>
      <c r="U138" s="12"/>
      <c r="V138" s="12"/>
      <c r="W138" s="12"/>
      <c r="X138" s="12"/>
      <c r="Y138" s="12"/>
      <c r="Z138" s="12"/>
      <c r="AA138" s="12"/>
      <c r="AB138"/>
      <c r="AC138" s="59"/>
      <c r="AD138"/>
      <c r="AE138"/>
      <c r="AF138"/>
      <c r="AG138" s="59"/>
      <c r="AH138"/>
      <c r="AI138"/>
      <c r="AJ138"/>
      <c r="AK138"/>
    </row>
    <row r="139" spans="4:37" ht="14.25">
      <c r="D139" s="1476" t="s">
        <v>119</v>
      </c>
      <c r="E139" s="1477"/>
      <c r="F139" s="1477"/>
      <c r="G139" s="1477"/>
      <c r="H139" s="1478"/>
      <c r="I139" s="1356"/>
      <c r="J139" s="1357"/>
      <c r="K139" s="1309" t="s">
        <v>101</v>
      </c>
      <c r="L139" s="1310"/>
      <c r="M139" s="1498"/>
      <c r="N139" s="1499"/>
      <c r="O139" s="1333" t="s">
        <v>176</v>
      </c>
      <c r="P139" s="1334"/>
      <c r="Q139" s="111"/>
      <c r="S139" s="111"/>
      <c r="T139" s="54"/>
      <c r="U139" s="19"/>
      <c r="AB139" s="112"/>
      <c r="AG139" s="59"/>
    </row>
    <row r="140" spans="4:37" ht="14.25">
      <c r="D140" s="269"/>
      <c r="E140" s="1344" t="s">
        <v>4392</v>
      </c>
      <c r="F140" s="1310"/>
      <c r="G140" s="1310"/>
      <c r="H140" s="1469"/>
      <c r="I140" s="1356"/>
      <c r="J140" s="1357"/>
      <c r="K140" s="1309" t="s">
        <v>101</v>
      </c>
      <c r="L140" s="1310"/>
      <c r="M140" s="1498"/>
      <c r="N140" s="1499"/>
      <c r="O140" s="1333" t="s">
        <v>176</v>
      </c>
      <c r="P140" s="1334"/>
      <c r="Q140" s="111"/>
      <c r="R140" s="112"/>
      <c r="S140" s="112"/>
      <c r="T140" s="112"/>
      <c r="U140" s="112"/>
      <c r="V140" s="112"/>
      <c r="W140" s="112"/>
      <c r="X140" s="112"/>
      <c r="Y140" s="112"/>
      <c r="Z140" s="112"/>
      <c r="AA140" s="112"/>
      <c r="AG140" s="59"/>
    </row>
    <row r="141" spans="4:37" ht="17.25" customHeight="1" thickBot="1">
      <c r="D141" s="1476" t="s">
        <v>120</v>
      </c>
      <c r="E141" s="1477"/>
      <c r="F141" s="1477"/>
      <c r="G141" s="1477"/>
      <c r="H141" s="1478"/>
      <c r="I141" s="1356"/>
      <c r="J141" s="1357"/>
      <c r="K141" s="1309" t="s">
        <v>101</v>
      </c>
      <c r="L141" s="1310"/>
      <c r="M141" s="1539"/>
      <c r="N141" s="1540"/>
      <c r="O141" s="1333" t="s">
        <v>176</v>
      </c>
      <c r="P141" s="1334"/>
      <c r="Q141" s="111"/>
      <c r="S141" s="111"/>
      <c r="T141" s="54"/>
      <c r="U141" s="19"/>
      <c r="AB141" s="112"/>
      <c r="AG141" s="59"/>
    </row>
    <row r="142" spans="4:37" ht="14.25">
      <c r="D142" s="269"/>
      <c r="E142" s="1344" t="s">
        <v>4392</v>
      </c>
      <c r="F142" s="1310"/>
      <c r="G142" s="1310"/>
      <c r="H142" s="1469"/>
      <c r="I142" s="1356"/>
      <c r="J142" s="1357"/>
      <c r="K142" s="1309" t="s">
        <v>101</v>
      </c>
      <c r="L142" s="1310"/>
      <c r="M142" s="1498"/>
      <c r="N142" s="1499"/>
      <c r="O142" s="1333" t="s">
        <v>176</v>
      </c>
      <c r="P142" s="1334"/>
      <c r="Q142" s="111"/>
      <c r="R142" s="112"/>
      <c r="S142" s="112"/>
      <c r="T142" s="112"/>
      <c r="U142" s="112"/>
      <c r="V142" s="112"/>
      <c r="W142" s="112"/>
      <c r="X142" s="112"/>
      <c r="Y142" s="112"/>
      <c r="Z142" s="112"/>
      <c r="AA142" s="112"/>
      <c r="AC142"/>
      <c r="AG142" s="59"/>
    </row>
    <row r="143" spans="4:37" ht="11.25" customHeight="1" thickBot="1">
      <c r="D143" s="89"/>
      <c r="E143" s="89"/>
      <c r="F143" s="89"/>
      <c r="G143" s="89"/>
      <c r="H143" s="117"/>
      <c r="I143" s="118"/>
      <c r="J143" s="119"/>
      <c r="K143" s="120"/>
      <c r="L143" s="117"/>
      <c r="M143" s="121"/>
      <c r="N143" s="122"/>
      <c r="O143" s="276"/>
      <c r="P143" s="122"/>
      <c r="Q143" s="111"/>
      <c r="S143" s="111"/>
      <c r="T143" s="54"/>
      <c r="U143" s="19"/>
      <c r="Y143" s="1524"/>
      <c r="Z143" s="1524"/>
      <c r="AA143" s="1524"/>
      <c r="AB143" s="1524"/>
      <c r="AC143"/>
    </row>
    <row r="144" spans="4:37" ht="18.75" customHeight="1" thickBot="1">
      <c r="D144" s="123"/>
      <c r="E144" s="124"/>
      <c r="F144" s="124"/>
      <c r="G144" s="124"/>
      <c r="H144" s="125"/>
      <c r="I144" s="1388" t="s">
        <v>197</v>
      </c>
      <c r="J144" s="1389"/>
      <c r="K144" s="1389"/>
      <c r="L144" s="1390"/>
      <c r="M144" s="1391" t="s">
        <v>183</v>
      </c>
      <c r="N144" s="1392"/>
      <c r="O144" s="1392"/>
      <c r="P144" s="1393"/>
      <c r="Q144" s="111"/>
      <c r="S144" s="111"/>
      <c r="T144" s="54"/>
      <c r="U144" s="19"/>
      <c r="X144" s="126"/>
      <c r="Y144" s="127"/>
      <c r="Z144" s="127"/>
      <c r="AA144" s="1436"/>
      <c r="AB144" s="1436"/>
      <c r="AC144"/>
    </row>
    <row r="145" spans="2:37" ht="34.5" customHeight="1" thickBot="1">
      <c r="D145" s="1314" t="s">
        <v>178</v>
      </c>
      <c r="E145" s="1315"/>
      <c r="F145" s="1315"/>
      <c r="G145" s="1315"/>
      <c r="H145" s="1315"/>
      <c r="I145" s="1406"/>
      <c r="J145" s="1407"/>
      <c r="K145" s="1382" t="s">
        <v>179</v>
      </c>
      <c r="L145" s="1382"/>
      <c r="M145" s="1483"/>
      <c r="N145" s="1484"/>
      <c r="O145" s="1537" t="s">
        <v>3143</v>
      </c>
      <c r="P145" s="1538"/>
      <c r="Q145" s="111"/>
      <c r="R145" s="1435"/>
      <c r="S145" s="1435"/>
      <c r="T145" s="1435"/>
      <c r="U145" s="1435"/>
      <c r="V145" s="1435"/>
      <c r="W145" s="126"/>
      <c r="AC145"/>
    </row>
    <row r="146" spans="2:37" ht="20.100000000000001" customHeight="1">
      <c r="C146" s="12"/>
      <c r="D146" s="12"/>
      <c r="E146" s="12"/>
      <c r="F146" s="12"/>
      <c r="G146" s="12"/>
      <c r="H146" s="12"/>
      <c r="I146" s="12"/>
      <c r="J146" s="114"/>
      <c r="K146" s="12"/>
      <c r="L146" s="114"/>
      <c r="M146" s="12"/>
      <c r="N146" s="115"/>
      <c r="O146" s="12"/>
      <c r="P146" s="115"/>
      <c r="Q146" s="113"/>
      <c r="AC146"/>
    </row>
    <row r="147" spans="2:37" ht="18" customHeight="1">
      <c r="I147" s="43"/>
      <c r="AC147"/>
    </row>
    <row r="148" spans="2:37" ht="15" customHeight="1">
      <c r="I148" s="44" t="s">
        <v>188</v>
      </c>
      <c r="R148" s="112"/>
      <c r="AC148" s="146"/>
      <c r="AD148" s="146"/>
      <c r="AE148" s="146"/>
      <c r="AF148" s="146"/>
      <c r="AG148" s="146"/>
    </row>
    <row r="149" spans="2:37" ht="18" customHeight="1">
      <c r="B149" s="18"/>
      <c r="C149" s="18" t="s">
        <v>181</v>
      </c>
      <c r="D149" s="18" t="s">
        <v>182</v>
      </c>
      <c r="E149" s="18"/>
      <c r="F149" s="18"/>
      <c r="Y149" s="116"/>
      <c r="AC149"/>
    </row>
    <row r="150" spans="2:37">
      <c r="D150" s="926" t="s">
        <v>190</v>
      </c>
      <c r="Y150" s="116"/>
      <c r="AC150"/>
    </row>
    <row r="151" spans="2:37">
      <c r="D151" t="s">
        <v>166</v>
      </c>
      <c r="O151" s="22"/>
      <c r="Y151" s="59"/>
      <c r="AC151"/>
    </row>
    <row r="152" spans="2:37" ht="13.5" customHeight="1">
      <c r="D152" s="3"/>
      <c r="E152" s="37"/>
      <c r="F152" s="37"/>
      <c r="G152" s="37"/>
      <c r="H152" s="37"/>
      <c r="I152" s="1403" t="s">
        <v>193</v>
      </c>
      <c r="J152" s="1404"/>
      <c r="K152" s="1404"/>
      <c r="L152" s="1405"/>
      <c r="M152" s="1403" t="s">
        <v>167</v>
      </c>
      <c r="N152" s="1404"/>
      <c r="O152" s="1404"/>
      <c r="P152" s="1"/>
      <c r="Q152" s="22"/>
      <c r="R152" s="22"/>
      <c r="S152" s="22"/>
      <c r="T152" s="22"/>
      <c r="AG152" s="98"/>
      <c r="AH152" s="22"/>
      <c r="AI152" s="22"/>
      <c r="AJ152" s="22"/>
      <c r="AK152" s="22"/>
    </row>
    <row r="153" spans="2:37" ht="17.25" customHeight="1">
      <c r="D153" s="38" t="s">
        <v>112</v>
      </c>
      <c r="E153" s="39"/>
      <c r="F153" s="39"/>
      <c r="G153" s="40"/>
      <c r="H153" s="40"/>
      <c r="I153" s="1403"/>
      <c r="J153" s="1404"/>
      <c r="K153" s="1404"/>
      <c r="L153" s="1405"/>
      <c r="M153" s="1403"/>
      <c r="N153" s="1404"/>
      <c r="O153" s="1404"/>
      <c r="P153" s="1"/>
      <c r="Q153" s="22"/>
      <c r="R153" s="22"/>
      <c r="S153" s="22"/>
      <c r="AG153" s="136"/>
      <c r="AH153" s="136"/>
      <c r="AI153" s="136"/>
      <c r="AJ153" s="1402"/>
      <c r="AK153" s="1402"/>
    </row>
    <row r="154" spans="2:37" ht="39.75" customHeight="1">
      <c r="D154" s="1408"/>
      <c r="E154" s="1409"/>
      <c r="F154" s="1409"/>
      <c r="G154" s="1409"/>
      <c r="H154" s="1410"/>
      <c r="I154" s="1426" t="s">
        <v>4457</v>
      </c>
      <c r="J154" s="1427"/>
      <c r="K154" s="1426" t="s">
        <v>218</v>
      </c>
      <c r="L154" s="1427"/>
      <c r="M154" s="1471" t="s">
        <v>3384</v>
      </c>
      <c r="N154" s="1472"/>
      <c r="O154" s="1472"/>
      <c r="P154" s="1473"/>
      <c r="Q154" s="108"/>
      <c r="R154" s="109"/>
      <c r="S154" s="109"/>
      <c r="T154" s="110"/>
      <c r="U154" s="110"/>
      <c r="V154" s="110"/>
      <c r="W154" s="110"/>
      <c r="X154" s="110"/>
      <c r="Y154" s="110"/>
      <c r="AG154" s="59"/>
    </row>
    <row r="155" spans="2:37" ht="15" thickBot="1">
      <c r="D155" s="1309" t="s">
        <v>131</v>
      </c>
      <c r="E155" s="1310"/>
      <c r="F155" s="1310"/>
      <c r="G155" s="1310"/>
      <c r="H155" s="1310"/>
      <c r="I155" s="1428"/>
      <c r="J155" s="1429"/>
      <c r="K155" s="1364" t="s">
        <v>98</v>
      </c>
      <c r="L155" s="1365"/>
      <c r="M155" s="1325"/>
      <c r="N155" s="1326"/>
      <c r="O155" s="1327"/>
      <c r="P155" s="1328"/>
      <c r="Q155" s="111"/>
      <c r="AB155" s="112"/>
      <c r="AG155" s="59"/>
    </row>
    <row r="156" spans="2:37" ht="14.25">
      <c r="D156" s="1329" t="s">
        <v>117</v>
      </c>
      <c r="E156" s="1310"/>
      <c r="F156" s="1310"/>
      <c r="G156" s="1310"/>
      <c r="H156" s="1330"/>
      <c r="I156" s="1350"/>
      <c r="J156" s="1351"/>
      <c r="K156" s="1344" t="s">
        <v>101</v>
      </c>
      <c r="L156" s="1310"/>
      <c r="M156" s="1331"/>
      <c r="N156" s="1332"/>
      <c r="O156" s="1333" t="s">
        <v>176</v>
      </c>
      <c r="P156" s="1334"/>
      <c r="Q156" s="111"/>
      <c r="R156" s="112"/>
      <c r="S156" s="112"/>
      <c r="T156" s="112"/>
      <c r="U156" s="112"/>
      <c r="V156" s="112"/>
      <c r="W156" s="112"/>
      <c r="X156" s="112"/>
      <c r="Y156" s="112"/>
      <c r="Z156" s="112"/>
      <c r="AA156" s="112"/>
      <c r="AB156" s="12"/>
      <c r="AC156" s="147"/>
      <c r="AD156" s="146"/>
      <c r="AE156" s="146"/>
      <c r="AF156" s="146"/>
      <c r="AG156" s="59"/>
    </row>
    <row r="157" spans="2:37" s="146" customFormat="1" ht="14.25">
      <c r="D157" s="273"/>
      <c r="E157" s="1345" t="s">
        <v>4392</v>
      </c>
      <c r="F157" s="1346"/>
      <c r="G157" s="1346"/>
      <c r="H157" s="1347"/>
      <c r="I157" s="1350"/>
      <c r="J157" s="1351"/>
      <c r="K157" s="1344" t="s">
        <v>101</v>
      </c>
      <c r="L157" s="1310"/>
      <c r="M157" s="1348"/>
      <c r="N157" s="1349"/>
      <c r="O157" s="1430" t="s">
        <v>176</v>
      </c>
      <c r="P157" s="1431"/>
      <c r="Q157" s="113"/>
      <c r="R157" s="12"/>
      <c r="S157" s="12"/>
      <c r="T157" s="12"/>
      <c r="U157" s="12"/>
      <c r="V157" s="12"/>
      <c r="W157" s="12"/>
      <c r="X157" s="12"/>
      <c r="Y157" s="12"/>
      <c r="Z157" s="12"/>
      <c r="AA157" s="12"/>
      <c r="AB157"/>
      <c r="AC157" s="59"/>
      <c r="AD157"/>
      <c r="AE157"/>
      <c r="AF157"/>
      <c r="AG157" s="59"/>
      <c r="AH157"/>
      <c r="AI157"/>
      <c r="AJ157"/>
      <c r="AK157"/>
    </row>
    <row r="158" spans="2:37" ht="14.25">
      <c r="D158" s="1329" t="s">
        <v>118</v>
      </c>
      <c r="E158" s="1310"/>
      <c r="F158" s="1310"/>
      <c r="G158" s="1310"/>
      <c r="H158" s="1330"/>
      <c r="I158" s="1350"/>
      <c r="J158" s="1351"/>
      <c r="K158" s="1344" t="s">
        <v>101</v>
      </c>
      <c r="L158" s="1310"/>
      <c r="M158" s="1481"/>
      <c r="N158" s="1482"/>
      <c r="O158" s="1333" t="s">
        <v>176</v>
      </c>
      <c r="P158" s="1334"/>
      <c r="Q158" s="111"/>
      <c r="S158" s="111"/>
      <c r="T158" s="54"/>
      <c r="U158" s="19"/>
      <c r="AB158" s="12"/>
      <c r="AC158" s="147"/>
      <c r="AD158" s="146"/>
      <c r="AE158" s="146"/>
      <c r="AF158" s="146"/>
      <c r="AG158" s="59"/>
    </row>
    <row r="159" spans="2:37" s="146" customFormat="1" ht="14.25">
      <c r="D159" s="273"/>
      <c r="E159" s="1345" t="s">
        <v>4392</v>
      </c>
      <c r="F159" s="1346"/>
      <c r="G159" s="1346"/>
      <c r="H159" s="1347"/>
      <c r="I159" s="1350"/>
      <c r="J159" s="1351"/>
      <c r="K159" s="1344" t="s">
        <v>101</v>
      </c>
      <c r="L159" s="1310"/>
      <c r="M159" s="1348"/>
      <c r="N159" s="1349"/>
      <c r="O159" s="1430" t="s">
        <v>176</v>
      </c>
      <c r="P159" s="1431"/>
      <c r="Q159" s="113"/>
      <c r="R159" s="12"/>
      <c r="S159" s="12"/>
      <c r="T159" s="12"/>
      <c r="U159" s="12"/>
      <c r="V159" s="12"/>
      <c r="W159" s="12"/>
      <c r="X159" s="12"/>
      <c r="Y159" s="12"/>
      <c r="Z159" s="12"/>
      <c r="AA159" s="12"/>
      <c r="AB159"/>
      <c r="AC159" s="59"/>
      <c r="AD159"/>
      <c r="AE159"/>
      <c r="AF159"/>
      <c r="AG159" s="59"/>
      <c r="AH159"/>
      <c r="AI159"/>
      <c r="AJ159"/>
      <c r="AK159"/>
    </row>
    <row r="160" spans="2:37" ht="14.25">
      <c r="D160" s="1329" t="s">
        <v>119</v>
      </c>
      <c r="E160" s="1310"/>
      <c r="F160" s="1310"/>
      <c r="G160" s="1310"/>
      <c r="H160" s="1330"/>
      <c r="I160" s="1350"/>
      <c r="J160" s="1351"/>
      <c r="K160" s="1344" t="s">
        <v>101</v>
      </c>
      <c r="L160" s="1310"/>
      <c r="M160" s="1481"/>
      <c r="N160" s="1482"/>
      <c r="O160" s="1333" t="s">
        <v>176</v>
      </c>
      <c r="P160" s="1334"/>
      <c r="Q160" s="111"/>
      <c r="S160" s="111"/>
      <c r="T160" s="54"/>
      <c r="U160" s="19"/>
      <c r="AB160" s="12"/>
      <c r="AC160" s="147"/>
      <c r="AD160" s="146"/>
      <c r="AE160" s="146"/>
      <c r="AF160" s="146"/>
      <c r="AG160" s="59"/>
    </row>
    <row r="161" spans="1:37" s="146" customFormat="1" ht="14.25">
      <c r="D161" s="273"/>
      <c r="E161" s="1345" t="s">
        <v>4392</v>
      </c>
      <c r="F161" s="1346"/>
      <c r="G161" s="1346"/>
      <c r="H161" s="1347"/>
      <c r="I161" s="1350"/>
      <c r="J161" s="1351"/>
      <c r="K161" s="1344" t="s">
        <v>101</v>
      </c>
      <c r="L161" s="1310"/>
      <c r="M161" s="1348"/>
      <c r="N161" s="1349"/>
      <c r="O161" s="1430" t="s">
        <v>176</v>
      </c>
      <c r="P161" s="1431"/>
      <c r="Q161" s="113"/>
      <c r="R161" s="12"/>
      <c r="S161" s="12"/>
      <c r="T161" s="12"/>
      <c r="U161" s="12"/>
      <c r="V161" s="12"/>
      <c r="W161" s="12"/>
      <c r="X161" s="12"/>
      <c r="Y161" s="12"/>
      <c r="Z161" s="12"/>
      <c r="AA161" s="12"/>
      <c r="AB161"/>
      <c r="AC161" s="59"/>
      <c r="AD161"/>
      <c r="AE161"/>
      <c r="AF161"/>
      <c r="AG161" s="59"/>
      <c r="AH161"/>
      <c r="AI161"/>
      <c r="AJ161"/>
      <c r="AK161"/>
    </row>
    <row r="162" spans="1:37" ht="14.25">
      <c r="D162" s="1329" t="s">
        <v>120</v>
      </c>
      <c r="E162" s="1337"/>
      <c r="F162" s="1337"/>
      <c r="G162" s="1337"/>
      <c r="H162" s="1341"/>
      <c r="I162" s="1350"/>
      <c r="J162" s="1351"/>
      <c r="K162" s="1344" t="s">
        <v>101</v>
      </c>
      <c r="L162" s="1310"/>
      <c r="M162" s="1432"/>
      <c r="N162" s="1433"/>
      <c r="O162" s="1333" t="s">
        <v>176</v>
      </c>
      <c r="P162" s="1334"/>
      <c r="Q162" s="111"/>
      <c r="S162" s="111"/>
      <c r="T162" s="54"/>
      <c r="U162" s="19"/>
      <c r="AB162" s="12"/>
      <c r="AC162" s="147"/>
      <c r="AD162" s="146"/>
      <c r="AE162" s="146"/>
      <c r="AF162" s="146"/>
      <c r="AG162" s="59"/>
    </row>
    <row r="163" spans="1:37" s="146" customFormat="1" ht="15" thickBot="1">
      <c r="D163" s="273"/>
      <c r="E163" s="1345" t="s">
        <v>4392</v>
      </c>
      <c r="F163" s="1346"/>
      <c r="G163" s="1346"/>
      <c r="H163" s="1347"/>
      <c r="I163" s="1350"/>
      <c r="J163" s="1351"/>
      <c r="K163" s="1344" t="s">
        <v>101</v>
      </c>
      <c r="L163" s="1310"/>
      <c r="M163" s="1348"/>
      <c r="N163" s="1349"/>
      <c r="O163" s="1430" t="s">
        <v>176</v>
      </c>
      <c r="P163" s="1431"/>
      <c r="Q163" s="113"/>
      <c r="R163" s="12"/>
      <c r="S163" s="12"/>
      <c r="T163" s="12"/>
      <c r="U163" s="12"/>
      <c r="V163" s="12"/>
      <c r="W163" s="12"/>
      <c r="X163" s="12"/>
      <c r="Y163" s="12"/>
      <c r="Z163" s="12"/>
      <c r="AA163" s="12"/>
      <c r="AB163"/>
      <c r="AC163" s="59"/>
      <c r="AD163"/>
      <c r="AE163"/>
      <c r="AF163"/>
      <c r="AG163" s="59"/>
      <c r="AH163"/>
      <c r="AI163"/>
      <c r="AJ163"/>
      <c r="AK163"/>
    </row>
    <row r="164" spans="1:37" ht="15.75" customHeight="1" thickBot="1">
      <c r="D164" s="1342" t="s">
        <v>122</v>
      </c>
      <c r="E164" s="1343"/>
      <c r="F164" s="1343"/>
      <c r="G164" s="1343"/>
      <c r="H164" s="1343"/>
      <c r="I164" s="1568"/>
      <c r="J164" s="1568"/>
      <c r="K164" s="1343" t="s">
        <v>6228</v>
      </c>
      <c r="L164" s="1343"/>
      <c r="M164" s="1434"/>
      <c r="N164" s="1434"/>
      <c r="O164" s="1437" t="s">
        <v>6229</v>
      </c>
      <c r="P164" s="1438"/>
      <c r="Q164" s="113"/>
      <c r="R164" s="12"/>
      <c r="S164" s="113"/>
      <c r="T164" s="12"/>
      <c r="U164" s="19"/>
      <c r="V164" s="36"/>
      <c r="AG164" s="59"/>
    </row>
    <row r="165" spans="1:37" s="133" customFormat="1" ht="20.25" customHeight="1" thickBot="1">
      <c r="A165" s="22"/>
      <c r="B165" s="22"/>
      <c r="C165" s="22"/>
      <c r="D165" s="128"/>
      <c r="E165" s="129"/>
      <c r="F165" s="129"/>
      <c r="G165" s="129"/>
      <c r="H165" s="130"/>
      <c r="I165" s="1419" t="s">
        <v>4459</v>
      </c>
      <c r="J165" s="1420"/>
      <c r="K165" s="1420"/>
      <c r="L165" s="1421"/>
      <c r="M165" s="1391" t="s">
        <v>183</v>
      </c>
      <c r="N165" s="1392"/>
      <c r="O165" s="1392"/>
      <c r="P165" s="1393"/>
      <c r="Q165"/>
      <c r="R165"/>
      <c r="S165"/>
      <c r="T165"/>
      <c r="U165" s="131"/>
      <c r="V165" s="36"/>
      <c r="W165" s="131"/>
      <c r="X165" s="36"/>
      <c r="Y165" s="132"/>
      <c r="Z165" s="12"/>
      <c r="AA165" s="22"/>
      <c r="AB165" s="134"/>
      <c r="AC165" s="135"/>
      <c r="AD165" s="135"/>
      <c r="AE165" s="1418"/>
      <c r="AF165" s="1418"/>
      <c r="AG165" s="23"/>
      <c r="AH165" s="23"/>
      <c r="AI165" s="23"/>
      <c r="AJ165" s="23"/>
      <c r="AK165" s="23"/>
    </row>
    <row r="166" spans="1:37" ht="35.25" customHeight="1" thickBot="1">
      <c r="D166" s="1374" t="s">
        <v>180</v>
      </c>
      <c r="E166" s="1375"/>
      <c r="F166" s="1375"/>
      <c r="G166" s="1375"/>
      <c r="H166" s="1375"/>
      <c r="I166" s="1422"/>
      <c r="J166" s="1423"/>
      <c r="K166" s="1424" t="s">
        <v>7</v>
      </c>
      <c r="L166" s="1425"/>
      <c r="M166" s="1416"/>
      <c r="N166" s="1417"/>
      <c r="O166" s="1394" t="s">
        <v>176</v>
      </c>
      <c r="P166" s="1395"/>
      <c r="U166" s="113"/>
      <c r="V166" s="761"/>
      <c r="W166" s="761"/>
      <c r="X166" s="761"/>
      <c r="Y166" s="761"/>
      <c r="Z166" s="761"/>
      <c r="AA166" s="134"/>
      <c r="AC166"/>
      <c r="AG166" s="23"/>
      <c r="AH166" s="23"/>
      <c r="AI166" s="23"/>
      <c r="AJ166" s="23"/>
      <c r="AK166" s="23"/>
    </row>
    <row r="167" spans="1:37" ht="20.100000000000001" customHeight="1">
      <c r="C167" s="12"/>
      <c r="D167" s="12"/>
      <c r="E167" s="12"/>
      <c r="F167" s="12"/>
      <c r="G167" s="12"/>
      <c r="H167" s="12"/>
      <c r="I167" s="12"/>
      <c r="J167" s="114"/>
      <c r="K167" s="12"/>
      <c r="L167" s="114"/>
      <c r="M167" s="12"/>
      <c r="N167" s="115"/>
      <c r="O167" s="12"/>
      <c r="P167" s="115"/>
      <c r="Q167" s="36"/>
      <c r="R167" s="36"/>
      <c r="S167" s="36"/>
      <c r="T167" s="36"/>
      <c r="U167" s="36"/>
      <c r="V167" s="36"/>
      <c r="AC167" s="23"/>
      <c r="AD167" s="23"/>
      <c r="AE167" s="23"/>
      <c r="AF167" s="23"/>
      <c r="AG167" s="23"/>
    </row>
    <row r="168" spans="1:37" ht="16.5" customHeight="1">
      <c r="C168" s="12"/>
      <c r="D168" s="12"/>
      <c r="E168" s="12"/>
      <c r="F168" s="12"/>
      <c r="G168" s="12"/>
      <c r="H168" s="12"/>
      <c r="I168" s="49"/>
      <c r="J168" s="36"/>
      <c r="K168" s="36"/>
      <c r="L168" s="36"/>
      <c r="M168" s="36"/>
      <c r="N168" s="36"/>
      <c r="O168" s="36"/>
      <c r="P168" s="36"/>
      <c r="Q168" s="36"/>
      <c r="R168" s="36"/>
      <c r="S168" s="36"/>
      <c r="T168" s="36"/>
      <c r="U168" s="36"/>
      <c r="V168" s="36"/>
      <c r="AC168" s="23"/>
      <c r="AD168" s="23"/>
      <c r="AE168" s="23"/>
      <c r="AF168" s="23"/>
      <c r="AG168" s="23"/>
    </row>
    <row r="169" spans="1:37" ht="16.5" customHeight="1">
      <c r="I169" s="44" t="s">
        <v>185</v>
      </c>
      <c r="AC169" s="23"/>
      <c r="AD169" s="23"/>
      <c r="AE169" s="23"/>
      <c r="AF169" s="23"/>
      <c r="AG169" s="23"/>
    </row>
    <row r="170" spans="1:37" ht="21" customHeight="1">
      <c r="AC170" s="23"/>
      <c r="AD170" s="23"/>
      <c r="AE170" s="23"/>
      <c r="AF170" s="23"/>
      <c r="AG170" s="23"/>
    </row>
    <row r="171" spans="1:37" ht="14.25" hidden="1" customHeight="1">
      <c r="C171" t="s">
        <v>38</v>
      </c>
      <c r="D171" t="s">
        <v>39</v>
      </c>
      <c r="AC171" s="23"/>
      <c r="AD171" s="23"/>
      <c r="AE171" s="23"/>
      <c r="AF171" s="23"/>
      <c r="AG171" s="23"/>
    </row>
    <row r="172" spans="1:37" ht="14.25" hidden="1" customHeight="1">
      <c r="D172" s="23" t="s">
        <v>190</v>
      </c>
      <c r="AC172" s="23"/>
      <c r="AD172" s="23"/>
      <c r="AE172" s="23"/>
      <c r="AF172" s="23"/>
      <c r="AG172" s="23"/>
    </row>
    <row r="173" spans="1:37" ht="14.25" hidden="1" customHeight="1">
      <c r="D173" t="s">
        <v>166</v>
      </c>
      <c r="O173" s="22">
        <f>COUNTA(K174:M175)</f>
        <v>1</v>
      </c>
      <c r="Y173" s="116"/>
      <c r="AC173" s="23"/>
      <c r="AD173" s="23"/>
      <c r="AE173" s="23"/>
      <c r="AF173" s="23"/>
      <c r="AG173" s="23"/>
    </row>
    <row r="174" spans="1:37" hidden="1">
      <c r="D174" s="3"/>
      <c r="E174" s="37"/>
      <c r="F174" s="37"/>
      <c r="G174" s="37"/>
      <c r="H174" s="37"/>
      <c r="I174" s="1403" t="s">
        <v>193</v>
      </c>
      <c r="J174" s="1404"/>
      <c r="K174" s="1404"/>
      <c r="L174" s="1405"/>
      <c r="M174" s="1403" t="s">
        <v>167</v>
      </c>
      <c r="N174" s="1404"/>
      <c r="O174" s="1404"/>
      <c r="P174" s="1"/>
      <c r="Y174" s="116"/>
      <c r="AC174" s="23"/>
      <c r="AD174" s="23"/>
      <c r="AE174" s="23"/>
      <c r="AF174" s="23"/>
      <c r="AG174" s="23"/>
    </row>
    <row r="175" spans="1:37" hidden="1">
      <c r="D175" s="38" t="s">
        <v>112</v>
      </c>
      <c r="E175" s="39"/>
      <c r="F175" s="39"/>
      <c r="G175" s="40"/>
      <c r="H175" s="40"/>
      <c r="I175" s="1403"/>
      <c r="J175" s="1404"/>
      <c r="K175" s="1404"/>
      <c r="L175" s="1405"/>
      <c r="M175" s="1403"/>
      <c r="N175" s="1404"/>
      <c r="O175" s="1404"/>
      <c r="P175" s="1"/>
      <c r="Y175" s="116"/>
      <c r="AC175" s="23"/>
      <c r="AD175" s="23"/>
      <c r="AE175" s="23"/>
      <c r="AF175" s="23"/>
      <c r="AG175" s="23"/>
    </row>
    <row r="176" spans="1:37" ht="39.75" hidden="1" customHeight="1">
      <c r="D176" s="1408"/>
      <c r="E176" s="1409"/>
      <c r="F176" s="1409"/>
      <c r="G176" s="1409"/>
      <c r="H176" s="1410"/>
      <c r="I176" s="1411" t="s">
        <v>171</v>
      </c>
      <c r="J176" s="1412"/>
      <c r="K176" s="1411" t="s">
        <v>121</v>
      </c>
      <c r="L176" s="1412"/>
      <c r="M176" s="1413" t="s">
        <v>169</v>
      </c>
      <c r="N176" s="1414"/>
      <c r="O176" s="1414"/>
      <c r="P176" s="1415"/>
      <c r="Y176" s="116"/>
      <c r="AC176" s="23"/>
      <c r="AD176" s="23"/>
      <c r="AE176" s="23"/>
      <c r="AF176" s="23"/>
      <c r="AG176" s="23"/>
    </row>
    <row r="177" spans="2:33" hidden="1">
      <c r="D177" s="1309" t="s">
        <v>131</v>
      </c>
      <c r="E177" s="1310"/>
      <c r="F177" s="1310"/>
      <c r="G177" s="1310"/>
      <c r="H177" s="1310"/>
      <c r="I177" s="1307" t="e">
        <f>IF(#REF!="","",#REF!)</f>
        <v>#REF!</v>
      </c>
      <c r="J177" s="1308"/>
      <c r="K177" s="1354" t="s">
        <v>98</v>
      </c>
      <c r="L177" s="1355"/>
      <c r="M177" s="1327"/>
      <c r="N177" s="1378"/>
      <c r="O177" s="1327"/>
      <c r="P177" s="1328"/>
      <c r="AC177" s="23"/>
      <c r="AD177" s="23"/>
      <c r="AE177" s="23"/>
      <c r="AF177" s="23"/>
      <c r="AG177" s="23"/>
    </row>
    <row r="178" spans="2:33" hidden="1">
      <c r="D178" s="1309" t="s">
        <v>117</v>
      </c>
      <c r="E178" s="1310"/>
      <c r="F178" s="1310"/>
      <c r="G178" s="1310"/>
      <c r="H178" s="1330"/>
      <c r="I178" s="1379">
        <v>1.2</v>
      </c>
      <c r="J178" s="1355"/>
      <c r="K178" s="1309" t="s">
        <v>101</v>
      </c>
      <c r="L178" s="1310"/>
      <c r="M178" s="1311"/>
      <c r="N178" s="1312"/>
      <c r="O178" s="1311" t="str">
        <f>IF(M178="","","tCO2/GJ")</f>
        <v/>
      </c>
      <c r="P178" s="1313"/>
      <c r="X178" s="137"/>
      <c r="AC178" s="23"/>
      <c r="AD178" s="23"/>
      <c r="AE178" s="23"/>
      <c r="AF178" s="23"/>
      <c r="AG178" s="23"/>
    </row>
    <row r="179" spans="2:33" hidden="1">
      <c r="D179" s="1309" t="s">
        <v>118</v>
      </c>
      <c r="E179" s="1310"/>
      <c r="F179" s="1310"/>
      <c r="G179" s="1310"/>
      <c r="H179" s="1330"/>
      <c r="I179" s="1307"/>
      <c r="J179" s="1308"/>
      <c r="K179" s="1309" t="s">
        <v>101</v>
      </c>
      <c r="L179" s="1310"/>
      <c r="M179" s="1311"/>
      <c r="N179" s="1312"/>
      <c r="O179" s="1311" t="str">
        <f>IF(M179="","","tCO2/GJ")</f>
        <v/>
      </c>
      <c r="P179" s="1313"/>
      <c r="U179" s="137"/>
      <c r="V179" s="137"/>
      <c r="W179" s="137"/>
      <c r="X179" s="137"/>
      <c r="AC179" s="23"/>
      <c r="AD179" s="23"/>
      <c r="AE179" s="23"/>
      <c r="AF179" s="23"/>
      <c r="AG179" s="23"/>
    </row>
    <row r="180" spans="2:33" hidden="1">
      <c r="D180" s="1309" t="s">
        <v>119</v>
      </c>
      <c r="E180" s="1310"/>
      <c r="F180" s="1310"/>
      <c r="G180" s="1310"/>
      <c r="H180" s="1330"/>
      <c r="I180" s="1307"/>
      <c r="J180" s="1308"/>
      <c r="K180" s="1309" t="s">
        <v>101</v>
      </c>
      <c r="L180" s="1310"/>
      <c r="M180" s="1311"/>
      <c r="N180" s="1312"/>
      <c r="O180" s="1311" t="str">
        <f>IF(M180="","","tCO2/GJ")</f>
        <v/>
      </c>
      <c r="P180" s="1313"/>
      <c r="U180" s="137"/>
      <c r="V180" s="137"/>
      <c r="W180" s="137"/>
      <c r="X180" s="137"/>
      <c r="AC180" s="23"/>
      <c r="AD180" s="23"/>
      <c r="AE180" s="23"/>
      <c r="AF180" s="23"/>
      <c r="AG180" s="23"/>
    </row>
    <row r="181" spans="2:33" hidden="1">
      <c r="D181" s="1309" t="s">
        <v>120</v>
      </c>
      <c r="E181" s="1310"/>
      <c r="F181" s="1310"/>
      <c r="G181" s="1310"/>
      <c r="H181" s="1330"/>
      <c r="I181" s="1307"/>
      <c r="J181" s="1308"/>
      <c r="K181" s="1309" t="s">
        <v>101</v>
      </c>
      <c r="L181" s="1310"/>
      <c r="M181" s="1311"/>
      <c r="N181" s="1312"/>
      <c r="O181" s="1311" t="str">
        <f>IF(M181="","","tCO2/GJ")</f>
        <v/>
      </c>
      <c r="P181" s="1313"/>
      <c r="U181" s="137"/>
      <c r="V181" s="137"/>
      <c r="W181" s="137"/>
      <c r="X181" s="137"/>
      <c r="AC181" s="23"/>
      <c r="AD181" s="23"/>
      <c r="AE181" s="23"/>
      <c r="AF181" s="23"/>
      <c r="AG181" s="23"/>
    </row>
    <row r="182" spans="2:33" ht="35.25" hidden="1" customHeight="1" thickBot="1">
      <c r="D182" s="1314" t="s">
        <v>178</v>
      </c>
      <c r="E182" s="1315"/>
      <c r="F182" s="1315"/>
      <c r="G182" s="1315"/>
      <c r="H182" s="1315"/>
      <c r="I182" s="1380"/>
      <c r="J182" s="1381"/>
      <c r="K182" s="1382" t="s">
        <v>179</v>
      </c>
      <c r="L182" s="1382"/>
      <c r="M182" s="1383"/>
      <c r="N182" s="1384"/>
      <c r="O182" s="1385" t="s">
        <v>107</v>
      </c>
      <c r="P182" s="1386"/>
      <c r="U182" s="137"/>
      <c r="V182" s="137"/>
      <c r="W182" s="137"/>
      <c r="X182" s="137"/>
      <c r="AC182" s="23"/>
      <c r="AD182" s="23"/>
      <c r="AE182" s="23"/>
      <c r="AF182" s="23"/>
      <c r="AG182" s="23"/>
    </row>
    <row r="183" spans="2:33" ht="14.25" hidden="1" thickBot="1">
      <c r="D183" s="128"/>
      <c r="E183" s="129"/>
      <c r="F183" s="129"/>
      <c r="G183" s="129"/>
      <c r="H183" s="130"/>
      <c r="I183" s="1388" t="s">
        <v>199</v>
      </c>
      <c r="J183" s="1389"/>
      <c r="K183" s="1389"/>
      <c r="L183" s="1390"/>
      <c r="M183" s="1391" t="s">
        <v>183</v>
      </c>
      <c r="N183" s="1392"/>
      <c r="O183" s="1392"/>
      <c r="P183" s="1393"/>
      <c r="U183" s="137"/>
      <c r="V183" s="137"/>
      <c r="W183" s="137"/>
      <c r="X183" s="137"/>
      <c r="AC183" s="23"/>
      <c r="AD183" s="23"/>
      <c r="AE183" s="23"/>
      <c r="AF183" s="23"/>
      <c r="AG183" s="23"/>
    </row>
    <row r="184" spans="2:33" ht="35.25" hidden="1" customHeight="1" thickBot="1">
      <c r="D184" s="1374" t="s">
        <v>180</v>
      </c>
      <c r="E184" s="1375"/>
      <c r="F184" s="1375"/>
      <c r="G184" s="1375"/>
      <c r="H184" s="1375"/>
      <c r="I184" s="1396"/>
      <c r="J184" s="1397"/>
      <c r="K184" s="1398" t="s">
        <v>138</v>
      </c>
      <c r="L184" s="1399"/>
      <c r="M184" s="1400"/>
      <c r="N184" s="1401"/>
      <c r="O184" s="1394" t="s">
        <v>176</v>
      </c>
      <c r="P184" s="1395"/>
      <c r="U184" s="137"/>
      <c r="V184" s="137"/>
      <c r="W184" s="137"/>
      <c r="X184" s="137"/>
      <c r="AC184" s="23"/>
      <c r="AD184" s="23"/>
      <c r="AE184" s="23"/>
      <c r="AF184" s="23"/>
      <c r="AG184" s="23"/>
    </row>
    <row r="185" spans="2:33" hidden="1">
      <c r="U185" s="137"/>
      <c r="V185" s="137"/>
      <c r="W185" s="137"/>
      <c r="AC185" s="23"/>
      <c r="AD185" s="23"/>
      <c r="AE185" s="23"/>
      <c r="AF185" s="23"/>
      <c r="AG185" s="23"/>
    </row>
    <row r="186" spans="2:33" hidden="1">
      <c r="AC186" s="23"/>
      <c r="AD186" s="23"/>
      <c r="AE186" s="23"/>
      <c r="AF186" s="23"/>
      <c r="AG186" s="23"/>
    </row>
    <row r="187" spans="2:33" hidden="1">
      <c r="D187" s="112"/>
      <c r="J187" s="138"/>
      <c r="P187" s="138"/>
      <c r="AC187" s="23"/>
      <c r="AD187" s="23"/>
      <c r="AE187" s="23"/>
      <c r="AF187" s="23"/>
      <c r="AG187" s="23"/>
    </row>
    <row r="188" spans="2:33" hidden="1">
      <c r="H188" s="112"/>
      <c r="AC188" s="23"/>
      <c r="AD188" s="23"/>
      <c r="AE188" s="23"/>
      <c r="AF188" s="23"/>
      <c r="AG188" s="23"/>
    </row>
    <row r="189" spans="2:33" hidden="1">
      <c r="L189" s="139" t="s">
        <v>164</v>
      </c>
      <c r="X189" s="23"/>
      <c r="Y189" s="23"/>
      <c r="Z189" s="23"/>
      <c r="AA189" s="23"/>
      <c r="AB189" s="23"/>
      <c r="AC189" s="23"/>
      <c r="AD189" s="23"/>
      <c r="AE189" s="23"/>
      <c r="AF189" s="23"/>
      <c r="AG189" s="23"/>
    </row>
    <row r="190" spans="2:33" s="23" customFormat="1" ht="17.25">
      <c r="B190" s="31" t="s">
        <v>210</v>
      </c>
      <c r="C190" s="32"/>
      <c r="D190" s="32"/>
      <c r="E190" s="32"/>
      <c r="F190" s="32"/>
      <c r="G190" s="32"/>
      <c r="H190" s="32"/>
      <c r="I190" s="32"/>
      <c r="J190" s="32"/>
      <c r="K190" s="32"/>
      <c r="L190" s="32"/>
      <c r="M190" s="32"/>
      <c r="N190" s="32"/>
      <c r="O190" s="32"/>
      <c r="P190" s="32"/>
      <c r="Q190" s="32"/>
      <c r="R190" s="32"/>
    </row>
    <row r="191" spans="2:33" s="23" customFormat="1" ht="8.25" customHeight="1">
      <c r="I191" s="140"/>
    </row>
    <row r="192" spans="2:33" s="23" customFormat="1" ht="14.25" thickBot="1">
      <c r="C192" s="23" t="s">
        <v>198</v>
      </c>
      <c r="J192" s="140"/>
      <c r="S192" s="142" t="s">
        <v>211</v>
      </c>
      <c r="T192" s="142"/>
      <c r="U192" s="142"/>
      <c r="V192" s="142"/>
      <c r="W192" s="570"/>
      <c r="X192" s="142"/>
      <c r="Y192" s="142"/>
      <c r="Z192" s="142"/>
    </row>
    <row r="193" spans="1:33" s="23" customFormat="1" ht="12.75" customHeight="1" thickBot="1">
      <c r="B193" s="224"/>
      <c r="C193" s="225"/>
      <c r="D193" s="225"/>
      <c r="E193" s="225"/>
      <c r="F193" s="225"/>
      <c r="G193" s="225"/>
      <c r="H193" s="225"/>
      <c r="I193" s="226" t="s">
        <v>216</v>
      </c>
      <c r="J193" s="225"/>
      <c r="K193" s="225"/>
      <c r="L193" s="225"/>
      <c r="M193" s="225"/>
      <c r="N193" s="225"/>
      <c r="O193" s="225"/>
      <c r="P193" s="225"/>
      <c r="Q193" s="227"/>
      <c r="S193" s="928"/>
      <c r="T193" s="929" t="s">
        <v>3780</v>
      </c>
      <c r="U193" s="929"/>
      <c r="V193" s="930"/>
      <c r="W193" s="928" t="s">
        <v>5840</v>
      </c>
      <c r="X193" s="930"/>
      <c r="Y193" s="928" t="s">
        <v>4190</v>
      </c>
      <c r="Z193" s="930"/>
    </row>
    <row r="194" spans="1:33" s="23" customFormat="1" ht="18.75" customHeight="1" thickBot="1">
      <c r="A194" s="23">
        <v>1</v>
      </c>
      <c r="B194" s="228" t="s">
        <v>207</v>
      </c>
      <c r="I194" s="1371" t="e">
        <f>ROUND(O202/C204/1000,7)</f>
        <v>#DIV/0!</v>
      </c>
      <c r="J194" s="1372"/>
      <c r="K194" s="1373"/>
      <c r="L194" s="191" t="s">
        <v>3277</v>
      </c>
      <c r="Q194" s="229"/>
      <c r="S194" s="928" t="s">
        <v>6177</v>
      </c>
      <c r="T194" s="929"/>
      <c r="U194" s="929"/>
      <c r="V194" s="929"/>
      <c r="W194" s="927">
        <f>係数!F12</f>
        <v>38.299999999999997</v>
      </c>
      <c r="X194" s="927" t="s">
        <v>94</v>
      </c>
      <c r="Y194" s="927">
        <f>係数!H12</f>
        <v>1.9E-2</v>
      </c>
      <c r="Z194" s="927" t="s">
        <v>95</v>
      </c>
      <c r="AG194"/>
    </row>
    <row r="195" spans="1:33" s="23" customFormat="1">
      <c r="B195" s="230"/>
      <c r="E195" s="45"/>
      <c r="F195" s="45"/>
      <c r="I195" s="140"/>
      <c r="Q195" s="229"/>
      <c r="S195" s="928" t="s">
        <v>6178</v>
      </c>
      <c r="T195" s="929"/>
      <c r="U195" s="929"/>
      <c r="V195" s="929"/>
      <c r="W195" s="927">
        <f>係数!F13</f>
        <v>34.799999999999997</v>
      </c>
      <c r="X195" s="927" t="s">
        <v>94</v>
      </c>
      <c r="Y195" s="927">
        <f>係数!H13</f>
        <v>1.83E-2</v>
      </c>
      <c r="Z195" s="927" t="s">
        <v>95</v>
      </c>
      <c r="AG195"/>
    </row>
    <row r="196" spans="1:33" s="23" customFormat="1" ht="19.5" customHeight="1">
      <c r="B196" s="231"/>
      <c r="C196" s="23" t="s">
        <v>202</v>
      </c>
      <c r="F196" s="23" t="s">
        <v>203</v>
      </c>
      <c r="H196" s="23" t="s">
        <v>218</v>
      </c>
      <c r="I196" s="23" t="s">
        <v>204</v>
      </c>
      <c r="L196" s="140" t="s">
        <v>201</v>
      </c>
      <c r="O196" s="23" t="s">
        <v>205</v>
      </c>
      <c r="Q196" s="229"/>
      <c r="S196" s="928" t="s">
        <v>75</v>
      </c>
      <c r="T196" s="929"/>
      <c r="U196" s="929"/>
      <c r="V196" s="929"/>
      <c r="W196" s="927">
        <f>係数!F14</f>
        <v>33.4</v>
      </c>
      <c r="X196" s="927" t="s">
        <v>94</v>
      </c>
      <c r="Y196" s="927">
        <f>係数!H14</f>
        <v>1.8700000000000001E-2</v>
      </c>
      <c r="Z196" s="927" t="s">
        <v>95</v>
      </c>
      <c r="AG196"/>
    </row>
    <row r="197" spans="1:33" s="23" customFormat="1">
      <c r="B197" s="232"/>
      <c r="C197" s="1387"/>
      <c r="D197" s="1320"/>
      <c r="E197" s="1321"/>
      <c r="F197" s="1319"/>
      <c r="G197" s="1321"/>
      <c r="H197" s="233"/>
      <c r="I197" s="1319"/>
      <c r="J197" s="1321"/>
      <c r="L197" s="1362"/>
      <c r="M197" s="1363"/>
      <c r="O197" s="1360">
        <f>F197*I197*L197*44/12</f>
        <v>0</v>
      </c>
      <c r="P197" s="1361"/>
      <c r="Q197" s="229"/>
      <c r="S197" s="928" t="s">
        <v>76</v>
      </c>
      <c r="T197" s="929"/>
      <c r="U197" s="929"/>
      <c r="V197" s="929"/>
      <c r="W197" s="927">
        <f>係数!F15</f>
        <v>33.299999999999997</v>
      </c>
      <c r="X197" s="927" t="s">
        <v>94</v>
      </c>
      <c r="Y197" s="927">
        <f>係数!H15</f>
        <v>1.8599999999999998E-2</v>
      </c>
      <c r="Z197" s="927" t="s">
        <v>95</v>
      </c>
      <c r="AG197"/>
    </row>
    <row r="198" spans="1:33" s="23" customFormat="1">
      <c r="B198" s="231"/>
      <c r="C198" s="1319"/>
      <c r="D198" s="1320"/>
      <c r="E198" s="1321"/>
      <c r="F198" s="1319"/>
      <c r="G198" s="1321"/>
      <c r="H198" s="233"/>
      <c r="I198" s="1319"/>
      <c r="J198" s="1321"/>
      <c r="L198" s="1362"/>
      <c r="M198" s="1363"/>
      <c r="O198" s="1360">
        <f>F198*I198*L198*44/12</f>
        <v>0</v>
      </c>
      <c r="P198" s="1361"/>
      <c r="Q198" s="229"/>
      <c r="S198" s="928" t="s">
        <v>6179</v>
      </c>
      <c r="T198" s="929"/>
      <c r="U198" s="929"/>
      <c r="V198" s="929"/>
      <c r="W198" s="927">
        <f>係数!F16</f>
        <v>36.299999999999997</v>
      </c>
      <c r="X198" s="927" t="s">
        <v>94</v>
      </c>
      <c r="Y198" s="927">
        <f>係数!H16</f>
        <v>1.8599999999999998E-2</v>
      </c>
      <c r="Z198" s="927" t="s">
        <v>95</v>
      </c>
      <c r="AG198"/>
    </row>
    <row r="199" spans="1:33" s="23" customFormat="1">
      <c r="B199" s="231"/>
      <c r="C199" s="1319"/>
      <c r="D199" s="1320"/>
      <c r="E199" s="1321"/>
      <c r="F199" s="1319"/>
      <c r="G199" s="1321"/>
      <c r="H199" s="234"/>
      <c r="I199" s="1319"/>
      <c r="J199" s="1321"/>
      <c r="L199" s="1362"/>
      <c r="M199" s="1363"/>
      <c r="O199" s="1360">
        <f>F199*I199*L199*44/12</f>
        <v>0</v>
      </c>
      <c r="P199" s="1361"/>
      <c r="Q199" s="229"/>
      <c r="S199" s="928" t="s">
        <v>77</v>
      </c>
      <c r="T199" s="929"/>
      <c r="U199" s="929"/>
      <c r="V199" s="929"/>
      <c r="W199" s="927">
        <f>係数!F17</f>
        <v>36.5</v>
      </c>
      <c r="X199" s="927" t="s">
        <v>94</v>
      </c>
      <c r="Y199" s="927">
        <f>係数!H17</f>
        <v>1.8700000000000001E-2</v>
      </c>
      <c r="Z199" s="927" t="s">
        <v>95</v>
      </c>
      <c r="AG199"/>
    </row>
    <row r="200" spans="1:33" s="23" customFormat="1">
      <c r="B200" s="231"/>
      <c r="C200" s="1319"/>
      <c r="D200" s="1320"/>
      <c r="E200" s="1321"/>
      <c r="F200" s="1319"/>
      <c r="G200" s="1321"/>
      <c r="H200" s="234"/>
      <c r="I200" s="1319"/>
      <c r="J200" s="1321"/>
      <c r="L200" s="1362"/>
      <c r="M200" s="1363"/>
      <c r="O200" s="1360">
        <f>F200*I200*L200*44/12</f>
        <v>0</v>
      </c>
      <c r="P200" s="1361"/>
      <c r="Q200" s="229"/>
      <c r="S200" s="928" t="s">
        <v>78</v>
      </c>
      <c r="T200" s="929"/>
      <c r="U200" s="929"/>
      <c r="V200" s="929"/>
      <c r="W200" s="927">
        <f>係数!F18</f>
        <v>38</v>
      </c>
      <c r="X200" s="927" t="s">
        <v>94</v>
      </c>
      <c r="Y200" s="927">
        <f>係数!H18</f>
        <v>1.8800000000000001E-2</v>
      </c>
      <c r="Z200" s="927" t="s">
        <v>95</v>
      </c>
      <c r="AG200" s="146"/>
    </row>
    <row r="201" spans="1:33" s="23" customFormat="1">
      <c r="B201" s="231"/>
      <c r="C201" s="1319"/>
      <c r="D201" s="1320"/>
      <c r="E201" s="1321"/>
      <c r="F201" s="1319"/>
      <c r="G201" s="1321"/>
      <c r="H201" s="234"/>
      <c r="I201" s="1319"/>
      <c r="J201" s="1321"/>
      <c r="L201" s="1362"/>
      <c r="M201" s="1363"/>
      <c r="O201" s="1360">
        <f>F201*I201*L201*44/12</f>
        <v>0</v>
      </c>
      <c r="P201" s="1361"/>
      <c r="Q201" s="229"/>
      <c r="S201" s="928" t="s">
        <v>79</v>
      </c>
      <c r="T201" s="929"/>
      <c r="U201" s="929"/>
      <c r="V201" s="929"/>
      <c r="W201" s="927">
        <f>係数!F19</f>
        <v>38.9</v>
      </c>
      <c r="X201" s="927" t="s">
        <v>94</v>
      </c>
      <c r="Y201" s="927">
        <f>係数!H19</f>
        <v>1.9300000000000001E-2</v>
      </c>
      <c r="Z201" s="927" t="s">
        <v>95</v>
      </c>
      <c r="AG201" s="146"/>
    </row>
    <row r="202" spans="1:33" s="23" customFormat="1">
      <c r="B202" s="231"/>
      <c r="K202" s="141"/>
      <c r="N202" s="141" t="s">
        <v>215</v>
      </c>
      <c r="O202" s="1366">
        <f>SUM(O197:O201)</f>
        <v>0</v>
      </c>
      <c r="P202" s="1366"/>
      <c r="Q202" s="229"/>
      <c r="S202" s="928" t="s">
        <v>80</v>
      </c>
      <c r="T202" s="929"/>
      <c r="U202" s="929"/>
      <c r="V202" s="929"/>
      <c r="W202" s="927">
        <f>係数!F20</f>
        <v>41.8</v>
      </c>
      <c r="X202" s="927" t="s">
        <v>94</v>
      </c>
      <c r="Y202" s="927">
        <f>係数!H20</f>
        <v>2.0199999999999999E-2</v>
      </c>
      <c r="Z202" s="927" t="s">
        <v>95</v>
      </c>
      <c r="AG202" s="146"/>
    </row>
    <row r="203" spans="1:33" s="23" customFormat="1">
      <c r="B203" s="231"/>
      <c r="C203" s="23" t="s">
        <v>221</v>
      </c>
      <c r="H203" s="33"/>
      <c r="I203" s="140"/>
      <c r="Q203" s="229"/>
      <c r="S203" s="928" t="s">
        <v>81</v>
      </c>
      <c r="T203" s="929"/>
      <c r="U203" s="929"/>
      <c r="V203" s="929"/>
      <c r="W203" s="927">
        <f>係数!F21</f>
        <v>40</v>
      </c>
      <c r="X203" s="927" t="s">
        <v>97</v>
      </c>
      <c r="Y203" s="927">
        <f>係数!H21</f>
        <v>2.0400000000000001E-2</v>
      </c>
      <c r="Z203" s="927" t="s">
        <v>95</v>
      </c>
      <c r="AG203" s="146"/>
    </row>
    <row r="204" spans="1:33" s="23" customFormat="1" ht="22.5" customHeight="1" thickBot="1">
      <c r="B204" s="235"/>
      <c r="C204" s="1367"/>
      <c r="D204" s="1368"/>
      <c r="E204" s="1368"/>
      <c r="F204" s="1368"/>
      <c r="G204" s="1369"/>
      <c r="H204" s="236" t="s">
        <v>144</v>
      </c>
      <c r="I204" s="237"/>
      <c r="J204" s="238"/>
      <c r="K204" s="1370"/>
      <c r="L204" s="1370"/>
      <c r="M204" s="1370"/>
      <c r="N204" s="238"/>
      <c r="O204" s="238"/>
      <c r="P204" s="238"/>
      <c r="Q204" s="239"/>
      <c r="S204" s="928" t="s">
        <v>82</v>
      </c>
      <c r="T204" s="929"/>
      <c r="U204" s="929"/>
      <c r="V204" s="929"/>
      <c r="W204" s="927">
        <f>係数!F22</f>
        <v>34.1</v>
      </c>
      <c r="X204" s="927" t="s">
        <v>97</v>
      </c>
      <c r="Y204" s="927">
        <f>係数!H22</f>
        <v>2.4500000000000001E-2</v>
      </c>
      <c r="Z204" s="927" t="s">
        <v>95</v>
      </c>
      <c r="AG204" s="146"/>
    </row>
    <row r="205" spans="1:33" s="23" customFormat="1" ht="19.5" customHeight="1" thickBot="1">
      <c r="B205" s="224"/>
      <c r="C205" s="225"/>
      <c r="D205" s="225"/>
      <c r="E205" s="225"/>
      <c r="F205" s="225"/>
      <c r="G205" s="225"/>
      <c r="H205" s="225"/>
      <c r="I205" s="226" t="s">
        <v>217</v>
      </c>
      <c r="J205" s="225"/>
      <c r="K205" s="225"/>
      <c r="L205" s="225"/>
      <c r="M205" s="225"/>
      <c r="N205" s="225"/>
      <c r="O205" s="225"/>
      <c r="P205" s="225"/>
      <c r="Q205" s="227"/>
      <c r="S205" s="928" t="s">
        <v>6180</v>
      </c>
      <c r="T205" s="929"/>
      <c r="U205" s="929"/>
      <c r="V205" s="929"/>
      <c r="W205" s="927">
        <f>係数!F23</f>
        <v>50.1</v>
      </c>
      <c r="X205" s="927" t="s">
        <v>97</v>
      </c>
      <c r="Y205" s="927">
        <f>係数!H23</f>
        <v>1.6299999999999999E-2</v>
      </c>
      <c r="Z205" s="927" t="s">
        <v>95</v>
      </c>
      <c r="AG205" s="146"/>
    </row>
    <row r="206" spans="1:33" s="23" customFormat="1" ht="17.25" customHeight="1" thickBot="1">
      <c r="A206" s="23">
        <v>2</v>
      </c>
      <c r="B206" s="228" t="s">
        <v>208</v>
      </c>
      <c r="I206" s="1371" t="e">
        <f>ROUND((SUM(O209:P213)+O216+O217+O218)/F221,4)</f>
        <v>#DIV/0!</v>
      </c>
      <c r="J206" s="1372"/>
      <c r="K206" s="1373"/>
      <c r="L206" s="23" t="s">
        <v>176</v>
      </c>
      <c r="Q206" s="229"/>
      <c r="S206" s="928" t="s">
        <v>6181</v>
      </c>
      <c r="T206" s="929"/>
      <c r="U206" s="929"/>
      <c r="V206" s="929"/>
      <c r="W206" s="927">
        <f>係数!F24</f>
        <v>46.1</v>
      </c>
      <c r="X206" s="927" t="s">
        <v>98</v>
      </c>
      <c r="Y206" s="927">
        <f>係数!H24</f>
        <v>1.44E-2</v>
      </c>
      <c r="Z206" s="927" t="s">
        <v>95</v>
      </c>
      <c r="AG206" s="146"/>
    </row>
    <row r="207" spans="1:33" s="23" customFormat="1" ht="12" customHeight="1">
      <c r="B207" s="230"/>
      <c r="L207" s="45"/>
      <c r="M207" s="45"/>
      <c r="Q207" s="229"/>
      <c r="S207" s="928" t="s">
        <v>6182</v>
      </c>
      <c r="T207" s="929"/>
      <c r="U207" s="929"/>
      <c r="V207" s="929"/>
      <c r="W207" s="927">
        <f>係数!F25</f>
        <v>54.7</v>
      </c>
      <c r="X207" s="927" t="s">
        <v>97</v>
      </c>
      <c r="Y207" s="927">
        <f>係数!H25</f>
        <v>1.3899999999999999E-2</v>
      </c>
      <c r="Z207" s="927" t="s">
        <v>95</v>
      </c>
      <c r="AG207" s="146"/>
    </row>
    <row r="208" spans="1:33" s="23" customFormat="1">
      <c r="B208" s="231"/>
      <c r="C208" s="23" t="s">
        <v>202</v>
      </c>
      <c r="F208" s="23" t="s">
        <v>203</v>
      </c>
      <c r="H208" s="23" t="s">
        <v>218</v>
      </c>
      <c r="I208" s="23" t="s">
        <v>204</v>
      </c>
      <c r="L208" s="140" t="s">
        <v>201</v>
      </c>
      <c r="O208" s="23" t="s">
        <v>205</v>
      </c>
      <c r="Q208" s="229"/>
      <c r="S208" s="928" t="s">
        <v>6183</v>
      </c>
      <c r="T208" s="929"/>
      <c r="U208" s="929"/>
      <c r="V208" s="929"/>
      <c r="W208" s="927">
        <f>係数!F26</f>
        <v>38.4</v>
      </c>
      <c r="X208" s="927" t="s">
        <v>98</v>
      </c>
      <c r="Y208" s="927">
        <f>係数!H26</f>
        <v>1.3899999999999999E-2</v>
      </c>
      <c r="Z208" s="927" t="s">
        <v>95</v>
      </c>
      <c r="AG208" s="146"/>
    </row>
    <row r="209" spans="2:33" s="23" customFormat="1" ht="13.5" customHeight="1">
      <c r="B209" s="232"/>
      <c r="C209" s="1319"/>
      <c r="D209" s="1320"/>
      <c r="E209" s="1321"/>
      <c r="F209" s="1319"/>
      <c r="G209" s="1321"/>
      <c r="H209" s="234"/>
      <c r="I209" s="1319"/>
      <c r="J209" s="1321"/>
      <c r="L209" s="1362"/>
      <c r="M209" s="1363"/>
      <c r="O209" s="1360">
        <f>F209*I209*L209*44/12</f>
        <v>0</v>
      </c>
      <c r="P209" s="1361"/>
      <c r="Q209" s="229"/>
      <c r="S209" s="928" t="s">
        <v>6184</v>
      </c>
      <c r="T209" s="929"/>
      <c r="U209" s="929"/>
      <c r="V209" s="929"/>
      <c r="W209" s="927">
        <f>係数!F27</f>
        <v>28.7</v>
      </c>
      <c r="X209" s="927" t="s">
        <v>97</v>
      </c>
      <c r="Y209" s="927">
        <f>係数!H27</f>
        <v>2.46E-2</v>
      </c>
      <c r="Z209" s="927" t="s">
        <v>95</v>
      </c>
      <c r="AG209" s="146"/>
    </row>
    <row r="210" spans="2:33" s="23" customFormat="1" ht="13.5" customHeight="1">
      <c r="B210" s="231"/>
      <c r="C210" s="1319"/>
      <c r="D210" s="1320"/>
      <c r="E210" s="1321"/>
      <c r="F210" s="1319"/>
      <c r="G210" s="1321"/>
      <c r="H210" s="233"/>
      <c r="I210" s="1319"/>
      <c r="J210" s="1321"/>
      <c r="L210" s="1362"/>
      <c r="M210" s="1363"/>
      <c r="O210" s="1360">
        <f>F210*I210*L210*44/12</f>
        <v>0</v>
      </c>
      <c r="P210" s="1361"/>
      <c r="Q210" s="229"/>
      <c r="S210" s="928" t="s">
        <v>6185</v>
      </c>
      <c r="T210" s="929"/>
      <c r="U210" s="929"/>
      <c r="V210" s="929"/>
      <c r="W210" s="927">
        <f>係数!F28</f>
        <v>28.9</v>
      </c>
      <c r="X210" s="927" t="s">
        <v>97</v>
      </c>
      <c r="Y210" s="927">
        <f>係数!H28</f>
        <v>2.4500000000000001E-2</v>
      </c>
      <c r="Z210" s="927" t="s">
        <v>95</v>
      </c>
      <c r="AG210" s="146"/>
    </row>
    <row r="211" spans="2:33" s="23" customFormat="1" ht="13.5" customHeight="1">
      <c r="B211" s="231"/>
      <c r="C211" s="1319"/>
      <c r="D211" s="1320"/>
      <c r="E211" s="1321"/>
      <c r="F211" s="1319"/>
      <c r="G211" s="1321"/>
      <c r="H211" s="234"/>
      <c r="I211" s="1319"/>
      <c r="J211" s="1321"/>
      <c r="L211" s="1362"/>
      <c r="M211" s="1363"/>
      <c r="O211" s="1360">
        <f>F211*I211*L211*44/12</f>
        <v>0</v>
      </c>
      <c r="P211" s="1361"/>
      <c r="Q211" s="229"/>
      <c r="S211" s="928" t="s">
        <v>6186</v>
      </c>
      <c r="T211" s="929"/>
      <c r="U211" s="929"/>
      <c r="V211" s="929"/>
      <c r="W211" s="927">
        <f>係数!F29</f>
        <v>28.3</v>
      </c>
      <c r="X211" s="927" t="s">
        <v>97</v>
      </c>
      <c r="Y211" s="927">
        <f>係数!H29</f>
        <v>2.5100000000000001E-2</v>
      </c>
      <c r="Z211" s="927" t="s">
        <v>95</v>
      </c>
      <c r="AG211" s="146"/>
    </row>
    <row r="212" spans="2:33" s="23" customFormat="1">
      <c r="B212" s="231"/>
      <c r="C212" s="1319"/>
      <c r="D212" s="1320"/>
      <c r="E212" s="1321"/>
      <c r="F212" s="1319"/>
      <c r="G212" s="1321"/>
      <c r="H212" s="234"/>
      <c r="I212" s="1319"/>
      <c r="J212" s="1321"/>
      <c r="L212" s="1362"/>
      <c r="M212" s="1363"/>
      <c r="O212" s="1360">
        <f>F212*I212*L212*44/12</f>
        <v>0</v>
      </c>
      <c r="P212" s="1361"/>
      <c r="Q212" s="229"/>
      <c r="S212" s="928" t="s">
        <v>6187</v>
      </c>
      <c r="T212" s="929"/>
      <c r="U212" s="929"/>
      <c r="V212" s="929"/>
      <c r="W212" s="927">
        <f>係数!F30</f>
        <v>26.1</v>
      </c>
      <c r="X212" s="927" t="s">
        <v>97</v>
      </c>
      <c r="Y212" s="927">
        <f>係数!H30</f>
        <v>2.4299999999999999E-2</v>
      </c>
      <c r="Z212" s="927" t="s">
        <v>95</v>
      </c>
      <c r="AG212" s="146"/>
    </row>
    <row r="213" spans="2:33" s="23" customFormat="1">
      <c r="B213" s="231"/>
      <c r="C213" s="1319"/>
      <c r="D213" s="1320"/>
      <c r="E213" s="1321"/>
      <c r="F213" s="1319"/>
      <c r="G213" s="1321"/>
      <c r="H213" s="234"/>
      <c r="I213" s="1319"/>
      <c r="J213" s="1321"/>
      <c r="L213" s="1362"/>
      <c r="M213" s="1363"/>
      <c r="O213" s="1360">
        <f>F213*I213*L213*44/12</f>
        <v>0</v>
      </c>
      <c r="P213" s="1361"/>
      <c r="Q213" s="229"/>
      <c r="S213" s="928" t="s">
        <v>6188</v>
      </c>
      <c r="T213" s="929"/>
      <c r="U213" s="929"/>
      <c r="V213" s="929"/>
      <c r="W213" s="927">
        <f>係数!F31</f>
        <v>24.2</v>
      </c>
      <c r="X213" s="927" t="s">
        <v>97</v>
      </c>
      <c r="Y213" s="927">
        <f>係数!H31</f>
        <v>2.4199999999999999E-2</v>
      </c>
      <c r="Z213" s="927" t="s">
        <v>95</v>
      </c>
      <c r="AG213" s="146"/>
    </row>
    <row r="214" spans="2:33" s="23" customFormat="1">
      <c r="B214" s="231"/>
      <c r="C214" s="45"/>
      <c r="D214" s="45"/>
      <c r="E214" s="45"/>
      <c r="F214" s="45"/>
      <c r="G214" s="45"/>
      <c r="I214" s="45"/>
      <c r="J214" s="45"/>
      <c r="L214" s="143"/>
      <c r="M214" s="143"/>
      <c r="N214" s="141"/>
      <c r="O214" s="45"/>
      <c r="P214" s="45"/>
      <c r="Q214" s="229"/>
      <c r="S214" s="928" t="s">
        <v>6189</v>
      </c>
      <c r="T214" s="929"/>
      <c r="U214" s="929"/>
      <c r="V214" s="929"/>
      <c r="W214" s="927">
        <f>係数!F32</f>
        <v>27.8</v>
      </c>
      <c r="X214" s="927" t="s">
        <v>97</v>
      </c>
      <c r="Y214" s="927">
        <f>係数!H32</f>
        <v>2.5899999999999999E-2</v>
      </c>
      <c r="Z214" s="927" t="s">
        <v>95</v>
      </c>
      <c r="AG214" s="146"/>
    </row>
    <row r="215" spans="2:33" s="23" customFormat="1">
      <c r="B215" s="231"/>
      <c r="C215" s="23" t="s">
        <v>202</v>
      </c>
      <c r="F215" s="23" t="s">
        <v>203</v>
      </c>
      <c r="L215" s="201" t="s">
        <v>3280</v>
      </c>
      <c r="O215" s="23" t="s">
        <v>205</v>
      </c>
      <c r="Q215" s="229"/>
      <c r="S215" s="928" t="s">
        <v>85</v>
      </c>
      <c r="T215" s="929"/>
      <c r="U215" s="929"/>
      <c r="V215" s="929"/>
      <c r="W215" s="927">
        <f>係数!F33</f>
        <v>29</v>
      </c>
      <c r="X215" s="927" t="s">
        <v>97</v>
      </c>
      <c r="Y215" s="927">
        <f>係数!H33</f>
        <v>2.9899999999999999E-2</v>
      </c>
      <c r="Z215" s="927" t="s">
        <v>95</v>
      </c>
      <c r="AG215" s="146"/>
    </row>
    <row r="216" spans="2:33" s="23" customFormat="1" ht="39.75" customHeight="1">
      <c r="B216" s="231"/>
      <c r="C216" s="1322" t="s">
        <v>213</v>
      </c>
      <c r="D216" s="1323"/>
      <c r="E216" s="1324"/>
      <c r="F216" s="1319"/>
      <c r="G216" s="1320"/>
      <c r="H216" s="1320"/>
      <c r="I216" s="1321"/>
      <c r="J216" s="33" t="s">
        <v>144</v>
      </c>
      <c r="L216" s="1358"/>
      <c r="M216" s="1359"/>
      <c r="N216" s="144"/>
      <c r="O216" s="1360">
        <f>F216*L216*1000</f>
        <v>0</v>
      </c>
      <c r="P216" s="1361"/>
      <c r="Q216" s="229"/>
      <c r="S216" s="928" t="s">
        <v>86</v>
      </c>
      <c r="T216" s="929"/>
      <c r="U216" s="929"/>
      <c r="V216" s="929"/>
      <c r="W216" s="927">
        <f>係数!F34</f>
        <v>37.299999999999997</v>
      </c>
      <c r="X216" s="927" t="s">
        <v>97</v>
      </c>
      <c r="Y216" s="927">
        <f>係数!H34</f>
        <v>2.0899999999999998E-2</v>
      </c>
      <c r="Z216" s="927" t="s">
        <v>95</v>
      </c>
      <c r="AG216" s="146"/>
    </row>
    <row r="217" spans="2:33" s="23" customFormat="1" ht="39.75" customHeight="1">
      <c r="B217" s="231"/>
      <c r="C217" s="1322" t="s">
        <v>213</v>
      </c>
      <c r="D217" s="1323"/>
      <c r="E217" s="1324"/>
      <c r="F217" s="1319"/>
      <c r="G217" s="1320"/>
      <c r="H217" s="1320"/>
      <c r="I217" s="1321"/>
      <c r="J217" s="33" t="s">
        <v>144</v>
      </c>
      <c r="L217" s="1358"/>
      <c r="M217" s="1359"/>
      <c r="N217" s="144"/>
      <c r="O217" s="1360">
        <f>F217*L217*1000</f>
        <v>0</v>
      </c>
      <c r="P217" s="1361"/>
      <c r="Q217" s="229"/>
      <c r="S217" s="928" t="s">
        <v>87</v>
      </c>
      <c r="T217" s="929"/>
      <c r="U217" s="929"/>
      <c r="V217" s="929"/>
      <c r="W217" s="927">
        <f>係数!F35</f>
        <v>18.399999999999999</v>
      </c>
      <c r="X217" s="927" t="s">
        <v>98</v>
      </c>
      <c r="Y217" s="927">
        <f>係数!H35</f>
        <v>1.09E-2</v>
      </c>
      <c r="Z217" s="927" t="s">
        <v>95</v>
      </c>
    </row>
    <row r="218" spans="2:33" s="23" customFormat="1" ht="39.75" customHeight="1">
      <c r="B218" s="231"/>
      <c r="C218" s="1322" t="s">
        <v>213</v>
      </c>
      <c r="D218" s="1323"/>
      <c r="E218" s="1324"/>
      <c r="F218" s="1319"/>
      <c r="G218" s="1320"/>
      <c r="H218" s="1320"/>
      <c r="I218" s="1321"/>
      <c r="J218" s="33" t="s">
        <v>144</v>
      </c>
      <c r="L218" s="1358"/>
      <c r="M218" s="1359"/>
      <c r="N218" s="144"/>
      <c r="O218" s="1360">
        <f>F218*L218*1000</f>
        <v>0</v>
      </c>
      <c r="P218" s="1361"/>
      <c r="Q218" s="229"/>
      <c r="S218" s="928" t="s">
        <v>88</v>
      </c>
      <c r="T218" s="929"/>
      <c r="U218" s="929"/>
      <c r="V218" s="929"/>
      <c r="W218" s="927">
        <f>係数!F36</f>
        <v>3.23</v>
      </c>
      <c r="X218" s="927" t="s">
        <v>98</v>
      </c>
      <c r="Y218" s="927">
        <f>係数!H36</f>
        <v>2.64E-2</v>
      </c>
      <c r="Z218" s="927" t="s">
        <v>95</v>
      </c>
    </row>
    <row r="219" spans="2:33" s="23" customFormat="1" ht="27.6" customHeight="1">
      <c r="B219" s="231"/>
      <c r="C219" s="145"/>
      <c r="D219" s="145"/>
      <c r="E219" s="145"/>
      <c r="I219" s="45"/>
      <c r="J219" s="140"/>
      <c r="L219" s="143"/>
      <c r="M219" s="143"/>
      <c r="O219" s="45"/>
      <c r="P219" s="45"/>
      <c r="Q219" s="229"/>
      <c r="S219" s="928" t="s">
        <v>6190</v>
      </c>
      <c r="T219" s="929"/>
      <c r="U219" s="929"/>
      <c r="V219" s="929"/>
      <c r="W219" s="927">
        <f>係数!F37</f>
        <v>3.45</v>
      </c>
      <c r="X219" s="927" t="s">
        <v>98</v>
      </c>
      <c r="Y219" s="927">
        <f>係数!H37</f>
        <v>2.64E-2</v>
      </c>
      <c r="Z219" s="927" t="s">
        <v>95</v>
      </c>
      <c r="AA219"/>
    </row>
    <row r="220" spans="2:33" ht="27.6" customHeight="1">
      <c r="B220" s="240"/>
      <c r="C220" s="145"/>
      <c r="D220" s="145"/>
      <c r="E220" s="145"/>
      <c r="F220" s="23" t="s">
        <v>209</v>
      </c>
      <c r="G220" s="23"/>
      <c r="H220" s="23"/>
      <c r="I220" s="45"/>
      <c r="J220" s="140"/>
      <c r="Q220" s="80"/>
      <c r="S220" s="931" t="s">
        <v>89</v>
      </c>
      <c r="T220" s="932"/>
      <c r="U220" s="932"/>
      <c r="V220" s="932"/>
      <c r="W220" s="927">
        <f>係数!F38</f>
        <v>7.53</v>
      </c>
      <c r="X220" s="933" t="s">
        <v>98</v>
      </c>
      <c r="Y220" s="927">
        <f>係数!H38</f>
        <v>4.2000000000000003E-2</v>
      </c>
      <c r="Z220" s="933" t="s">
        <v>95</v>
      </c>
    </row>
    <row r="221" spans="2:33" ht="39.75" customHeight="1">
      <c r="B221" s="240"/>
      <c r="C221" s="1322" t="s">
        <v>214</v>
      </c>
      <c r="D221" s="1323"/>
      <c r="E221" s="1324"/>
      <c r="F221" s="1319"/>
      <c r="G221" s="1320"/>
      <c r="H221" s="1320"/>
      <c r="I221" s="1321"/>
      <c r="J221" s="140" t="s">
        <v>206</v>
      </c>
      <c r="Q221" s="80"/>
      <c r="S221" s="931" t="s">
        <v>212</v>
      </c>
      <c r="T221" s="932"/>
      <c r="U221" s="932"/>
      <c r="V221" s="932"/>
      <c r="W221" s="927">
        <f>係数!F39</f>
        <v>18</v>
      </c>
      <c r="X221" s="933" t="s">
        <v>98</v>
      </c>
      <c r="Y221" s="927">
        <f>係数!H39</f>
        <v>1.1000000000000001</v>
      </c>
      <c r="Z221" s="933" t="s">
        <v>95</v>
      </c>
    </row>
    <row r="222" spans="2:33" ht="14.1" customHeight="1" thickBot="1">
      <c r="B222" s="241"/>
      <c r="C222" s="81"/>
      <c r="D222" s="81"/>
      <c r="E222" s="81"/>
      <c r="F222" s="81"/>
      <c r="G222" s="81"/>
      <c r="H222" s="81"/>
      <c r="I222" s="81"/>
      <c r="J222" s="81"/>
      <c r="K222" s="81"/>
      <c r="L222" s="81"/>
      <c r="M222" s="81"/>
      <c r="N222" s="81"/>
      <c r="O222" s="81"/>
      <c r="P222" s="81"/>
      <c r="Q222" s="82"/>
      <c r="S222" s="931" t="s">
        <v>6191</v>
      </c>
      <c r="T222" s="932"/>
      <c r="U222" s="932"/>
      <c r="V222" s="932"/>
      <c r="W222" s="927">
        <f>係数!F44</f>
        <v>13.6</v>
      </c>
      <c r="X222" s="933" t="s">
        <v>97</v>
      </c>
      <c r="Y222" s="934"/>
      <c r="Z222" s="933" t="s">
        <v>95</v>
      </c>
    </row>
    <row r="223" spans="2:33" ht="27.75" customHeight="1">
      <c r="S223" s="931" t="s">
        <v>6192</v>
      </c>
      <c r="T223" s="932"/>
      <c r="U223" s="932"/>
      <c r="V223" s="932"/>
      <c r="W223" s="927">
        <f>係数!F45</f>
        <v>13.2</v>
      </c>
      <c r="X223" s="933" t="s">
        <v>97</v>
      </c>
      <c r="Y223" s="934"/>
      <c r="Z223" s="933" t="s">
        <v>95</v>
      </c>
    </row>
    <row r="224" spans="2:33" ht="13.35" customHeight="1">
      <c r="S224" s="931" t="s">
        <v>6193</v>
      </c>
      <c r="T224" s="932"/>
      <c r="U224" s="932"/>
      <c r="V224" s="932"/>
      <c r="W224" s="927">
        <f>係数!F46</f>
        <v>17.100000000000001</v>
      </c>
      <c r="X224" s="933" t="s">
        <v>97</v>
      </c>
      <c r="Y224" s="934"/>
      <c r="Z224" s="933" t="s">
        <v>95</v>
      </c>
    </row>
    <row r="225" spans="19:27" ht="27.6" customHeight="1">
      <c r="S225" s="931" t="s">
        <v>6194</v>
      </c>
      <c r="T225" s="932"/>
      <c r="U225" s="932"/>
      <c r="V225" s="932"/>
      <c r="W225" s="927">
        <f>係数!F47</f>
        <v>23.4</v>
      </c>
      <c r="X225" s="933" t="s">
        <v>94</v>
      </c>
      <c r="Y225" s="934"/>
      <c r="Z225" s="933" t="s">
        <v>95</v>
      </c>
    </row>
    <row r="226" spans="19:27" ht="27.6" customHeight="1">
      <c r="S226" s="931" t="s">
        <v>6195</v>
      </c>
      <c r="T226" s="932"/>
      <c r="U226" s="932"/>
      <c r="V226" s="932"/>
      <c r="W226" s="927">
        <f>係数!F48</f>
        <v>35.6</v>
      </c>
      <c r="X226" s="933" t="s">
        <v>94</v>
      </c>
      <c r="Y226" s="934"/>
      <c r="Z226" s="933" t="s">
        <v>95</v>
      </c>
    </row>
    <row r="227" spans="19:27" ht="27.6" customHeight="1">
      <c r="S227" s="931" t="s">
        <v>6196</v>
      </c>
      <c r="T227" s="932"/>
      <c r="U227" s="932"/>
      <c r="V227" s="932"/>
      <c r="W227" s="927">
        <f>係数!F49</f>
        <v>21.2</v>
      </c>
      <c r="X227" s="933" t="s">
        <v>6207</v>
      </c>
      <c r="Y227" s="934"/>
      <c r="Z227" s="933" t="s">
        <v>95</v>
      </c>
    </row>
    <row r="228" spans="19:27" ht="27.6" customHeight="1">
      <c r="S228" s="931" t="s">
        <v>6197</v>
      </c>
      <c r="T228" s="932"/>
      <c r="U228" s="932"/>
      <c r="V228" s="932"/>
      <c r="W228" s="927">
        <f>係数!F50</f>
        <v>13.2</v>
      </c>
      <c r="X228" s="933" t="s">
        <v>97</v>
      </c>
      <c r="Y228" s="934"/>
      <c r="Z228" s="933" t="s">
        <v>95</v>
      </c>
    </row>
    <row r="229" spans="19:27" ht="27.6" customHeight="1">
      <c r="S229" s="931" t="s">
        <v>6198</v>
      </c>
      <c r="T229" s="932"/>
      <c r="U229" s="932"/>
      <c r="V229" s="932"/>
      <c r="W229" s="927">
        <f>係数!F51</f>
        <v>18</v>
      </c>
      <c r="X229" s="933" t="s">
        <v>97</v>
      </c>
      <c r="Y229" s="927">
        <f>係数!H51</f>
        <v>1.6199999999999999E-2</v>
      </c>
      <c r="Z229" s="933" t="s">
        <v>95</v>
      </c>
    </row>
    <row r="230" spans="19:27" ht="27.6" customHeight="1">
      <c r="S230" s="931" t="s">
        <v>6199</v>
      </c>
      <c r="T230" s="932"/>
      <c r="U230" s="932"/>
      <c r="V230" s="932"/>
      <c r="W230" s="927">
        <f>係数!F52</f>
        <v>26.9</v>
      </c>
      <c r="X230" s="933" t="s">
        <v>97</v>
      </c>
      <c r="Y230" s="927">
        <f>係数!H52</f>
        <v>1.66E-2</v>
      </c>
      <c r="Z230" s="933" t="s">
        <v>95</v>
      </c>
    </row>
    <row r="231" spans="19:27" ht="27.6" customHeight="1">
      <c r="S231" s="931" t="s">
        <v>6200</v>
      </c>
      <c r="T231" s="932"/>
      <c r="U231" s="932"/>
      <c r="V231" s="932"/>
      <c r="W231" s="927">
        <f>係数!F53</f>
        <v>33.200000000000003</v>
      </c>
      <c r="X231" s="933" t="s">
        <v>97</v>
      </c>
      <c r="Y231" s="927">
        <f>係数!H53</f>
        <v>1.35E-2</v>
      </c>
      <c r="Z231" s="933" t="s">
        <v>95</v>
      </c>
    </row>
    <row r="232" spans="19:27" ht="27.6" customHeight="1">
      <c r="S232" s="931" t="s">
        <v>6201</v>
      </c>
      <c r="T232" s="932"/>
      <c r="U232" s="932"/>
      <c r="V232" s="932"/>
      <c r="W232" s="927">
        <f>係数!F54</f>
        <v>29.3</v>
      </c>
      <c r="X232" s="933" t="str">
        <f>係数!G54</f>
        <v>GＪ/ｔ</v>
      </c>
      <c r="Y232" s="927">
        <f>係数!H54</f>
        <v>2.5700000000000001E-2</v>
      </c>
      <c r="Z232" s="933" t="s">
        <v>95</v>
      </c>
    </row>
    <row r="233" spans="19:27" ht="27.6" customHeight="1">
      <c r="S233" s="931" t="s">
        <v>6202</v>
      </c>
      <c r="T233" s="932"/>
      <c r="U233" s="932"/>
      <c r="V233" s="932"/>
      <c r="W233" s="927">
        <f>係数!F55</f>
        <v>40.200000000000003</v>
      </c>
      <c r="X233" s="933" t="s">
        <v>94</v>
      </c>
      <c r="Y233" s="927">
        <f>係数!H55</f>
        <v>1.7899999999999999E-2</v>
      </c>
      <c r="Z233" s="933" t="s">
        <v>95</v>
      </c>
    </row>
    <row r="234" spans="19:27" ht="13.35" customHeight="1">
      <c r="S234" s="931" t="s">
        <v>6203</v>
      </c>
      <c r="T234" s="932"/>
      <c r="U234" s="932"/>
      <c r="V234" s="932"/>
      <c r="W234" s="927">
        <f>係数!F56</f>
        <v>21.2</v>
      </c>
      <c r="X234" s="933" t="s">
        <v>6207</v>
      </c>
      <c r="Y234" s="934"/>
      <c r="Z234" s="933" t="s">
        <v>95</v>
      </c>
    </row>
    <row r="235" spans="19:27" ht="27.6" customHeight="1">
      <c r="S235" s="931" t="s">
        <v>6204</v>
      </c>
      <c r="T235" s="932"/>
      <c r="U235" s="932"/>
      <c r="V235" s="932"/>
      <c r="W235" s="927">
        <f>係数!F57</f>
        <v>17.100000000000001</v>
      </c>
      <c r="X235" s="933" t="s">
        <v>97</v>
      </c>
      <c r="Y235" s="934"/>
      <c r="Z235" s="933" t="s">
        <v>95</v>
      </c>
    </row>
    <row r="236" spans="19:27" ht="13.35" customHeight="1">
      <c r="S236" s="931" t="s">
        <v>6205</v>
      </c>
      <c r="T236" s="932"/>
      <c r="U236" s="932"/>
      <c r="V236" s="932"/>
      <c r="W236" s="927">
        <f>係数!F58</f>
        <v>142</v>
      </c>
      <c r="X236" s="933" t="s">
        <v>97</v>
      </c>
      <c r="Y236" s="934"/>
      <c r="Z236" s="933" t="s">
        <v>95</v>
      </c>
    </row>
    <row r="237" spans="19:27" ht="13.35" customHeight="1">
      <c r="S237" s="931" t="s">
        <v>6206</v>
      </c>
      <c r="T237" s="932"/>
      <c r="U237" s="932"/>
      <c r="V237" s="932"/>
      <c r="W237" s="927">
        <f>係数!F59</f>
        <v>22.5</v>
      </c>
      <c r="X237" s="933" t="s">
        <v>97</v>
      </c>
      <c r="Y237" s="934"/>
      <c r="Z237" s="933" t="s">
        <v>95</v>
      </c>
    </row>
    <row r="238" spans="19:27" ht="13.35" customHeight="1">
      <c r="S238" s="935" t="s">
        <v>3379</v>
      </c>
      <c r="T238" s="936"/>
      <c r="U238" s="936"/>
      <c r="V238" s="937"/>
      <c r="W238" s="927" t="s">
        <v>3380</v>
      </c>
      <c r="X238" s="927"/>
      <c r="Y238" s="927"/>
      <c r="Z238" s="927"/>
      <c r="AA238" s="23"/>
    </row>
    <row r="239" spans="19:27" ht="13.35" customHeight="1">
      <c r="S239" s="1316" t="s">
        <v>5941</v>
      </c>
      <c r="T239" s="1317"/>
      <c r="U239" s="1317"/>
      <c r="V239" s="1318"/>
      <c r="W239" s="1273" t="s">
        <v>3616</v>
      </c>
      <c r="X239" s="1274"/>
      <c r="Y239" s="938">
        <v>4.8299999999999998E-4</v>
      </c>
      <c r="Z239" s="927" t="s">
        <v>3381</v>
      </c>
      <c r="AA239" s="23"/>
    </row>
    <row r="240" spans="19:27" ht="13.5" customHeight="1">
      <c r="S240" s="939"/>
      <c r="T240" s="940"/>
      <c r="U240" s="940"/>
      <c r="V240" s="941"/>
      <c r="W240" s="1273" t="s">
        <v>3158</v>
      </c>
      <c r="X240" s="1274"/>
      <c r="Y240" s="942">
        <v>4.6299999999999998E-4</v>
      </c>
      <c r="Z240" s="927" t="s">
        <v>3381</v>
      </c>
      <c r="AA240" s="23"/>
    </row>
    <row r="241" spans="19:26" ht="13.35" customHeight="1">
      <c r="S241" s="939"/>
      <c r="T241" s="940"/>
      <c r="U241" s="940"/>
      <c r="V241" s="941"/>
      <c r="W241" s="1273" t="s">
        <v>3630</v>
      </c>
      <c r="X241" s="1274"/>
      <c r="Y241" s="1267">
        <v>4.9200000000000003E-4</v>
      </c>
      <c r="Z241" s="927" t="s">
        <v>3381</v>
      </c>
    </row>
    <row r="242" spans="19:26" ht="13.35" customHeight="1">
      <c r="S242" s="943"/>
      <c r="T242" s="944"/>
      <c r="U242" s="944"/>
      <c r="V242" s="945"/>
      <c r="W242" s="1273" t="s">
        <v>3920</v>
      </c>
      <c r="X242" s="1274"/>
      <c r="Y242" s="1267"/>
      <c r="Z242" s="927" t="s">
        <v>3381</v>
      </c>
    </row>
    <row r="243" spans="19:26" ht="27.6" customHeight="1">
      <c r="S243" s="943"/>
      <c r="T243" s="944"/>
      <c r="U243" s="944"/>
      <c r="V243" s="945"/>
      <c r="W243" s="1273" t="s">
        <v>3631</v>
      </c>
      <c r="X243" s="1274"/>
      <c r="Y243" s="1267"/>
      <c r="Z243" s="927" t="s">
        <v>3381</v>
      </c>
    </row>
    <row r="244" spans="19:26" ht="13.35" customHeight="1">
      <c r="S244" s="943"/>
      <c r="T244" s="944"/>
      <c r="U244" s="944"/>
      <c r="V244" s="945"/>
      <c r="W244" s="1273" t="s">
        <v>3554</v>
      </c>
      <c r="X244" s="1274"/>
      <c r="Y244" s="1267">
        <v>3.5399999999999999E-4</v>
      </c>
      <c r="Z244" s="927" t="s">
        <v>3381</v>
      </c>
    </row>
    <row r="245" spans="19:26" ht="13.35" customHeight="1">
      <c r="S245" s="943"/>
      <c r="T245" s="944"/>
      <c r="U245" s="944"/>
      <c r="V245" s="945"/>
      <c r="W245" s="1273" t="s">
        <v>5942</v>
      </c>
      <c r="X245" s="1274"/>
      <c r="Y245" s="1267"/>
      <c r="Z245" s="927" t="s">
        <v>3381</v>
      </c>
    </row>
    <row r="246" spans="19:26" ht="13.35" customHeight="1">
      <c r="S246" s="943"/>
      <c r="T246" s="944"/>
      <c r="U246" s="944"/>
      <c r="V246" s="945"/>
      <c r="W246" s="1273" t="s">
        <v>3555</v>
      </c>
      <c r="X246" s="1274"/>
      <c r="Y246" s="1267"/>
      <c r="Z246" s="927" t="s">
        <v>3381</v>
      </c>
    </row>
    <row r="247" spans="19:26" ht="27.6" customHeight="1">
      <c r="S247" s="943"/>
      <c r="T247" s="944"/>
      <c r="U247" s="944"/>
      <c r="V247" s="945"/>
      <c r="W247" s="1273" t="s">
        <v>3159</v>
      </c>
      <c r="X247" s="1274"/>
      <c r="Y247" s="942">
        <v>2.5700000000000001E-4</v>
      </c>
      <c r="Z247" s="927" t="s">
        <v>3381</v>
      </c>
    </row>
    <row r="248" spans="19:26" ht="13.35" customHeight="1">
      <c r="S248" s="943"/>
      <c r="T248" s="944"/>
      <c r="U248" s="944"/>
      <c r="V248" s="945"/>
      <c r="W248" s="1273" t="s">
        <v>3160</v>
      </c>
      <c r="X248" s="1274"/>
      <c r="Y248" s="938">
        <v>4.8099999999999998E-4</v>
      </c>
      <c r="Z248" s="927" t="s">
        <v>3381</v>
      </c>
    </row>
    <row r="249" spans="19:26" ht="13.35" customHeight="1">
      <c r="S249" s="943"/>
      <c r="T249" s="944"/>
      <c r="U249" s="944"/>
      <c r="V249" s="945"/>
      <c r="W249" s="1273" t="s">
        <v>3337</v>
      </c>
      <c r="X249" s="1274"/>
      <c r="Y249" s="1302">
        <v>4.0499999999999998E-4</v>
      </c>
      <c r="Z249" s="927" t="s">
        <v>3381</v>
      </c>
    </row>
    <row r="250" spans="19:26" ht="13.5" customHeight="1">
      <c r="S250" s="943"/>
      <c r="T250" s="944"/>
      <c r="U250" s="944"/>
      <c r="V250" s="945"/>
      <c r="W250" s="1273" t="s">
        <v>3338</v>
      </c>
      <c r="X250" s="1274"/>
      <c r="Y250" s="1302"/>
      <c r="Z250" s="927" t="s">
        <v>3381</v>
      </c>
    </row>
    <row r="251" spans="19:26" ht="27.6" customHeight="1">
      <c r="S251" s="943"/>
      <c r="T251" s="944"/>
      <c r="U251" s="944"/>
      <c r="V251" s="945"/>
      <c r="W251" s="1273" t="s">
        <v>3423</v>
      </c>
      <c r="X251" s="1274"/>
      <c r="Y251" s="1302"/>
      <c r="Z251" s="927" t="s">
        <v>3381</v>
      </c>
    </row>
    <row r="252" spans="19:26" ht="13.35" customHeight="1">
      <c r="S252" s="943"/>
      <c r="T252" s="944"/>
      <c r="U252" s="944"/>
      <c r="V252" s="945"/>
      <c r="W252" s="1273" t="s">
        <v>3424</v>
      </c>
      <c r="X252" s="1274"/>
      <c r="Y252" s="1302"/>
      <c r="Z252" s="927" t="s">
        <v>3381</v>
      </c>
    </row>
    <row r="253" spans="19:26" ht="13.35" customHeight="1">
      <c r="S253" s="943"/>
      <c r="T253" s="944"/>
      <c r="U253" s="944"/>
      <c r="V253" s="945"/>
      <c r="W253" s="1273" t="s">
        <v>3425</v>
      </c>
      <c r="X253" s="1274"/>
      <c r="Y253" s="1302"/>
      <c r="Z253" s="927" t="s">
        <v>3381</v>
      </c>
    </row>
    <row r="254" spans="19:26" ht="27.6" customHeight="1">
      <c r="S254" s="943"/>
      <c r="T254" s="944"/>
      <c r="U254" s="944"/>
      <c r="V254" s="945"/>
      <c r="W254" s="1273" t="s">
        <v>3426</v>
      </c>
      <c r="X254" s="1274"/>
      <c r="Y254" s="1302"/>
      <c r="Z254" s="927" t="s">
        <v>3381</v>
      </c>
    </row>
    <row r="255" spans="19:26" ht="13.35" customHeight="1">
      <c r="S255" s="943"/>
      <c r="T255" s="944"/>
      <c r="U255" s="944"/>
      <c r="V255" s="945"/>
      <c r="W255" s="1273" t="s">
        <v>3427</v>
      </c>
      <c r="X255" s="1274"/>
      <c r="Y255" s="1302"/>
      <c r="Z255" s="927" t="s">
        <v>3381</v>
      </c>
    </row>
    <row r="256" spans="19:26" ht="13.35" customHeight="1">
      <c r="S256" s="943"/>
      <c r="T256" s="944"/>
      <c r="U256" s="944"/>
      <c r="V256" s="945"/>
      <c r="W256" s="1273" t="s">
        <v>5943</v>
      </c>
      <c r="X256" s="1274"/>
      <c r="Y256" s="1302"/>
      <c r="Z256" s="927" t="s">
        <v>3381</v>
      </c>
    </row>
    <row r="257" spans="19:26" ht="13.35" customHeight="1">
      <c r="S257" s="943"/>
      <c r="T257" s="944"/>
      <c r="U257" s="944"/>
      <c r="V257" s="945"/>
      <c r="W257" s="1273" t="s">
        <v>5944</v>
      </c>
      <c r="X257" s="1274"/>
      <c r="Y257" s="1302"/>
      <c r="Z257" s="927" t="s">
        <v>3381</v>
      </c>
    </row>
    <row r="258" spans="19:26" ht="13.35" customHeight="1">
      <c r="S258" s="943"/>
      <c r="T258" s="944"/>
      <c r="U258" s="944"/>
      <c r="V258" s="945"/>
      <c r="W258" s="1273" t="s">
        <v>3428</v>
      </c>
      <c r="X258" s="1274"/>
      <c r="Y258" s="1302"/>
      <c r="Z258" s="927" t="s">
        <v>3381</v>
      </c>
    </row>
    <row r="259" spans="19:26" ht="13.35" customHeight="1">
      <c r="S259" s="943"/>
      <c r="T259" s="944"/>
      <c r="U259" s="944"/>
      <c r="V259" s="945"/>
      <c r="W259" s="1273" t="s">
        <v>4026</v>
      </c>
      <c r="X259" s="1274"/>
      <c r="Y259" s="1271">
        <v>4.08E-4</v>
      </c>
      <c r="Z259" s="927" t="s">
        <v>3381</v>
      </c>
    </row>
    <row r="260" spans="19:26" ht="13.35" customHeight="1">
      <c r="S260" s="943"/>
      <c r="T260" s="944"/>
      <c r="U260" s="944"/>
      <c r="V260" s="945"/>
      <c r="W260" s="1273" t="s">
        <v>4027</v>
      </c>
      <c r="X260" s="1274"/>
      <c r="Y260" s="1271"/>
      <c r="Z260" s="927" t="s">
        <v>3381</v>
      </c>
    </row>
    <row r="261" spans="19:26" ht="13.35" customHeight="1">
      <c r="S261" s="943"/>
      <c r="T261" s="944"/>
      <c r="U261" s="944"/>
      <c r="V261" s="945"/>
      <c r="W261" s="1273" t="s">
        <v>4028</v>
      </c>
      <c r="X261" s="1274"/>
      <c r="Y261" s="1271"/>
      <c r="Z261" s="927" t="s">
        <v>3381</v>
      </c>
    </row>
    <row r="262" spans="19:26" ht="13.35" customHeight="1">
      <c r="S262" s="943"/>
      <c r="T262" s="944"/>
      <c r="U262" s="944"/>
      <c r="V262" s="945"/>
      <c r="W262" s="1273" t="s">
        <v>3549</v>
      </c>
      <c r="X262" s="1274"/>
      <c r="Y262" s="1267">
        <v>3.0200000000000002E-4</v>
      </c>
      <c r="Z262" s="927" t="s">
        <v>3381</v>
      </c>
    </row>
    <row r="263" spans="19:26" ht="13.35" customHeight="1">
      <c r="S263" s="943"/>
      <c r="T263" s="944"/>
      <c r="U263" s="944"/>
      <c r="V263" s="945"/>
      <c r="W263" s="1273" t="s">
        <v>3550</v>
      </c>
      <c r="X263" s="1274"/>
      <c r="Y263" s="1267"/>
      <c r="Z263" s="927" t="s">
        <v>3381</v>
      </c>
    </row>
    <row r="264" spans="19:26" ht="13.35" customHeight="1">
      <c r="S264" s="943"/>
      <c r="T264" s="944"/>
      <c r="U264" s="944"/>
      <c r="V264" s="945"/>
      <c r="W264" s="1273" t="s">
        <v>3887</v>
      </c>
      <c r="X264" s="1274"/>
      <c r="Y264" s="1267"/>
      <c r="Z264" s="927" t="s">
        <v>3381</v>
      </c>
    </row>
    <row r="265" spans="19:26" ht="13.35" customHeight="1">
      <c r="S265" s="943"/>
      <c r="T265" s="944"/>
      <c r="U265" s="944"/>
      <c r="V265" s="945"/>
      <c r="W265" s="1273" t="s">
        <v>3551</v>
      </c>
      <c r="X265" s="1274"/>
      <c r="Y265" s="1268"/>
      <c r="Z265" s="927" t="s">
        <v>3381</v>
      </c>
    </row>
    <row r="266" spans="19:26" ht="13.35" customHeight="1">
      <c r="S266" s="943"/>
      <c r="T266" s="944"/>
      <c r="U266" s="944"/>
      <c r="V266" s="945"/>
      <c r="W266" s="1273" t="s">
        <v>5858</v>
      </c>
      <c r="X266" s="1274"/>
      <c r="Y266" s="1276">
        <v>5.0000000000000001E-4</v>
      </c>
      <c r="Z266" s="927" t="s">
        <v>3381</v>
      </c>
    </row>
    <row r="267" spans="19:26" ht="13.35" customHeight="1">
      <c r="S267" s="943"/>
      <c r="T267" s="944"/>
      <c r="U267" s="944"/>
      <c r="V267" s="945"/>
      <c r="W267" s="1273" t="s">
        <v>5945</v>
      </c>
      <c r="X267" s="1274"/>
      <c r="Y267" s="1267"/>
      <c r="Z267" s="927" t="s">
        <v>3381</v>
      </c>
    </row>
    <row r="268" spans="19:26" ht="13.35" customHeight="1">
      <c r="S268" s="943"/>
      <c r="T268" s="944"/>
      <c r="U268" s="944"/>
      <c r="V268" s="945"/>
      <c r="W268" s="1273" t="s">
        <v>5946</v>
      </c>
      <c r="X268" s="1274"/>
      <c r="Y268" s="1267"/>
      <c r="Z268" s="927" t="s">
        <v>3381</v>
      </c>
    </row>
    <row r="269" spans="19:26" ht="27.6" customHeight="1">
      <c r="S269" s="943"/>
      <c r="T269" s="944"/>
      <c r="U269" s="944"/>
      <c r="V269" s="945"/>
      <c r="W269" s="1273" t="s">
        <v>3421</v>
      </c>
      <c r="X269" s="1274"/>
      <c r="Y269" s="1267">
        <v>2.5799999999999998E-4</v>
      </c>
      <c r="Z269" s="927" t="s">
        <v>3381</v>
      </c>
    </row>
    <row r="270" spans="19:26" ht="13.5" customHeight="1">
      <c r="S270" s="943"/>
      <c r="T270" s="944"/>
      <c r="U270" s="944"/>
      <c r="V270" s="945"/>
      <c r="W270" s="1273" t="s">
        <v>3904</v>
      </c>
      <c r="X270" s="1274"/>
      <c r="Y270" s="1267"/>
      <c r="Z270" s="927" t="s">
        <v>3381</v>
      </c>
    </row>
    <row r="271" spans="19:26" ht="41.45" customHeight="1">
      <c r="S271" s="943"/>
      <c r="T271" s="944"/>
      <c r="U271" s="944"/>
      <c r="V271" s="945"/>
      <c r="W271" s="1273" t="s">
        <v>3422</v>
      </c>
      <c r="X271" s="1274"/>
      <c r="Y271" s="1267"/>
      <c r="Z271" s="927" t="s">
        <v>3381</v>
      </c>
    </row>
    <row r="272" spans="19:26" ht="27.6" customHeight="1">
      <c r="S272" s="943"/>
      <c r="T272" s="944"/>
      <c r="U272" s="944"/>
      <c r="V272" s="945"/>
      <c r="W272" s="1273" t="s">
        <v>5859</v>
      </c>
      <c r="X272" s="1274"/>
      <c r="Y272" s="1267">
        <v>3.6000000000000002E-4</v>
      </c>
      <c r="Z272" s="927" t="s">
        <v>3381</v>
      </c>
    </row>
    <row r="273" spans="19:26" ht="27.6" customHeight="1">
      <c r="S273" s="943"/>
      <c r="T273" s="944"/>
      <c r="U273" s="944"/>
      <c r="V273" s="945"/>
      <c r="W273" s="1273" t="s">
        <v>5947</v>
      </c>
      <c r="X273" s="1274"/>
      <c r="Y273" s="1276"/>
      <c r="Z273" s="927" t="s">
        <v>3381</v>
      </c>
    </row>
    <row r="274" spans="19:26" ht="27.6" customHeight="1">
      <c r="S274" s="943"/>
      <c r="T274" s="944"/>
      <c r="U274" s="944"/>
      <c r="V274" s="945"/>
      <c r="W274" s="1273" t="s">
        <v>5948</v>
      </c>
      <c r="X274" s="1274"/>
      <c r="Y274" s="1280"/>
      <c r="Z274" s="927" t="s">
        <v>3381</v>
      </c>
    </row>
    <row r="275" spans="19:26" ht="13.5" customHeight="1">
      <c r="S275" s="943"/>
      <c r="T275" s="944"/>
      <c r="U275" s="944"/>
      <c r="V275" s="945"/>
      <c r="W275" s="1273" t="s">
        <v>3372</v>
      </c>
      <c r="X275" s="1274"/>
      <c r="Y275" s="1267">
        <v>3.5199999999999999E-4</v>
      </c>
      <c r="Z275" s="927" t="s">
        <v>3381</v>
      </c>
    </row>
    <row r="276" spans="19:26" ht="13.5" customHeight="1">
      <c r="S276" s="943"/>
      <c r="T276" s="944"/>
      <c r="U276" s="944"/>
      <c r="V276" s="945"/>
      <c r="W276" s="1273" t="s">
        <v>3373</v>
      </c>
      <c r="X276" s="1274"/>
      <c r="Y276" s="1267"/>
      <c r="Z276" s="927" t="s">
        <v>3381</v>
      </c>
    </row>
    <row r="277" spans="19:26" ht="13.5" customHeight="1">
      <c r="S277" s="943"/>
      <c r="T277" s="944"/>
      <c r="U277" s="944"/>
      <c r="V277" s="945"/>
      <c r="W277" s="1273" t="s">
        <v>3374</v>
      </c>
      <c r="X277" s="1274"/>
      <c r="Y277" s="1267"/>
      <c r="Z277" s="927" t="s">
        <v>3381</v>
      </c>
    </row>
    <row r="278" spans="19:26" ht="13.5" customHeight="1">
      <c r="S278" s="943"/>
      <c r="T278" s="944"/>
      <c r="U278" s="944"/>
      <c r="V278" s="945"/>
      <c r="W278" s="1273" t="s">
        <v>3504</v>
      </c>
      <c r="X278" s="1274"/>
      <c r="Y278" s="1267"/>
      <c r="Z278" s="927" t="s">
        <v>3381</v>
      </c>
    </row>
    <row r="279" spans="19:26" ht="13.5" customHeight="1">
      <c r="S279" s="943"/>
      <c r="T279" s="944"/>
      <c r="U279" s="944"/>
      <c r="V279" s="945"/>
      <c r="W279" s="1273" t="s">
        <v>3741</v>
      </c>
      <c r="X279" s="1274"/>
      <c r="Y279" s="1267"/>
      <c r="Z279" s="927" t="s">
        <v>3381</v>
      </c>
    </row>
    <row r="280" spans="19:26">
      <c r="S280" s="943"/>
      <c r="T280" s="944"/>
      <c r="U280" s="944"/>
      <c r="V280" s="945"/>
      <c r="W280" s="1273" t="s">
        <v>3742</v>
      </c>
      <c r="X280" s="1274"/>
      <c r="Y280" s="1267"/>
      <c r="Z280" s="927" t="s">
        <v>3381</v>
      </c>
    </row>
    <row r="281" spans="19:26" ht="13.5" customHeight="1">
      <c r="S281" s="943"/>
      <c r="T281" s="944"/>
      <c r="U281" s="944"/>
      <c r="V281" s="945"/>
      <c r="W281" s="1273" t="s">
        <v>3743</v>
      </c>
      <c r="X281" s="1274"/>
      <c r="Y281" s="1267"/>
      <c r="Z281" s="927" t="s">
        <v>3381</v>
      </c>
    </row>
    <row r="282" spans="19:26" ht="13.5" customHeight="1">
      <c r="S282" s="943"/>
      <c r="T282" s="944"/>
      <c r="U282" s="944"/>
      <c r="V282" s="945"/>
      <c r="W282" s="1273" t="s">
        <v>4147</v>
      </c>
      <c r="X282" s="1274"/>
      <c r="Y282" s="1267"/>
      <c r="Z282" s="927" t="s">
        <v>3381</v>
      </c>
    </row>
    <row r="283" spans="19:26" ht="13.5" customHeight="1">
      <c r="S283" s="943"/>
      <c r="T283" s="944"/>
      <c r="U283" s="944"/>
      <c r="V283" s="945"/>
      <c r="W283" s="1273" t="s">
        <v>4148</v>
      </c>
      <c r="X283" s="1274"/>
      <c r="Y283" s="1267"/>
      <c r="Z283" s="927" t="s">
        <v>3381</v>
      </c>
    </row>
    <row r="284" spans="19:26" ht="13.5" customHeight="1">
      <c r="S284" s="943"/>
      <c r="T284" s="944"/>
      <c r="U284" s="944"/>
      <c r="V284" s="945"/>
      <c r="W284" s="1273" t="s">
        <v>5949</v>
      </c>
      <c r="X284" s="1274"/>
      <c r="Y284" s="1267"/>
      <c r="Z284" s="927" t="s">
        <v>3381</v>
      </c>
    </row>
    <row r="285" spans="19:26" ht="27.6" customHeight="1">
      <c r="S285" s="943"/>
      <c r="T285" s="944"/>
      <c r="U285" s="944"/>
      <c r="V285" s="945"/>
      <c r="W285" s="1273" t="s">
        <v>5950</v>
      </c>
      <c r="X285" s="1274"/>
      <c r="Y285" s="1267"/>
      <c r="Z285" s="927" t="s">
        <v>3381</v>
      </c>
    </row>
    <row r="286" spans="19:26" ht="27.6" customHeight="1">
      <c r="S286" s="943"/>
      <c r="T286" s="944"/>
      <c r="U286" s="944"/>
      <c r="V286" s="945"/>
      <c r="W286" s="1273" t="s">
        <v>3505</v>
      </c>
      <c r="X286" s="1274"/>
      <c r="Y286" s="1267"/>
      <c r="Z286" s="927" t="s">
        <v>3381</v>
      </c>
    </row>
    <row r="287" spans="19:26" ht="13.5" customHeight="1">
      <c r="S287" s="943"/>
      <c r="T287" s="944"/>
      <c r="U287" s="944"/>
      <c r="V287" s="945"/>
      <c r="W287" s="1273" t="s">
        <v>5860</v>
      </c>
      <c r="X287" s="1274"/>
      <c r="Y287" s="948">
        <v>4.64E-4</v>
      </c>
      <c r="Z287" s="927" t="s">
        <v>3381</v>
      </c>
    </row>
    <row r="288" spans="19:26" ht="13.5" customHeight="1">
      <c r="S288" s="943"/>
      <c r="T288" s="944"/>
      <c r="U288" s="944"/>
      <c r="V288" s="945"/>
      <c r="W288" s="1273" t="s">
        <v>4116</v>
      </c>
      <c r="X288" s="1274"/>
      <c r="Y288" s="1286">
        <v>3.6200000000000002E-4</v>
      </c>
      <c r="Z288" s="927" t="s">
        <v>3381</v>
      </c>
    </row>
    <row r="289" spans="19:26" ht="13.5" customHeight="1">
      <c r="S289" s="943"/>
      <c r="T289" s="944"/>
      <c r="U289" s="944"/>
      <c r="V289" s="945"/>
      <c r="W289" s="1273" t="s">
        <v>4117</v>
      </c>
      <c r="X289" s="1274"/>
      <c r="Y289" s="1288"/>
      <c r="Z289" s="927" t="s">
        <v>3381</v>
      </c>
    </row>
    <row r="290" spans="19:26" ht="13.5" customHeight="1">
      <c r="S290" s="943"/>
      <c r="T290" s="944"/>
      <c r="U290" s="944"/>
      <c r="V290" s="945"/>
      <c r="W290" s="1273" t="s">
        <v>4118</v>
      </c>
      <c r="X290" s="1274"/>
      <c r="Y290" s="1288"/>
      <c r="Z290" s="927" t="s">
        <v>3381</v>
      </c>
    </row>
    <row r="291" spans="19:26" ht="13.5" customHeight="1">
      <c r="S291" s="943"/>
      <c r="T291" s="944"/>
      <c r="U291" s="944"/>
      <c r="V291" s="945"/>
      <c r="W291" s="1273" t="s">
        <v>4110</v>
      </c>
      <c r="X291" s="1274"/>
      <c r="Y291" s="1267">
        <v>4.1599999999999997E-4</v>
      </c>
      <c r="Z291" s="927" t="s">
        <v>3381</v>
      </c>
    </row>
    <row r="292" spans="19:26" ht="13.5" customHeight="1">
      <c r="S292" s="943"/>
      <c r="T292" s="944"/>
      <c r="U292" s="944"/>
      <c r="V292" s="945"/>
      <c r="W292" s="1273" t="s">
        <v>4111</v>
      </c>
      <c r="X292" s="1274"/>
      <c r="Y292" s="1267"/>
      <c r="Z292" s="927" t="s">
        <v>3381</v>
      </c>
    </row>
    <row r="293" spans="19:26" ht="27.6" customHeight="1">
      <c r="S293" s="943"/>
      <c r="T293" s="944"/>
      <c r="U293" s="944"/>
      <c r="V293" s="945"/>
      <c r="W293" s="1273" t="s">
        <v>4112</v>
      </c>
      <c r="X293" s="1274"/>
      <c r="Y293" s="1268"/>
      <c r="Z293" s="927" t="s">
        <v>3381</v>
      </c>
    </row>
    <row r="294" spans="19:26" ht="27.6" customHeight="1">
      <c r="S294" s="943"/>
      <c r="T294" s="944"/>
      <c r="U294" s="944"/>
      <c r="V294" s="945"/>
      <c r="W294" s="1273" t="s">
        <v>4058</v>
      </c>
      <c r="X294" s="1274"/>
      <c r="Y294" s="1271">
        <v>5.3600000000000002E-4</v>
      </c>
      <c r="Z294" s="927" t="s">
        <v>3381</v>
      </c>
    </row>
    <row r="295" spans="19:26" ht="27.6" customHeight="1">
      <c r="S295" s="943"/>
      <c r="T295" s="944"/>
      <c r="U295" s="944"/>
      <c r="V295" s="945"/>
      <c r="W295" s="1273" t="s">
        <v>4059</v>
      </c>
      <c r="X295" s="1274"/>
      <c r="Y295" s="1267"/>
      <c r="Z295" s="927" t="s">
        <v>3381</v>
      </c>
    </row>
    <row r="296" spans="19:26" ht="27.6" customHeight="1">
      <c r="S296" s="943"/>
      <c r="T296" s="944"/>
      <c r="U296" s="944"/>
      <c r="V296" s="945"/>
      <c r="W296" s="1273" t="s">
        <v>4060</v>
      </c>
      <c r="X296" s="1274"/>
      <c r="Y296" s="1270"/>
      <c r="Z296" s="927" t="s">
        <v>3381</v>
      </c>
    </row>
    <row r="297" spans="19:26" ht="13.5" customHeight="1">
      <c r="S297" s="943"/>
      <c r="T297" s="944"/>
      <c r="U297" s="944"/>
      <c r="V297" s="945"/>
      <c r="W297" s="1273" t="s">
        <v>3324</v>
      </c>
      <c r="X297" s="1274"/>
      <c r="Y297" s="1267">
        <v>1.64E-4</v>
      </c>
      <c r="Z297" s="927" t="s">
        <v>3381</v>
      </c>
    </row>
    <row r="298" spans="19:26" ht="13.5" customHeight="1">
      <c r="S298" s="943"/>
      <c r="T298" s="944"/>
      <c r="U298" s="944"/>
      <c r="V298" s="945"/>
      <c r="W298" s="1273" t="s">
        <v>3325</v>
      </c>
      <c r="X298" s="1274"/>
      <c r="Y298" s="1267"/>
      <c r="Z298" s="927" t="s">
        <v>3381</v>
      </c>
    </row>
    <row r="299" spans="19:26" ht="27.6" customHeight="1">
      <c r="S299" s="943"/>
      <c r="T299" s="944"/>
      <c r="U299" s="944"/>
      <c r="V299" s="945"/>
      <c r="W299" s="1273" t="s">
        <v>3590</v>
      </c>
      <c r="X299" s="1274"/>
      <c r="Y299" s="1267"/>
      <c r="Z299" s="927" t="s">
        <v>3381</v>
      </c>
    </row>
    <row r="300" spans="19:26" ht="13.5" customHeight="1">
      <c r="S300" s="943"/>
      <c r="T300" s="944"/>
      <c r="U300" s="944"/>
      <c r="V300" s="945"/>
      <c r="W300" s="1273" t="s">
        <v>3591</v>
      </c>
      <c r="X300" s="1274"/>
      <c r="Y300" s="1267"/>
      <c r="Z300" s="927" t="s">
        <v>3381</v>
      </c>
    </row>
    <row r="301" spans="19:26" ht="13.5" customHeight="1">
      <c r="S301" s="943"/>
      <c r="T301" s="944"/>
      <c r="U301" s="944"/>
      <c r="V301" s="945"/>
      <c r="W301" s="1273" t="s">
        <v>5951</v>
      </c>
      <c r="X301" s="1274"/>
      <c r="Y301" s="1267"/>
      <c r="Z301" s="927" t="s">
        <v>3381</v>
      </c>
    </row>
    <row r="302" spans="19:26" ht="27.6" customHeight="1">
      <c r="S302" s="943"/>
      <c r="T302" s="944"/>
      <c r="U302" s="944"/>
      <c r="V302" s="945"/>
      <c r="W302" s="1273" t="s">
        <v>3404</v>
      </c>
      <c r="X302" s="1274"/>
      <c r="Y302" s="1267"/>
      <c r="Z302" s="927" t="s">
        <v>3381</v>
      </c>
    </row>
    <row r="303" spans="19:26" ht="13.5" customHeight="1">
      <c r="S303" s="943"/>
      <c r="T303" s="944"/>
      <c r="U303" s="944"/>
      <c r="V303" s="945"/>
      <c r="W303" s="1273" t="s">
        <v>3711</v>
      </c>
      <c r="X303" s="1274"/>
      <c r="Y303" s="1267">
        <v>2.1100000000000001E-4</v>
      </c>
      <c r="Z303" s="927" t="s">
        <v>3381</v>
      </c>
    </row>
    <row r="304" spans="19:26">
      <c r="S304" s="943"/>
      <c r="T304" s="944"/>
      <c r="U304" s="944"/>
      <c r="V304" s="945"/>
      <c r="W304" s="1273" t="s">
        <v>4098</v>
      </c>
      <c r="X304" s="1274"/>
      <c r="Y304" s="1267"/>
      <c r="Z304" s="927" t="s">
        <v>3381</v>
      </c>
    </row>
    <row r="305" spans="19:26">
      <c r="S305" s="943"/>
      <c r="T305" s="944"/>
      <c r="U305" s="944"/>
      <c r="V305" s="945"/>
      <c r="W305" s="1273" t="s">
        <v>3712</v>
      </c>
      <c r="X305" s="1274"/>
      <c r="Y305" s="1267"/>
      <c r="Z305" s="927" t="s">
        <v>3381</v>
      </c>
    </row>
    <row r="306" spans="19:26" ht="27.6" customHeight="1">
      <c r="S306" s="943"/>
      <c r="T306" s="944"/>
      <c r="U306" s="944"/>
      <c r="V306" s="945"/>
      <c r="W306" s="1273" t="s">
        <v>3662</v>
      </c>
      <c r="X306" s="1274"/>
      <c r="Y306" s="1267">
        <v>4.4900000000000002E-4</v>
      </c>
      <c r="Z306" s="927" t="s">
        <v>3381</v>
      </c>
    </row>
    <row r="307" spans="19:26" ht="41.45" customHeight="1">
      <c r="S307" s="943"/>
      <c r="T307" s="944"/>
      <c r="U307" s="944"/>
      <c r="V307" s="945"/>
      <c r="W307" s="1273" t="s">
        <v>3663</v>
      </c>
      <c r="X307" s="1274"/>
      <c r="Y307" s="1267"/>
      <c r="Z307" s="927" t="s">
        <v>3381</v>
      </c>
    </row>
    <row r="308" spans="19:26" ht="41.45" customHeight="1">
      <c r="S308" s="943"/>
      <c r="T308" s="944"/>
      <c r="U308" s="944"/>
      <c r="V308" s="945"/>
      <c r="W308" s="1273" t="s">
        <v>5952</v>
      </c>
      <c r="X308" s="1274"/>
      <c r="Y308" s="1267"/>
      <c r="Z308" s="927" t="s">
        <v>3381</v>
      </c>
    </row>
    <row r="309" spans="19:26" ht="13.5" customHeight="1">
      <c r="S309" s="943"/>
      <c r="T309" s="944"/>
      <c r="U309" s="944"/>
      <c r="V309" s="945"/>
      <c r="W309" s="1273" t="s">
        <v>5953</v>
      </c>
      <c r="X309" s="1274"/>
      <c r="Y309" s="1267"/>
      <c r="Z309" s="927" t="s">
        <v>3381</v>
      </c>
    </row>
    <row r="310" spans="19:26" ht="13.5" customHeight="1">
      <c r="S310" s="943"/>
      <c r="T310" s="944"/>
      <c r="U310" s="944"/>
      <c r="V310" s="945"/>
      <c r="W310" s="1273" t="s">
        <v>3664</v>
      </c>
      <c r="X310" s="1274"/>
      <c r="Y310" s="1267"/>
      <c r="Z310" s="927" t="s">
        <v>3381</v>
      </c>
    </row>
    <row r="311" spans="19:26" ht="13.5" customHeight="1">
      <c r="S311" s="943"/>
      <c r="T311" s="944"/>
      <c r="U311" s="944"/>
      <c r="V311" s="945"/>
      <c r="W311" s="1273" t="s">
        <v>3339</v>
      </c>
      <c r="X311" s="1274"/>
      <c r="Y311" s="1267">
        <v>1.8000000000000001E-4</v>
      </c>
      <c r="Z311" s="927" t="s">
        <v>3381</v>
      </c>
    </row>
    <row r="312" spans="19:26" ht="13.5" customHeight="1">
      <c r="S312" s="943"/>
      <c r="T312" s="944"/>
      <c r="U312" s="944"/>
      <c r="V312" s="945"/>
      <c r="W312" s="1273" t="s">
        <v>3340</v>
      </c>
      <c r="X312" s="1274"/>
      <c r="Y312" s="1276"/>
      <c r="Z312" s="927" t="s">
        <v>3381</v>
      </c>
    </row>
    <row r="313" spans="19:26" ht="27.6" customHeight="1">
      <c r="S313" s="943"/>
      <c r="T313" s="944"/>
      <c r="U313" s="944"/>
      <c r="V313" s="945"/>
      <c r="W313" s="1273" t="s">
        <v>3341</v>
      </c>
      <c r="X313" s="1274"/>
      <c r="Y313" s="1276"/>
      <c r="Z313" s="927" t="s">
        <v>3381</v>
      </c>
    </row>
    <row r="314" spans="19:26" ht="27.6" customHeight="1">
      <c r="S314" s="943"/>
      <c r="T314" s="944"/>
      <c r="U314" s="944"/>
      <c r="V314" s="945"/>
      <c r="W314" s="1273" t="s">
        <v>3342</v>
      </c>
      <c r="X314" s="1274"/>
      <c r="Y314" s="1276"/>
      <c r="Z314" s="927" t="s">
        <v>3381</v>
      </c>
    </row>
    <row r="315" spans="19:26" ht="13.5" customHeight="1">
      <c r="S315" s="943"/>
      <c r="T315" s="944"/>
      <c r="U315" s="944"/>
      <c r="V315" s="945"/>
      <c r="W315" s="1273" t="s">
        <v>3343</v>
      </c>
      <c r="X315" s="1274"/>
      <c r="Y315" s="1276"/>
      <c r="Z315" s="927" t="s">
        <v>3381</v>
      </c>
    </row>
    <row r="316" spans="19:26" ht="27.6" customHeight="1">
      <c r="S316" s="943"/>
      <c r="T316" s="944"/>
      <c r="U316" s="944"/>
      <c r="V316" s="945"/>
      <c r="W316" s="1273" t="s">
        <v>3344</v>
      </c>
      <c r="X316" s="1274"/>
      <c r="Y316" s="1276"/>
      <c r="Z316" s="927" t="s">
        <v>3381</v>
      </c>
    </row>
    <row r="317" spans="19:26" ht="27.6" customHeight="1">
      <c r="S317" s="943"/>
      <c r="T317" s="944"/>
      <c r="U317" s="944"/>
      <c r="V317" s="945"/>
      <c r="W317" s="1273" t="s">
        <v>3345</v>
      </c>
      <c r="X317" s="1274"/>
      <c r="Y317" s="1276"/>
      <c r="Z317" s="927" t="s">
        <v>3381</v>
      </c>
    </row>
    <row r="318" spans="19:26" ht="27.6" customHeight="1">
      <c r="S318" s="943"/>
      <c r="T318" s="944"/>
      <c r="U318" s="944"/>
      <c r="V318" s="945"/>
      <c r="W318" s="1273" t="s">
        <v>3346</v>
      </c>
      <c r="X318" s="1274"/>
      <c r="Y318" s="1276"/>
      <c r="Z318" s="927" t="s">
        <v>3381</v>
      </c>
    </row>
    <row r="319" spans="19:26" ht="27.6" customHeight="1">
      <c r="S319" s="943"/>
      <c r="T319" s="944"/>
      <c r="U319" s="944"/>
      <c r="V319" s="945"/>
      <c r="W319" s="1273" t="s">
        <v>3347</v>
      </c>
      <c r="X319" s="1274"/>
      <c r="Y319" s="1276"/>
      <c r="Z319" s="927" t="s">
        <v>3381</v>
      </c>
    </row>
    <row r="320" spans="19:26" ht="27.6" customHeight="1">
      <c r="S320" s="943"/>
      <c r="T320" s="944"/>
      <c r="U320" s="944"/>
      <c r="V320" s="945"/>
      <c r="W320" s="1273" t="s">
        <v>3432</v>
      </c>
      <c r="X320" s="1274"/>
      <c r="Y320" s="1276"/>
      <c r="Z320" s="927" t="s">
        <v>3381</v>
      </c>
    </row>
    <row r="321" spans="19:26" ht="13.5" customHeight="1">
      <c r="S321" s="943"/>
      <c r="T321" s="944"/>
      <c r="U321" s="944"/>
      <c r="V321" s="945"/>
      <c r="W321" s="1273" t="s">
        <v>3433</v>
      </c>
      <c r="X321" s="1274"/>
      <c r="Y321" s="1276"/>
      <c r="Z321" s="927" t="s">
        <v>3381</v>
      </c>
    </row>
    <row r="322" spans="19:26" ht="13.5" customHeight="1">
      <c r="S322" s="943"/>
      <c r="T322" s="944"/>
      <c r="U322" s="944"/>
      <c r="V322" s="945"/>
      <c r="W322" s="1273" t="s">
        <v>3434</v>
      </c>
      <c r="X322" s="1274"/>
      <c r="Y322" s="1276"/>
      <c r="Z322" s="927" t="s">
        <v>3381</v>
      </c>
    </row>
    <row r="323" spans="19:26" ht="13.5" customHeight="1">
      <c r="S323" s="943"/>
      <c r="T323" s="944"/>
      <c r="U323" s="944"/>
      <c r="V323" s="945"/>
      <c r="W323" s="1273" t="s">
        <v>3921</v>
      </c>
      <c r="X323" s="1274"/>
      <c r="Y323" s="1276"/>
      <c r="Z323" s="927" t="s">
        <v>3381</v>
      </c>
    </row>
    <row r="324" spans="19:26" ht="13.5" customHeight="1">
      <c r="S324" s="943"/>
      <c r="T324" s="944"/>
      <c r="U324" s="944"/>
      <c r="V324" s="945"/>
      <c r="W324" s="1273" t="s">
        <v>5954</v>
      </c>
      <c r="X324" s="1274"/>
      <c r="Y324" s="1276"/>
      <c r="Z324" s="927" t="s">
        <v>3381</v>
      </c>
    </row>
    <row r="325" spans="19:26" ht="13.5" customHeight="1">
      <c r="S325" s="943"/>
      <c r="T325" s="944"/>
      <c r="U325" s="944"/>
      <c r="V325" s="945"/>
      <c r="W325" s="1273" t="s">
        <v>5955</v>
      </c>
      <c r="X325" s="1274"/>
      <c r="Y325" s="1276"/>
      <c r="Z325" s="927" t="s">
        <v>3381</v>
      </c>
    </row>
    <row r="326" spans="19:26" ht="13.5" customHeight="1">
      <c r="S326" s="943"/>
      <c r="T326" s="944"/>
      <c r="U326" s="944"/>
      <c r="V326" s="945"/>
      <c r="W326" s="1273" t="s">
        <v>5956</v>
      </c>
      <c r="X326" s="1274"/>
      <c r="Y326" s="1276"/>
      <c r="Z326" s="927" t="s">
        <v>3381</v>
      </c>
    </row>
    <row r="327" spans="19:26" ht="13.5" customHeight="1">
      <c r="S327" s="943"/>
      <c r="T327" s="944"/>
      <c r="U327" s="944"/>
      <c r="V327" s="945"/>
      <c r="W327" s="1273" t="s">
        <v>3435</v>
      </c>
      <c r="X327" s="1274"/>
      <c r="Y327" s="1276"/>
      <c r="Z327" s="927" t="s">
        <v>3381</v>
      </c>
    </row>
    <row r="328" spans="19:26" ht="13.5" customHeight="1">
      <c r="S328" s="943"/>
      <c r="T328" s="944"/>
      <c r="U328" s="944"/>
      <c r="V328" s="945"/>
      <c r="W328" s="1273" t="s">
        <v>4073</v>
      </c>
      <c r="X328" s="1274"/>
      <c r="Y328" s="1267">
        <v>6.9999999999999994E-5</v>
      </c>
      <c r="Z328" s="927" t="s">
        <v>3381</v>
      </c>
    </row>
    <row r="329" spans="19:26">
      <c r="S329" s="943"/>
      <c r="T329" s="944"/>
      <c r="U329" s="944"/>
      <c r="V329" s="945"/>
      <c r="W329" s="1273" t="s">
        <v>5957</v>
      </c>
      <c r="X329" s="1274"/>
      <c r="Y329" s="1267"/>
      <c r="Z329" s="927" t="s">
        <v>3381</v>
      </c>
    </row>
    <row r="330" spans="19:26" ht="27.6" customHeight="1">
      <c r="S330" s="943"/>
      <c r="T330" s="944"/>
      <c r="U330" s="944"/>
      <c r="V330" s="945"/>
      <c r="W330" s="1273" t="s">
        <v>5958</v>
      </c>
      <c r="X330" s="1274"/>
      <c r="Y330" s="1267"/>
      <c r="Z330" s="927" t="s">
        <v>3381</v>
      </c>
    </row>
    <row r="331" spans="19:26" ht="27.6" customHeight="1">
      <c r="S331" s="943"/>
      <c r="T331" s="944"/>
      <c r="U331" s="944"/>
      <c r="V331" s="945"/>
      <c r="W331" s="1273" t="s">
        <v>4074</v>
      </c>
      <c r="X331" s="1274"/>
      <c r="Y331" s="1267"/>
      <c r="Z331" s="927" t="s">
        <v>3381</v>
      </c>
    </row>
    <row r="332" spans="19:26" ht="27.6" customHeight="1">
      <c r="S332" s="943"/>
      <c r="T332" s="944"/>
      <c r="U332" s="944"/>
      <c r="V332" s="945"/>
      <c r="W332" s="1273" t="s">
        <v>3476</v>
      </c>
      <c r="X332" s="1274"/>
      <c r="Y332" s="1267" t="s">
        <v>4627</v>
      </c>
      <c r="Z332" s="927" t="s">
        <v>3381</v>
      </c>
    </row>
    <row r="333" spans="19:26" ht="27.6" customHeight="1">
      <c r="S333" s="943"/>
      <c r="T333" s="944"/>
      <c r="U333" s="944"/>
      <c r="V333" s="945"/>
      <c r="W333" s="1273" t="s">
        <v>3687</v>
      </c>
      <c r="X333" s="1274"/>
      <c r="Y333" s="1267"/>
      <c r="Z333" s="927" t="s">
        <v>3381</v>
      </c>
    </row>
    <row r="334" spans="19:26" ht="27.6" customHeight="1">
      <c r="S334" s="943"/>
      <c r="T334" s="944"/>
      <c r="U334" s="944"/>
      <c r="V334" s="945"/>
      <c r="W334" s="1273" t="s">
        <v>5959</v>
      </c>
      <c r="X334" s="1274"/>
      <c r="Y334" s="1267"/>
      <c r="Z334" s="927" t="s">
        <v>3381</v>
      </c>
    </row>
    <row r="335" spans="19:26" ht="27.6" customHeight="1">
      <c r="S335" s="943"/>
      <c r="T335" s="944"/>
      <c r="U335" s="944"/>
      <c r="V335" s="945"/>
      <c r="W335" s="1273" t="s">
        <v>5960</v>
      </c>
      <c r="X335" s="1274"/>
      <c r="Y335" s="1267"/>
      <c r="Z335" s="927" t="s">
        <v>3381</v>
      </c>
    </row>
    <row r="336" spans="19:26" ht="13.5" customHeight="1">
      <c r="S336" s="943"/>
      <c r="T336" s="944"/>
      <c r="U336" s="944"/>
      <c r="V336" s="945"/>
      <c r="W336" s="1273" t="s">
        <v>5961</v>
      </c>
      <c r="X336" s="1274"/>
      <c r="Y336" s="1267"/>
      <c r="Z336" s="927" t="s">
        <v>3381</v>
      </c>
    </row>
    <row r="337" spans="19:26" ht="27.6" customHeight="1">
      <c r="S337" s="943"/>
      <c r="T337" s="944"/>
      <c r="U337" s="944"/>
      <c r="V337" s="945"/>
      <c r="W337" s="1273" t="s">
        <v>3477</v>
      </c>
      <c r="X337" s="1274"/>
      <c r="Y337" s="1267"/>
      <c r="Z337" s="927" t="s">
        <v>3381</v>
      </c>
    </row>
    <row r="338" spans="19:26" ht="13.5" customHeight="1">
      <c r="S338" s="943"/>
      <c r="T338" s="944"/>
      <c r="U338" s="944"/>
      <c r="V338" s="945"/>
      <c r="W338" s="1273" t="s">
        <v>3412</v>
      </c>
      <c r="X338" s="1274"/>
      <c r="Y338" s="1267">
        <v>2.5999999999999998E-4</v>
      </c>
      <c r="Z338" s="927" t="s">
        <v>3381</v>
      </c>
    </row>
    <row r="339" spans="19:26" ht="13.5" customHeight="1">
      <c r="S339" s="943"/>
      <c r="T339" s="944"/>
      <c r="U339" s="944"/>
      <c r="V339" s="945"/>
      <c r="W339" s="1273" t="s">
        <v>3413</v>
      </c>
      <c r="X339" s="1274"/>
      <c r="Y339" s="1267"/>
      <c r="Z339" s="927" t="s">
        <v>3381</v>
      </c>
    </row>
    <row r="340" spans="19:26" ht="27.6" customHeight="1">
      <c r="S340" s="943"/>
      <c r="T340" s="944"/>
      <c r="U340" s="944"/>
      <c r="V340" s="945"/>
      <c r="W340" s="1273" t="s">
        <v>3618</v>
      </c>
      <c r="X340" s="1274"/>
      <c r="Y340" s="1267"/>
      <c r="Z340" s="927" t="s">
        <v>3381</v>
      </c>
    </row>
    <row r="341" spans="19:26" ht="27.6" customHeight="1">
      <c r="S341" s="943"/>
      <c r="T341" s="944"/>
      <c r="U341" s="944"/>
      <c r="V341" s="945"/>
      <c r="W341" s="1273" t="s">
        <v>3886</v>
      </c>
      <c r="X341" s="1274"/>
      <c r="Y341" s="1267"/>
      <c r="Z341" s="927" t="s">
        <v>3381</v>
      </c>
    </row>
    <row r="342" spans="19:26" ht="13.5" customHeight="1">
      <c r="S342" s="943"/>
      <c r="T342" s="944"/>
      <c r="U342" s="944"/>
      <c r="V342" s="945"/>
      <c r="W342" s="1273" t="s">
        <v>3414</v>
      </c>
      <c r="X342" s="1274"/>
      <c r="Y342" s="1267"/>
      <c r="Z342" s="927" t="s">
        <v>3381</v>
      </c>
    </row>
    <row r="343" spans="19:26" ht="13.5" customHeight="1">
      <c r="S343" s="943"/>
      <c r="T343" s="944"/>
      <c r="U343" s="944"/>
      <c r="V343" s="945"/>
      <c r="W343" s="1273" t="s">
        <v>4017</v>
      </c>
      <c r="X343" s="1274"/>
      <c r="Y343" s="1267">
        <v>4.0299999999999998E-4</v>
      </c>
      <c r="Z343" s="927" t="s">
        <v>3381</v>
      </c>
    </row>
    <row r="344" spans="19:26" ht="13.5" customHeight="1">
      <c r="S344" s="943"/>
      <c r="T344" s="944"/>
      <c r="U344" s="944"/>
      <c r="V344" s="945"/>
      <c r="W344" s="1273" t="s">
        <v>4018</v>
      </c>
      <c r="X344" s="1274"/>
      <c r="Y344" s="1267"/>
      <c r="Z344" s="927" t="s">
        <v>3381</v>
      </c>
    </row>
    <row r="345" spans="19:26" ht="13.5" customHeight="1">
      <c r="S345" s="943"/>
      <c r="T345" s="944"/>
      <c r="U345" s="944"/>
      <c r="V345" s="945"/>
      <c r="W345" s="1273" t="s">
        <v>4019</v>
      </c>
      <c r="X345" s="1274"/>
      <c r="Y345" s="1267"/>
      <c r="Z345" s="927" t="s">
        <v>3381</v>
      </c>
    </row>
    <row r="346" spans="19:26" ht="13.5" customHeight="1">
      <c r="S346" s="943"/>
      <c r="T346" s="944"/>
      <c r="U346" s="944"/>
      <c r="V346" s="945"/>
      <c r="W346" s="1273" t="s">
        <v>4020</v>
      </c>
      <c r="X346" s="1274"/>
      <c r="Y346" s="1267"/>
      <c r="Z346" s="927" t="s">
        <v>3381</v>
      </c>
    </row>
    <row r="347" spans="19:26" ht="13.5" customHeight="1">
      <c r="S347" s="943"/>
      <c r="T347" s="944"/>
      <c r="U347" s="944"/>
      <c r="V347" s="945"/>
      <c r="W347" s="1273" t="s">
        <v>4021</v>
      </c>
      <c r="X347" s="1274"/>
      <c r="Y347" s="1267"/>
      <c r="Z347" s="927" t="s">
        <v>3381</v>
      </c>
    </row>
    <row r="348" spans="19:26" ht="27.6" customHeight="1">
      <c r="S348" s="943"/>
      <c r="T348" s="944"/>
      <c r="U348" s="944"/>
      <c r="V348" s="945"/>
      <c r="W348" s="1273" t="s">
        <v>4022</v>
      </c>
      <c r="X348" s="1274"/>
      <c r="Y348" s="1267"/>
      <c r="Z348" s="927" t="s">
        <v>3381</v>
      </c>
    </row>
    <row r="349" spans="19:26" ht="13.5" customHeight="1">
      <c r="S349" s="943"/>
      <c r="T349" s="944"/>
      <c r="U349" s="944"/>
      <c r="V349" s="945"/>
      <c r="W349" s="1273" t="s">
        <v>4023</v>
      </c>
      <c r="X349" s="1274"/>
      <c r="Y349" s="1267"/>
      <c r="Z349" s="927" t="s">
        <v>3381</v>
      </c>
    </row>
    <row r="350" spans="19:26" ht="13.5" customHeight="1">
      <c r="S350" s="943"/>
      <c r="T350" s="944"/>
      <c r="U350" s="944"/>
      <c r="V350" s="945"/>
      <c r="W350" s="1273" t="s">
        <v>4024</v>
      </c>
      <c r="X350" s="1274"/>
      <c r="Y350" s="1267"/>
      <c r="Z350" s="927" t="s">
        <v>3381</v>
      </c>
    </row>
    <row r="351" spans="19:26" ht="13.5" customHeight="1">
      <c r="S351" s="943"/>
      <c r="T351" s="944"/>
      <c r="U351" s="944"/>
      <c r="V351" s="945"/>
      <c r="W351" s="1273" t="s">
        <v>5962</v>
      </c>
      <c r="X351" s="1274"/>
      <c r="Y351" s="1267"/>
      <c r="Z351" s="927" t="s">
        <v>3381</v>
      </c>
    </row>
    <row r="352" spans="19:26" ht="13.5" customHeight="1">
      <c r="S352" s="943"/>
      <c r="T352" s="944"/>
      <c r="U352" s="944"/>
      <c r="V352" s="945"/>
      <c r="W352" s="1273" t="s">
        <v>5963</v>
      </c>
      <c r="X352" s="1274"/>
      <c r="Y352" s="1267"/>
      <c r="Z352" s="927" t="s">
        <v>3381</v>
      </c>
    </row>
    <row r="353" spans="19:26" ht="13.5" customHeight="1">
      <c r="S353" s="943"/>
      <c r="T353" s="944"/>
      <c r="U353" s="944"/>
      <c r="V353" s="945"/>
      <c r="W353" s="1273" t="s">
        <v>5964</v>
      </c>
      <c r="X353" s="1274"/>
      <c r="Y353" s="1267"/>
      <c r="Z353" s="927" t="s">
        <v>3381</v>
      </c>
    </row>
    <row r="354" spans="19:26" ht="13.5" customHeight="1">
      <c r="S354" s="943"/>
      <c r="T354" s="944"/>
      <c r="U354" s="944"/>
      <c r="V354" s="945"/>
      <c r="W354" s="1273" t="s">
        <v>4025</v>
      </c>
      <c r="X354" s="1274"/>
      <c r="Y354" s="1267"/>
      <c r="Z354" s="927" t="s">
        <v>3381</v>
      </c>
    </row>
    <row r="355" spans="19:26" ht="13.5" customHeight="1">
      <c r="S355" s="943"/>
      <c r="T355" s="944"/>
      <c r="U355" s="944"/>
      <c r="V355" s="945"/>
      <c r="W355" s="1273" t="s">
        <v>3683</v>
      </c>
      <c r="X355" s="1274"/>
      <c r="Y355" s="942">
        <v>4.7899999999999999E-4</v>
      </c>
      <c r="Z355" s="927" t="s">
        <v>3381</v>
      </c>
    </row>
    <row r="356" spans="19:26" ht="13.5" customHeight="1">
      <c r="S356" s="943"/>
      <c r="T356" s="944"/>
      <c r="U356" s="944"/>
      <c r="V356" s="945"/>
      <c r="W356" s="1273" t="s">
        <v>3548</v>
      </c>
      <c r="X356" s="1274"/>
      <c r="Y356" s="942">
        <v>3.4000000000000002E-4</v>
      </c>
      <c r="Z356" s="927" t="s">
        <v>3381</v>
      </c>
    </row>
    <row r="357" spans="19:26" ht="13.5" customHeight="1">
      <c r="S357" s="943"/>
      <c r="T357" s="944"/>
      <c r="U357" s="944"/>
      <c r="V357" s="945"/>
      <c r="W357" s="1273" t="s">
        <v>3982</v>
      </c>
      <c r="X357" s="1274"/>
      <c r="Y357" s="1267">
        <v>7.8799999999999996E-4</v>
      </c>
      <c r="Z357" s="927" t="s">
        <v>3381</v>
      </c>
    </row>
    <row r="358" spans="19:26" ht="27.6" customHeight="1">
      <c r="S358" s="943"/>
      <c r="T358" s="944"/>
      <c r="U358" s="944"/>
      <c r="V358" s="945"/>
      <c r="W358" s="1273" t="s">
        <v>5965</v>
      </c>
      <c r="X358" s="1274"/>
      <c r="Y358" s="1267"/>
      <c r="Z358" s="927" t="s">
        <v>3381</v>
      </c>
    </row>
    <row r="359" spans="19:26" ht="27.6" customHeight="1">
      <c r="S359" s="943"/>
      <c r="T359" s="944"/>
      <c r="U359" s="944"/>
      <c r="V359" s="945"/>
      <c r="W359" s="1273" t="s">
        <v>5966</v>
      </c>
      <c r="X359" s="1274"/>
      <c r="Y359" s="1267"/>
      <c r="Z359" s="927" t="s">
        <v>3381</v>
      </c>
    </row>
    <row r="360" spans="19:26" ht="27.6" customHeight="1">
      <c r="S360" s="943"/>
      <c r="T360" s="944"/>
      <c r="U360" s="944"/>
      <c r="V360" s="945"/>
      <c r="W360" s="1273" t="s">
        <v>3983</v>
      </c>
      <c r="X360" s="1274"/>
      <c r="Y360" s="1267"/>
      <c r="Z360" s="927" t="s">
        <v>3381</v>
      </c>
    </row>
    <row r="361" spans="19:26" ht="27.6" customHeight="1">
      <c r="S361" s="943"/>
      <c r="T361" s="944"/>
      <c r="U361" s="944"/>
      <c r="V361" s="945"/>
      <c r="W361" s="1273" t="s">
        <v>3161</v>
      </c>
      <c r="X361" s="1274"/>
      <c r="Y361" s="942">
        <v>3.0000000000000001E-5</v>
      </c>
      <c r="Z361" s="927" t="s">
        <v>3381</v>
      </c>
    </row>
    <row r="362" spans="19:26" ht="13.5" customHeight="1">
      <c r="S362" s="943"/>
      <c r="T362" s="944"/>
      <c r="U362" s="944"/>
      <c r="V362" s="945"/>
      <c r="W362" s="1273" t="s">
        <v>3619</v>
      </c>
      <c r="X362" s="1274"/>
      <c r="Y362" s="1267">
        <v>3.5199999999999999E-4</v>
      </c>
      <c r="Z362" s="927" t="s">
        <v>3381</v>
      </c>
    </row>
    <row r="363" spans="19:26" ht="13.5" customHeight="1">
      <c r="S363" s="943"/>
      <c r="T363" s="944"/>
      <c r="U363" s="944"/>
      <c r="V363" s="945"/>
      <c r="W363" s="1273" t="s">
        <v>3892</v>
      </c>
      <c r="X363" s="1274"/>
      <c r="Y363" s="1267"/>
      <c r="Z363" s="927" t="s">
        <v>3381</v>
      </c>
    </row>
    <row r="364" spans="19:26" ht="27.6" customHeight="1">
      <c r="S364" s="943"/>
      <c r="T364" s="944"/>
      <c r="U364" s="944"/>
      <c r="V364" s="945"/>
      <c r="W364" s="1273" t="s">
        <v>3620</v>
      </c>
      <c r="X364" s="1274"/>
      <c r="Y364" s="1267"/>
      <c r="Z364" s="927" t="s">
        <v>3381</v>
      </c>
    </row>
    <row r="365" spans="19:26" ht="27.6" customHeight="1">
      <c r="S365" s="943"/>
      <c r="T365" s="944"/>
      <c r="U365" s="944"/>
      <c r="V365" s="945"/>
      <c r="W365" s="1273" t="s">
        <v>4140</v>
      </c>
      <c r="X365" s="1274"/>
      <c r="Y365" s="1267">
        <v>4.57E-4</v>
      </c>
      <c r="Z365" s="927" t="s">
        <v>3381</v>
      </c>
    </row>
    <row r="366" spans="19:26" ht="13.5" customHeight="1">
      <c r="S366" s="943"/>
      <c r="T366" s="944"/>
      <c r="U366" s="944"/>
      <c r="V366" s="945"/>
      <c r="W366" s="1273" t="s">
        <v>4141</v>
      </c>
      <c r="X366" s="1274"/>
      <c r="Y366" s="1267"/>
      <c r="Z366" s="927" t="s">
        <v>3381</v>
      </c>
    </row>
    <row r="367" spans="19:26" ht="27.6" customHeight="1">
      <c r="S367" s="943"/>
      <c r="T367" s="944"/>
      <c r="U367" s="944"/>
      <c r="V367" s="945"/>
      <c r="W367" s="1273" t="s">
        <v>4142</v>
      </c>
      <c r="X367" s="1274"/>
      <c r="Y367" s="1267"/>
      <c r="Z367" s="927" t="s">
        <v>3381</v>
      </c>
    </row>
    <row r="368" spans="19:26" ht="27.6" customHeight="1">
      <c r="S368" s="943"/>
      <c r="T368" s="944"/>
      <c r="U368" s="944"/>
      <c r="V368" s="945"/>
      <c r="W368" s="1273" t="s">
        <v>5861</v>
      </c>
      <c r="X368" s="1274"/>
      <c r="Y368" s="949">
        <v>5.22E-4</v>
      </c>
      <c r="Z368" s="927" t="s">
        <v>3381</v>
      </c>
    </row>
    <row r="369" spans="19:26">
      <c r="S369" s="943"/>
      <c r="T369" s="944"/>
      <c r="U369" s="944"/>
      <c r="V369" s="945"/>
      <c r="W369" s="1273" t="s">
        <v>5862</v>
      </c>
      <c r="X369" s="1274"/>
      <c r="Y369" s="1267">
        <v>4.7100000000000001E-4</v>
      </c>
      <c r="Z369" s="927" t="s">
        <v>3381</v>
      </c>
    </row>
    <row r="370" spans="19:26" ht="13.5" customHeight="1">
      <c r="S370" s="943"/>
      <c r="T370" s="944"/>
      <c r="U370" s="944"/>
      <c r="V370" s="945"/>
      <c r="W370" s="1273" t="s">
        <v>5967</v>
      </c>
      <c r="X370" s="1274"/>
      <c r="Y370" s="1271"/>
      <c r="Z370" s="927" t="s">
        <v>3381</v>
      </c>
    </row>
    <row r="371" spans="19:26" ht="27.6" customHeight="1">
      <c r="S371" s="943"/>
      <c r="T371" s="944"/>
      <c r="U371" s="944"/>
      <c r="V371" s="945"/>
      <c r="W371" s="1273" t="s">
        <v>5968</v>
      </c>
      <c r="X371" s="1274"/>
      <c r="Y371" s="1304"/>
      <c r="Z371" s="927" t="s">
        <v>3381</v>
      </c>
    </row>
    <row r="372" spans="19:26" ht="27.6" customHeight="1">
      <c r="S372" s="943"/>
      <c r="T372" s="944"/>
      <c r="U372" s="944"/>
      <c r="V372" s="945"/>
      <c r="W372" s="1273" t="s">
        <v>3333</v>
      </c>
      <c r="X372" s="1274"/>
      <c r="Y372" s="1267" t="s">
        <v>4627</v>
      </c>
      <c r="Z372" s="927" t="s">
        <v>3381</v>
      </c>
    </row>
    <row r="373" spans="19:26" ht="27.6" customHeight="1">
      <c r="S373" s="943"/>
      <c r="T373" s="944"/>
      <c r="U373" s="944"/>
      <c r="V373" s="945"/>
      <c r="W373" s="1273" t="s">
        <v>3888</v>
      </c>
      <c r="X373" s="1274"/>
      <c r="Y373" s="1276"/>
      <c r="Z373" s="927" t="s">
        <v>3381</v>
      </c>
    </row>
    <row r="374" spans="19:26" ht="27.6" customHeight="1">
      <c r="S374" s="943"/>
      <c r="T374" s="944"/>
      <c r="U374" s="944"/>
      <c r="V374" s="945"/>
      <c r="W374" s="1273" t="s">
        <v>3889</v>
      </c>
      <c r="X374" s="1274"/>
      <c r="Y374" s="1276"/>
      <c r="Z374" s="927" t="s">
        <v>3381</v>
      </c>
    </row>
    <row r="375" spans="19:26" ht="27.6" customHeight="1">
      <c r="S375" s="943"/>
      <c r="T375" s="944"/>
      <c r="U375" s="944"/>
      <c r="V375" s="945"/>
      <c r="W375" s="1273" t="s">
        <v>3415</v>
      </c>
      <c r="X375" s="1274"/>
      <c r="Y375" s="1280"/>
      <c r="Z375" s="927" t="s">
        <v>3381</v>
      </c>
    </row>
    <row r="376" spans="19:26" ht="13.5" customHeight="1">
      <c r="S376" s="943"/>
      <c r="T376" s="944"/>
      <c r="U376" s="944"/>
      <c r="V376" s="945"/>
      <c r="W376" s="1273" t="s">
        <v>3598</v>
      </c>
      <c r="X376" s="1274"/>
      <c r="Y376" s="1267">
        <v>3.7100000000000002E-4</v>
      </c>
      <c r="Z376" s="927" t="s">
        <v>3381</v>
      </c>
    </row>
    <row r="377" spans="19:26" ht="27.6" customHeight="1">
      <c r="S377" s="943"/>
      <c r="T377" s="944"/>
      <c r="U377" s="944"/>
      <c r="V377" s="945"/>
      <c r="W377" s="1273" t="s">
        <v>3858</v>
      </c>
      <c r="X377" s="1274"/>
      <c r="Y377" s="1267"/>
      <c r="Z377" s="927" t="s">
        <v>3381</v>
      </c>
    </row>
    <row r="378" spans="19:26" ht="27.6" customHeight="1">
      <c r="S378" s="943"/>
      <c r="T378" s="944"/>
      <c r="U378" s="944"/>
      <c r="V378" s="945"/>
      <c r="W378" s="1273" t="s">
        <v>3859</v>
      </c>
      <c r="X378" s="1274"/>
      <c r="Y378" s="1267"/>
      <c r="Z378" s="927" t="s">
        <v>3381</v>
      </c>
    </row>
    <row r="379" spans="19:26" ht="27.6" customHeight="1">
      <c r="S379" s="943"/>
      <c r="T379" s="944"/>
      <c r="U379" s="944"/>
      <c r="V379" s="945"/>
      <c r="W379" s="1273" t="s">
        <v>3599</v>
      </c>
      <c r="X379" s="1274"/>
      <c r="Y379" s="1270"/>
      <c r="Z379" s="927" t="s">
        <v>3381</v>
      </c>
    </row>
    <row r="380" spans="19:26" ht="27.6" customHeight="1">
      <c r="S380" s="943"/>
      <c r="T380" s="944"/>
      <c r="U380" s="944"/>
      <c r="V380" s="945"/>
      <c r="W380" s="1273" t="s">
        <v>3750</v>
      </c>
      <c r="X380" s="1274"/>
      <c r="Y380" s="1267">
        <v>4.64E-4</v>
      </c>
      <c r="Z380" s="927" t="s">
        <v>3381</v>
      </c>
    </row>
    <row r="381" spans="19:26" ht="27.6" customHeight="1">
      <c r="S381" s="943"/>
      <c r="T381" s="944"/>
      <c r="U381" s="944"/>
      <c r="V381" s="945"/>
      <c r="W381" s="1273" t="s">
        <v>4159</v>
      </c>
      <c r="X381" s="1274"/>
      <c r="Y381" s="1267"/>
      <c r="Z381" s="927" t="s">
        <v>3381</v>
      </c>
    </row>
    <row r="382" spans="19:26" ht="27.6" customHeight="1">
      <c r="S382" s="943"/>
      <c r="T382" s="944"/>
      <c r="U382" s="944"/>
      <c r="V382" s="945"/>
      <c r="W382" s="1273" t="s">
        <v>3751</v>
      </c>
      <c r="X382" s="1274"/>
      <c r="Y382" s="1267"/>
      <c r="Z382" s="927" t="s">
        <v>3381</v>
      </c>
    </row>
    <row r="383" spans="19:26" ht="27.6" customHeight="1">
      <c r="S383" s="943"/>
      <c r="T383" s="944"/>
      <c r="U383" s="944"/>
      <c r="V383" s="945"/>
      <c r="W383" s="1273" t="s">
        <v>3438</v>
      </c>
      <c r="X383" s="1274"/>
      <c r="Y383" s="1267">
        <v>3.9399999999999998E-4</v>
      </c>
      <c r="Z383" s="927" t="s">
        <v>3381</v>
      </c>
    </row>
    <row r="384" spans="19:26">
      <c r="S384" s="943"/>
      <c r="T384" s="944"/>
      <c r="U384" s="944"/>
      <c r="V384" s="945"/>
      <c r="W384" s="1273" t="s">
        <v>3932</v>
      </c>
      <c r="X384" s="1274"/>
      <c r="Y384" s="1267"/>
      <c r="Z384" s="927" t="s">
        <v>3381</v>
      </c>
    </row>
    <row r="385" spans="19:26" ht="13.5" customHeight="1">
      <c r="S385" s="943"/>
      <c r="T385" s="944"/>
      <c r="U385" s="944"/>
      <c r="V385" s="945"/>
      <c r="W385" s="1273" t="s">
        <v>3933</v>
      </c>
      <c r="X385" s="1274"/>
      <c r="Y385" s="1267"/>
      <c r="Z385" s="927" t="s">
        <v>3381</v>
      </c>
    </row>
    <row r="386" spans="19:26" ht="13.5" customHeight="1">
      <c r="S386" s="943"/>
      <c r="T386" s="944"/>
      <c r="U386" s="944"/>
      <c r="V386" s="945"/>
      <c r="W386" s="1273" t="s">
        <v>3934</v>
      </c>
      <c r="X386" s="1274"/>
      <c r="Y386" s="1267"/>
      <c r="Z386" s="927" t="s">
        <v>3381</v>
      </c>
    </row>
    <row r="387" spans="19:26" ht="13.5" customHeight="1">
      <c r="S387" s="943"/>
      <c r="T387" s="944"/>
      <c r="U387" s="944"/>
      <c r="V387" s="945"/>
      <c r="W387" s="1273" t="s">
        <v>3439</v>
      </c>
      <c r="X387" s="1274"/>
      <c r="Y387" s="1267"/>
      <c r="Z387" s="927" t="s">
        <v>3381</v>
      </c>
    </row>
    <row r="388" spans="19:26" ht="13.5" customHeight="1">
      <c r="S388" s="943"/>
      <c r="T388" s="944"/>
      <c r="U388" s="944"/>
      <c r="V388" s="945"/>
      <c r="W388" s="1273" t="s">
        <v>3556</v>
      </c>
      <c r="X388" s="1274"/>
      <c r="Y388" s="1278">
        <v>3.4600000000000001E-4</v>
      </c>
      <c r="Z388" s="927" t="s">
        <v>3381</v>
      </c>
    </row>
    <row r="389" spans="19:26" ht="13.5" customHeight="1">
      <c r="S389" s="943"/>
      <c r="T389" s="944"/>
      <c r="U389" s="944"/>
      <c r="V389" s="944"/>
      <c r="W389" s="1273" t="s">
        <v>3557</v>
      </c>
      <c r="X389" s="1274"/>
      <c r="Y389" s="1278"/>
      <c r="Z389" s="927" t="s">
        <v>3381</v>
      </c>
    </row>
    <row r="390" spans="19:26" ht="13.5" customHeight="1">
      <c r="S390" s="943"/>
      <c r="T390" s="944"/>
      <c r="U390" s="944"/>
      <c r="V390" s="944"/>
      <c r="W390" s="1273" t="s">
        <v>3922</v>
      </c>
      <c r="X390" s="1274"/>
      <c r="Y390" s="1278"/>
      <c r="Z390" s="927" t="s">
        <v>3381</v>
      </c>
    </row>
    <row r="391" spans="19:26" ht="13.5" customHeight="1">
      <c r="S391" s="943"/>
      <c r="T391" s="944"/>
      <c r="U391" s="944"/>
      <c r="V391" s="944"/>
      <c r="W391" s="1273" t="s">
        <v>3558</v>
      </c>
      <c r="X391" s="1274"/>
      <c r="Y391" s="1278"/>
      <c r="Z391" s="927" t="s">
        <v>3381</v>
      </c>
    </row>
    <row r="392" spans="19:26" ht="13.5" customHeight="1">
      <c r="S392" s="943"/>
      <c r="T392" s="944"/>
      <c r="U392" s="944"/>
      <c r="V392" s="944"/>
      <c r="W392" s="1273" t="s">
        <v>3824</v>
      </c>
      <c r="X392" s="1274"/>
      <c r="Y392" s="1278">
        <v>4.0000000000000002E-4</v>
      </c>
      <c r="Z392" s="927" t="s">
        <v>3381</v>
      </c>
    </row>
    <row r="393" spans="19:26" ht="13.5" customHeight="1">
      <c r="S393" s="943"/>
      <c r="T393" s="944"/>
      <c r="U393" s="944"/>
      <c r="V393" s="944"/>
      <c r="W393" s="1273" t="s">
        <v>3825</v>
      </c>
      <c r="X393" s="1274"/>
      <c r="Y393" s="1278"/>
      <c r="Z393" s="927" t="s">
        <v>3381</v>
      </c>
    </row>
    <row r="394" spans="19:26" ht="13.5" customHeight="1">
      <c r="S394" s="943"/>
      <c r="T394" s="944"/>
      <c r="U394" s="944"/>
      <c r="V394" s="944"/>
      <c r="W394" s="1273" t="s">
        <v>3826</v>
      </c>
      <c r="X394" s="1274"/>
      <c r="Y394" s="1278"/>
      <c r="Z394" s="927" t="s">
        <v>3381</v>
      </c>
    </row>
    <row r="395" spans="19:26" ht="13.5" customHeight="1">
      <c r="S395" s="943"/>
      <c r="T395" s="944"/>
      <c r="U395" s="944"/>
      <c r="V395" s="944"/>
      <c r="W395" s="1273" t="s">
        <v>5969</v>
      </c>
      <c r="X395" s="1274"/>
      <c r="Y395" s="1278"/>
      <c r="Z395" s="927" t="s">
        <v>3381</v>
      </c>
    </row>
    <row r="396" spans="19:26" ht="13.5" customHeight="1">
      <c r="S396" s="943"/>
      <c r="T396" s="944"/>
      <c r="U396" s="944"/>
      <c r="V396" s="944"/>
      <c r="W396" s="1273" t="s">
        <v>5970</v>
      </c>
      <c r="X396" s="1274"/>
      <c r="Y396" s="1278"/>
      <c r="Z396" s="927" t="s">
        <v>3381</v>
      </c>
    </row>
    <row r="397" spans="19:26" ht="13.5" customHeight="1">
      <c r="S397" s="943"/>
      <c r="T397" s="944"/>
      <c r="U397" s="944"/>
      <c r="V397" s="944"/>
      <c r="W397" s="1273" t="s">
        <v>3827</v>
      </c>
      <c r="X397" s="1274"/>
      <c r="Y397" s="1279"/>
      <c r="Z397" s="927" t="s">
        <v>3381</v>
      </c>
    </row>
    <row r="398" spans="19:26" ht="27.6" customHeight="1">
      <c r="S398" s="943"/>
      <c r="T398" s="944"/>
      <c r="U398" s="944"/>
      <c r="V398" s="944"/>
      <c r="W398" s="1273" t="s">
        <v>3162</v>
      </c>
      <c r="X398" s="1274"/>
      <c r="Y398" s="950">
        <v>4.3999999999999999E-5</v>
      </c>
      <c r="Z398" s="927" t="s">
        <v>3381</v>
      </c>
    </row>
    <row r="399" spans="19:26" ht="27.6" customHeight="1">
      <c r="S399" s="943"/>
      <c r="T399" s="944"/>
      <c r="U399" s="944"/>
      <c r="V399" s="944"/>
      <c r="W399" s="1273" t="s">
        <v>3738</v>
      </c>
      <c r="X399" s="1274"/>
      <c r="Y399" s="1276" t="s">
        <v>4627</v>
      </c>
      <c r="Z399" s="927" t="s">
        <v>3381</v>
      </c>
    </row>
    <row r="400" spans="19:26">
      <c r="S400" s="943"/>
      <c r="T400" s="944"/>
      <c r="U400" s="944"/>
      <c r="V400" s="944"/>
      <c r="W400" s="1273" t="s">
        <v>3739</v>
      </c>
      <c r="X400" s="1274"/>
      <c r="Y400" s="1276"/>
      <c r="Z400" s="927" t="s">
        <v>3381</v>
      </c>
    </row>
    <row r="401" spans="19:26" ht="27.6" customHeight="1">
      <c r="S401" s="943"/>
      <c r="T401" s="944"/>
      <c r="U401" s="944"/>
      <c r="V401" s="944"/>
      <c r="W401" s="1273" t="s">
        <v>4146</v>
      </c>
      <c r="X401" s="1274"/>
      <c r="Y401" s="1276"/>
      <c r="Z401" s="927" t="s">
        <v>3381</v>
      </c>
    </row>
    <row r="402" spans="19:26" ht="13.5" customHeight="1">
      <c r="S402" s="943"/>
      <c r="T402" s="944"/>
      <c r="U402" s="944"/>
      <c r="V402" s="944"/>
      <c r="W402" s="1273" t="s">
        <v>3740</v>
      </c>
      <c r="X402" s="1274"/>
      <c r="Y402" s="1276"/>
      <c r="Z402" s="927" t="s">
        <v>3381</v>
      </c>
    </row>
    <row r="403" spans="19:26" ht="13.5" customHeight="1">
      <c r="S403" s="943"/>
      <c r="T403" s="944"/>
      <c r="U403" s="944"/>
      <c r="V403" s="944"/>
      <c r="W403" s="1273" t="s">
        <v>3350</v>
      </c>
      <c r="X403" s="1274"/>
      <c r="Y403" s="1267">
        <v>4.1199999999999999E-4</v>
      </c>
      <c r="Z403" s="927" t="s">
        <v>3381</v>
      </c>
    </row>
    <row r="404" spans="19:26" ht="13.5" customHeight="1">
      <c r="S404" s="943"/>
      <c r="T404" s="944"/>
      <c r="U404" s="944"/>
      <c r="V404" s="944"/>
      <c r="W404" s="1273" t="s">
        <v>3440</v>
      </c>
      <c r="X404" s="1274"/>
      <c r="Y404" s="1267"/>
      <c r="Z404" s="927" t="s">
        <v>3381</v>
      </c>
    </row>
    <row r="405" spans="19:26" ht="13.5" customHeight="1">
      <c r="S405" s="943"/>
      <c r="T405" s="944"/>
      <c r="U405" s="944"/>
      <c r="V405" s="944"/>
      <c r="W405" s="1273" t="s">
        <v>3441</v>
      </c>
      <c r="X405" s="1274"/>
      <c r="Y405" s="1267"/>
      <c r="Z405" s="927" t="s">
        <v>3381</v>
      </c>
    </row>
    <row r="406" spans="19:26" ht="13.5" customHeight="1">
      <c r="S406" s="943"/>
      <c r="T406" s="944"/>
      <c r="U406" s="944"/>
      <c r="V406" s="944"/>
      <c r="W406" s="1273" t="s">
        <v>3442</v>
      </c>
      <c r="X406" s="1274"/>
      <c r="Y406" s="1267"/>
      <c r="Z406" s="927" t="s">
        <v>3381</v>
      </c>
    </row>
    <row r="407" spans="19:26" ht="13.5" customHeight="1">
      <c r="S407" s="943"/>
      <c r="T407" s="944"/>
      <c r="U407" s="944"/>
      <c r="V407" s="944"/>
      <c r="W407" s="1273" t="s">
        <v>3644</v>
      </c>
      <c r="X407" s="1274"/>
      <c r="Y407" s="1267"/>
      <c r="Z407" s="927" t="s">
        <v>3381</v>
      </c>
    </row>
    <row r="408" spans="19:26" ht="27.6" customHeight="1">
      <c r="S408" s="943"/>
      <c r="T408" s="944"/>
      <c r="U408" s="944"/>
      <c r="V408" s="944"/>
      <c r="W408" s="1273" t="s">
        <v>3645</v>
      </c>
      <c r="X408" s="1274"/>
      <c r="Y408" s="1267"/>
      <c r="Z408" s="927" t="s">
        <v>3381</v>
      </c>
    </row>
    <row r="409" spans="19:26" ht="13.5" customHeight="1">
      <c r="S409" s="943"/>
      <c r="T409" s="944"/>
      <c r="U409" s="944"/>
      <c r="V409" s="944"/>
      <c r="W409" s="1273" t="s">
        <v>3942</v>
      </c>
      <c r="X409" s="1274"/>
      <c r="Y409" s="1267"/>
      <c r="Z409" s="927" t="s">
        <v>3381</v>
      </c>
    </row>
    <row r="410" spans="19:26" ht="13.5" customHeight="1">
      <c r="S410" s="943"/>
      <c r="T410" s="944"/>
      <c r="U410" s="944"/>
      <c r="V410" s="944"/>
      <c r="W410" s="1273" t="s">
        <v>3943</v>
      </c>
      <c r="X410" s="1274"/>
      <c r="Y410" s="1267"/>
      <c r="Z410" s="927" t="s">
        <v>3381</v>
      </c>
    </row>
    <row r="411" spans="19:26" ht="13.5" customHeight="1">
      <c r="S411" s="943"/>
      <c r="T411" s="944"/>
      <c r="U411" s="944"/>
      <c r="V411" s="944"/>
      <c r="W411" s="1273" t="s">
        <v>3443</v>
      </c>
      <c r="X411" s="1274"/>
      <c r="Y411" s="1267"/>
      <c r="Z411" s="927" t="s">
        <v>3381</v>
      </c>
    </row>
    <row r="412" spans="19:26" ht="27.6" customHeight="1">
      <c r="S412" s="943"/>
      <c r="T412" s="944"/>
      <c r="U412" s="944"/>
      <c r="V412" s="944"/>
      <c r="W412" s="1273" t="s">
        <v>3163</v>
      </c>
      <c r="X412" s="1274"/>
      <c r="Y412" s="942">
        <v>4.84E-4</v>
      </c>
      <c r="Z412" s="927" t="s">
        <v>3381</v>
      </c>
    </row>
    <row r="413" spans="19:26">
      <c r="S413" s="943"/>
      <c r="T413" s="944"/>
      <c r="U413" s="944"/>
      <c r="V413" s="944"/>
      <c r="W413" s="1273" t="s">
        <v>3856</v>
      </c>
      <c r="X413" s="1274"/>
      <c r="Y413" s="1267">
        <v>1.5100000000000001E-4</v>
      </c>
      <c r="Z413" s="927" t="s">
        <v>3381</v>
      </c>
    </row>
    <row r="414" spans="19:26" ht="13.5" customHeight="1">
      <c r="S414" s="943"/>
      <c r="T414" s="944"/>
      <c r="U414" s="944"/>
      <c r="V414" s="944"/>
      <c r="W414" s="1273" t="s">
        <v>5971</v>
      </c>
      <c r="X414" s="1274"/>
      <c r="Y414" s="1267"/>
      <c r="Z414" s="927" t="s">
        <v>3381</v>
      </c>
    </row>
    <row r="415" spans="19:26" ht="13.5" customHeight="1">
      <c r="S415" s="943"/>
      <c r="T415" s="944"/>
      <c r="U415" s="944"/>
      <c r="V415" s="944"/>
      <c r="W415" s="1273" t="s">
        <v>3857</v>
      </c>
      <c r="X415" s="1274"/>
      <c r="Y415" s="1267"/>
      <c r="Z415" s="927" t="s">
        <v>3381</v>
      </c>
    </row>
    <row r="416" spans="19:26" ht="13.5" customHeight="1">
      <c r="S416" s="943"/>
      <c r="T416" s="944"/>
      <c r="U416" s="944"/>
      <c r="V416" s="944"/>
      <c r="W416" s="1273" t="s">
        <v>4015</v>
      </c>
      <c r="X416" s="1274"/>
      <c r="Y416" s="1267">
        <v>4.8099999999999998E-4</v>
      </c>
      <c r="Z416" s="927" t="s">
        <v>3381</v>
      </c>
    </row>
    <row r="417" spans="19:26" ht="27.6" customHeight="1">
      <c r="S417" s="943"/>
      <c r="T417" s="944"/>
      <c r="U417" s="944"/>
      <c r="V417" s="944"/>
      <c r="W417" s="1273" t="s">
        <v>5972</v>
      </c>
      <c r="X417" s="1274"/>
      <c r="Y417" s="1267"/>
      <c r="Z417" s="927" t="s">
        <v>3381</v>
      </c>
    </row>
    <row r="418" spans="19:26" ht="27.6" customHeight="1">
      <c r="S418" s="943"/>
      <c r="T418" s="944"/>
      <c r="U418" s="944"/>
      <c r="V418" s="944"/>
      <c r="W418" s="1273" t="s">
        <v>4016</v>
      </c>
      <c r="X418" s="1274"/>
      <c r="Y418" s="1267"/>
      <c r="Z418" s="927" t="s">
        <v>3381</v>
      </c>
    </row>
    <row r="419" spans="19:26" ht="27.6" customHeight="1">
      <c r="S419" s="943"/>
      <c r="T419" s="944"/>
      <c r="U419" s="944"/>
      <c r="V419" s="944"/>
      <c r="W419" s="1273" t="s">
        <v>3997</v>
      </c>
      <c r="X419" s="1274"/>
      <c r="Y419" s="1292">
        <v>4.2700000000000002E-4</v>
      </c>
      <c r="Z419" s="927" t="s">
        <v>3381</v>
      </c>
    </row>
    <row r="420" spans="19:26" ht="27.6" customHeight="1">
      <c r="S420" s="943"/>
      <c r="T420" s="944"/>
      <c r="U420" s="944"/>
      <c r="V420" s="944"/>
      <c r="W420" s="1273" t="s">
        <v>3998</v>
      </c>
      <c r="X420" s="1274"/>
      <c r="Y420" s="1292"/>
      <c r="Z420" s="927" t="s">
        <v>3381</v>
      </c>
    </row>
    <row r="421" spans="19:26" ht="13.5" customHeight="1">
      <c r="S421" s="943"/>
      <c r="T421" s="944"/>
      <c r="U421" s="944"/>
      <c r="V421" s="944"/>
      <c r="W421" s="1273" t="s">
        <v>3999</v>
      </c>
      <c r="X421" s="1274"/>
      <c r="Y421" s="1292"/>
      <c r="Z421" s="927" t="s">
        <v>3381</v>
      </c>
    </row>
    <row r="422" spans="19:26" ht="13.5" customHeight="1">
      <c r="S422" s="943"/>
      <c r="T422" s="944"/>
      <c r="U422" s="944"/>
      <c r="V422" s="944"/>
      <c r="W422" s="1273" t="s">
        <v>4000</v>
      </c>
      <c r="X422" s="1274"/>
      <c r="Y422" s="1292"/>
      <c r="Z422" s="927" t="s">
        <v>3381</v>
      </c>
    </row>
    <row r="423" spans="19:26" ht="13.5" customHeight="1">
      <c r="S423" s="943"/>
      <c r="T423" s="944"/>
      <c r="U423" s="944"/>
      <c r="V423" s="944"/>
      <c r="W423" s="1273" t="s">
        <v>4001</v>
      </c>
      <c r="X423" s="1274"/>
      <c r="Y423" s="1292"/>
      <c r="Z423" s="927" t="s">
        <v>3381</v>
      </c>
    </row>
    <row r="424" spans="19:26" ht="13.5" customHeight="1">
      <c r="S424" s="943"/>
      <c r="T424" s="944"/>
      <c r="U424" s="944"/>
      <c r="V424" s="944"/>
      <c r="W424" s="1273" t="s">
        <v>3989</v>
      </c>
      <c r="X424" s="1274"/>
      <c r="Y424" s="1276">
        <v>2.03E-4</v>
      </c>
      <c r="Z424" s="927" t="s">
        <v>3381</v>
      </c>
    </row>
    <row r="425" spans="19:26" ht="13.5" customHeight="1">
      <c r="S425" s="943"/>
      <c r="T425" s="944"/>
      <c r="U425" s="944"/>
      <c r="V425" s="944"/>
      <c r="W425" s="1273" t="s">
        <v>3990</v>
      </c>
      <c r="X425" s="1274"/>
      <c r="Y425" s="1276"/>
      <c r="Z425" s="927" t="s">
        <v>3381</v>
      </c>
    </row>
    <row r="426" spans="19:26" ht="13.5" customHeight="1">
      <c r="S426" s="943"/>
      <c r="T426" s="944"/>
      <c r="U426" s="944"/>
      <c r="V426" s="944"/>
      <c r="W426" s="1273" t="s">
        <v>3991</v>
      </c>
      <c r="X426" s="1274"/>
      <c r="Y426" s="1276"/>
      <c r="Z426" s="927" t="s">
        <v>3381</v>
      </c>
    </row>
    <row r="427" spans="19:26" ht="13.5" customHeight="1">
      <c r="S427" s="943"/>
      <c r="T427" s="944"/>
      <c r="U427" s="944"/>
      <c r="V427" s="944"/>
      <c r="W427" s="1273" t="s">
        <v>3602</v>
      </c>
      <c r="X427" s="1274"/>
      <c r="Y427" s="1267">
        <v>4.9100000000000001E-4</v>
      </c>
      <c r="Z427" s="927" t="s">
        <v>3381</v>
      </c>
    </row>
    <row r="428" spans="19:26" ht="13.5" customHeight="1">
      <c r="S428" s="943"/>
      <c r="T428" s="944"/>
      <c r="U428" s="944"/>
      <c r="V428" s="944"/>
      <c r="W428" s="1273" t="s">
        <v>3866</v>
      </c>
      <c r="X428" s="1274"/>
      <c r="Y428" s="1267"/>
      <c r="Z428" s="927" t="s">
        <v>3381</v>
      </c>
    </row>
    <row r="429" spans="19:26" ht="13.5" customHeight="1">
      <c r="S429" s="943"/>
      <c r="T429" s="944"/>
      <c r="U429" s="944"/>
      <c r="V429" s="944"/>
      <c r="W429" s="1273" t="s">
        <v>3603</v>
      </c>
      <c r="X429" s="1274"/>
      <c r="Y429" s="1267"/>
      <c r="Z429" s="927" t="s">
        <v>3381</v>
      </c>
    </row>
    <row r="430" spans="19:26" ht="13.5" customHeight="1">
      <c r="S430" s="943"/>
      <c r="T430" s="944"/>
      <c r="U430" s="944"/>
      <c r="V430" s="944"/>
      <c r="W430" s="1273" t="s">
        <v>3352</v>
      </c>
      <c r="X430" s="1274"/>
      <c r="Y430" s="1267">
        <v>4.1800000000000002E-4</v>
      </c>
      <c r="Z430" s="927" t="s">
        <v>3381</v>
      </c>
    </row>
    <row r="431" spans="19:26" ht="13.5" customHeight="1">
      <c r="S431" s="943"/>
      <c r="T431" s="944"/>
      <c r="U431" s="944"/>
      <c r="V431" s="944"/>
      <c r="W431" s="1273" t="s">
        <v>4002</v>
      </c>
      <c r="X431" s="1274"/>
      <c r="Y431" s="1267"/>
      <c r="Z431" s="927" t="s">
        <v>3381</v>
      </c>
    </row>
    <row r="432" spans="19:26" ht="13.5" customHeight="1">
      <c r="S432" s="943"/>
      <c r="T432" s="944"/>
      <c r="U432" s="944"/>
      <c r="V432" s="944"/>
      <c r="W432" s="1273" t="s">
        <v>3457</v>
      </c>
      <c r="X432" s="1274"/>
      <c r="Y432" s="1268"/>
      <c r="Z432" s="927" t="s">
        <v>3381</v>
      </c>
    </row>
    <row r="433" spans="19:26" ht="27.6" customHeight="1">
      <c r="S433" s="943"/>
      <c r="T433" s="944"/>
      <c r="U433" s="944"/>
      <c r="V433" s="944"/>
      <c r="W433" s="1273" t="s">
        <v>3377</v>
      </c>
      <c r="X433" s="1274"/>
      <c r="Y433" s="1276">
        <v>4.6799999999999999E-4</v>
      </c>
      <c r="Z433" s="927" t="s">
        <v>3381</v>
      </c>
    </row>
    <row r="434" spans="19:26">
      <c r="S434" s="943"/>
      <c r="T434" s="944"/>
      <c r="U434" s="944"/>
      <c r="V434" s="944"/>
      <c r="W434" s="1273" t="s">
        <v>3378</v>
      </c>
      <c r="X434" s="1274"/>
      <c r="Y434" s="1267"/>
      <c r="Z434" s="927" t="s">
        <v>3381</v>
      </c>
    </row>
    <row r="435" spans="19:26" ht="27.6" customHeight="1">
      <c r="S435" s="943"/>
      <c r="T435" s="944"/>
      <c r="U435" s="944"/>
      <c r="V435" s="944"/>
      <c r="W435" s="1273" t="s">
        <v>3513</v>
      </c>
      <c r="X435" s="1274"/>
      <c r="Y435" s="1267"/>
      <c r="Z435" s="927" t="s">
        <v>3381</v>
      </c>
    </row>
    <row r="436" spans="19:26" ht="27.6" customHeight="1">
      <c r="S436" s="943"/>
      <c r="T436" s="944"/>
      <c r="U436" s="944"/>
      <c r="V436" s="944"/>
      <c r="W436" s="1273" t="s">
        <v>3514</v>
      </c>
      <c r="X436" s="1274"/>
      <c r="Y436" s="1267"/>
      <c r="Z436" s="927" t="s">
        <v>3381</v>
      </c>
    </row>
    <row r="437" spans="19:26" ht="27.6" customHeight="1">
      <c r="S437" s="943"/>
      <c r="T437" s="944"/>
      <c r="U437" s="944"/>
      <c r="V437" s="944"/>
      <c r="W437" s="1273" t="s">
        <v>3515</v>
      </c>
      <c r="X437" s="1274"/>
      <c r="Y437" s="1267"/>
      <c r="Z437" s="927" t="s">
        <v>3381</v>
      </c>
    </row>
    <row r="438" spans="19:26" ht="27.6" customHeight="1">
      <c r="S438" s="943"/>
      <c r="T438" s="944"/>
      <c r="U438" s="944"/>
      <c r="V438" s="944"/>
      <c r="W438" s="1273" t="s">
        <v>4168</v>
      </c>
      <c r="X438" s="1274"/>
      <c r="Y438" s="1267"/>
      <c r="Z438" s="927" t="s">
        <v>3381</v>
      </c>
    </row>
    <row r="439" spans="19:26" ht="27.6" customHeight="1">
      <c r="S439" s="943"/>
      <c r="T439" s="944"/>
      <c r="U439" s="944"/>
      <c r="V439" s="944"/>
      <c r="W439" s="1273" t="s">
        <v>3516</v>
      </c>
      <c r="X439" s="1274"/>
      <c r="Y439" s="1267"/>
      <c r="Z439" s="927" t="s">
        <v>3381</v>
      </c>
    </row>
    <row r="440" spans="19:26" ht="27.6" customHeight="1">
      <c r="S440" s="943"/>
      <c r="T440" s="944"/>
      <c r="U440" s="944"/>
      <c r="V440" s="944"/>
      <c r="W440" s="1273" t="s">
        <v>3912</v>
      </c>
      <c r="X440" s="1274"/>
      <c r="Y440" s="1267" t="s">
        <v>4627</v>
      </c>
      <c r="Z440" s="927" t="s">
        <v>3381</v>
      </c>
    </row>
    <row r="441" spans="19:26" ht="27.6" customHeight="1">
      <c r="S441" s="943"/>
      <c r="T441" s="944"/>
      <c r="U441" s="944"/>
      <c r="V441" s="944"/>
      <c r="W441" s="1273" t="s">
        <v>3913</v>
      </c>
      <c r="X441" s="1274"/>
      <c r="Y441" s="1267"/>
      <c r="Z441" s="927" t="s">
        <v>3381</v>
      </c>
    </row>
    <row r="442" spans="19:26" ht="13.5" customHeight="1">
      <c r="S442" s="943"/>
      <c r="T442" s="944"/>
      <c r="U442" s="944"/>
      <c r="V442" s="944"/>
      <c r="W442" s="1273" t="s">
        <v>3914</v>
      </c>
      <c r="X442" s="1274"/>
      <c r="Y442" s="1270"/>
      <c r="Z442" s="927" t="s">
        <v>3381</v>
      </c>
    </row>
    <row r="443" spans="19:26" ht="13.5" customHeight="1">
      <c r="S443" s="943"/>
      <c r="T443" s="944"/>
      <c r="U443" s="944"/>
      <c r="V443" s="944"/>
      <c r="W443" s="1273" t="s">
        <v>3706</v>
      </c>
      <c r="X443" s="1274"/>
      <c r="Y443" s="1267">
        <v>3.8699999999999997E-4</v>
      </c>
      <c r="Z443" s="927" t="s">
        <v>3381</v>
      </c>
    </row>
    <row r="444" spans="19:26" ht="27.6" customHeight="1">
      <c r="S444" s="943"/>
      <c r="T444" s="944"/>
      <c r="U444" s="944"/>
      <c r="V444" s="944"/>
      <c r="W444" s="1273" t="s">
        <v>3707</v>
      </c>
      <c r="X444" s="1274"/>
      <c r="Y444" s="1267"/>
      <c r="Z444" s="927" t="s">
        <v>3381</v>
      </c>
    </row>
    <row r="445" spans="19:26" ht="13.5" customHeight="1">
      <c r="S445" s="943"/>
      <c r="T445" s="944"/>
      <c r="U445" s="944"/>
      <c r="V445" s="944"/>
      <c r="W445" s="1273" t="s">
        <v>4075</v>
      </c>
      <c r="X445" s="1274"/>
      <c r="Y445" s="1267"/>
      <c r="Z445" s="927" t="s">
        <v>3381</v>
      </c>
    </row>
    <row r="446" spans="19:26" ht="13.5" customHeight="1">
      <c r="S446" s="943"/>
      <c r="T446" s="944"/>
      <c r="U446" s="944"/>
      <c r="V446" s="944"/>
      <c r="W446" s="1273" t="s">
        <v>5973</v>
      </c>
      <c r="X446" s="1274"/>
      <c r="Y446" s="1267"/>
      <c r="Z446" s="927" t="s">
        <v>3381</v>
      </c>
    </row>
    <row r="447" spans="19:26" ht="27.6" customHeight="1">
      <c r="S447" s="943"/>
      <c r="T447" s="944"/>
      <c r="U447" s="944"/>
      <c r="V447" s="944"/>
      <c r="W447" s="1273" t="s">
        <v>3708</v>
      </c>
      <c r="X447" s="1274"/>
      <c r="Y447" s="1270"/>
      <c r="Z447" s="927" t="s">
        <v>3381</v>
      </c>
    </row>
    <row r="448" spans="19:26" ht="27.6" customHeight="1">
      <c r="S448" s="943"/>
      <c r="T448" s="944"/>
      <c r="U448" s="944"/>
      <c r="V448" s="944"/>
      <c r="W448" s="1273" t="s">
        <v>3699</v>
      </c>
      <c r="X448" s="1274"/>
      <c r="Y448" s="1291">
        <v>5.1599999999999997E-4</v>
      </c>
      <c r="Z448" s="927" t="s">
        <v>3381</v>
      </c>
    </row>
    <row r="449" spans="19:26" ht="27.6" customHeight="1">
      <c r="S449" s="943"/>
      <c r="T449" s="944"/>
      <c r="U449" s="944"/>
      <c r="V449" s="944"/>
      <c r="W449" s="1273" t="s">
        <v>4063</v>
      </c>
      <c r="X449" s="1274"/>
      <c r="Y449" s="1272"/>
      <c r="Z449" s="927" t="s">
        <v>3381</v>
      </c>
    </row>
    <row r="450" spans="19:26">
      <c r="S450" s="943"/>
      <c r="T450" s="944"/>
      <c r="U450" s="944"/>
      <c r="V450" s="944"/>
      <c r="W450" s="1273" t="s">
        <v>3700</v>
      </c>
      <c r="X450" s="1274"/>
      <c r="Y450" s="1302"/>
      <c r="Z450" s="927" t="s">
        <v>3381</v>
      </c>
    </row>
    <row r="451" spans="19:26" ht="27.6" customHeight="1">
      <c r="S451" s="943"/>
      <c r="T451" s="944"/>
      <c r="U451" s="944"/>
      <c r="V451" s="944"/>
      <c r="W451" s="1273" t="s">
        <v>5863</v>
      </c>
      <c r="X451" s="1274"/>
      <c r="Y451" s="1302">
        <v>4.5300000000000001E-4</v>
      </c>
      <c r="Z451" s="927" t="s">
        <v>3381</v>
      </c>
    </row>
    <row r="452" spans="19:26" ht="27.6" customHeight="1">
      <c r="S452" s="943"/>
      <c r="T452" s="944"/>
      <c r="U452" s="944"/>
      <c r="V452" s="944"/>
      <c r="W452" s="1273" t="s">
        <v>5974</v>
      </c>
      <c r="X452" s="1274"/>
      <c r="Y452" s="1303"/>
      <c r="Z452" s="927" t="s">
        <v>3381</v>
      </c>
    </row>
    <row r="453" spans="19:26" ht="13.5" customHeight="1">
      <c r="S453" s="943"/>
      <c r="T453" s="944"/>
      <c r="U453" s="944"/>
      <c r="V453" s="944"/>
      <c r="W453" s="1273" t="s">
        <v>5975</v>
      </c>
      <c r="X453" s="1274"/>
      <c r="Y453" s="1303"/>
      <c r="Z453" s="927" t="s">
        <v>3381</v>
      </c>
    </row>
    <row r="454" spans="19:26" ht="13.5" customHeight="1">
      <c r="S454" s="943"/>
      <c r="T454" s="944"/>
      <c r="U454" s="944"/>
      <c r="V454" s="944"/>
      <c r="W454" s="1273" t="s">
        <v>3613</v>
      </c>
      <c r="X454" s="1274"/>
      <c r="Y454" s="1299">
        <v>4.64E-4</v>
      </c>
      <c r="Z454" s="927" t="s">
        <v>3381</v>
      </c>
    </row>
    <row r="455" spans="19:26">
      <c r="S455" s="943"/>
      <c r="T455" s="944"/>
      <c r="U455" s="944"/>
      <c r="V455" s="944"/>
      <c r="W455" s="1273" t="s">
        <v>3614</v>
      </c>
      <c r="X455" s="1274"/>
      <c r="Y455" s="1291"/>
      <c r="Z455" s="927" t="s">
        <v>3381</v>
      </c>
    </row>
    <row r="456" spans="19:26" ht="13.5" customHeight="1">
      <c r="S456" s="943"/>
      <c r="T456" s="944"/>
      <c r="U456" s="944"/>
      <c r="V456" s="944"/>
      <c r="W456" s="1273" t="s">
        <v>3884</v>
      </c>
      <c r="X456" s="1274"/>
      <c r="Y456" s="1291"/>
      <c r="Z456" s="927" t="s">
        <v>3381</v>
      </c>
    </row>
    <row r="457" spans="19:26" ht="13.5" customHeight="1">
      <c r="S457" s="943"/>
      <c r="T457" s="944"/>
      <c r="U457" s="944"/>
      <c r="V457" s="944"/>
      <c r="W457" s="1273" t="s">
        <v>5976</v>
      </c>
      <c r="X457" s="1274"/>
      <c r="Y457" s="1291"/>
      <c r="Z457" s="927" t="s">
        <v>3381</v>
      </c>
    </row>
    <row r="458" spans="19:26" ht="13.5" customHeight="1">
      <c r="S458" s="943"/>
      <c r="T458" s="944"/>
      <c r="U458" s="944"/>
      <c r="V458" s="944"/>
      <c r="W458" s="1273" t="s">
        <v>3615</v>
      </c>
      <c r="X458" s="1274"/>
      <c r="Y458" s="1291"/>
      <c r="Z458" s="927" t="s">
        <v>3381</v>
      </c>
    </row>
    <row r="459" spans="19:26">
      <c r="S459" s="943"/>
      <c r="T459" s="944"/>
      <c r="U459" s="944"/>
      <c r="V459" s="944"/>
      <c r="W459" s="1273" t="s">
        <v>3553</v>
      </c>
      <c r="X459" s="1274"/>
      <c r="Y459" s="946">
        <v>4.5800000000000002E-4</v>
      </c>
      <c r="Z459" s="927" t="s">
        <v>3381</v>
      </c>
    </row>
    <row r="460" spans="19:26" ht="13.5" customHeight="1">
      <c r="S460" s="943"/>
      <c r="T460" s="944"/>
      <c r="U460" s="944"/>
      <c r="V460" s="944"/>
      <c r="W460" s="1273" t="s">
        <v>3704</v>
      </c>
      <c r="X460" s="1274"/>
      <c r="Y460" s="1271">
        <v>4.7800000000000002E-4</v>
      </c>
      <c r="Z460" s="927" t="s">
        <v>3381</v>
      </c>
    </row>
    <row r="461" spans="19:26" ht="13.5" customHeight="1">
      <c r="S461" s="943"/>
      <c r="T461" s="944"/>
      <c r="U461" s="944"/>
      <c r="V461" s="944"/>
      <c r="W461" s="1273" t="s">
        <v>4068</v>
      </c>
      <c r="X461" s="1274"/>
      <c r="Y461" s="1267"/>
      <c r="Z461" s="927" t="s">
        <v>3381</v>
      </c>
    </row>
    <row r="462" spans="19:26" ht="13.5" customHeight="1">
      <c r="S462" s="943"/>
      <c r="T462" s="944"/>
      <c r="U462" s="944"/>
      <c r="V462" s="944"/>
      <c r="W462" s="1273" t="s">
        <v>4069</v>
      </c>
      <c r="X462" s="1274"/>
      <c r="Y462" s="1267"/>
      <c r="Z462" s="927" t="s">
        <v>3381</v>
      </c>
    </row>
    <row r="463" spans="19:26" ht="13.5" customHeight="1">
      <c r="S463" s="943"/>
      <c r="T463" s="944"/>
      <c r="U463" s="944"/>
      <c r="V463" s="944"/>
      <c r="W463" s="1273" t="s">
        <v>4070</v>
      </c>
      <c r="X463" s="1274"/>
      <c r="Y463" s="1267"/>
      <c r="Z463" s="927" t="s">
        <v>3381</v>
      </c>
    </row>
    <row r="464" spans="19:26" ht="13.5" customHeight="1">
      <c r="S464" s="943"/>
      <c r="T464" s="944"/>
      <c r="U464" s="944"/>
      <c r="V464" s="944"/>
      <c r="W464" s="1273" t="s">
        <v>4071</v>
      </c>
      <c r="X464" s="1274"/>
      <c r="Y464" s="1267"/>
      <c r="Z464" s="927" t="s">
        <v>3381</v>
      </c>
    </row>
    <row r="465" spans="19:26" ht="13.5" customHeight="1">
      <c r="S465" s="943"/>
      <c r="T465" s="944"/>
      <c r="U465" s="944"/>
      <c r="V465" s="944"/>
      <c r="W465" s="1273" t="s">
        <v>4072</v>
      </c>
      <c r="X465" s="1274"/>
      <c r="Y465" s="1267"/>
      <c r="Z465" s="927" t="s">
        <v>3381</v>
      </c>
    </row>
    <row r="466" spans="19:26" ht="27.6" customHeight="1">
      <c r="S466" s="943"/>
      <c r="T466" s="944"/>
      <c r="U466" s="944"/>
      <c r="V466" s="944"/>
      <c r="W466" s="1273" t="s">
        <v>5977</v>
      </c>
      <c r="X466" s="1274"/>
      <c r="Y466" s="1267"/>
      <c r="Z466" s="927" t="s">
        <v>3381</v>
      </c>
    </row>
    <row r="467" spans="19:26" ht="27.6" customHeight="1">
      <c r="S467" s="943"/>
      <c r="T467" s="944"/>
      <c r="U467" s="944"/>
      <c r="V467" s="944"/>
      <c r="W467" s="1273" t="s">
        <v>5978</v>
      </c>
      <c r="X467" s="1274"/>
      <c r="Y467" s="1267"/>
      <c r="Z467" s="927" t="s">
        <v>3381</v>
      </c>
    </row>
    <row r="468" spans="19:26" ht="13.5" customHeight="1">
      <c r="S468" s="943"/>
      <c r="T468" s="944"/>
      <c r="U468" s="944"/>
      <c r="V468" s="944"/>
      <c r="W468" s="1273" t="s">
        <v>5979</v>
      </c>
      <c r="X468" s="1274"/>
      <c r="Y468" s="1267"/>
      <c r="Z468" s="927" t="s">
        <v>3381</v>
      </c>
    </row>
    <row r="469" spans="19:26" ht="13.5" customHeight="1">
      <c r="S469" s="943"/>
      <c r="T469" s="944"/>
      <c r="U469" s="944"/>
      <c r="V469" s="944"/>
      <c r="W469" s="1273" t="s">
        <v>3705</v>
      </c>
      <c r="X469" s="1274"/>
      <c r="Y469" s="1267"/>
      <c r="Z469" s="927" t="s">
        <v>3381</v>
      </c>
    </row>
    <row r="470" spans="19:26" ht="13.5" customHeight="1">
      <c r="S470" s="943"/>
      <c r="T470" s="944"/>
      <c r="U470" s="944"/>
      <c r="V470" s="944"/>
      <c r="W470" s="1273" t="s">
        <v>3639</v>
      </c>
      <c r="X470" s="1274"/>
      <c r="Y470" s="1270" t="s">
        <v>4627</v>
      </c>
      <c r="Z470" s="927" t="s">
        <v>3381</v>
      </c>
    </row>
    <row r="471" spans="19:26" ht="13.5" customHeight="1">
      <c r="S471" s="943"/>
      <c r="T471" s="944"/>
      <c r="U471" s="944"/>
      <c r="V471" s="944"/>
      <c r="W471" s="1273" t="s">
        <v>3928</v>
      </c>
      <c r="X471" s="1274"/>
      <c r="Y471" s="1267"/>
      <c r="Z471" s="927" t="s">
        <v>3381</v>
      </c>
    </row>
    <row r="472" spans="19:26" ht="13.5" customHeight="1">
      <c r="S472" s="943"/>
      <c r="T472" s="944"/>
      <c r="U472" s="944"/>
      <c r="V472" s="944"/>
      <c r="W472" s="1273" t="s">
        <v>3929</v>
      </c>
      <c r="X472" s="1274"/>
      <c r="Y472" s="1267"/>
      <c r="Z472" s="927" t="s">
        <v>3381</v>
      </c>
    </row>
    <row r="473" spans="19:26" ht="13.5" customHeight="1">
      <c r="S473" s="943"/>
      <c r="T473" s="944"/>
      <c r="U473" s="944"/>
      <c r="V473" s="944"/>
      <c r="W473" s="1273" t="s">
        <v>3930</v>
      </c>
      <c r="X473" s="1274"/>
      <c r="Y473" s="1267"/>
      <c r="Z473" s="927" t="s">
        <v>3381</v>
      </c>
    </row>
    <row r="474" spans="19:26" ht="13.5" customHeight="1">
      <c r="S474" s="943"/>
      <c r="T474" s="944"/>
      <c r="U474" s="944"/>
      <c r="V474" s="944"/>
      <c r="W474" s="1273" t="s">
        <v>3640</v>
      </c>
      <c r="X474" s="1274"/>
      <c r="Y474" s="1267"/>
      <c r="Z474" s="927" t="s">
        <v>3381</v>
      </c>
    </row>
    <row r="475" spans="19:26" ht="13.5" customHeight="1">
      <c r="S475" s="943"/>
      <c r="T475" s="944"/>
      <c r="U475" s="944"/>
      <c r="V475" s="944"/>
      <c r="W475" s="1273" t="s">
        <v>3334</v>
      </c>
      <c r="X475" s="1274"/>
      <c r="Y475" s="1286" t="s">
        <v>4627</v>
      </c>
      <c r="Z475" s="927" t="s">
        <v>3381</v>
      </c>
    </row>
    <row r="476" spans="19:26" ht="13.5" customHeight="1">
      <c r="S476" s="943"/>
      <c r="T476" s="944"/>
      <c r="U476" s="944"/>
      <c r="V476" s="944"/>
      <c r="W476" s="1273" t="s">
        <v>3890</v>
      </c>
      <c r="X476" s="1274"/>
      <c r="Y476" s="1286"/>
      <c r="Z476" s="927" t="s">
        <v>3381</v>
      </c>
    </row>
    <row r="477" spans="19:26" ht="13.5" customHeight="1">
      <c r="S477" s="943"/>
      <c r="T477" s="944"/>
      <c r="U477" s="944"/>
      <c r="V477" s="944"/>
      <c r="W477" s="1273" t="s">
        <v>3416</v>
      </c>
      <c r="X477" s="1274"/>
      <c r="Y477" s="1286"/>
      <c r="Z477" s="927" t="s">
        <v>3381</v>
      </c>
    </row>
    <row r="478" spans="19:26" ht="13.5" customHeight="1">
      <c r="S478" s="943"/>
      <c r="T478" s="944"/>
      <c r="U478" s="944"/>
      <c r="V478" s="944"/>
      <c r="W478" s="1273" t="s">
        <v>3622</v>
      </c>
      <c r="X478" s="1274"/>
      <c r="Y478" s="1267">
        <v>3.5E-4</v>
      </c>
      <c r="Z478" s="927" t="s">
        <v>3381</v>
      </c>
    </row>
    <row r="479" spans="19:26" ht="27.6" customHeight="1">
      <c r="S479" s="943"/>
      <c r="T479" s="944"/>
      <c r="U479" s="944"/>
      <c r="V479" s="944"/>
      <c r="W479" s="1273" t="s">
        <v>3623</v>
      </c>
      <c r="X479" s="1274"/>
      <c r="Y479" s="1267"/>
      <c r="Z479" s="927" t="s">
        <v>3381</v>
      </c>
    </row>
    <row r="480" spans="19:26" ht="27.6" customHeight="1">
      <c r="S480" s="943"/>
      <c r="T480" s="944"/>
      <c r="U480" s="944"/>
      <c r="V480" s="944"/>
      <c r="W480" s="1273" t="s">
        <v>3896</v>
      </c>
      <c r="X480" s="1274"/>
      <c r="Y480" s="1267"/>
      <c r="Z480" s="927" t="s">
        <v>3381</v>
      </c>
    </row>
    <row r="481" spans="19:26" ht="13.5" customHeight="1">
      <c r="S481" s="943"/>
      <c r="T481" s="944"/>
      <c r="U481" s="944"/>
      <c r="V481" s="944"/>
      <c r="W481" s="1273" t="s">
        <v>3624</v>
      </c>
      <c r="X481" s="1274"/>
      <c r="Y481" s="1268"/>
      <c r="Z481" s="927" t="s">
        <v>3381</v>
      </c>
    </row>
    <row r="482" spans="19:26" ht="13.5" customHeight="1">
      <c r="S482" s="943"/>
      <c r="T482" s="944"/>
      <c r="U482" s="944"/>
      <c r="V482" s="944"/>
      <c r="W482" s="1273" t="s">
        <v>3164</v>
      </c>
      <c r="X482" s="1274"/>
      <c r="Y482" s="947">
        <v>4.5399999999999998E-4</v>
      </c>
      <c r="Z482" s="927" t="s">
        <v>3381</v>
      </c>
    </row>
    <row r="483" spans="19:26" ht="13.5" customHeight="1">
      <c r="S483" s="943"/>
      <c r="T483" s="944"/>
      <c r="U483" s="944"/>
      <c r="V483" s="944"/>
      <c r="W483" s="1273" t="s">
        <v>5864</v>
      </c>
      <c r="X483" s="1274"/>
      <c r="Y483" s="1267">
        <v>4.4499999999999997E-4</v>
      </c>
      <c r="Z483" s="927" t="s">
        <v>3381</v>
      </c>
    </row>
    <row r="484" spans="19:26" ht="41.45" customHeight="1">
      <c r="S484" s="943"/>
      <c r="T484" s="944"/>
      <c r="U484" s="944"/>
      <c r="V484" s="944"/>
      <c r="W484" s="1273" t="s">
        <v>5980</v>
      </c>
      <c r="X484" s="1274"/>
      <c r="Y484" s="1267"/>
      <c r="Z484" s="927" t="s">
        <v>3381</v>
      </c>
    </row>
    <row r="485" spans="19:26" ht="13.5" customHeight="1">
      <c r="S485" s="943"/>
      <c r="T485" s="944"/>
      <c r="U485" s="944"/>
      <c r="V485" s="944"/>
      <c r="W485" s="1273" t="s">
        <v>5981</v>
      </c>
      <c r="X485" s="1274"/>
      <c r="Y485" s="1267"/>
      <c r="Z485" s="927" t="s">
        <v>3381</v>
      </c>
    </row>
    <row r="486" spans="19:26" ht="13.5" customHeight="1">
      <c r="S486" s="943"/>
      <c r="T486" s="944"/>
      <c r="U486" s="944"/>
      <c r="V486" s="944"/>
      <c r="W486" s="1273" t="s">
        <v>3365</v>
      </c>
      <c r="X486" s="1274"/>
      <c r="Y486" s="942">
        <v>4.6999999999999999E-4</v>
      </c>
      <c r="Z486" s="927" t="s">
        <v>3381</v>
      </c>
    </row>
    <row r="487" spans="19:26" ht="27.6" customHeight="1">
      <c r="S487" s="943"/>
      <c r="T487" s="944"/>
      <c r="U487" s="944"/>
      <c r="V487" s="944"/>
      <c r="W487" s="1273" t="s">
        <v>3716</v>
      </c>
      <c r="X487" s="1274"/>
      <c r="Y487" s="1267">
        <v>4.64E-4</v>
      </c>
      <c r="Z487" s="927" t="s">
        <v>3381</v>
      </c>
    </row>
    <row r="488" spans="19:26" ht="27.6" customHeight="1">
      <c r="S488" s="943"/>
      <c r="T488" s="944"/>
      <c r="U488" s="944"/>
      <c r="V488" s="944"/>
      <c r="W488" s="1273" t="s">
        <v>3717</v>
      </c>
      <c r="X488" s="1274"/>
      <c r="Y488" s="1267"/>
      <c r="Z488" s="927" t="s">
        <v>3381</v>
      </c>
    </row>
    <row r="489" spans="19:26" ht="27.6" customHeight="1">
      <c r="S489" s="943"/>
      <c r="T489" s="944"/>
      <c r="U489" s="944"/>
      <c r="V489" s="944"/>
      <c r="W489" s="1273" t="s">
        <v>4102</v>
      </c>
      <c r="X489" s="1274"/>
      <c r="Y489" s="1267"/>
      <c r="Z489" s="927" t="s">
        <v>3381</v>
      </c>
    </row>
    <row r="490" spans="19:26" ht="27.6" customHeight="1">
      <c r="S490" s="943"/>
      <c r="T490" s="944"/>
      <c r="U490" s="944"/>
      <c r="V490" s="944"/>
      <c r="W490" s="1273" t="s">
        <v>4103</v>
      </c>
      <c r="X490" s="1274"/>
      <c r="Y490" s="1267"/>
      <c r="Z490" s="927" t="s">
        <v>3381</v>
      </c>
    </row>
    <row r="491" spans="19:26" ht="27.6" customHeight="1">
      <c r="S491" s="943"/>
      <c r="T491" s="944"/>
      <c r="U491" s="944"/>
      <c r="V491" s="944"/>
      <c r="W491" s="1273" t="s">
        <v>5982</v>
      </c>
      <c r="X491" s="1274"/>
      <c r="Y491" s="1267"/>
      <c r="Z491" s="927" t="s">
        <v>3381</v>
      </c>
    </row>
    <row r="492" spans="19:26" ht="27.6" customHeight="1">
      <c r="S492" s="943"/>
      <c r="T492" s="944"/>
      <c r="U492" s="944"/>
      <c r="V492" s="944"/>
      <c r="W492" s="1273" t="s">
        <v>5983</v>
      </c>
      <c r="X492" s="1274"/>
      <c r="Y492" s="1267"/>
      <c r="Z492" s="927" t="s">
        <v>3381</v>
      </c>
    </row>
    <row r="493" spans="19:26" ht="27.6" customHeight="1">
      <c r="S493" s="943"/>
      <c r="T493" s="944"/>
      <c r="U493" s="944"/>
      <c r="V493" s="944"/>
      <c r="W493" s="1273" t="s">
        <v>3718</v>
      </c>
      <c r="X493" s="1274"/>
      <c r="Y493" s="1267"/>
      <c r="Z493" s="927" t="s">
        <v>3381</v>
      </c>
    </row>
    <row r="494" spans="19:26" ht="27.6" customHeight="1">
      <c r="S494" s="943"/>
      <c r="T494" s="944"/>
      <c r="U494" s="944"/>
      <c r="V494" s="944"/>
      <c r="W494" s="1273" t="s">
        <v>3820</v>
      </c>
      <c r="X494" s="1274"/>
      <c r="Y494" s="1267">
        <v>4.2700000000000002E-4</v>
      </c>
      <c r="Z494" s="927" t="s">
        <v>3381</v>
      </c>
    </row>
    <row r="495" spans="19:26" ht="27.6" customHeight="1">
      <c r="S495" s="943"/>
      <c r="T495" s="944"/>
      <c r="U495" s="944"/>
      <c r="V495" s="944"/>
      <c r="W495" s="1273" t="s">
        <v>3821</v>
      </c>
      <c r="X495" s="1274"/>
      <c r="Y495" s="1267"/>
      <c r="Z495" s="927" t="s">
        <v>3381</v>
      </c>
    </row>
    <row r="496" spans="19:26" ht="27.6" customHeight="1">
      <c r="S496" s="943"/>
      <c r="T496" s="944"/>
      <c r="U496" s="944"/>
      <c r="V496" s="944"/>
      <c r="W496" s="1273" t="s">
        <v>3822</v>
      </c>
      <c r="X496" s="1274"/>
      <c r="Y496" s="1267"/>
      <c r="Z496" s="927" t="s">
        <v>3381</v>
      </c>
    </row>
    <row r="497" spans="19:26" ht="13.5" customHeight="1">
      <c r="S497" s="943"/>
      <c r="T497" s="944"/>
      <c r="U497" s="944"/>
      <c r="V497" s="944"/>
      <c r="W497" s="1273" t="s">
        <v>3165</v>
      </c>
      <c r="X497" s="1274"/>
      <c r="Y497" s="942">
        <v>8.2299999999999995E-4</v>
      </c>
      <c r="Z497" s="927" t="s">
        <v>3381</v>
      </c>
    </row>
    <row r="498" spans="19:26" ht="13.5" customHeight="1">
      <c r="S498" s="943"/>
      <c r="T498" s="944"/>
      <c r="U498" s="944"/>
      <c r="V498" s="944"/>
      <c r="W498" s="1273" t="s">
        <v>3166</v>
      </c>
      <c r="X498" s="1274"/>
      <c r="Y498" s="942">
        <v>7.8299999999999995E-4</v>
      </c>
      <c r="Z498" s="927" t="s">
        <v>3381</v>
      </c>
    </row>
    <row r="499" spans="19:26" ht="13.5" customHeight="1">
      <c r="S499" s="943"/>
      <c r="T499" s="944"/>
      <c r="U499" s="944"/>
      <c r="V499" s="944"/>
      <c r="W499" s="1273" t="s">
        <v>3453</v>
      </c>
      <c r="X499" s="1274"/>
      <c r="Y499" s="1267">
        <v>4.4200000000000001E-4</v>
      </c>
      <c r="Z499" s="927" t="s">
        <v>3381</v>
      </c>
    </row>
    <row r="500" spans="19:26" ht="13.5" customHeight="1">
      <c r="S500" s="943"/>
      <c r="T500" s="944"/>
      <c r="U500" s="944"/>
      <c r="V500" s="944"/>
      <c r="W500" s="1273" t="s">
        <v>3657</v>
      </c>
      <c r="X500" s="1274"/>
      <c r="Y500" s="1267"/>
      <c r="Z500" s="927" t="s">
        <v>3381</v>
      </c>
    </row>
    <row r="501" spans="19:26">
      <c r="S501" s="943"/>
      <c r="T501" s="944"/>
      <c r="U501" s="944"/>
      <c r="V501" s="944"/>
      <c r="W501" s="1273" t="s">
        <v>3992</v>
      </c>
      <c r="X501" s="1274"/>
      <c r="Y501" s="1267"/>
      <c r="Z501" s="927" t="s">
        <v>3381</v>
      </c>
    </row>
    <row r="502" spans="19:26" ht="27.6" customHeight="1">
      <c r="S502" s="943"/>
      <c r="T502" s="944"/>
      <c r="U502" s="944"/>
      <c r="V502" s="944"/>
      <c r="W502" s="1273" t="s">
        <v>3454</v>
      </c>
      <c r="X502" s="1274"/>
      <c r="Y502" s="1267"/>
      <c r="Z502" s="927" t="s">
        <v>3381</v>
      </c>
    </row>
    <row r="503" spans="19:26" ht="27.6" customHeight="1">
      <c r="S503" s="943"/>
      <c r="T503" s="944"/>
      <c r="U503" s="944"/>
      <c r="V503" s="944"/>
      <c r="W503" s="1273" t="s">
        <v>3694</v>
      </c>
      <c r="X503" s="1274"/>
      <c r="Y503" s="1267">
        <v>1.85E-4</v>
      </c>
      <c r="Z503" s="927" t="s">
        <v>3381</v>
      </c>
    </row>
    <row r="504" spans="19:26" ht="13.5" customHeight="1">
      <c r="S504" s="943"/>
      <c r="T504" s="944"/>
      <c r="U504" s="944"/>
      <c r="V504" s="944"/>
      <c r="W504" s="1273" t="s">
        <v>4057</v>
      </c>
      <c r="X504" s="1274"/>
      <c r="Y504" s="1267"/>
      <c r="Z504" s="927" t="s">
        <v>3381</v>
      </c>
    </row>
    <row r="505" spans="19:26" ht="13.5" customHeight="1">
      <c r="S505" s="943"/>
      <c r="T505" s="944"/>
      <c r="U505" s="944"/>
      <c r="V505" s="944"/>
      <c r="W505" s="1273" t="s">
        <v>3695</v>
      </c>
      <c r="X505" s="1274"/>
      <c r="Y505" s="1267"/>
      <c r="Z505" s="927" t="s">
        <v>3381</v>
      </c>
    </row>
    <row r="506" spans="19:26" ht="13.5" customHeight="1">
      <c r="S506" s="943"/>
      <c r="T506" s="944"/>
      <c r="U506" s="944"/>
      <c r="V506" s="944"/>
      <c r="W506" s="1273" t="s">
        <v>3167</v>
      </c>
      <c r="X506" s="1274"/>
      <c r="Y506" s="942">
        <v>4.6200000000000001E-4</v>
      </c>
      <c r="Z506" s="927" t="s">
        <v>3381</v>
      </c>
    </row>
    <row r="507" spans="19:26" ht="13.5" customHeight="1">
      <c r="S507" s="943"/>
      <c r="T507" s="944"/>
      <c r="U507" s="944"/>
      <c r="V507" s="944"/>
      <c r="W507" s="1273" t="s">
        <v>3168</v>
      </c>
      <c r="X507" s="1274"/>
      <c r="Y507" s="938">
        <v>4.3600000000000003E-4</v>
      </c>
      <c r="Z507" s="927" t="s">
        <v>3381</v>
      </c>
    </row>
    <row r="508" spans="19:26" ht="13.5" customHeight="1">
      <c r="S508" s="943"/>
      <c r="T508" s="944"/>
      <c r="U508" s="944"/>
      <c r="V508" s="944"/>
      <c r="W508" s="1273" t="s">
        <v>3364</v>
      </c>
      <c r="X508" s="1274"/>
      <c r="Y508" s="1271">
        <v>4.5300000000000001E-4</v>
      </c>
      <c r="Z508" s="927" t="s">
        <v>3381</v>
      </c>
    </row>
    <row r="509" spans="19:26" ht="13.5" customHeight="1">
      <c r="S509" s="943"/>
      <c r="T509" s="944"/>
      <c r="U509" s="944"/>
      <c r="V509" s="944"/>
      <c r="W509" s="1273" t="s">
        <v>3709</v>
      </c>
      <c r="X509" s="1274"/>
      <c r="Y509" s="1271"/>
      <c r="Z509" s="927" t="s">
        <v>3381</v>
      </c>
    </row>
    <row r="510" spans="19:26">
      <c r="S510" s="943"/>
      <c r="T510" s="944"/>
      <c r="U510" s="944"/>
      <c r="V510" s="944"/>
      <c r="W510" s="1273" t="s">
        <v>4079</v>
      </c>
      <c r="X510" s="1274"/>
      <c r="Y510" s="1271"/>
      <c r="Z510" s="927" t="s">
        <v>3381</v>
      </c>
    </row>
    <row r="511" spans="19:26">
      <c r="S511" s="943"/>
      <c r="T511" s="944"/>
      <c r="U511" s="944"/>
      <c r="V511" s="944"/>
      <c r="W511" s="1273" t="s">
        <v>3487</v>
      </c>
      <c r="X511" s="1274"/>
      <c r="Y511" s="1304"/>
      <c r="Z511" s="927" t="s">
        <v>3381</v>
      </c>
    </row>
    <row r="512" spans="19:26" ht="13.5" customHeight="1">
      <c r="S512" s="943"/>
      <c r="T512" s="944"/>
      <c r="U512" s="944"/>
      <c r="V512" s="944"/>
      <c r="W512" s="1273" t="s">
        <v>3356</v>
      </c>
      <c r="X512" s="1274"/>
      <c r="Y512" s="1267">
        <v>2.2800000000000001E-4</v>
      </c>
      <c r="Z512" s="927" t="s">
        <v>3381</v>
      </c>
    </row>
    <row r="513" spans="19:26" ht="27.6" customHeight="1">
      <c r="S513" s="943"/>
      <c r="T513" s="944"/>
      <c r="U513" s="944"/>
      <c r="V513" s="944"/>
      <c r="W513" s="1273" t="s">
        <v>3357</v>
      </c>
      <c r="X513" s="1274"/>
      <c r="Y513" s="1276"/>
      <c r="Z513" s="927" t="s">
        <v>3381</v>
      </c>
    </row>
    <row r="514" spans="19:26" ht="27.6" customHeight="1">
      <c r="S514" s="943"/>
      <c r="T514" s="944"/>
      <c r="U514" s="944"/>
      <c r="V514" s="944"/>
      <c r="W514" s="1273" t="s">
        <v>3358</v>
      </c>
      <c r="X514" s="1274"/>
      <c r="Y514" s="1276"/>
      <c r="Z514" s="927" t="s">
        <v>3381</v>
      </c>
    </row>
    <row r="515" spans="19:26" ht="13.5" customHeight="1">
      <c r="S515" s="943"/>
      <c r="T515" s="944"/>
      <c r="U515" s="944"/>
      <c r="V515" s="944"/>
      <c r="W515" s="1273" t="s">
        <v>3359</v>
      </c>
      <c r="X515" s="1274"/>
      <c r="Y515" s="1276"/>
      <c r="Z515" s="927" t="s">
        <v>3381</v>
      </c>
    </row>
    <row r="516" spans="19:26">
      <c r="S516" s="943"/>
      <c r="T516" s="944"/>
      <c r="U516" s="944"/>
      <c r="V516" s="944"/>
      <c r="W516" s="1273" t="s">
        <v>3669</v>
      </c>
      <c r="X516" s="1274"/>
      <c r="Y516" s="1276"/>
      <c r="Z516" s="927" t="s">
        <v>3381</v>
      </c>
    </row>
    <row r="517" spans="19:26">
      <c r="S517" s="943"/>
      <c r="T517" s="944"/>
      <c r="U517" s="944"/>
      <c r="V517" s="944"/>
      <c r="W517" s="1273" t="s">
        <v>4013</v>
      </c>
      <c r="X517" s="1274"/>
      <c r="Y517" s="1276"/>
      <c r="Z517" s="927" t="s">
        <v>3381</v>
      </c>
    </row>
    <row r="518" spans="19:26" ht="27.6" customHeight="1">
      <c r="S518" s="943"/>
      <c r="T518" s="944"/>
      <c r="U518" s="944"/>
      <c r="V518" s="944"/>
      <c r="W518" s="1273" t="s">
        <v>5984</v>
      </c>
      <c r="X518" s="1274"/>
      <c r="Y518" s="1276"/>
      <c r="Z518" s="927" t="s">
        <v>3381</v>
      </c>
    </row>
    <row r="519" spans="19:26" ht="27.6" customHeight="1">
      <c r="S519" s="943"/>
      <c r="T519" s="944"/>
      <c r="U519" s="944"/>
      <c r="V519" s="944"/>
      <c r="W519" s="1273" t="s">
        <v>5985</v>
      </c>
      <c r="X519" s="1274"/>
      <c r="Y519" s="1276"/>
      <c r="Z519" s="927" t="s">
        <v>3381</v>
      </c>
    </row>
    <row r="520" spans="19:26" ht="13.5" customHeight="1">
      <c r="S520" s="943"/>
      <c r="T520" s="944"/>
      <c r="U520" s="944"/>
      <c r="V520" s="944"/>
      <c r="W520" s="1273" t="s">
        <v>3461</v>
      </c>
      <c r="X520" s="1274"/>
      <c r="Y520" s="1280"/>
      <c r="Z520" s="927" t="s">
        <v>3381</v>
      </c>
    </row>
    <row r="521" spans="19:26" ht="27.6" customHeight="1">
      <c r="S521" s="943"/>
      <c r="T521" s="944"/>
      <c r="U521" s="944"/>
      <c r="V521" s="944"/>
      <c r="W521" s="1273" t="s">
        <v>3665</v>
      </c>
      <c r="X521" s="1274"/>
      <c r="Y521" s="1299">
        <v>4.57E-4</v>
      </c>
      <c r="Z521" s="927" t="s">
        <v>3381</v>
      </c>
    </row>
    <row r="522" spans="19:26" ht="13.5" customHeight="1">
      <c r="S522" s="943"/>
      <c r="T522" s="944"/>
      <c r="U522" s="944"/>
      <c r="V522" s="944"/>
      <c r="W522" s="1273" t="s">
        <v>3666</v>
      </c>
      <c r="X522" s="1274"/>
      <c r="Y522" s="1272"/>
      <c r="Z522" s="927" t="s">
        <v>3381</v>
      </c>
    </row>
    <row r="523" spans="19:26" ht="27.6" customHeight="1">
      <c r="S523" s="943"/>
      <c r="T523" s="944"/>
      <c r="U523" s="944"/>
      <c r="V523" s="944"/>
      <c r="W523" s="1273" t="s">
        <v>3667</v>
      </c>
      <c r="X523" s="1274"/>
      <c r="Y523" s="1272"/>
      <c r="Z523" s="927" t="s">
        <v>3381</v>
      </c>
    </row>
    <row r="524" spans="19:26" ht="27.6" customHeight="1">
      <c r="S524" s="943"/>
      <c r="T524" s="944"/>
      <c r="U524" s="944"/>
      <c r="V524" s="944"/>
      <c r="W524" s="1273" t="s">
        <v>4008</v>
      </c>
      <c r="X524" s="1274"/>
      <c r="Y524" s="1272"/>
      <c r="Z524" s="927" t="s">
        <v>3381</v>
      </c>
    </row>
    <row r="525" spans="19:26" ht="27.6" customHeight="1">
      <c r="S525" s="943"/>
      <c r="T525" s="944"/>
      <c r="U525" s="944"/>
      <c r="V525" s="944"/>
      <c r="W525" s="1273" t="s">
        <v>4009</v>
      </c>
      <c r="X525" s="1274"/>
      <c r="Y525" s="1272"/>
      <c r="Z525" s="927" t="s">
        <v>3381</v>
      </c>
    </row>
    <row r="526" spans="19:26" ht="27.6" customHeight="1">
      <c r="S526" s="943"/>
      <c r="T526" s="944"/>
      <c r="U526" s="944"/>
      <c r="V526" s="944"/>
      <c r="W526" s="1273" t="s">
        <v>4010</v>
      </c>
      <c r="X526" s="1274"/>
      <c r="Y526" s="1272"/>
      <c r="Z526" s="927" t="s">
        <v>3381</v>
      </c>
    </row>
    <row r="527" spans="19:26" ht="27.6" customHeight="1">
      <c r="S527" s="943"/>
      <c r="T527" s="944"/>
      <c r="U527" s="944"/>
      <c r="V527" s="944"/>
      <c r="W527" s="1273" t="s">
        <v>4011</v>
      </c>
      <c r="X527" s="1274"/>
      <c r="Y527" s="1272"/>
      <c r="Z527" s="927" t="s">
        <v>3381</v>
      </c>
    </row>
    <row r="528" spans="19:26" ht="27.6" customHeight="1">
      <c r="S528" s="943"/>
      <c r="T528" s="944"/>
      <c r="U528" s="944"/>
      <c r="V528" s="944"/>
      <c r="W528" s="1273" t="s">
        <v>4012</v>
      </c>
      <c r="X528" s="1274"/>
      <c r="Y528" s="1272"/>
      <c r="Z528" s="927" t="s">
        <v>3381</v>
      </c>
    </row>
    <row r="529" spans="19:26" ht="27.6" customHeight="1">
      <c r="S529" s="943"/>
      <c r="T529" s="944"/>
      <c r="U529" s="944"/>
      <c r="V529" s="944"/>
      <c r="W529" s="1273" t="s">
        <v>5986</v>
      </c>
      <c r="X529" s="1274"/>
      <c r="Y529" s="1272"/>
      <c r="Z529" s="927" t="s">
        <v>3381</v>
      </c>
    </row>
    <row r="530" spans="19:26" ht="27.6" customHeight="1">
      <c r="S530" s="943"/>
      <c r="T530" s="944"/>
      <c r="U530" s="944"/>
      <c r="V530" s="944"/>
      <c r="W530" s="1273" t="s">
        <v>5987</v>
      </c>
      <c r="X530" s="1274"/>
      <c r="Y530" s="1272"/>
      <c r="Z530" s="927" t="s">
        <v>3381</v>
      </c>
    </row>
    <row r="531" spans="19:26" ht="27.6" customHeight="1">
      <c r="S531" s="943"/>
      <c r="T531" s="944"/>
      <c r="U531" s="944"/>
      <c r="V531" s="944"/>
      <c r="W531" s="1273" t="s">
        <v>5988</v>
      </c>
      <c r="X531" s="1274"/>
      <c r="Y531" s="1272"/>
      <c r="Z531" s="927" t="s">
        <v>3381</v>
      </c>
    </row>
    <row r="532" spans="19:26" ht="27.6" customHeight="1">
      <c r="S532" s="943"/>
      <c r="T532" s="944"/>
      <c r="U532" s="944"/>
      <c r="V532" s="944"/>
      <c r="W532" s="1273" t="s">
        <v>5989</v>
      </c>
      <c r="X532" s="1274"/>
      <c r="Y532" s="1272"/>
      <c r="Z532" s="927" t="s">
        <v>3381</v>
      </c>
    </row>
    <row r="533" spans="19:26" ht="27.6" customHeight="1">
      <c r="S533" s="943"/>
      <c r="T533" s="944"/>
      <c r="U533" s="944"/>
      <c r="V533" s="944"/>
      <c r="W533" s="1273" t="s">
        <v>5990</v>
      </c>
      <c r="X533" s="1274"/>
      <c r="Y533" s="1272"/>
      <c r="Z533" s="927" t="s">
        <v>3381</v>
      </c>
    </row>
    <row r="534" spans="19:26" ht="27.6" customHeight="1">
      <c r="S534" s="943"/>
      <c r="T534" s="944"/>
      <c r="U534" s="944"/>
      <c r="V534" s="944"/>
      <c r="W534" s="1273" t="s">
        <v>3668</v>
      </c>
      <c r="X534" s="1274"/>
      <c r="Y534" s="1300"/>
      <c r="Z534" s="927" t="s">
        <v>3381</v>
      </c>
    </row>
    <row r="535" spans="19:26" ht="13.5" customHeight="1">
      <c r="S535" s="943"/>
      <c r="T535" s="944"/>
      <c r="U535" s="944"/>
      <c r="V535" s="944"/>
      <c r="W535" s="1273" t="s">
        <v>3951</v>
      </c>
      <c r="X535" s="1274"/>
      <c r="Y535" s="1301">
        <v>4.73E-4</v>
      </c>
      <c r="Z535" s="927" t="s">
        <v>3381</v>
      </c>
    </row>
    <row r="536" spans="19:26" ht="27.6" customHeight="1">
      <c r="S536" s="943"/>
      <c r="T536" s="944"/>
      <c r="U536" s="944"/>
      <c r="V536" s="944"/>
      <c r="W536" s="1273" t="s">
        <v>3952</v>
      </c>
      <c r="X536" s="1274"/>
      <c r="Y536" s="1301"/>
      <c r="Z536" s="927" t="s">
        <v>3381</v>
      </c>
    </row>
    <row r="537" spans="19:26" ht="27.6" customHeight="1">
      <c r="S537" s="943"/>
      <c r="T537" s="944"/>
      <c r="U537" s="944"/>
      <c r="V537" s="944"/>
      <c r="W537" s="1273" t="s">
        <v>3953</v>
      </c>
      <c r="X537" s="1274"/>
      <c r="Y537" s="1301"/>
      <c r="Z537" s="927" t="s">
        <v>3381</v>
      </c>
    </row>
    <row r="538" spans="19:26" ht="27.6" customHeight="1">
      <c r="S538" s="943"/>
      <c r="T538" s="944"/>
      <c r="U538" s="944"/>
      <c r="V538" s="944"/>
      <c r="W538" s="1273" t="s">
        <v>3954</v>
      </c>
      <c r="X538" s="1274"/>
      <c r="Y538" s="1301"/>
      <c r="Z538" s="927" t="s">
        <v>3381</v>
      </c>
    </row>
    <row r="539" spans="19:26" ht="27.6" customHeight="1">
      <c r="S539" s="943"/>
      <c r="T539" s="944"/>
      <c r="U539" s="944"/>
      <c r="V539" s="944"/>
      <c r="W539" s="1273" t="s">
        <v>3955</v>
      </c>
      <c r="X539" s="1274"/>
      <c r="Y539" s="1301"/>
      <c r="Z539" s="927" t="s">
        <v>3381</v>
      </c>
    </row>
    <row r="540" spans="19:26" ht="27.6" customHeight="1">
      <c r="S540" s="943"/>
      <c r="T540" s="944"/>
      <c r="U540" s="944"/>
      <c r="V540" s="944"/>
      <c r="W540" s="1273" t="s">
        <v>3169</v>
      </c>
      <c r="X540" s="1274"/>
      <c r="Y540" s="942">
        <v>4.84E-4</v>
      </c>
      <c r="Z540" s="927" t="s">
        <v>3381</v>
      </c>
    </row>
    <row r="541" spans="19:26" ht="27.6" customHeight="1">
      <c r="S541" s="943"/>
      <c r="T541" s="944"/>
      <c r="U541" s="944"/>
      <c r="V541" s="944"/>
      <c r="W541" s="1273" t="s">
        <v>3757</v>
      </c>
      <c r="X541" s="1274"/>
      <c r="Y541" s="1267">
        <v>4.6900000000000002E-4</v>
      </c>
      <c r="Z541" s="927" t="s">
        <v>3381</v>
      </c>
    </row>
    <row r="542" spans="19:26" ht="27.6" customHeight="1">
      <c r="S542" s="943"/>
      <c r="T542" s="944"/>
      <c r="U542" s="944"/>
      <c r="V542" s="944"/>
      <c r="W542" s="1273" t="s">
        <v>5991</v>
      </c>
      <c r="X542" s="1274"/>
      <c r="Y542" s="1267"/>
      <c r="Z542" s="927" t="s">
        <v>3381</v>
      </c>
    </row>
    <row r="543" spans="19:26" ht="27.6" customHeight="1">
      <c r="S543" s="943"/>
      <c r="T543" s="944"/>
      <c r="U543" s="944"/>
      <c r="V543" s="944"/>
      <c r="W543" s="1273" t="s">
        <v>5992</v>
      </c>
      <c r="X543" s="1274"/>
      <c r="Y543" s="1267"/>
      <c r="Z543" s="927" t="s">
        <v>3381</v>
      </c>
    </row>
    <row r="544" spans="19:26" ht="13.5" customHeight="1">
      <c r="S544" s="943"/>
      <c r="T544" s="944"/>
      <c r="U544" s="944"/>
      <c r="V544" s="944"/>
      <c r="W544" s="1273" t="s">
        <v>5993</v>
      </c>
      <c r="X544" s="1274"/>
      <c r="Y544" s="1267"/>
      <c r="Z544" s="927" t="s">
        <v>3381</v>
      </c>
    </row>
    <row r="545" spans="19:26" ht="13.5" customHeight="1">
      <c r="S545" s="943"/>
      <c r="T545" s="944"/>
      <c r="U545" s="944"/>
      <c r="V545" s="944"/>
      <c r="W545" s="1273" t="s">
        <v>3758</v>
      </c>
      <c r="X545" s="1274"/>
      <c r="Y545" s="1268"/>
      <c r="Z545" s="927" t="s">
        <v>3381</v>
      </c>
    </row>
    <row r="546" spans="19:26" ht="13.5" customHeight="1">
      <c r="S546" s="943"/>
      <c r="T546" s="944"/>
      <c r="U546" s="944"/>
      <c r="V546" s="944"/>
      <c r="W546" s="1273" t="s">
        <v>3436</v>
      </c>
      <c r="X546" s="1274"/>
      <c r="Y546" s="1276">
        <v>4.5899999999999999E-4</v>
      </c>
      <c r="Z546" s="927" t="s">
        <v>3381</v>
      </c>
    </row>
    <row r="547" spans="19:26" ht="13.5" customHeight="1">
      <c r="S547" s="943"/>
      <c r="T547" s="944"/>
      <c r="U547" s="944"/>
      <c r="V547" s="944"/>
      <c r="W547" s="1273" t="s">
        <v>3931</v>
      </c>
      <c r="X547" s="1274"/>
      <c r="Y547" s="1267"/>
      <c r="Z547" s="927" t="s">
        <v>3381</v>
      </c>
    </row>
    <row r="548" spans="19:26" ht="13.5" customHeight="1">
      <c r="S548" s="943"/>
      <c r="T548" s="944"/>
      <c r="U548" s="944"/>
      <c r="V548" s="944"/>
      <c r="W548" s="1273" t="s">
        <v>3437</v>
      </c>
      <c r="X548" s="1274"/>
      <c r="Y548" s="1267"/>
      <c r="Z548" s="927" t="s">
        <v>3381</v>
      </c>
    </row>
    <row r="549" spans="19:26" ht="13.5" customHeight="1">
      <c r="S549" s="943"/>
      <c r="T549" s="944"/>
      <c r="U549" s="944"/>
      <c r="V549" s="944"/>
      <c r="W549" s="1273" t="s">
        <v>3170</v>
      </c>
      <c r="X549" s="1274"/>
      <c r="Y549" s="942">
        <v>4.9899999999999999E-4</v>
      </c>
      <c r="Z549" s="927" t="s">
        <v>3381</v>
      </c>
    </row>
    <row r="550" spans="19:26" ht="13.5" customHeight="1">
      <c r="S550" s="943"/>
      <c r="T550" s="944"/>
      <c r="U550" s="944"/>
      <c r="V550" s="944"/>
      <c r="W550" s="1273" t="s">
        <v>3171</v>
      </c>
      <c r="X550" s="1274"/>
      <c r="Y550" s="942">
        <v>1.1E-4</v>
      </c>
      <c r="Z550" s="927" t="s">
        <v>3381</v>
      </c>
    </row>
    <row r="551" spans="19:26" ht="13.5" customHeight="1">
      <c r="S551" s="943"/>
      <c r="T551" s="944"/>
      <c r="U551" s="944"/>
      <c r="V551" s="944"/>
      <c r="W551" s="1273" t="s">
        <v>5865</v>
      </c>
      <c r="X551" s="1274"/>
      <c r="Y551" s="1267">
        <v>4.2099999999999999E-4</v>
      </c>
      <c r="Z551" s="927" t="s">
        <v>3381</v>
      </c>
    </row>
    <row r="552" spans="19:26" ht="27.6" customHeight="1">
      <c r="S552" s="943"/>
      <c r="T552" s="944"/>
      <c r="U552" s="944"/>
      <c r="V552" s="944"/>
      <c r="W552" s="1273" t="s">
        <v>5994</v>
      </c>
      <c r="X552" s="1274"/>
      <c r="Y552" s="1267"/>
      <c r="Z552" s="927" t="s">
        <v>3381</v>
      </c>
    </row>
    <row r="553" spans="19:26" ht="27.6" customHeight="1">
      <c r="S553" s="943"/>
      <c r="T553" s="944"/>
      <c r="U553" s="944"/>
      <c r="V553" s="944"/>
      <c r="W553" s="1273" t="s">
        <v>5995</v>
      </c>
      <c r="X553" s="1274"/>
      <c r="Y553" s="1267"/>
      <c r="Z553" s="927" t="s">
        <v>3381</v>
      </c>
    </row>
    <row r="554" spans="19:26" ht="27.6" customHeight="1">
      <c r="S554" s="943"/>
      <c r="T554" s="944"/>
      <c r="U554" s="944"/>
      <c r="V554" s="944"/>
      <c r="W554" s="1273" t="s">
        <v>5866</v>
      </c>
      <c r="X554" s="1274"/>
      <c r="Y554" s="1267">
        <v>4.17E-4</v>
      </c>
      <c r="Z554" s="927" t="s">
        <v>3381</v>
      </c>
    </row>
    <row r="555" spans="19:26" ht="27.6" customHeight="1">
      <c r="S555" s="943"/>
      <c r="T555" s="944"/>
      <c r="U555" s="944"/>
      <c r="V555" s="944"/>
      <c r="W555" s="1273" t="s">
        <v>5996</v>
      </c>
      <c r="X555" s="1274"/>
      <c r="Y555" s="1267"/>
      <c r="Z555" s="927" t="s">
        <v>3381</v>
      </c>
    </row>
    <row r="556" spans="19:26" ht="13.5" customHeight="1">
      <c r="S556" s="943"/>
      <c r="T556" s="944"/>
      <c r="U556" s="944"/>
      <c r="V556" s="944"/>
      <c r="W556" s="1273" t="s">
        <v>5997</v>
      </c>
      <c r="X556" s="1274"/>
      <c r="Y556" s="1267"/>
      <c r="Z556" s="927" t="s">
        <v>3381</v>
      </c>
    </row>
    <row r="557" spans="19:26" ht="13.5" customHeight="1">
      <c r="S557" s="943"/>
      <c r="T557" s="944"/>
      <c r="U557" s="944"/>
      <c r="V557" s="944"/>
      <c r="W557" s="1273" t="s">
        <v>5867</v>
      </c>
      <c r="X557" s="1274"/>
      <c r="Y557" s="1267">
        <v>4.2000000000000002E-4</v>
      </c>
      <c r="Z557" s="927" t="s">
        <v>3381</v>
      </c>
    </row>
    <row r="558" spans="19:26" ht="13.5" customHeight="1">
      <c r="S558" s="943"/>
      <c r="T558" s="944"/>
      <c r="U558" s="944"/>
      <c r="V558" s="944"/>
      <c r="W558" s="1273" t="s">
        <v>5998</v>
      </c>
      <c r="X558" s="1274"/>
      <c r="Y558" s="1267"/>
      <c r="Z558" s="927" t="s">
        <v>3381</v>
      </c>
    </row>
    <row r="559" spans="19:26" ht="27.6" customHeight="1">
      <c r="S559" s="943"/>
      <c r="T559" s="944"/>
      <c r="U559" s="944"/>
      <c r="V559" s="944"/>
      <c r="W559" s="1273" t="s">
        <v>5999</v>
      </c>
      <c r="X559" s="1274"/>
      <c r="Y559" s="1267"/>
      <c r="Z559" s="927" t="s">
        <v>3381</v>
      </c>
    </row>
    <row r="560" spans="19:26" ht="27.6" customHeight="1">
      <c r="S560" s="943"/>
      <c r="T560" s="944"/>
      <c r="U560" s="944"/>
      <c r="V560" s="944"/>
      <c r="W560" s="1273" t="s">
        <v>5868</v>
      </c>
      <c r="X560" s="1274"/>
      <c r="Y560" s="1267">
        <v>4.17E-4</v>
      </c>
      <c r="Z560" s="927" t="s">
        <v>3381</v>
      </c>
    </row>
    <row r="561" spans="19:26" ht="27.6" customHeight="1">
      <c r="S561" s="943"/>
      <c r="T561" s="944"/>
      <c r="U561" s="944"/>
      <c r="V561" s="944"/>
      <c r="W561" s="1273" t="s">
        <v>6000</v>
      </c>
      <c r="X561" s="1274"/>
      <c r="Y561" s="1267"/>
      <c r="Z561" s="927" t="s">
        <v>3381</v>
      </c>
    </row>
    <row r="562" spans="19:26" ht="13.5" customHeight="1">
      <c r="S562" s="943"/>
      <c r="T562" s="944"/>
      <c r="U562" s="944"/>
      <c r="V562" s="944"/>
      <c r="W562" s="1273" t="s">
        <v>6001</v>
      </c>
      <c r="X562" s="1274"/>
      <c r="Y562" s="1267"/>
      <c r="Z562" s="927" t="s">
        <v>3381</v>
      </c>
    </row>
    <row r="563" spans="19:26" ht="13.5" customHeight="1">
      <c r="S563" s="943"/>
      <c r="T563" s="944"/>
      <c r="U563" s="944"/>
      <c r="V563" s="944"/>
      <c r="W563" s="1273" t="s">
        <v>5869</v>
      </c>
      <c r="X563" s="1274"/>
      <c r="Y563" s="1267">
        <v>4.17E-4</v>
      </c>
      <c r="Z563" s="927" t="s">
        <v>3381</v>
      </c>
    </row>
    <row r="564" spans="19:26" ht="13.5" customHeight="1">
      <c r="S564" s="943"/>
      <c r="T564" s="944"/>
      <c r="U564" s="944"/>
      <c r="V564" s="944"/>
      <c r="W564" s="1273" t="s">
        <v>6002</v>
      </c>
      <c r="X564" s="1274"/>
      <c r="Y564" s="1267"/>
      <c r="Z564" s="927" t="s">
        <v>3381</v>
      </c>
    </row>
    <row r="565" spans="19:26" ht="13.5" customHeight="1">
      <c r="S565" s="943"/>
      <c r="T565" s="944"/>
      <c r="U565" s="944"/>
      <c r="V565" s="944"/>
      <c r="W565" s="1273" t="s">
        <v>6003</v>
      </c>
      <c r="X565" s="1274"/>
      <c r="Y565" s="1267"/>
      <c r="Z565" s="927" t="s">
        <v>3381</v>
      </c>
    </row>
    <row r="566" spans="19:26" ht="27.6" customHeight="1">
      <c r="S566" s="943"/>
      <c r="T566" s="944"/>
      <c r="U566" s="944"/>
      <c r="V566" s="944"/>
      <c r="W566" s="1273" t="s">
        <v>5870</v>
      </c>
      <c r="X566" s="1274"/>
      <c r="Y566" s="1267">
        <v>4.17E-4</v>
      </c>
      <c r="Z566" s="927" t="s">
        <v>3381</v>
      </c>
    </row>
    <row r="567" spans="19:26" ht="27.6" customHeight="1">
      <c r="S567" s="943"/>
      <c r="T567" s="944"/>
      <c r="U567" s="944"/>
      <c r="V567" s="944"/>
      <c r="W567" s="1273" t="s">
        <v>6004</v>
      </c>
      <c r="X567" s="1274"/>
      <c r="Y567" s="1267"/>
      <c r="Z567" s="927" t="s">
        <v>3381</v>
      </c>
    </row>
    <row r="568" spans="19:26" ht="27.6" customHeight="1">
      <c r="S568" s="943"/>
      <c r="T568" s="944"/>
      <c r="U568" s="944"/>
      <c r="V568" s="944"/>
      <c r="W568" s="1273" t="s">
        <v>6005</v>
      </c>
      <c r="X568" s="1274"/>
      <c r="Y568" s="1267"/>
      <c r="Z568" s="927" t="s">
        <v>3381</v>
      </c>
    </row>
    <row r="569" spans="19:26" ht="13.5" customHeight="1">
      <c r="S569" s="943"/>
      <c r="T569" s="944"/>
      <c r="U569" s="944"/>
      <c r="V569" s="944"/>
      <c r="W569" s="1273" t="s">
        <v>5871</v>
      </c>
      <c r="X569" s="1274"/>
      <c r="Y569" s="1267">
        <v>4.17E-4</v>
      </c>
      <c r="Z569" s="927" t="s">
        <v>3381</v>
      </c>
    </row>
    <row r="570" spans="19:26" ht="27.6" customHeight="1">
      <c r="S570" s="943"/>
      <c r="T570" s="944"/>
      <c r="U570" s="944"/>
      <c r="V570" s="945"/>
      <c r="W570" s="1273" t="s">
        <v>6006</v>
      </c>
      <c r="X570" s="1274"/>
      <c r="Y570" s="1276"/>
      <c r="Z570" s="927" t="s">
        <v>3381</v>
      </c>
    </row>
    <row r="571" spans="19:26" ht="13.5" customHeight="1">
      <c r="S571" s="943"/>
      <c r="T571" s="944"/>
      <c r="U571" s="944"/>
      <c r="V571" s="944"/>
      <c r="W571" s="1273" t="s">
        <v>6007</v>
      </c>
      <c r="X571" s="1274"/>
      <c r="Y571" s="1277"/>
      <c r="Z571" s="927" t="s">
        <v>3381</v>
      </c>
    </row>
    <row r="572" spans="19:26" ht="27.6" customHeight="1">
      <c r="S572" s="943"/>
      <c r="T572" s="944"/>
      <c r="U572" s="944"/>
      <c r="V572" s="944"/>
      <c r="W572" s="1273" t="s">
        <v>3172</v>
      </c>
      <c r="X572" s="1274"/>
      <c r="Y572" s="947">
        <v>3.01E-4</v>
      </c>
      <c r="Z572" s="927" t="s">
        <v>3381</v>
      </c>
    </row>
    <row r="573" spans="19:26" ht="13.5" customHeight="1">
      <c r="S573" s="943"/>
      <c r="T573" s="944"/>
      <c r="U573" s="944"/>
      <c r="V573" s="944"/>
      <c r="W573" s="1273" t="s">
        <v>3173</v>
      </c>
      <c r="X573" s="1274"/>
      <c r="Y573" s="942">
        <v>3.5199999999999999E-4</v>
      </c>
      <c r="Z573" s="927" t="s">
        <v>3381</v>
      </c>
    </row>
    <row r="574" spans="19:26" ht="13.5" customHeight="1">
      <c r="S574" s="943"/>
      <c r="T574" s="944"/>
      <c r="U574" s="944"/>
      <c r="V574" s="944"/>
      <c r="W574" s="1273" t="s">
        <v>3328</v>
      </c>
      <c r="X574" s="1274"/>
      <c r="Y574" s="1267">
        <v>1.1400000000000001E-4</v>
      </c>
      <c r="Z574" s="927" t="s">
        <v>3381</v>
      </c>
    </row>
    <row r="575" spans="19:26" ht="13.5" customHeight="1">
      <c r="S575" s="943"/>
      <c r="T575" s="944"/>
      <c r="U575" s="944"/>
      <c r="V575" s="944"/>
      <c r="W575" s="1273" t="s">
        <v>3329</v>
      </c>
      <c r="X575" s="1274"/>
      <c r="Y575" s="1267"/>
      <c r="Z575" s="927" t="s">
        <v>3381</v>
      </c>
    </row>
    <row r="576" spans="19:26" ht="13.5" customHeight="1">
      <c r="S576" s="943"/>
      <c r="T576" s="944"/>
      <c r="U576" s="944"/>
      <c r="V576" s="944"/>
      <c r="W576" s="1273" t="s">
        <v>3330</v>
      </c>
      <c r="X576" s="1274"/>
      <c r="Y576" s="1267"/>
      <c r="Z576" s="927" t="s">
        <v>3381</v>
      </c>
    </row>
    <row r="577" spans="19:26" ht="13.5" customHeight="1">
      <c r="S577" s="943"/>
      <c r="T577" s="944"/>
      <c r="U577" s="944"/>
      <c r="V577" s="944"/>
      <c r="W577" s="1273" t="s">
        <v>3331</v>
      </c>
      <c r="X577" s="1274"/>
      <c r="Y577" s="1267"/>
      <c r="Z577" s="927" t="s">
        <v>3381</v>
      </c>
    </row>
    <row r="578" spans="19:26" ht="13.5" customHeight="1">
      <c r="S578" s="943"/>
      <c r="T578" s="944"/>
      <c r="U578" s="944"/>
      <c r="V578" s="944"/>
      <c r="W578" s="1273" t="s">
        <v>3332</v>
      </c>
      <c r="X578" s="1274"/>
      <c r="Y578" s="1267"/>
      <c r="Z578" s="927" t="s">
        <v>3381</v>
      </c>
    </row>
    <row r="579" spans="19:26" ht="13.5" customHeight="1">
      <c r="S579" s="943"/>
      <c r="T579" s="944"/>
      <c r="U579" s="944"/>
      <c r="V579" s="944"/>
      <c r="W579" s="1273" t="s">
        <v>3408</v>
      </c>
      <c r="X579" s="1274"/>
      <c r="Y579" s="1267"/>
      <c r="Z579" s="927" t="s">
        <v>3381</v>
      </c>
    </row>
    <row r="580" spans="19:26" ht="13.5" customHeight="1">
      <c r="S580" s="943"/>
      <c r="T580" s="944"/>
      <c r="U580" s="944"/>
      <c r="V580" s="944"/>
      <c r="W580" s="1273" t="s">
        <v>3601</v>
      </c>
      <c r="X580" s="1274"/>
      <c r="Y580" s="1267"/>
      <c r="Z580" s="927" t="s">
        <v>3381</v>
      </c>
    </row>
    <row r="581" spans="19:26" ht="13.5" customHeight="1">
      <c r="S581" s="943"/>
      <c r="T581" s="944"/>
      <c r="U581" s="944"/>
      <c r="V581" s="944"/>
      <c r="W581" s="1273" t="s">
        <v>3865</v>
      </c>
      <c r="X581" s="1274"/>
      <c r="Y581" s="1267"/>
      <c r="Z581" s="927" t="s">
        <v>3381</v>
      </c>
    </row>
    <row r="582" spans="19:26" ht="13.5" customHeight="1">
      <c r="S582" s="943"/>
      <c r="T582" s="944"/>
      <c r="U582" s="944"/>
      <c r="V582" s="944"/>
      <c r="W582" s="1273" t="s">
        <v>6008</v>
      </c>
      <c r="X582" s="1274"/>
      <c r="Y582" s="1267"/>
      <c r="Z582" s="927" t="s">
        <v>3381</v>
      </c>
    </row>
    <row r="583" spans="19:26" ht="13.5" customHeight="1">
      <c r="S583" s="943"/>
      <c r="T583" s="944"/>
      <c r="U583" s="944"/>
      <c r="V583" s="944"/>
      <c r="W583" s="1273" t="s">
        <v>6009</v>
      </c>
      <c r="X583" s="1274"/>
      <c r="Y583" s="1267"/>
      <c r="Z583" s="927" t="s">
        <v>3381</v>
      </c>
    </row>
    <row r="584" spans="19:26" ht="13.5" customHeight="1">
      <c r="S584" s="943"/>
      <c r="T584" s="944"/>
      <c r="U584" s="944"/>
      <c r="V584" s="944"/>
      <c r="W584" s="1273" t="s">
        <v>6010</v>
      </c>
      <c r="X584" s="1274"/>
      <c r="Y584" s="1267"/>
      <c r="Z584" s="927" t="s">
        <v>3381</v>
      </c>
    </row>
    <row r="585" spans="19:26" ht="13.5" customHeight="1">
      <c r="S585" s="943"/>
      <c r="T585" s="944"/>
      <c r="U585" s="944"/>
      <c r="V585" s="944"/>
      <c r="W585" s="1273" t="s">
        <v>6011</v>
      </c>
      <c r="X585" s="1274"/>
      <c r="Y585" s="1267"/>
      <c r="Z585" s="927" t="s">
        <v>3381</v>
      </c>
    </row>
    <row r="586" spans="19:26" ht="13.5" customHeight="1">
      <c r="S586" s="943"/>
      <c r="T586" s="944"/>
      <c r="U586" s="944"/>
      <c r="V586" s="944"/>
      <c r="W586" s="1273" t="s">
        <v>6012</v>
      </c>
      <c r="X586" s="1274"/>
      <c r="Y586" s="1267"/>
      <c r="Z586" s="927" t="s">
        <v>3381</v>
      </c>
    </row>
    <row r="587" spans="19:26" ht="13.5" customHeight="1">
      <c r="S587" s="943"/>
      <c r="T587" s="944"/>
      <c r="U587" s="944"/>
      <c r="V587" s="944"/>
      <c r="W587" s="1273" t="s">
        <v>3409</v>
      </c>
      <c r="X587" s="1274"/>
      <c r="Y587" s="1267"/>
      <c r="Z587" s="927" t="s">
        <v>3381</v>
      </c>
    </row>
    <row r="588" spans="19:26" ht="13.5" customHeight="1">
      <c r="S588" s="943"/>
      <c r="T588" s="944"/>
      <c r="U588" s="944"/>
      <c r="V588" s="944"/>
      <c r="W588" s="1273" t="s">
        <v>3720</v>
      </c>
      <c r="X588" s="1274"/>
      <c r="Y588" s="942" t="s">
        <v>4627</v>
      </c>
      <c r="Z588" s="927" t="s">
        <v>3381</v>
      </c>
    </row>
    <row r="589" spans="19:26" ht="13.5" customHeight="1">
      <c r="S589" s="943"/>
      <c r="T589" s="944"/>
      <c r="U589" s="944"/>
      <c r="V589" s="944"/>
      <c r="W589" s="1273" t="s">
        <v>3135</v>
      </c>
      <c r="X589" s="1274"/>
      <c r="Y589" s="942">
        <v>2.8299999999999999E-4</v>
      </c>
      <c r="Z589" s="927" t="s">
        <v>3381</v>
      </c>
    </row>
    <row r="590" spans="19:26" ht="13.5" customHeight="1">
      <c r="S590" s="943"/>
      <c r="T590" s="944"/>
      <c r="U590" s="944"/>
      <c r="V590" s="944"/>
      <c r="W590" s="1273" t="s">
        <v>3174</v>
      </c>
      <c r="X590" s="1274"/>
      <c r="Y590" s="942">
        <v>4.3899999999999999E-4</v>
      </c>
      <c r="Z590" s="927" t="s">
        <v>3381</v>
      </c>
    </row>
    <row r="591" spans="19:26" ht="13.5" customHeight="1">
      <c r="S591" s="943"/>
      <c r="T591" s="944"/>
      <c r="U591" s="944"/>
      <c r="V591" s="944"/>
      <c r="W591" s="1273" t="s">
        <v>3363</v>
      </c>
      <c r="X591" s="1274"/>
      <c r="Y591" s="1276">
        <v>1.2400000000000001E-4</v>
      </c>
      <c r="Z591" s="927" t="s">
        <v>3381</v>
      </c>
    </row>
    <row r="592" spans="19:26" ht="13.5" customHeight="1">
      <c r="S592" s="943"/>
      <c r="T592" s="944"/>
      <c r="U592" s="944"/>
      <c r="V592" s="944"/>
      <c r="W592" s="1273" t="s">
        <v>6013</v>
      </c>
      <c r="X592" s="1274"/>
      <c r="Y592" s="1267"/>
      <c r="Z592" s="927" t="s">
        <v>3381</v>
      </c>
    </row>
    <row r="593" spans="19:26" ht="13.5" customHeight="1">
      <c r="S593" s="943"/>
      <c r="T593" s="944"/>
      <c r="U593" s="944"/>
      <c r="V593" s="944"/>
      <c r="W593" s="1273" t="s">
        <v>6014</v>
      </c>
      <c r="X593" s="1274"/>
      <c r="Y593" s="1267"/>
      <c r="Z593" s="927" t="s">
        <v>3381</v>
      </c>
    </row>
    <row r="594" spans="19:26" ht="13.5" customHeight="1">
      <c r="S594" s="943"/>
      <c r="T594" s="944"/>
      <c r="U594" s="944"/>
      <c r="V594" s="944"/>
      <c r="W594" s="1273" t="s">
        <v>6015</v>
      </c>
      <c r="X594" s="1274"/>
      <c r="Y594" s="1267"/>
      <c r="Z594" s="927" t="s">
        <v>3381</v>
      </c>
    </row>
    <row r="595" spans="19:26" ht="27.6" customHeight="1">
      <c r="S595" s="943"/>
      <c r="T595" s="944"/>
      <c r="U595" s="944"/>
      <c r="V595" s="944"/>
      <c r="W595" s="1273" t="s">
        <v>6016</v>
      </c>
      <c r="X595" s="1274"/>
      <c r="Y595" s="1267"/>
      <c r="Z595" s="927" t="s">
        <v>3381</v>
      </c>
    </row>
    <row r="596" spans="19:26" ht="27.6" customHeight="1">
      <c r="S596" s="943"/>
      <c r="T596" s="944"/>
      <c r="U596" s="944"/>
      <c r="V596" s="944"/>
      <c r="W596" s="1273" t="s">
        <v>6017</v>
      </c>
      <c r="X596" s="1274"/>
      <c r="Y596" s="1267"/>
      <c r="Z596" s="927" t="s">
        <v>3381</v>
      </c>
    </row>
    <row r="597" spans="19:26" ht="13.5" customHeight="1">
      <c r="S597" s="943"/>
      <c r="T597" s="944"/>
      <c r="U597" s="944"/>
      <c r="V597" s="944"/>
      <c r="W597" s="1273" t="s">
        <v>3478</v>
      </c>
      <c r="X597" s="1274"/>
      <c r="Y597" s="1270"/>
      <c r="Z597" s="927" t="s">
        <v>3381</v>
      </c>
    </row>
    <row r="598" spans="19:26" ht="13.5" customHeight="1">
      <c r="S598" s="943"/>
      <c r="T598" s="944"/>
      <c r="U598" s="944"/>
      <c r="V598" s="944"/>
      <c r="W598" s="1273" t="s">
        <v>3467</v>
      </c>
      <c r="X598" s="1274"/>
      <c r="Y598" s="1267" t="s">
        <v>4627</v>
      </c>
      <c r="Z598" s="927" t="s">
        <v>3381</v>
      </c>
    </row>
    <row r="599" spans="19:26" ht="13.5" customHeight="1">
      <c r="S599" s="943"/>
      <c r="T599" s="944"/>
      <c r="U599" s="944"/>
      <c r="V599" s="944"/>
      <c r="W599" s="1273" t="s">
        <v>4042</v>
      </c>
      <c r="X599" s="1274"/>
      <c r="Y599" s="1267"/>
      <c r="Z599" s="927" t="s">
        <v>3381</v>
      </c>
    </row>
    <row r="600" spans="19:26" ht="13.5" customHeight="1">
      <c r="S600" s="943"/>
      <c r="T600" s="944"/>
      <c r="U600" s="944"/>
      <c r="V600" s="944"/>
      <c r="W600" s="1273" t="s">
        <v>3468</v>
      </c>
      <c r="X600" s="1274"/>
      <c r="Y600" s="1270"/>
      <c r="Z600" s="927" t="s">
        <v>3381</v>
      </c>
    </row>
    <row r="601" spans="19:26" ht="13.5" customHeight="1">
      <c r="S601" s="943"/>
      <c r="T601" s="944"/>
      <c r="U601" s="944"/>
      <c r="V601" s="944"/>
      <c r="W601" s="1273" t="s">
        <v>3175</v>
      </c>
      <c r="X601" s="1274"/>
      <c r="Y601" s="942">
        <v>2.61E-4</v>
      </c>
      <c r="Z601" s="927" t="s">
        <v>3381</v>
      </c>
    </row>
    <row r="602" spans="19:26" ht="27.6" customHeight="1">
      <c r="S602" s="943"/>
      <c r="T602" s="944"/>
      <c r="U602" s="944"/>
      <c r="V602" s="944"/>
      <c r="W602" s="1273" t="s">
        <v>3564</v>
      </c>
      <c r="X602" s="1274"/>
      <c r="Y602" s="1267">
        <v>5.0900000000000001E-4</v>
      </c>
      <c r="Z602" s="927" t="s">
        <v>3381</v>
      </c>
    </row>
    <row r="603" spans="19:26" ht="27.6" customHeight="1">
      <c r="S603" s="943"/>
      <c r="T603" s="944"/>
      <c r="U603" s="944"/>
      <c r="V603" s="944"/>
      <c r="W603" s="1273" t="s">
        <v>3735</v>
      </c>
      <c r="X603" s="1274"/>
      <c r="Y603" s="1267"/>
      <c r="Z603" s="927" t="s">
        <v>3381</v>
      </c>
    </row>
    <row r="604" spans="19:26" ht="13.5" customHeight="1">
      <c r="S604" s="943"/>
      <c r="T604" s="944"/>
      <c r="U604" s="944"/>
      <c r="V604" s="944"/>
      <c r="W604" s="1273" t="s">
        <v>3736</v>
      </c>
      <c r="X604" s="1274"/>
      <c r="Y604" s="1267"/>
      <c r="Z604" s="927" t="s">
        <v>3381</v>
      </c>
    </row>
    <row r="605" spans="19:26" ht="13.5" customHeight="1">
      <c r="S605" s="943"/>
      <c r="T605" s="944"/>
      <c r="U605" s="944"/>
      <c r="V605" s="944"/>
      <c r="W605" s="1273" t="s">
        <v>3737</v>
      </c>
      <c r="X605" s="1274"/>
      <c r="Y605" s="1267"/>
      <c r="Z605" s="927" t="s">
        <v>3381</v>
      </c>
    </row>
    <row r="606" spans="19:26" ht="13.5" customHeight="1">
      <c r="S606" s="943"/>
      <c r="T606" s="944"/>
      <c r="U606" s="944"/>
      <c r="V606" s="944"/>
      <c r="W606" s="1273" t="s">
        <v>6018</v>
      </c>
      <c r="X606" s="1274"/>
      <c r="Y606" s="1267"/>
      <c r="Z606" s="927" t="s">
        <v>3381</v>
      </c>
    </row>
    <row r="607" spans="19:26" ht="13.5" customHeight="1">
      <c r="S607" s="943"/>
      <c r="T607" s="944"/>
      <c r="U607" s="944"/>
      <c r="V607" s="944"/>
      <c r="W607" s="1273" t="s">
        <v>6019</v>
      </c>
      <c r="X607" s="1274"/>
      <c r="Y607" s="1267"/>
      <c r="Z607" s="927" t="s">
        <v>3381</v>
      </c>
    </row>
    <row r="608" spans="19:26" ht="13.5" customHeight="1">
      <c r="S608" s="943"/>
      <c r="T608" s="944"/>
      <c r="U608" s="944"/>
      <c r="V608" s="944"/>
      <c r="W608" s="1273" t="s">
        <v>6020</v>
      </c>
      <c r="X608" s="1274"/>
      <c r="Y608" s="1267"/>
      <c r="Z608" s="927" t="s">
        <v>3381</v>
      </c>
    </row>
    <row r="609" spans="19:26" ht="13.5" customHeight="1">
      <c r="S609" s="943"/>
      <c r="T609" s="944"/>
      <c r="U609" s="944"/>
      <c r="V609" s="944"/>
      <c r="W609" s="1273" t="s">
        <v>6021</v>
      </c>
      <c r="X609" s="1274"/>
      <c r="Y609" s="1267"/>
      <c r="Z609" s="927" t="s">
        <v>3381</v>
      </c>
    </row>
    <row r="610" spans="19:26" ht="13.5" customHeight="1">
      <c r="S610" s="943"/>
      <c r="T610" s="944"/>
      <c r="U610" s="944"/>
      <c r="V610" s="944"/>
      <c r="W610" s="1273" t="s">
        <v>6022</v>
      </c>
      <c r="X610" s="1274"/>
      <c r="Y610" s="1267"/>
      <c r="Z610" s="927" t="s">
        <v>3381</v>
      </c>
    </row>
    <row r="611" spans="19:26" ht="13.5" customHeight="1">
      <c r="S611" s="943"/>
      <c r="T611" s="944"/>
      <c r="U611" s="944"/>
      <c r="V611" s="944"/>
      <c r="W611" s="1273" t="s">
        <v>3565</v>
      </c>
      <c r="X611" s="1274"/>
      <c r="Y611" s="1267"/>
      <c r="Z611" s="927" t="s">
        <v>3381</v>
      </c>
    </row>
    <row r="612" spans="19:26" ht="13.5" customHeight="1">
      <c r="S612" s="943"/>
      <c r="T612" s="944"/>
      <c r="U612" s="944"/>
      <c r="V612" s="944"/>
      <c r="W612" s="1273" t="s">
        <v>3176</v>
      </c>
      <c r="X612" s="1274"/>
      <c r="Y612" s="942">
        <v>4.8000000000000001E-4</v>
      </c>
      <c r="Z612" s="927" t="s">
        <v>3381</v>
      </c>
    </row>
    <row r="613" spans="19:26" ht="41.45" customHeight="1">
      <c r="S613" s="943"/>
      <c r="T613" s="944"/>
      <c r="U613" s="944"/>
      <c r="V613" s="944"/>
      <c r="W613" s="1273" t="s">
        <v>3370</v>
      </c>
      <c r="X613" s="1274"/>
      <c r="Y613" s="1267">
        <v>1.84E-4</v>
      </c>
      <c r="Z613" s="927" t="s">
        <v>3381</v>
      </c>
    </row>
    <row r="614" spans="19:26" ht="41.45" customHeight="1">
      <c r="S614" s="943"/>
      <c r="T614" s="944"/>
      <c r="U614" s="944"/>
      <c r="V614" s="944"/>
      <c r="W614" s="1273" t="s">
        <v>3496</v>
      </c>
      <c r="X614" s="1274"/>
      <c r="Y614" s="1267"/>
      <c r="Z614" s="927" t="s">
        <v>3381</v>
      </c>
    </row>
    <row r="615" spans="19:26" ht="41.45" customHeight="1">
      <c r="S615" s="943"/>
      <c r="T615" s="944"/>
      <c r="U615" s="944"/>
      <c r="V615" s="944"/>
      <c r="W615" s="1273" t="s">
        <v>4125</v>
      </c>
      <c r="X615" s="1274"/>
      <c r="Y615" s="1267"/>
      <c r="Z615" s="927" t="s">
        <v>3381</v>
      </c>
    </row>
    <row r="616" spans="19:26" ht="41.45" customHeight="1">
      <c r="S616" s="943"/>
      <c r="T616" s="944"/>
      <c r="U616" s="944"/>
      <c r="V616" s="944"/>
      <c r="W616" s="1273" t="s">
        <v>3497</v>
      </c>
      <c r="X616" s="1274"/>
      <c r="Y616" s="1267"/>
      <c r="Z616" s="927" t="s">
        <v>3381</v>
      </c>
    </row>
    <row r="617" spans="19:26" ht="13.5" customHeight="1">
      <c r="S617" s="943"/>
      <c r="T617" s="944"/>
      <c r="U617" s="944"/>
      <c r="V617" s="944"/>
      <c r="W617" s="1273" t="s">
        <v>3684</v>
      </c>
      <c r="X617" s="1274"/>
      <c r="Y617" s="1267">
        <v>4.37E-4</v>
      </c>
      <c r="Z617" s="927" t="s">
        <v>3381</v>
      </c>
    </row>
    <row r="618" spans="19:26" ht="27.6" customHeight="1">
      <c r="S618" s="943"/>
      <c r="T618" s="944"/>
      <c r="U618" s="944"/>
      <c r="V618" s="944"/>
      <c r="W618" s="1273" t="s">
        <v>4051</v>
      </c>
      <c r="X618" s="1274"/>
      <c r="Y618" s="1267"/>
      <c r="Z618" s="927" t="s">
        <v>3381</v>
      </c>
    </row>
    <row r="619" spans="19:26" ht="27.6" customHeight="1">
      <c r="S619" s="943"/>
      <c r="T619" s="944"/>
      <c r="U619" s="944"/>
      <c r="V619" s="944"/>
      <c r="W619" s="1273" t="s">
        <v>3685</v>
      </c>
      <c r="X619" s="1274"/>
      <c r="Y619" s="1267"/>
      <c r="Z619" s="927" t="s">
        <v>3381</v>
      </c>
    </row>
    <row r="620" spans="19:26" ht="27.6" customHeight="1">
      <c r="S620" s="943"/>
      <c r="T620" s="944"/>
      <c r="U620" s="944"/>
      <c r="V620" s="944"/>
      <c r="W620" s="1273" t="s">
        <v>4120</v>
      </c>
      <c r="X620" s="1274"/>
      <c r="Y620" s="1267">
        <v>3.8099999999999999E-4</v>
      </c>
      <c r="Z620" s="927" t="s">
        <v>3381</v>
      </c>
    </row>
    <row r="621" spans="19:26" ht="13.5" customHeight="1">
      <c r="S621" s="943"/>
      <c r="T621" s="944"/>
      <c r="U621" s="944"/>
      <c r="V621" s="944"/>
      <c r="W621" s="1273" t="s">
        <v>6023</v>
      </c>
      <c r="X621" s="1274"/>
      <c r="Y621" s="1267"/>
      <c r="Z621" s="927" t="s">
        <v>3381</v>
      </c>
    </row>
    <row r="622" spans="19:26" ht="13.5" customHeight="1">
      <c r="S622" s="943"/>
      <c r="T622" s="944"/>
      <c r="U622" s="944"/>
      <c r="V622" s="944"/>
      <c r="W622" s="1273" t="s">
        <v>6024</v>
      </c>
      <c r="X622" s="1274"/>
      <c r="Y622" s="1267"/>
      <c r="Z622" s="927" t="s">
        <v>3381</v>
      </c>
    </row>
    <row r="623" spans="19:26" ht="13.5" customHeight="1">
      <c r="S623" s="943"/>
      <c r="T623" s="944"/>
      <c r="U623" s="944"/>
      <c r="V623" s="944"/>
      <c r="W623" s="1273" t="s">
        <v>4121</v>
      </c>
      <c r="X623" s="1274"/>
      <c r="Y623" s="1267"/>
      <c r="Z623" s="927" t="s">
        <v>3381</v>
      </c>
    </row>
    <row r="624" spans="19:26" ht="13.5" customHeight="1">
      <c r="S624" s="943"/>
      <c r="T624" s="944"/>
      <c r="U624" s="944"/>
      <c r="V624" s="944"/>
      <c r="W624" s="1273" t="s">
        <v>3177</v>
      </c>
      <c r="X624" s="1274"/>
      <c r="Y624" s="938">
        <v>4.37E-4</v>
      </c>
      <c r="Z624" s="927" t="s">
        <v>3381</v>
      </c>
    </row>
    <row r="625" spans="19:26" ht="13.5" customHeight="1">
      <c r="S625" s="943"/>
      <c r="T625" s="944"/>
      <c r="U625" s="944"/>
      <c r="V625" s="944"/>
      <c r="W625" s="1273" t="s">
        <v>3351</v>
      </c>
      <c r="X625" s="1274"/>
      <c r="Y625" s="1296">
        <v>5.2599999999999999E-4</v>
      </c>
      <c r="Z625" s="927" t="s">
        <v>3381</v>
      </c>
    </row>
    <row r="626" spans="19:26" ht="27.6" customHeight="1">
      <c r="S626" s="943"/>
      <c r="T626" s="944"/>
      <c r="U626" s="944"/>
      <c r="V626" s="944"/>
      <c r="W626" s="1273" t="s">
        <v>3956</v>
      </c>
      <c r="X626" s="1274"/>
      <c r="Y626" s="1286"/>
      <c r="Z626" s="927" t="s">
        <v>3381</v>
      </c>
    </row>
    <row r="627" spans="19:26" ht="13.5" customHeight="1">
      <c r="S627" s="943"/>
      <c r="T627" s="944"/>
      <c r="U627" s="944"/>
      <c r="V627" s="944"/>
      <c r="W627" s="1273" t="s">
        <v>3445</v>
      </c>
      <c r="X627" s="1274"/>
      <c r="Y627" s="1290"/>
      <c r="Z627" s="927" t="s">
        <v>3381</v>
      </c>
    </row>
    <row r="628" spans="19:26" ht="27.6" customHeight="1">
      <c r="S628" s="943"/>
      <c r="T628" s="944"/>
      <c r="U628" s="944"/>
      <c r="V628" s="944"/>
      <c r="W628" s="1273" t="s">
        <v>3592</v>
      </c>
      <c r="X628" s="1274"/>
      <c r="Y628" s="1297">
        <v>4.6799999999999999E-4</v>
      </c>
      <c r="Z628" s="927" t="s">
        <v>3381</v>
      </c>
    </row>
    <row r="629" spans="19:26" ht="27.6" customHeight="1">
      <c r="S629" s="943"/>
      <c r="T629" s="944"/>
      <c r="U629" s="944"/>
      <c r="V629" s="944"/>
      <c r="W629" s="1273" t="s">
        <v>3593</v>
      </c>
      <c r="X629" s="1274"/>
      <c r="Y629" s="1297"/>
      <c r="Z629" s="927" t="s">
        <v>3381</v>
      </c>
    </row>
    <row r="630" spans="19:26" ht="13.5" customHeight="1">
      <c r="S630" s="943"/>
      <c r="T630" s="944"/>
      <c r="U630" s="944"/>
      <c r="V630" s="944"/>
      <c r="W630" s="1273" t="s">
        <v>6025</v>
      </c>
      <c r="X630" s="1274"/>
      <c r="Y630" s="1297"/>
      <c r="Z630" s="927" t="s">
        <v>3381</v>
      </c>
    </row>
    <row r="631" spans="19:26" ht="13.5" customHeight="1">
      <c r="S631" s="943"/>
      <c r="T631" s="944"/>
      <c r="U631" s="944"/>
      <c r="V631" s="944"/>
      <c r="W631" s="1273" t="s">
        <v>3594</v>
      </c>
      <c r="X631" s="1274"/>
      <c r="Y631" s="1298"/>
      <c r="Z631" s="927" t="s">
        <v>3381</v>
      </c>
    </row>
    <row r="632" spans="19:26" ht="13.5" customHeight="1">
      <c r="S632" s="943"/>
      <c r="T632" s="944"/>
      <c r="U632" s="944"/>
      <c r="V632" s="944"/>
      <c r="W632" s="1273" t="s">
        <v>3957</v>
      </c>
      <c r="X632" s="1274"/>
      <c r="Y632" s="1276">
        <v>1.7000000000000001E-4</v>
      </c>
      <c r="Z632" s="927" t="s">
        <v>3381</v>
      </c>
    </row>
    <row r="633" spans="19:26" ht="13.5" customHeight="1">
      <c r="S633" s="943"/>
      <c r="T633" s="944"/>
      <c r="U633" s="944"/>
      <c r="V633" s="944"/>
      <c r="W633" s="1273" t="s">
        <v>3958</v>
      </c>
      <c r="X633" s="1274"/>
      <c r="Y633" s="1267"/>
      <c r="Z633" s="927" t="s">
        <v>3381</v>
      </c>
    </row>
    <row r="634" spans="19:26" ht="27.6" customHeight="1">
      <c r="S634" s="943"/>
      <c r="T634" s="944"/>
      <c r="U634" s="944"/>
      <c r="V634" s="944"/>
      <c r="W634" s="1273" t="s">
        <v>3959</v>
      </c>
      <c r="X634" s="1274"/>
      <c r="Y634" s="1267"/>
      <c r="Z634" s="927" t="s">
        <v>3381</v>
      </c>
    </row>
    <row r="635" spans="19:26" ht="27.6" customHeight="1">
      <c r="S635" s="943"/>
      <c r="T635" s="944"/>
      <c r="U635" s="944"/>
      <c r="V635" s="944"/>
      <c r="W635" s="1273" t="s">
        <v>3729</v>
      </c>
      <c r="X635" s="1274"/>
      <c r="Y635" s="1267">
        <v>4.5300000000000001E-4</v>
      </c>
      <c r="Z635" s="927" t="s">
        <v>3381</v>
      </c>
    </row>
    <row r="636" spans="19:26" ht="13.5" customHeight="1">
      <c r="S636" s="943"/>
      <c r="T636" s="944"/>
      <c r="U636" s="944"/>
      <c r="V636" s="944"/>
      <c r="W636" s="1273" t="s">
        <v>4132</v>
      </c>
      <c r="X636" s="1274"/>
      <c r="Y636" s="1267"/>
      <c r="Z636" s="927" t="s">
        <v>3381</v>
      </c>
    </row>
    <row r="637" spans="19:26" ht="13.5" customHeight="1">
      <c r="S637" s="943"/>
      <c r="T637" s="944"/>
      <c r="U637" s="944"/>
      <c r="V637" s="944"/>
      <c r="W637" s="1273" t="s">
        <v>3730</v>
      </c>
      <c r="X637" s="1274"/>
      <c r="Y637" s="1267"/>
      <c r="Z637" s="927" t="s">
        <v>3381</v>
      </c>
    </row>
    <row r="638" spans="19:26" ht="13.5" customHeight="1">
      <c r="S638" s="943"/>
      <c r="T638" s="944"/>
      <c r="U638" s="944"/>
      <c r="V638" s="944"/>
      <c r="W638" s="1273" t="s">
        <v>4169</v>
      </c>
      <c r="X638" s="1274"/>
      <c r="Y638" s="1267">
        <v>5.2400000000000005E-4</v>
      </c>
      <c r="Z638" s="927" t="s">
        <v>3381</v>
      </c>
    </row>
    <row r="639" spans="19:26" ht="27.6" customHeight="1">
      <c r="S639" s="943"/>
      <c r="T639" s="944"/>
      <c r="U639" s="944"/>
      <c r="V639" s="944"/>
      <c r="W639" s="1273" t="s">
        <v>4170</v>
      </c>
      <c r="X639" s="1274"/>
      <c r="Y639" s="1267"/>
      <c r="Z639" s="927" t="s">
        <v>3381</v>
      </c>
    </row>
    <row r="640" spans="19:26" ht="27.6" customHeight="1">
      <c r="S640" s="943"/>
      <c r="T640" s="944"/>
      <c r="U640" s="944"/>
      <c r="V640" s="944"/>
      <c r="W640" s="1273" t="s">
        <v>4171</v>
      </c>
      <c r="X640" s="1274"/>
      <c r="Y640" s="1267"/>
      <c r="Z640" s="927" t="s">
        <v>3381</v>
      </c>
    </row>
    <row r="641" spans="19:26" ht="27.6" customHeight="1">
      <c r="S641" s="943"/>
      <c r="T641" s="944"/>
      <c r="U641" s="944"/>
      <c r="V641" s="944"/>
      <c r="W641" s="1273" t="s">
        <v>4172</v>
      </c>
      <c r="X641" s="1274"/>
      <c r="Y641" s="1267"/>
      <c r="Z641" s="927" t="s">
        <v>3381</v>
      </c>
    </row>
    <row r="642" spans="19:26" ht="13.5" customHeight="1">
      <c r="S642" s="943"/>
      <c r="T642" s="944"/>
      <c r="U642" s="944"/>
      <c r="V642" s="944"/>
      <c r="W642" s="1273" t="s">
        <v>4173</v>
      </c>
      <c r="X642" s="1274"/>
      <c r="Y642" s="1267"/>
      <c r="Z642" s="927" t="s">
        <v>3381</v>
      </c>
    </row>
    <row r="643" spans="19:26" ht="13.5" customHeight="1">
      <c r="S643" s="943"/>
      <c r="T643" s="944"/>
      <c r="U643" s="944"/>
      <c r="V643" s="944"/>
      <c r="W643" s="1273" t="s">
        <v>4174</v>
      </c>
      <c r="X643" s="1274"/>
      <c r="Y643" s="1267"/>
      <c r="Z643" s="927" t="s">
        <v>3381</v>
      </c>
    </row>
    <row r="644" spans="19:26">
      <c r="S644" s="943"/>
      <c r="T644" s="944"/>
      <c r="U644" s="944"/>
      <c r="V644" s="944"/>
      <c r="W644" s="1273" t="s">
        <v>3178</v>
      </c>
      <c r="X644" s="1274"/>
      <c r="Y644" s="942">
        <v>4.5399999999999998E-4</v>
      </c>
      <c r="Z644" s="927" t="s">
        <v>3381</v>
      </c>
    </row>
    <row r="645" spans="19:26">
      <c r="S645" s="943"/>
      <c r="T645" s="944"/>
      <c r="U645" s="944"/>
      <c r="V645" s="944"/>
      <c r="W645" s="1273" t="s">
        <v>3726</v>
      </c>
      <c r="X645" s="1274"/>
      <c r="Y645" s="1267">
        <v>5.0199999999999995E-4</v>
      </c>
      <c r="Z645" s="927" t="s">
        <v>3381</v>
      </c>
    </row>
    <row r="646" spans="19:26" ht="27.6" customHeight="1">
      <c r="S646" s="943"/>
      <c r="T646" s="944"/>
      <c r="U646" s="944"/>
      <c r="V646" s="944"/>
      <c r="W646" s="1273" t="s">
        <v>3727</v>
      </c>
      <c r="X646" s="1274"/>
      <c r="Y646" s="1267"/>
      <c r="Z646" s="927" t="s">
        <v>3381</v>
      </c>
    </row>
    <row r="647" spans="19:26" ht="13.5" customHeight="1">
      <c r="S647" s="943"/>
      <c r="T647" s="944"/>
      <c r="U647" s="944"/>
      <c r="V647" s="944"/>
      <c r="W647" s="1273" t="s">
        <v>3728</v>
      </c>
      <c r="X647" s="1274"/>
      <c r="Y647" s="1267"/>
      <c r="Z647" s="927" t="s">
        <v>3381</v>
      </c>
    </row>
    <row r="648" spans="19:26" ht="13.5" customHeight="1">
      <c r="S648" s="943"/>
      <c r="T648" s="944"/>
      <c r="U648" s="944"/>
      <c r="V648" s="944"/>
      <c r="W648" s="1273" t="s">
        <v>5872</v>
      </c>
      <c r="X648" s="1274"/>
      <c r="Y648" s="1267">
        <v>4.2200000000000001E-4</v>
      </c>
      <c r="Z648" s="927" t="s">
        <v>3381</v>
      </c>
    </row>
    <row r="649" spans="19:26" ht="13.5" customHeight="1">
      <c r="S649" s="943"/>
      <c r="T649" s="944"/>
      <c r="U649" s="944"/>
      <c r="V649" s="944"/>
      <c r="W649" s="1273" t="s">
        <v>6026</v>
      </c>
      <c r="X649" s="1274"/>
      <c r="Y649" s="1267"/>
      <c r="Z649" s="927" t="s">
        <v>3381</v>
      </c>
    </row>
    <row r="650" spans="19:26" ht="13.5" customHeight="1">
      <c r="S650" s="943"/>
      <c r="T650" s="944"/>
      <c r="U650" s="944"/>
      <c r="V650" s="944"/>
      <c r="W650" s="1273" t="s">
        <v>6027</v>
      </c>
      <c r="X650" s="1274"/>
      <c r="Y650" s="1267"/>
      <c r="Z650" s="927" t="s">
        <v>3381</v>
      </c>
    </row>
    <row r="651" spans="19:26" ht="13.5" customHeight="1">
      <c r="S651" s="943"/>
      <c r="T651" s="944"/>
      <c r="U651" s="944"/>
      <c r="V651" s="944"/>
      <c r="W651" s="1273" t="s">
        <v>5873</v>
      </c>
      <c r="X651" s="1274"/>
      <c r="Y651" s="1267">
        <v>4.2299999999999998E-4</v>
      </c>
      <c r="Z651" s="927" t="s">
        <v>3381</v>
      </c>
    </row>
    <row r="652" spans="19:26" ht="27.6" customHeight="1">
      <c r="S652" s="943"/>
      <c r="T652" s="944"/>
      <c r="U652" s="944"/>
      <c r="V652" s="944"/>
      <c r="W652" s="1273" t="s">
        <v>6028</v>
      </c>
      <c r="X652" s="1274"/>
      <c r="Y652" s="1267"/>
      <c r="Z652" s="927" t="s">
        <v>3381</v>
      </c>
    </row>
    <row r="653" spans="19:26" ht="13.5" customHeight="1">
      <c r="S653" s="943"/>
      <c r="T653" s="944"/>
      <c r="U653" s="944"/>
      <c r="V653" s="944"/>
      <c r="W653" s="1273" t="s">
        <v>6029</v>
      </c>
      <c r="X653" s="1274"/>
      <c r="Y653" s="1267"/>
      <c r="Z653" s="927" t="s">
        <v>3381</v>
      </c>
    </row>
    <row r="654" spans="19:26" ht="14.25" customHeight="1">
      <c r="S654" s="943"/>
      <c r="T654" s="944"/>
      <c r="U654" s="944"/>
      <c r="V654" s="944"/>
      <c r="W654" s="1273" t="s">
        <v>3653</v>
      </c>
      <c r="X654" s="1274"/>
      <c r="Y654" s="1267">
        <v>3.0299999999999999E-4</v>
      </c>
      <c r="Z654" s="927" t="s">
        <v>3381</v>
      </c>
    </row>
    <row r="655" spans="19:26" ht="13.5" customHeight="1">
      <c r="S655" s="943"/>
      <c r="T655" s="944"/>
      <c r="U655" s="944"/>
      <c r="V655" s="944"/>
      <c r="W655" s="1273" t="s">
        <v>3974</v>
      </c>
      <c r="X655" s="1274"/>
      <c r="Y655" s="1267"/>
      <c r="Z655" s="927" t="s">
        <v>3381</v>
      </c>
    </row>
    <row r="656" spans="19:26" ht="13.5" customHeight="1">
      <c r="S656" s="943"/>
      <c r="T656" s="944"/>
      <c r="U656" s="944"/>
      <c r="V656" s="944"/>
      <c r="W656" s="1273" t="s">
        <v>3654</v>
      </c>
      <c r="X656" s="1274"/>
      <c r="Y656" s="1268"/>
      <c r="Z656" s="927" t="s">
        <v>3381</v>
      </c>
    </row>
    <row r="657" spans="19:26" ht="13.5" customHeight="1">
      <c r="S657" s="943"/>
      <c r="T657" s="944"/>
      <c r="U657" s="944"/>
      <c r="V657" s="944"/>
      <c r="W657" s="1273" t="s">
        <v>3648</v>
      </c>
      <c r="X657" s="1274"/>
      <c r="Y657" s="1276">
        <v>4.6900000000000002E-4</v>
      </c>
      <c r="Z657" s="927" t="s">
        <v>3381</v>
      </c>
    </row>
    <row r="658" spans="19:26" ht="13.5" customHeight="1">
      <c r="S658" s="943"/>
      <c r="T658" s="944"/>
      <c r="U658" s="944"/>
      <c r="V658" s="944"/>
      <c r="W658" s="1273" t="s">
        <v>3960</v>
      </c>
      <c r="X658" s="1274"/>
      <c r="Y658" s="1267"/>
      <c r="Z658" s="927" t="s">
        <v>3381</v>
      </c>
    </row>
    <row r="659" spans="19:26" ht="13.5" customHeight="1">
      <c r="S659" s="943"/>
      <c r="T659" s="944"/>
      <c r="U659" s="944"/>
      <c r="V659" s="944"/>
      <c r="W659" s="1273" t="s">
        <v>3649</v>
      </c>
      <c r="X659" s="1274"/>
      <c r="Y659" s="1267"/>
      <c r="Z659" s="927" t="s">
        <v>3381</v>
      </c>
    </row>
    <row r="660" spans="19:26" ht="27.6" customHeight="1">
      <c r="S660" s="943"/>
      <c r="T660" s="944"/>
      <c r="U660" s="944"/>
      <c r="V660" s="944"/>
      <c r="W660" s="1273" t="s">
        <v>5874</v>
      </c>
      <c r="X660" s="1274"/>
      <c r="Y660" s="1267">
        <v>4.44E-4</v>
      </c>
      <c r="Z660" s="927" t="s">
        <v>3381</v>
      </c>
    </row>
    <row r="661" spans="19:26" ht="27.6" customHeight="1">
      <c r="S661" s="943"/>
      <c r="T661" s="944"/>
      <c r="U661" s="944"/>
      <c r="V661" s="944"/>
      <c r="W661" s="1273" t="s">
        <v>6030</v>
      </c>
      <c r="X661" s="1274"/>
      <c r="Y661" s="1267"/>
      <c r="Z661" s="927" t="s">
        <v>3381</v>
      </c>
    </row>
    <row r="662" spans="19:26" ht="27.6" customHeight="1">
      <c r="S662" s="943"/>
      <c r="T662" s="944"/>
      <c r="U662" s="944"/>
      <c r="V662" s="944"/>
      <c r="W662" s="1273" t="s">
        <v>6031</v>
      </c>
      <c r="X662" s="1274"/>
      <c r="Y662" s="1270"/>
      <c r="Z662" s="927" t="s">
        <v>3381</v>
      </c>
    </row>
    <row r="663" spans="19:26" ht="27.6" customHeight="1">
      <c r="S663" s="943"/>
      <c r="T663" s="944"/>
      <c r="U663" s="944"/>
      <c r="V663" s="944"/>
      <c r="W663" s="1273" t="s">
        <v>3335</v>
      </c>
      <c r="X663" s="1274"/>
      <c r="Y663" s="1267">
        <v>3.7800000000000003E-4</v>
      </c>
      <c r="Z663" s="927" t="s">
        <v>3381</v>
      </c>
    </row>
    <row r="664" spans="19:26" ht="27.6" customHeight="1">
      <c r="S664" s="943"/>
      <c r="T664" s="944"/>
      <c r="U664" s="944"/>
      <c r="V664" s="944"/>
      <c r="W664" s="1273" t="s">
        <v>3336</v>
      </c>
      <c r="X664" s="1274"/>
      <c r="Y664" s="1267"/>
      <c r="Z664" s="927" t="s">
        <v>3381</v>
      </c>
    </row>
    <row r="665" spans="19:26" ht="13.5" customHeight="1">
      <c r="S665" s="943"/>
      <c r="T665" s="944"/>
      <c r="U665" s="944"/>
      <c r="V665" s="944"/>
      <c r="W665" s="1273" t="s">
        <v>3418</v>
      </c>
      <c r="X665" s="1274"/>
      <c r="Y665" s="1267"/>
      <c r="Z665" s="927" t="s">
        <v>3381</v>
      </c>
    </row>
    <row r="666" spans="19:26" ht="13.5" customHeight="1">
      <c r="S666" s="943"/>
      <c r="T666" s="944"/>
      <c r="U666" s="944"/>
      <c r="V666" s="944"/>
      <c r="W666" s="1273" t="s">
        <v>3419</v>
      </c>
      <c r="X666" s="1274"/>
      <c r="Y666" s="1267"/>
      <c r="Z666" s="927" t="s">
        <v>3381</v>
      </c>
    </row>
    <row r="667" spans="19:26" ht="13.5" customHeight="1">
      <c r="S667" s="943"/>
      <c r="T667" s="944"/>
      <c r="U667" s="944"/>
      <c r="V667" s="944"/>
      <c r="W667" s="1273" t="s">
        <v>3626</v>
      </c>
      <c r="X667" s="1274"/>
      <c r="Y667" s="1267"/>
      <c r="Z667" s="927" t="s">
        <v>3381</v>
      </c>
    </row>
    <row r="668" spans="19:26" ht="13.5" customHeight="1">
      <c r="S668" s="943"/>
      <c r="T668" s="944"/>
      <c r="U668" s="944"/>
      <c r="V668" s="944"/>
      <c r="W668" s="1273" t="s">
        <v>3627</v>
      </c>
      <c r="X668" s="1274"/>
      <c r="Y668" s="1267"/>
      <c r="Z668" s="927" t="s">
        <v>3381</v>
      </c>
    </row>
    <row r="669" spans="19:26" ht="13.5" customHeight="1">
      <c r="S669" s="943"/>
      <c r="T669" s="944"/>
      <c r="U669" s="944"/>
      <c r="V669" s="944"/>
      <c r="W669" s="1273" t="s">
        <v>3628</v>
      </c>
      <c r="X669" s="1274"/>
      <c r="Y669" s="1267"/>
      <c r="Z669" s="927" t="s">
        <v>3381</v>
      </c>
    </row>
    <row r="670" spans="19:26" ht="13.5" customHeight="1">
      <c r="S670" s="943"/>
      <c r="T670" s="944"/>
      <c r="U670" s="944"/>
      <c r="V670" s="944"/>
      <c r="W670" s="1273" t="s">
        <v>3629</v>
      </c>
      <c r="X670" s="1274"/>
      <c r="Y670" s="1267"/>
      <c r="Z670" s="927" t="s">
        <v>3381</v>
      </c>
    </row>
    <row r="671" spans="19:26" ht="13.5" customHeight="1">
      <c r="S671" s="943"/>
      <c r="T671" s="944"/>
      <c r="U671" s="944"/>
      <c r="V671" s="944"/>
      <c r="W671" s="1273" t="s">
        <v>3902</v>
      </c>
      <c r="X671" s="1274"/>
      <c r="Y671" s="1267"/>
      <c r="Z671" s="927" t="s">
        <v>3381</v>
      </c>
    </row>
    <row r="672" spans="19:26" ht="13.5" customHeight="1">
      <c r="S672" s="943"/>
      <c r="T672" s="944"/>
      <c r="U672" s="944"/>
      <c r="V672" s="944"/>
      <c r="W672" s="1273" t="s">
        <v>3903</v>
      </c>
      <c r="X672" s="1274"/>
      <c r="Y672" s="1267"/>
      <c r="Z672" s="927" t="s">
        <v>3381</v>
      </c>
    </row>
    <row r="673" spans="19:26" ht="13.5" customHeight="1">
      <c r="S673" s="943"/>
      <c r="T673" s="944"/>
      <c r="U673" s="944"/>
      <c r="V673" s="944"/>
      <c r="W673" s="1273" t="s">
        <v>6032</v>
      </c>
      <c r="X673" s="1274"/>
      <c r="Y673" s="1267"/>
      <c r="Z673" s="927" t="s">
        <v>3381</v>
      </c>
    </row>
    <row r="674" spans="19:26" ht="13.5" customHeight="1">
      <c r="S674" s="943"/>
      <c r="T674" s="944"/>
      <c r="U674" s="944"/>
      <c r="V674" s="944"/>
      <c r="W674" s="1273" t="s">
        <v>3420</v>
      </c>
      <c r="X674" s="1274"/>
      <c r="Y674" s="1270"/>
      <c r="Z674" s="927" t="s">
        <v>3381</v>
      </c>
    </row>
    <row r="675" spans="19:26" ht="13.5" customHeight="1">
      <c r="S675" s="943"/>
      <c r="T675" s="944"/>
      <c r="U675" s="944"/>
      <c r="V675" s="944"/>
      <c r="W675" s="1273" t="s">
        <v>3950</v>
      </c>
      <c r="X675" s="1274"/>
      <c r="Y675" s="942">
        <v>4.5300000000000001E-4</v>
      </c>
      <c r="Z675" s="927" t="s">
        <v>3381</v>
      </c>
    </row>
    <row r="676" spans="19:26" ht="13.5" customHeight="1">
      <c r="S676" s="943"/>
      <c r="T676" s="944"/>
      <c r="U676" s="944"/>
      <c r="V676" s="944"/>
      <c r="W676" s="1273" t="s">
        <v>4150</v>
      </c>
      <c r="X676" s="1274"/>
      <c r="Y676" s="1267">
        <v>3.5300000000000002E-4</v>
      </c>
      <c r="Z676" s="927" t="s">
        <v>3381</v>
      </c>
    </row>
    <row r="677" spans="19:26">
      <c r="S677" s="943"/>
      <c r="T677" s="944"/>
      <c r="U677" s="944"/>
      <c r="V677" s="944"/>
      <c r="W677" s="1273" t="s">
        <v>4151</v>
      </c>
      <c r="X677" s="1274"/>
      <c r="Y677" s="1267"/>
      <c r="Z677" s="927" t="s">
        <v>3381</v>
      </c>
    </row>
    <row r="678" spans="19:26" ht="41.45" customHeight="1">
      <c r="S678" s="943"/>
      <c r="T678" s="944"/>
      <c r="U678" s="944"/>
      <c r="V678" s="944"/>
      <c r="W678" s="1273" t="s">
        <v>4152</v>
      </c>
      <c r="X678" s="1274"/>
      <c r="Y678" s="1268"/>
      <c r="Z678" s="927" t="s">
        <v>3381</v>
      </c>
    </row>
    <row r="679" spans="19:26" ht="41.45" customHeight="1">
      <c r="S679" s="943"/>
      <c r="T679" s="944"/>
      <c r="U679" s="944"/>
      <c r="V679" s="944"/>
      <c r="W679" s="1273" t="s">
        <v>3348</v>
      </c>
      <c r="X679" s="1274"/>
      <c r="Y679" s="947" t="s">
        <v>4627</v>
      </c>
      <c r="Z679" s="927" t="s">
        <v>3381</v>
      </c>
    </row>
    <row r="680" spans="19:26" ht="41.45" customHeight="1">
      <c r="S680" s="943"/>
      <c r="T680" s="944"/>
      <c r="U680" s="944"/>
      <c r="V680" s="944"/>
      <c r="W680" s="1273" t="s">
        <v>3681</v>
      </c>
      <c r="X680" s="1274"/>
      <c r="Y680" s="1267">
        <v>1.2400000000000001E-4</v>
      </c>
      <c r="Z680" s="927" t="s">
        <v>3381</v>
      </c>
    </row>
    <row r="681" spans="19:26" ht="13.5" customHeight="1">
      <c r="S681" s="943"/>
      <c r="T681" s="944"/>
      <c r="U681" s="944"/>
      <c r="V681" s="945"/>
      <c r="W681" s="1273" t="s">
        <v>6033</v>
      </c>
      <c r="X681" s="1274"/>
      <c r="Y681" s="1267"/>
      <c r="Z681" s="927" t="s">
        <v>3381</v>
      </c>
    </row>
    <row r="682" spans="19:26" ht="13.5" customHeight="1">
      <c r="S682" s="943"/>
      <c r="T682" s="944"/>
      <c r="U682" s="944"/>
      <c r="V682" s="944"/>
      <c r="W682" s="1273" t="s">
        <v>6034</v>
      </c>
      <c r="X682" s="1274"/>
      <c r="Y682" s="1267"/>
      <c r="Z682" s="927" t="s">
        <v>3381</v>
      </c>
    </row>
    <row r="683" spans="19:26" ht="13.5" customHeight="1">
      <c r="S683" s="943"/>
      <c r="T683" s="944"/>
      <c r="U683" s="944"/>
      <c r="V683" s="944"/>
      <c r="W683" s="1273" t="s">
        <v>3682</v>
      </c>
      <c r="X683" s="1274"/>
      <c r="Y683" s="1267"/>
      <c r="Z683" s="927" t="s">
        <v>3381</v>
      </c>
    </row>
    <row r="684" spans="19:26" ht="27.6" customHeight="1">
      <c r="S684" s="943"/>
      <c r="T684" s="944"/>
      <c r="U684" s="944"/>
      <c r="V684" s="944"/>
      <c r="W684" s="1273" t="s">
        <v>5875</v>
      </c>
      <c r="X684" s="1274"/>
      <c r="Y684" s="1267">
        <v>2.6800000000000001E-4</v>
      </c>
      <c r="Z684" s="927" t="s">
        <v>3381</v>
      </c>
    </row>
    <row r="685" spans="19:26" ht="27.6" customHeight="1">
      <c r="S685" s="943"/>
      <c r="T685" s="944"/>
      <c r="U685" s="944"/>
      <c r="V685" s="944"/>
      <c r="W685" s="1273" t="s">
        <v>6035</v>
      </c>
      <c r="X685" s="1274"/>
      <c r="Y685" s="1267"/>
      <c r="Z685" s="927" t="s">
        <v>3381</v>
      </c>
    </row>
    <row r="686" spans="19:26" ht="27.6" customHeight="1">
      <c r="S686" s="943"/>
      <c r="T686" s="944"/>
      <c r="U686" s="944"/>
      <c r="V686" s="944"/>
      <c r="W686" s="1273" t="s">
        <v>6036</v>
      </c>
      <c r="X686" s="1274"/>
      <c r="Y686" s="1268"/>
      <c r="Z686" s="927" t="s">
        <v>3381</v>
      </c>
    </row>
    <row r="687" spans="19:26" ht="27.6" customHeight="1">
      <c r="S687" s="943"/>
      <c r="T687" s="944"/>
      <c r="U687" s="944"/>
      <c r="V687" s="944"/>
      <c r="W687" s="1273" t="s">
        <v>3179</v>
      </c>
      <c r="X687" s="1274"/>
      <c r="Y687" s="947">
        <v>4.5399999999999998E-4</v>
      </c>
      <c r="Z687" s="927" t="s">
        <v>3381</v>
      </c>
    </row>
    <row r="688" spans="19:26" ht="13.5" customHeight="1">
      <c r="S688" s="943"/>
      <c r="T688" s="944"/>
      <c r="U688" s="944"/>
      <c r="V688" s="944"/>
      <c r="W688" s="1273" t="s">
        <v>3180</v>
      </c>
      <c r="X688" s="1274"/>
      <c r="Y688" s="942">
        <v>4.5399999999999998E-4</v>
      </c>
      <c r="Z688" s="927" t="s">
        <v>3381</v>
      </c>
    </row>
    <row r="689" spans="19:26" ht="13.5" customHeight="1">
      <c r="S689" s="943"/>
      <c r="T689" s="944"/>
      <c r="U689" s="944"/>
      <c r="V689" s="944"/>
      <c r="W689" s="1273" t="s">
        <v>3976</v>
      </c>
      <c r="X689" s="1274"/>
      <c r="Y689" s="1267">
        <v>4.6000000000000001E-4</v>
      </c>
      <c r="Z689" s="927" t="s">
        <v>3381</v>
      </c>
    </row>
    <row r="690" spans="19:26" ht="27.6" customHeight="1">
      <c r="S690" s="943"/>
      <c r="T690" s="944"/>
      <c r="U690" s="944"/>
      <c r="V690" s="944"/>
      <c r="W690" s="1273" t="s">
        <v>3977</v>
      </c>
      <c r="X690" s="1274"/>
      <c r="Y690" s="1267"/>
      <c r="Z690" s="927" t="s">
        <v>3381</v>
      </c>
    </row>
    <row r="691" spans="19:26">
      <c r="S691" s="943"/>
      <c r="T691" s="944"/>
      <c r="U691" s="944"/>
      <c r="V691" s="944"/>
      <c r="W691" s="1273" t="s">
        <v>3978</v>
      </c>
      <c r="X691" s="1274"/>
      <c r="Y691" s="1267"/>
      <c r="Z691" s="927" t="s">
        <v>3381</v>
      </c>
    </row>
    <row r="692" spans="19:26" ht="13.5" customHeight="1">
      <c r="S692" s="943"/>
      <c r="T692" s="944"/>
      <c r="U692" s="944"/>
      <c r="V692" s="944"/>
      <c r="W692" s="1273" t="s">
        <v>4089</v>
      </c>
      <c r="X692" s="1274"/>
      <c r="Y692" s="1267">
        <v>4.4999999999999999E-4</v>
      </c>
      <c r="Z692" s="927" t="s">
        <v>3381</v>
      </c>
    </row>
    <row r="693" spans="19:26" ht="13.5" customHeight="1">
      <c r="S693" s="943"/>
      <c r="T693" s="944"/>
      <c r="U693" s="944"/>
      <c r="V693" s="944"/>
      <c r="W693" s="1273" t="s">
        <v>4090</v>
      </c>
      <c r="X693" s="1274"/>
      <c r="Y693" s="1267"/>
      <c r="Z693" s="927" t="s">
        <v>3381</v>
      </c>
    </row>
    <row r="694" spans="19:26" ht="13.5" customHeight="1">
      <c r="S694" s="943"/>
      <c r="T694" s="944"/>
      <c r="U694" s="944"/>
      <c r="V694" s="944"/>
      <c r="W694" s="1273" t="s">
        <v>4091</v>
      </c>
      <c r="X694" s="1274"/>
      <c r="Y694" s="1267"/>
      <c r="Z694" s="927" t="s">
        <v>3381</v>
      </c>
    </row>
    <row r="695" spans="19:26" ht="13.5" customHeight="1">
      <c r="S695" s="943"/>
      <c r="T695" s="944"/>
      <c r="U695" s="944"/>
      <c r="V695" s="944"/>
      <c r="W695" s="1273" t="s">
        <v>3181</v>
      </c>
      <c r="X695" s="1274"/>
      <c r="Y695" s="942">
        <v>4.5399999999999998E-4</v>
      </c>
      <c r="Z695" s="927" t="s">
        <v>3381</v>
      </c>
    </row>
    <row r="696" spans="19:26" ht="13.5" customHeight="1">
      <c r="S696" s="943"/>
      <c r="T696" s="944"/>
      <c r="U696" s="944"/>
      <c r="V696" s="944"/>
      <c r="W696" s="1273" t="s">
        <v>3182</v>
      </c>
      <c r="X696" s="1274"/>
      <c r="Y696" s="942">
        <v>4.55E-4</v>
      </c>
      <c r="Z696" s="927" t="s">
        <v>3381</v>
      </c>
    </row>
    <row r="697" spans="19:26" ht="13.5" customHeight="1">
      <c r="S697" s="943"/>
      <c r="T697" s="944"/>
      <c r="U697" s="944"/>
      <c r="V697" s="944"/>
      <c r="W697" s="1273" t="s">
        <v>4086</v>
      </c>
      <c r="X697" s="1274"/>
      <c r="Y697" s="1267">
        <v>3.39E-4</v>
      </c>
      <c r="Z697" s="927" t="s">
        <v>3381</v>
      </c>
    </row>
    <row r="698" spans="19:26" ht="13.5" customHeight="1">
      <c r="S698" s="943"/>
      <c r="T698" s="944"/>
      <c r="U698" s="944"/>
      <c r="V698" s="944"/>
      <c r="W698" s="1273" t="s">
        <v>4087</v>
      </c>
      <c r="X698" s="1274"/>
      <c r="Y698" s="1267"/>
      <c r="Z698" s="927" t="s">
        <v>3381</v>
      </c>
    </row>
    <row r="699" spans="19:26">
      <c r="S699" s="943"/>
      <c r="T699" s="944"/>
      <c r="U699" s="944"/>
      <c r="V699" s="944"/>
      <c r="W699" s="1273" t="s">
        <v>4088</v>
      </c>
      <c r="X699" s="1274"/>
      <c r="Y699" s="1267"/>
      <c r="Z699" s="927" t="s">
        <v>3381</v>
      </c>
    </row>
    <row r="700" spans="19:26" ht="27.6" customHeight="1">
      <c r="S700" s="943"/>
      <c r="T700" s="944"/>
      <c r="U700" s="944"/>
      <c r="V700" s="944"/>
      <c r="W700" s="1273" t="s">
        <v>3183</v>
      </c>
      <c r="X700" s="1274"/>
      <c r="Y700" s="942">
        <v>4.4499999999999997E-4</v>
      </c>
      <c r="Z700" s="927" t="s">
        <v>3381</v>
      </c>
    </row>
    <row r="701" spans="19:26" ht="27.6" customHeight="1">
      <c r="S701" s="943"/>
      <c r="T701" s="944"/>
      <c r="U701" s="944"/>
      <c r="V701" s="944"/>
      <c r="W701" s="1273" t="s">
        <v>3184</v>
      </c>
      <c r="X701" s="1274"/>
      <c r="Y701" s="942">
        <v>4.5399999999999998E-4</v>
      </c>
      <c r="Z701" s="927" t="s">
        <v>3381</v>
      </c>
    </row>
    <row r="702" spans="19:26" ht="27.6" customHeight="1">
      <c r="S702" s="943"/>
      <c r="T702" s="944"/>
      <c r="U702" s="944"/>
      <c r="V702" s="944"/>
      <c r="W702" s="1273" t="s">
        <v>3185</v>
      </c>
      <c r="X702" s="1274"/>
      <c r="Y702" s="942">
        <v>4.5399999999999998E-4</v>
      </c>
      <c r="Z702" s="927" t="s">
        <v>3381</v>
      </c>
    </row>
    <row r="703" spans="19:26" ht="13.5" customHeight="1">
      <c r="S703" s="943"/>
      <c r="T703" s="944"/>
      <c r="U703" s="944"/>
      <c r="V703" s="944"/>
      <c r="W703" s="1273" t="s">
        <v>3745</v>
      </c>
      <c r="X703" s="1274"/>
      <c r="Y703" s="1267" t="s">
        <v>4627</v>
      </c>
      <c r="Z703" s="927" t="s">
        <v>3381</v>
      </c>
    </row>
    <row r="704" spans="19:26" ht="13.5" customHeight="1">
      <c r="S704" s="943"/>
      <c r="T704" s="944"/>
      <c r="U704" s="944"/>
      <c r="V704" s="944"/>
      <c r="W704" s="1273" t="s">
        <v>4156</v>
      </c>
      <c r="X704" s="1274"/>
      <c r="Y704" s="1267"/>
      <c r="Z704" s="927" t="s">
        <v>3381</v>
      </c>
    </row>
    <row r="705" spans="19:26" ht="13.5" customHeight="1">
      <c r="S705" s="943"/>
      <c r="T705" s="944"/>
      <c r="U705" s="944"/>
      <c r="V705" s="944"/>
      <c r="W705" s="1273" t="s">
        <v>3746</v>
      </c>
      <c r="X705" s="1274"/>
      <c r="Y705" s="1267"/>
      <c r="Z705" s="927" t="s">
        <v>3381</v>
      </c>
    </row>
    <row r="706" spans="19:26" ht="13.5" customHeight="1">
      <c r="S706" s="943"/>
      <c r="T706" s="944"/>
      <c r="U706" s="944"/>
      <c r="V706" s="944"/>
      <c r="W706" s="1273" t="s">
        <v>3375</v>
      </c>
      <c r="X706" s="1274"/>
      <c r="Y706" s="1267">
        <v>5.7700000000000004E-4</v>
      </c>
      <c r="Z706" s="927" t="s">
        <v>3381</v>
      </c>
    </row>
    <row r="707" spans="19:26" ht="27.6" customHeight="1">
      <c r="S707" s="943"/>
      <c r="T707" s="944"/>
      <c r="U707" s="944"/>
      <c r="V707" s="944"/>
      <c r="W707" s="1273" t="s">
        <v>3376</v>
      </c>
      <c r="X707" s="1274"/>
      <c r="Y707" s="1267"/>
      <c r="Z707" s="927" t="s">
        <v>3381</v>
      </c>
    </row>
    <row r="708" spans="19:26" ht="13.5" customHeight="1">
      <c r="S708" s="943"/>
      <c r="T708" s="944"/>
      <c r="U708" s="944"/>
      <c r="V708" s="944"/>
      <c r="W708" s="1273" t="s">
        <v>3509</v>
      </c>
      <c r="X708" s="1274"/>
      <c r="Y708" s="1267"/>
      <c r="Z708" s="927" t="s">
        <v>3381</v>
      </c>
    </row>
    <row r="709" spans="19:26" ht="13.5" customHeight="1">
      <c r="S709" s="943"/>
      <c r="T709" s="944"/>
      <c r="U709" s="944"/>
      <c r="V709" s="944"/>
      <c r="W709" s="1273" t="s">
        <v>3510</v>
      </c>
      <c r="X709" s="1274"/>
      <c r="Y709" s="1267"/>
      <c r="Z709" s="927" t="s">
        <v>3381</v>
      </c>
    </row>
    <row r="710" spans="19:26" ht="13.5" customHeight="1">
      <c r="S710" s="943"/>
      <c r="T710" s="944"/>
      <c r="U710" s="944"/>
      <c r="V710" s="944"/>
      <c r="W710" s="1273" t="s">
        <v>3688</v>
      </c>
      <c r="X710" s="1274"/>
      <c r="Y710" s="1267"/>
      <c r="Z710" s="927" t="s">
        <v>3381</v>
      </c>
    </row>
    <row r="711" spans="19:26" ht="13.5" customHeight="1">
      <c r="S711" s="943"/>
      <c r="T711" s="944"/>
      <c r="U711" s="944"/>
      <c r="V711" s="944"/>
      <c r="W711" s="1273" t="s">
        <v>3689</v>
      </c>
      <c r="X711" s="1274"/>
      <c r="Y711" s="1267"/>
      <c r="Z711" s="927" t="s">
        <v>3381</v>
      </c>
    </row>
    <row r="712" spans="19:26" ht="13.5" customHeight="1">
      <c r="S712" s="943"/>
      <c r="T712" s="944"/>
      <c r="U712" s="944"/>
      <c r="V712" s="944"/>
      <c r="W712" s="1273" t="s">
        <v>3690</v>
      </c>
      <c r="X712" s="1274"/>
      <c r="Y712" s="1267"/>
      <c r="Z712" s="927" t="s">
        <v>3381</v>
      </c>
    </row>
    <row r="713" spans="19:26" ht="13.5" customHeight="1">
      <c r="S713" s="943"/>
      <c r="T713" s="944"/>
      <c r="U713" s="944"/>
      <c r="V713" s="944"/>
      <c r="W713" s="1273" t="s">
        <v>3691</v>
      </c>
      <c r="X713" s="1274"/>
      <c r="Y713" s="1267"/>
      <c r="Z713" s="927" t="s">
        <v>3381</v>
      </c>
    </row>
    <row r="714" spans="19:26" ht="13.5" customHeight="1">
      <c r="S714" s="943"/>
      <c r="T714" s="944"/>
      <c r="U714" s="944"/>
      <c r="V714" s="944"/>
      <c r="W714" s="1273" t="s">
        <v>4052</v>
      </c>
      <c r="X714" s="1274"/>
      <c r="Y714" s="1267"/>
      <c r="Z714" s="927" t="s">
        <v>3381</v>
      </c>
    </row>
    <row r="715" spans="19:26" ht="13.5" customHeight="1">
      <c r="S715" s="943"/>
      <c r="T715" s="944"/>
      <c r="U715" s="944"/>
      <c r="V715" s="944"/>
      <c r="W715" s="1273" t="s">
        <v>4053</v>
      </c>
      <c r="X715" s="1274"/>
      <c r="Y715" s="1267"/>
      <c r="Z715" s="927" t="s">
        <v>3381</v>
      </c>
    </row>
    <row r="716" spans="19:26">
      <c r="S716" s="943"/>
      <c r="T716" s="944"/>
      <c r="U716" s="944"/>
      <c r="V716" s="944"/>
      <c r="W716" s="1273" t="s">
        <v>4054</v>
      </c>
      <c r="X716" s="1274"/>
      <c r="Y716" s="1267"/>
      <c r="Z716" s="927" t="s">
        <v>3381</v>
      </c>
    </row>
    <row r="717" spans="19:26">
      <c r="S717" s="943"/>
      <c r="T717" s="944"/>
      <c r="U717" s="944"/>
      <c r="V717" s="944"/>
      <c r="W717" s="1273" t="s">
        <v>3511</v>
      </c>
      <c r="X717" s="1274"/>
      <c r="Y717" s="1270"/>
      <c r="Z717" s="927" t="s">
        <v>3381</v>
      </c>
    </row>
    <row r="718" spans="19:26" ht="27.6" customHeight="1">
      <c r="S718" s="943"/>
      <c r="T718" s="944"/>
      <c r="U718" s="944"/>
      <c r="V718" s="944"/>
      <c r="W718" s="1273" t="s">
        <v>3828</v>
      </c>
      <c r="X718" s="1274"/>
      <c r="Y718" s="1267">
        <v>6.7599999999999995E-4</v>
      </c>
      <c r="Z718" s="927" t="s">
        <v>3381</v>
      </c>
    </row>
    <row r="719" spans="19:26" ht="27.6" customHeight="1">
      <c r="S719" s="943"/>
      <c r="T719" s="944"/>
      <c r="U719" s="944"/>
      <c r="V719" s="944"/>
      <c r="W719" s="1273" t="s">
        <v>3829</v>
      </c>
      <c r="X719" s="1274"/>
      <c r="Y719" s="1267"/>
      <c r="Z719" s="927" t="s">
        <v>3381</v>
      </c>
    </row>
    <row r="720" spans="19:26" ht="13.5" customHeight="1">
      <c r="S720" s="943"/>
      <c r="T720" s="944"/>
      <c r="U720" s="944"/>
      <c r="V720" s="944"/>
      <c r="W720" s="1273" t="s">
        <v>3830</v>
      </c>
      <c r="X720" s="1274"/>
      <c r="Y720" s="1267"/>
      <c r="Z720" s="927" t="s">
        <v>3381</v>
      </c>
    </row>
    <row r="721" spans="19:26" ht="13.5" customHeight="1">
      <c r="S721" s="943"/>
      <c r="T721" s="944"/>
      <c r="U721" s="944"/>
      <c r="V721" s="944"/>
      <c r="W721" s="1273" t="s">
        <v>3831</v>
      </c>
      <c r="X721" s="1274"/>
      <c r="Y721" s="1267"/>
      <c r="Z721" s="927" t="s">
        <v>3381</v>
      </c>
    </row>
    <row r="722" spans="19:26" ht="27.6" customHeight="1">
      <c r="S722" s="943"/>
      <c r="T722" s="944"/>
      <c r="U722" s="944"/>
      <c r="V722" s="944"/>
      <c r="W722" s="1273" t="s">
        <v>3186</v>
      </c>
      <c r="X722" s="1274"/>
      <c r="Y722" s="942">
        <v>5.0000000000000001E-4</v>
      </c>
      <c r="Z722" s="927" t="s">
        <v>3381</v>
      </c>
    </row>
    <row r="723" spans="19:26" ht="27.6" customHeight="1">
      <c r="S723" s="943"/>
      <c r="T723" s="944"/>
      <c r="U723" s="944"/>
      <c r="V723" s="944"/>
      <c r="W723" s="1273" t="s">
        <v>3187</v>
      </c>
      <c r="X723" s="1274"/>
      <c r="Y723" s="942">
        <v>5.0000000000000001E-4</v>
      </c>
      <c r="Z723" s="927" t="s">
        <v>3381</v>
      </c>
    </row>
    <row r="724" spans="19:26" ht="27.6" customHeight="1">
      <c r="S724" s="943"/>
      <c r="T724" s="944"/>
      <c r="U724" s="944"/>
      <c r="V724" s="944"/>
      <c r="W724" s="1273" t="s">
        <v>3671</v>
      </c>
      <c r="X724" s="1274"/>
      <c r="Y724" s="1267">
        <v>4.15E-4</v>
      </c>
      <c r="Z724" s="927" t="s">
        <v>3381</v>
      </c>
    </row>
    <row r="725" spans="19:26" ht="27.6" customHeight="1">
      <c r="S725" s="943"/>
      <c r="T725" s="944"/>
      <c r="U725" s="944"/>
      <c r="V725" s="944"/>
      <c r="W725" s="1273" t="s">
        <v>4014</v>
      </c>
      <c r="X725" s="1274"/>
      <c r="Y725" s="1267"/>
      <c r="Z725" s="927" t="s">
        <v>3381</v>
      </c>
    </row>
    <row r="726" spans="19:26" ht="13.5" customHeight="1">
      <c r="S726" s="943"/>
      <c r="T726" s="944"/>
      <c r="U726" s="944"/>
      <c r="V726" s="944"/>
      <c r="W726" s="1273" t="s">
        <v>3672</v>
      </c>
      <c r="X726" s="1274"/>
      <c r="Y726" s="1267"/>
      <c r="Z726" s="927" t="s">
        <v>3381</v>
      </c>
    </row>
    <row r="727" spans="19:26" ht="13.5" customHeight="1">
      <c r="S727" s="943"/>
      <c r="T727" s="944"/>
      <c r="U727" s="944"/>
      <c r="V727" s="944"/>
      <c r="W727" s="1273" t="s">
        <v>3686</v>
      </c>
      <c r="X727" s="1274"/>
      <c r="Y727" s="942">
        <v>4.2700000000000002E-4</v>
      </c>
      <c r="Z727" s="927" t="s">
        <v>3381</v>
      </c>
    </row>
    <row r="728" spans="19:26" ht="13.5" customHeight="1">
      <c r="S728" s="943"/>
      <c r="T728" s="944"/>
      <c r="U728" s="944"/>
      <c r="V728" s="944"/>
      <c r="W728" s="1273" t="s">
        <v>3833</v>
      </c>
      <c r="X728" s="1274"/>
      <c r="Y728" s="1267">
        <v>4.3800000000000002E-4</v>
      </c>
      <c r="Z728" s="927" t="s">
        <v>3381</v>
      </c>
    </row>
    <row r="729" spans="19:26" ht="13.5" customHeight="1">
      <c r="S729" s="943"/>
      <c r="T729" s="944"/>
      <c r="U729" s="944"/>
      <c r="V729" s="944"/>
      <c r="W729" s="1273" t="s">
        <v>6037</v>
      </c>
      <c r="X729" s="1274"/>
      <c r="Y729" s="1267"/>
      <c r="Z729" s="927" t="s">
        <v>3381</v>
      </c>
    </row>
    <row r="730" spans="19:26" ht="13.5" customHeight="1">
      <c r="S730" s="943"/>
      <c r="T730" s="944"/>
      <c r="U730" s="944"/>
      <c r="V730" s="944"/>
      <c r="W730" s="1273" t="s">
        <v>3834</v>
      </c>
      <c r="X730" s="1274"/>
      <c r="Y730" s="1267"/>
      <c r="Z730" s="927" t="s">
        <v>3381</v>
      </c>
    </row>
    <row r="731" spans="19:26" ht="13.5" customHeight="1">
      <c r="S731" s="943"/>
      <c r="T731" s="944"/>
      <c r="U731" s="944"/>
      <c r="V731" s="944"/>
      <c r="W731" s="1273" t="s">
        <v>4064</v>
      </c>
      <c r="X731" s="1274"/>
      <c r="Y731" s="1267" t="s">
        <v>4627</v>
      </c>
      <c r="Z731" s="927" t="s">
        <v>3381</v>
      </c>
    </row>
    <row r="732" spans="19:26" ht="13.5" customHeight="1">
      <c r="S732" s="943"/>
      <c r="T732" s="944"/>
      <c r="U732" s="944"/>
      <c r="V732" s="944"/>
      <c r="W732" s="1273" t="s">
        <v>4065</v>
      </c>
      <c r="X732" s="1274"/>
      <c r="Y732" s="1267"/>
      <c r="Z732" s="927" t="s">
        <v>3381</v>
      </c>
    </row>
    <row r="733" spans="19:26" ht="13.5" customHeight="1">
      <c r="S733" s="943"/>
      <c r="T733" s="944"/>
      <c r="U733" s="944"/>
      <c r="V733" s="944"/>
      <c r="W733" s="1273" t="s">
        <v>4066</v>
      </c>
      <c r="X733" s="1274"/>
      <c r="Y733" s="1267"/>
      <c r="Z733" s="927" t="s">
        <v>3381</v>
      </c>
    </row>
    <row r="734" spans="19:26" ht="13.5" customHeight="1">
      <c r="S734" s="943"/>
      <c r="T734" s="944"/>
      <c r="U734" s="944"/>
      <c r="V734" s="944"/>
      <c r="W734" s="1273" t="s">
        <v>4067</v>
      </c>
      <c r="X734" s="1274"/>
      <c r="Y734" s="1270"/>
      <c r="Z734" s="927" t="s">
        <v>3381</v>
      </c>
    </row>
    <row r="735" spans="19:26" ht="13.5" customHeight="1">
      <c r="S735" s="943"/>
      <c r="T735" s="944"/>
      <c r="U735" s="944"/>
      <c r="V735" s="944"/>
      <c r="W735" s="1273" t="s">
        <v>3360</v>
      </c>
      <c r="X735" s="1274"/>
      <c r="Y735" s="1276">
        <v>3.3599999999999998E-4</v>
      </c>
      <c r="Z735" s="927" t="s">
        <v>3381</v>
      </c>
    </row>
    <row r="736" spans="19:26" ht="13.5" customHeight="1">
      <c r="S736" s="943"/>
      <c r="T736" s="944"/>
      <c r="U736" s="944"/>
      <c r="V736" s="944"/>
      <c r="W736" s="1273" t="s">
        <v>4029</v>
      </c>
      <c r="X736" s="1274"/>
      <c r="Y736" s="1267"/>
      <c r="Z736" s="927" t="s">
        <v>3381</v>
      </c>
    </row>
    <row r="737" spans="19:26" ht="13.5" customHeight="1">
      <c r="S737" s="943"/>
      <c r="T737" s="944"/>
      <c r="U737" s="944"/>
      <c r="V737" s="944"/>
      <c r="W737" s="1273" t="s">
        <v>4030</v>
      </c>
      <c r="X737" s="1274"/>
      <c r="Y737" s="1267"/>
      <c r="Z737" s="927" t="s">
        <v>3381</v>
      </c>
    </row>
    <row r="738" spans="19:26" ht="27.6" customHeight="1">
      <c r="S738" s="943"/>
      <c r="T738" s="944"/>
      <c r="U738" s="944"/>
      <c r="V738" s="944"/>
      <c r="W738" s="1273" t="s">
        <v>4031</v>
      </c>
      <c r="X738" s="1274"/>
      <c r="Y738" s="1267"/>
      <c r="Z738" s="927" t="s">
        <v>3381</v>
      </c>
    </row>
    <row r="739" spans="19:26" ht="13.5" customHeight="1">
      <c r="S739" s="943"/>
      <c r="T739" s="944"/>
      <c r="U739" s="944"/>
      <c r="V739" s="944"/>
      <c r="W739" s="1273" t="s">
        <v>3464</v>
      </c>
      <c r="X739" s="1274"/>
      <c r="Y739" s="1268"/>
      <c r="Z739" s="927" t="s">
        <v>3381</v>
      </c>
    </row>
    <row r="740" spans="19:26" ht="13.5" customHeight="1">
      <c r="S740" s="943"/>
      <c r="T740" s="944"/>
      <c r="U740" s="944"/>
      <c r="V740" s="944"/>
      <c r="W740" s="1273" t="s">
        <v>3188</v>
      </c>
      <c r="X740" s="1274"/>
      <c r="Y740" s="947">
        <v>3.5E-4</v>
      </c>
      <c r="Z740" s="927" t="s">
        <v>3381</v>
      </c>
    </row>
    <row r="741" spans="19:26" ht="13.5" customHeight="1">
      <c r="S741" s="943"/>
      <c r="T741" s="944"/>
      <c r="U741" s="944"/>
      <c r="V741" s="944"/>
      <c r="W741" s="1273" t="s">
        <v>3763</v>
      </c>
      <c r="X741" s="1274"/>
      <c r="Y741" s="1286">
        <v>4.2099999999999999E-4</v>
      </c>
      <c r="Z741" s="927" t="s">
        <v>3381</v>
      </c>
    </row>
    <row r="742" spans="19:26">
      <c r="S742" s="943"/>
      <c r="T742" s="944"/>
      <c r="U742" s="944"/>
      <c r="V742" s="944"/>
      <c r="W742" s="1273" t="s">
        <v>4182</v>
      </c>
      <c r="X742" s="1274"/>
      <c r="Y742" s="1286"/>
      <c r="Z742" s="927" t="s">
        <v>3381</v>
      </c>
    </row>
    <row r="743" spans="19:26" ht="13.5" customHeight="1">
      <c r="S743" s="943"/>
      <c r="T743" s="944"/>
      <c r="U743" s="944"/>
      <c r="V743" s="944"/>
      <c r="W743" s="1273" t="s">
        <v>3764</v>
      </c>
      <c r="X743" s="1274"/>
      <c r="Y743" s="1290"/>
      <c r="Z743" s="927" t="s">
        <v>3381</v>
      </c>
    </row>
    <row r="744" spans="19:26" ht="13.5" customHeight="1">
      <c r="S744" s="943"/>
      <c r="T744" s="944"/>
      <c r="U744" s="944"/>
      <c r="V744" s="944"/>
      <c r="W744" s="1273" t="s">
        <v>3189</v>
      </c>
      <c r="X744" s="1274"/>
      <c r="Y744" s="947">
        <v>1.65E-4</v>
      </c>
      <c r="Z744" s="927" t="s">
        <v>3381</v>
      </c>
    </row>
    <row r="745" spans="19:26" ht="13.5" customHeight="1">
      <c r="S745" s="943"/>
      <c r="T745" s="944"/>
      <c r="U745" s="944"/>
      <c r="V745" s="944"/>
      <c r="W745" s="1273" t="s">
        <v>3595</v>
      </c>
      <c r="X745" s="1274"/>
      <c r="Y745" s="1267">
        <v>5.0299999999999997E-4</v>
      </c>
      <c r="Z745" s="927" t="s">
        <v>3381</v>
      </c>
    </row>
    <row r="746" spans="19:26" ht="13.5" customHeight="1">
      <c r="S746" s="943"/>
      <c r="T746" s="944"/>
      <c r="U746" s="944"/>
      <c r="V746" s="944"/>
      <c r="W746" s="1273" t="s">
        <v>3596</v>
      </c>
      <c r="X746" s="1274"/>
      <c r="Y746" s="1267"/>
      <c r="Z746" s="927" t="s">
        <v>3381</v>
      </c>
    </row>
    <row r="747" spans="19:26" ht="13.5" customHeight="1">
      <c r="S747" s="943"/>
      <c r="T747" s="944"/>
      <c r="U747" s="944"/>
      <c r="V747" s="944"/>
      <c r="W747" s="1273" t="s">
        <v>6038</v>
      </c>
      <c r="X747" s="1274"/>
      <c r="Y747" s="1267"/>
      <c r="Z747" s="927" t="s">
        <v>3381</v>
      </c>
    </row>
    <row r="748" spans="19:26" ht="13.5" customHeight="1">
      <c r="S748" s="943"/>
      <c r="T748" s="944"/>
      <c r="U748" s="944"/>
      <c r="V748" s="944"/>
      <c r="W748" s="1273" t="s">
        <v>6039</v>
      </c>
      <c r="X748" s="1274"/>
      <c r="Y748" s="1267"/>
      <c r="Z748" s="927" t="s">
        <v>3381</v>
      </c>
    </row>
    <row r="749" spans="19:26" ht="27.6" customHeight="1">
      <c r="S749" s="943"/>
      <c r="T749" s="944"/>
      <c r="U749" s="944"/>
      <c r="V749" s="944"/>
      <c r="W749" s="1273" t="s">
        <v>3597</v>
      </c>
      <c r="X749" s="1274"/>
      <c r="Y749" s="1270"/>
      <c r="Z749" s="927" t="s">
        <v>3381</v>
      </c>
    </row>
    <row r="750" spans="19:26" ht="27.6" customHeight="1">
      <c r="S750" s="943"/>
      <c r="T750" s="944"/>
      <c r="U750" s="944"/>
      <c r="V750" s="944"/>
      <c r="W750" s="1273" t="s">
        <v>3406</v>
      </c>
      <c r="X750" s="1274"/>
      <c r="Y750" s="1267">
        <v>4.86E-4</v>
      </c>
      <c r="Z750" s="927" t="s">
        <v>3381</v>
      </c>
    </row>
    <row r="751" spans="19:26" ht="13.5" customHeight="1">
      <c r="S751" s="943"/>
      <c r="T751" s="944"/>
      <c r="U751" s="944"/>
      <c r="V751" s="944"/>
      <c r="W751" s="1273" t="s">
        <v>3842</v>
      </c>
      <c r="X751" s="1274"/>
      <c r="Y751" s="1267"/>
      <c r="Z751" s="927" t="s">
        <v>3381</v>
      </c>
    </row>
    <row r="752" spans="19:26" ht="27.6" customHeight="1">
      <c r="S752" s="943"/>
      <c r="T752" s="944"/>
      <c r="U752" s="944"/>
      <c r="V752" s="944"/>
      <c r="W752" s="1273" t="s">
        <v>3407</v>
      </c>
      <c r="X752" s="1274"/>
      <c r="Y752" s="1267"/>
      <c r="Z752" s="927" t="s">
        <v>3381</v>
      </c>
    </row>
    <row r="753" spans="19:26" ht="13.5" customHeight="1">
      <c r="S753" s="943"/>
      <c r="T753" s="944"/>
      <c r="U753" s="944"/>
      <c r="V753" s="944"/>
      <c r="W753" s="1273" t="s">
        <v>3368</v>
      </c>
      <c r="X753" s="1274"/>
      <c r="Y753" s="1267">
        <v>3.6699999999999998E-4</v>
      </c>
      <c r="Z753" s="927" t="s">
        <v>3381</v>
      </c>
    </row>
    <row r="754" spans="19:26" ht="13.5" customHeight="1">
      <c r="S754" s="943"/>
      <c r="T754" s="944"/>
      <c r="U754" s="944"/>
      <c r="V754" s="944"/>
      <c r="W754" s="1273" t="s">
        <v>3369</v>
      </c>
      <c r="X754" s="1274"/>
      <c r="Y754" s="1267"/>
      <c r="Z754" s="927" t="s">
        <v>3381</v>
      </c>
    </row>
    <row r="755" spans="19:26" ht="13.5" customHeight="1">
      <c r="S755" s="943"/>
      <c r="T755" s="944"/>
      <c r="U755" s="944"/>
      <c r="V755" s="944"/>
      <c r="W755" s="1273" t="s">
        <v>4122</v>
      </c>
      <c r="X755" s="1274"/>
      <c r="Y755" s="1267"/>
      <c r="Z755" s="927" t="s">
        <v>3381</v>
      </c>
    </row>
    <row r="756" spans="19:26" ht="13.5" customHeight="1">
      <c r="S756" s="943"/>
      <c r="T756" s="944"/>
      <c r="U756" s="944"/>
      <c r="V756" s="944"/>
      <c r="W756" s="1273" t="s">
        <v>3493</v>
      </c>
      <c r="X756" s="1274"/>
      <c r="Y756" s="1267"/>
      <c r="Z756" s="927" t="s">
        <v>3381</v>
      </c>
    </row>
    <row r="757" spans="19:26" ht="13.5" customHeight="1">
      <c r="S757" s="943"/>
      <c r="T757" s="944"/>
      <c r="U757" s="944"/>
      <c r="V757" s="944"/>
      <c r="W757" s="1273" t="s">
        <v>3190</v>
      </c>
      <c r="X757" s="1274"/>
      <c r="Y757" s="942">
        <v>4.3100000000000001E-4</v>
      </c>
      <c r="Z757" s="927" t="s">
        <v>3381</v>
      </c>
    </row>
    <row r="758" spans="19:26" ht="13.5" customHeight="1">
      <c r="S758" s="943"/>
      <c r="T758" s="944"/>
      <c r="U758" s="944"/>
      <c r="V758" s="944"/>
      <c r="W758" s="1273" t="s">
        <v>4109</v>
      </c>
      <c r="X758" s="1274"/>
      <c r="Y758" s="942">
        <v>3.9300000000000001E-4</v>
      </c>
      <c r="Z758" s="927" t="s">
        <v>3381</v>
      </c>
    </row>
    <row r="759" spans="19:26" ht="13.5" customHeight="1">
      <c r="S759" s="943"/>
      <c r="T759" s="944"/>
      <c r="U759" s="944"/>
      <c r="V759" s="944"/>
      <c r="W759" s="1273" t="s">
        <v>5876</v>
      </c>
      <c r="X759" s="1274"/>
      <c r="Y759" s="1267">
        <v>4.8700000000000002E-4</v>
      </c>
      <c r="Z759" s="927" t="s">
        <v>3381</v>
      </c>
    </row>
    <row r="760" spans="19:26">
      <c r="S760" s="943"/>
      <c r="T760" s="944"/>
      <c r="U760" s="944"/>
      <c r="V760" s="944"/>
      <c r="W760" s="1273" t="s">
        <v>6040</v>
      </c>
      <c r="X760" s="1274"/>
      <c r="Y760" s="1267"/>
      <c r="Z760" s="927" t="s">
        <v>3381</v>
      </c>
    </row>
    <row r="761" spans="19:26" ht="13.5" customHeight="1">
      <c r="S761" s="943"/>
      <c r="T761" s="944"/>
      <c r="U761" s="944"/>
      <c r="V761" s="944"/>
      <c r="W761" s="1273" t="s">
        <v>6041</v>
      </c>
      <c r="X761" s="1274"/>
      <c r="Y761" s="1267"/>
      <c r="Z761" s="927" t="s">
        <v>3381</v>
      </c>
    </row>
    <row r="762" spans="19:26">
      <c r="S762" s="943"/>
      <c r="T762" s="944"/>
      <c r="U762" s="944"/>
      <c r="V762" s="944"/>
      <c r="W762" s="1273" t="s">
        <v>3961</v>
      </c>
      <c r="X762" s="1274"/>
      <c r="Y762" s="1267">
        <v>4.2099999999999999E-4</v>
      </c>
      <c r="Z762" s="927" t="s">
        <v>3381</v>
      </c>
    </row>
    <row r="763" spans="19:26" ht="14.25" customHeight="1">
      <c r="S763" s="943"/>
      <c r="T763" s="944"/>
      <c r="U763" s="944"/>
      <c r="V763" s="944"/>
      <c r="W763" s="1273" t="s">
        <v>6042</v>
      </c>
      <c r="X763" s="1274"/>
      <c r="Y763" s="1267"/>
      <c r="Z763" s="927" t="s">
        <v>3381</v>
      </c>
    </row>
    <row r="764" spans="19:26" ht="14.25" customHeight="1">
      <c r="S764" s="943"/>
      <c r="T764" s="944"/>
      <c r="U764" s="944"/>
      <c r="V764" s="944"/>
      <c r="W764" s="1273" t="s">
        <v>3962</v>
      </c>
      <c r="X764" s="1274"/>
      <c r="Y764" s="1267"/>
      <c r="Z764" s="927" t="s">
        <v>3381</v>
      </c>
    </row>
    <row r="765" spans="19:26" ht="13.5" customHeight="1">
      <c r="S765" s="943"/>
      <c r="T765" s="944"/>
      <c r="U765" s="944"/>
      <c r="V765" s="944"/>
      <c r="W765" s="1273" t="s">
        <v>3371</v>
      </c>
      <c r="X765" s="1274"/>
      <c r="Y765" s="942">
        <v>4.4000000000000002E-4</v>
      </c>
      <c r="Z765" s="927" t="s">
        <v>3381</v>
      </c>
    </row>
    <row r="766" spans="19:26" ht="13.5" customHeight="1">
      <c r="S766" s="943"/>
      <c r="T766" s="944"/>
      <c r="U766" s="944"/>
      <c r="V766" s="944"/>
      <c r="W766" s="1273" t="s">
        <v>5877</v>
      </c>
      <c r="X766" s="1274"/>
      <c r="Y766" s="942">
        <v>5.0000000000000002E-5</v>
      </c>
      <c r="Z766" s="927" t="s">
        <v>3381</v>
      </c>
    </row>
    <row r="767" spans="19:26" ht="13.5" customHeight="1">
      <c r="S767" s="943"/>
      <c r="T767" s="944"/>
      <c r="U767" s="944"/>
      <c r="V767" s="944"/>
      <c r="W767" s="1273" t="s">
        <v>3191</v>
      </c>
      <c r="X767" s="1274"/>
      <c r="Y767" s="946">
        <v>4.5399999999999998E-4</v>
      </c>
      <c r="Z767" s="927" t="s">
        <v>3381</v>
      </c>
    </row>
    <row r="768" spans="19:26" ht="13.5" customHeight="1">
      <c r="S768" s="943"/>
      <c r="T768" s="944"/>
      <c r="U768" s="944"/>
      <c r="V768" s="944"/>
      <c r="W768" s="1273" t="s">
        <v>3879</v>
      </c>
      <c r="X768" s="1274"/>
      <c r="Y768" s="1294">
        <v>4.06E-4</v>
      </c>
      <c r="Z768" s="927" t="s">
        <v>3381</v>
      </c>
    </row>
    <row r="769" spans="19:26" ht="27.6" customHeight="1">
      <c r="S769" s="943"/>
      <c r="T769" s="944"/>
      <c r="U769" s="944"/>
      <c r="V769" s="944"/>
      <c r="W769" s="1273" t="s">
        <v>3880</v>
      </c>
      <c r="X769" s="1274"/>
      <c r="Y769" s="1275"/>
      <c r="Z769" s="927" t="s">
        <v>3381</v>
      </c>
    </row>
    <row r="770" spans="19:26" ht="13.5" customHeight="1">
      <c r="S770" s="943"/>
      <c r="T770" s="944"/>
      <c r="U770" s="944"/>
      <c r="V770" s="944"/>
      <c r="W770" s="1273" t="s">
        <v>6043</v>
      </c>
      <c r="X770" s="1274"/>
      <c r="Y770" s="1275"/>
      <c r="Z770" s="927" t="s">
        <v>3381</v>
      </c>
    </row>
    <row r="771" spans="19:26" ht="13.5" customHeight="1">
      <c r="S771" s="943"/>
      <c r="T771" s="944"/>
      <c r="U771" s="944"/>
      <c r="V771" s="944"/>
      <c r="W771" s="1273" t="s">
        <v>3881</v>
      </c>
      <c r="X771" s="1274"/>
      <c r="Y771" s="1295"/>
      <c r="Z771" s="927" t="s">
        <v>3381</v>
      </c>
    </row>
    <row r="772" spans="19:26" ht="27.6" customHeight="1">
      <c r="S772" s="943"/>
      <c r="T772" s="944"/>
      <c r="U772" s="944"/>
      <c r="V772" s="944"/>
      <c r="W772" s="1273" t="s">
        <v>3759</v>
      </c>
      <c r="X772" s="1274"/>
      <c r="Y772" s="1276">
        <v>2.5099999999999998E-4</v>
      </c>
      <c r="Z772" s="927" t="s">
        <v>3381</v>
      </c>
    </row>
    <row r="773" spans="19:26" ht="13.5" customHeight="1">
      <c r="S773" s="943"/>
      <c r="T773" s="944"/>
      <c r="U773" s="944"/>
      <c r="V773" s="944"/>
      <c r="W773" s="1273" t="s">
        <v>4180</v>
      </c>
      <c r="X773" s="1274"/>
      <c r="Y773" s="1267"/>
      <c r="Z773" s="927" t="s">
        <v>3381</v>
      </c>
    </row>
    <row r="774" spans="19:26" ht="13.5" customHeight="1">
      <c r="S774" s="943"/>
      <c r="T774" s="944"/>
      <c r="U774" s="944"/>
      <c r="V774" s="944"/>
      <c r="W774" s="1273" t="s">
        <v>3760</v>
      </c>
      <c r="X774" s="1274"/>
      <c r="Y774" s="1267"/>
      <c r="Z774" s="927" t="s">
        <v>3381</v>
      </c>
    </row>
    <row r="775" spans="19:26" ht="13.5" customHeight="1">
      <c r="S775" s="943"/>
      <c r="T775" s="944"/>
      <c r="U775" s="944"/>
      <c r="V775" s="944"/>
      <c r="W775" s="1273" t="s">
        <v>3905</v>
      </c>
      <c r="X775" s="1274"/>
      <c r="Y775" s="1267">
        <v>3.0699999999999998E-4</v>
      </c>
      <c r="Z775" s="927" t="s">
        <v>3381</v>
      </c>
    </row>
    <row r="776" spans="19:26" ht="27.6" customHeight="1">
      <c r="S776" s="943"/>
      <c r="T776" s="944"/>
      <c r="U776" s="944"/>
      <c r="V776" s="944"/>
      <c r="W776" s="1273" t="s">
        <v>3906</v>
      </c>
      <c r="X776" s="1274"/>
      <c r="Y776" s="1267"/>
      <c r="Z776" s="927" t="s">
        <v>3381</v>
      </c>
    </row>
    <row r="777" spans="19:26" ht="27.6" customHeight="1">
      <c r="S777" s="943"/>
      <c r="T777" s="944"/>
      <c r="U777" s="944"/>
      <c r="V777" s="944"/>
      <c r="W777" s="1273" t="s">
        <v>3907</v>
      </c>
      <c r="X777" s="1274"/>
      <c r="Y777" s="1267"/>
      <c r="Z777" s="927" t="s">
        <v>3381</v>
      </c>
    </row>
    <row r="778" spans="19:26" ht="27.6" customHeight="1">
      <c r="S778" s="943"/>
      <c r="T778" s="944"/>
      <c r="U778" s="944"/>
      <c r="V778" s="944"/>
      <c r="W778" s="1273" t="s">
        <v>4177</v>
      </c>
      <c r="X778" s="1274"/>
      <c r="Y778" s="942">
        <v>4.6999999999999999E-4</v>
      </c>
      <c r="Z778" s="927" t="s">
        <v>3381</v>
      </c>
    </row>
    <row r="779" spans="19:26" ht="27.6" customHeight="1">
      <c r="S779" s="943"/>
      <c r="T779" s="944"/>
      <c r="U779" s="944"/>
      <c r="V779" s="944"/>
      <c r="W779" s="1273" t="s">
        <v>3366</v>
      </c>
      <c r="X779" s="1274"/>
      <c r="Y779" s="942">
        <v>3.6999999999999998E-5</v>
      </c>
      <c r="Z779" s="927" t="s">
        <v>3381</v>
      </c>
    </row>
    <row r="780" spans="19:26" ht="27.6" customHeight="1">
      <c r="S780" s="943"/>
      <c r="T780" s="944"/>
      <c r="U780" s="944"/>
      <c r="V780" s="944"/>
      <c r="W780" s="1273" t="s">
        <v>3494</v>
      </c>
      <c r="X780" s="1274"/>
      <c r="Y780" s="1267">
        <v>4.6E-5</v>
      </c>
      <c r="Z780" s="927" t="s">
        <v>3381</v>
      </c>
    </row>
    <row r="781" spans="19:26" ht="27.6" customHeight="1">
      <c r="S781" s="943"/>
      <c r="T781" s="944"/>
      <c r="U781" s="944"/>
      <c r="V781" s="944"/>
      <c r="W781" s="1273" t="s">
        <v>4124</v>
      </c>
      <c r="X781" s="1274"/>
      <c r="Y781" s="1267"/>
      <c r="Z781" s="927" t="s">
        <v>3381</v>
      </c>
    </row>
    <row r="782" spans="19:26" ht="13.5" customHeight="1">
      <c r="S782" s="943"/>
      <c r="T782" s="944"/>
      <c r="U782" s="944"/>
      <c r="V782" s="944"/>
      <c r="W782" s="1273" t="s">
        <v>3495</v>
      </c>
      <c r="X782" s="1274"/>
      <c r="Y782" s="1267"/>
      <c r="Z782" s="927" t="s">
        <v>3381</v>
      </c>
    </row>
    <row r="783" spans="19:26" ht="13.5" customHeight="1">
      <c r="S783" s="943"/>
      <c r="T783" s="944"/>
      <c r="U783" s="944"/>
      <c r="V783" s="944"/>
      <c r="W783" s="1273" t="s">
        <v>3192</v>
      </c>
      <c r="X783" s="1274"/>
      <c r="Y783" s="942">
        <v>4.5399999999999998E-4</v>
      </c>
      <c r="Z783" s="927" t="s">
        <v>3381</v>
      </c>
    </row>
    <row r="784" spans="19:26" ht="27.6" customHeight="1">
      <c r="S784" s="943"/>
      <c r="T784" s="944"/>
      <c r="U784" s="944"/>
      <c r="V784" s="944"/>
      <c r="W784" s="1273" t="s">
        <v>3193</v>
      </c>
      <c r="X784" s="1274"/>
      <c r="Y784" s="942">
        <v>4.6999999999999997E-5</v>
      </c>
      <c r="Z784" s="927" t="s">
        <v>3381</v>
      </c>
    </row>
    <row r="785" spans="19:26" ht="27.6" customHeight="1">
      <c r="S785" s="943"/>
      <c r="T785" s="944"/>
      <c r="U785" s="944"/>
      <c r="V785" s="944"/>
      <c r="W785" s="1273" t="s">
        <v>3367</v>
      </c>
      <c r="X785" s="1274"/>
      <c r="Y785" s="942">
        <v>4.3800000000000002E-4</v>
      </c>
      <c r="Z785" s="927" t="s">
        <v>3381</v>
      </c>
    </row>
    <row r="786" spans="19:26" ht="13.5" customHeight="1">
      <c r="S786" s="943"/>
      <c r="T786" s="944"/>
      <c r="U786" s="944"/>
      <c r="V786" s="944"/>
      <c r="W786" s="1273" t="s">
        <v>5878</v>
      </c>
      <c r="X786" s="1274"/>
      <c r="Y786" s="1267">
        <v>5.8500000000000002E-4</v>
      </c>
      <c r="Z786" s="927" t="s">
        <v>3381</v>
      </c>
    </row>
    <row r="787" spans="19:26">
      <c r="S787" s="943"/>
      <c r="T787" s="944"/>
      <c r="U787" s="944"/>
      <c r="V787" s="944"/>
      <c r="W787" s="1273" t="s">
        <v>6044</v>
      </c>
      <c r="X787" s="1274"/>
      <c r="Y787" s="1267"/>
      <c r="Z787" s="927" t="s">
        <v>3381</v>
      </c>
    </row>
    <row r="788" spans="19:26" ht="13.5" customHeight="1">
      <c r="S788" s="943"/>
      <c r="T788" s="944"/>
      <c r="U788" s="944"/>
      <c r="V788" s="944"/>
      <c r="W788" s="1273" t="s">
        <v>6045</v>
      </c>
      <c r="X788" s="1274"/>
      <c r="Y788" s="1267"/>
      <c r="Z788" s="927" t="s">
        <v>3381</v>
      </c>
    </row>
    <row r="789" spans="19:26" ht="27.6" customHeight="1">
      <c r="S789" s="943"/>
      <c r="T789" s="944"/>
      <c r="U789" s="944"/>
      <c r="V789" s="944"/>
      <c r="W789" s="1273" t="s">
        <v>6046</v>
      </c>
      <c r="X789" s="1274"/>
      <c r="Y789" s="1267"/>
      <c r="Z789" s="927" t="s">
        <v>3381</v>
      </c>
    </row>
    <row r="790" spans="19:26" ht="27.6" customHeight="1">
      <c r="S790" s="943"/>
      <c r="T790" s="944"/>
      <c r="U790" s="944"/>
      <c r="V790" s="944"/>
      <c r="W790" s="1273" t="s">
        <v>6047</v>
      </c>
      <c r="X790" s="1274"/>
      <c r="Y790" s="1267"/>
      <c r="Z790" s="927" t="s">
        <v>3381</v>
      </c>
    </row>
    <row r="791" spans="19:26" ht="27.6" customHeight="1">
      <c r="S791" s="943"/>
      <c r="T791" s="944"/>
      <c r="U791" s="944"/>
      <c r="V791" s="944"/>
      <c r="W791" s="1273" t="s">
        <v>3194</v>
      </c>
      <c r="X791" s="1274"/>
      <c r="Y791" s="942">
        <v>3.2000000000000003E-4</v>
      </c>
      <c r="Z791" s="927" t="s">
        <v>3381</v>
      </c>
    </row>
    <row r="792" spans="19:26" ht="13.5" customHeight="1">
      <c r="S792" s="943"/>
      <c r="T792" s="944"/>
      <c r="U792" s="944"/>
      <c r="V792" s="944"/>
      <c r="W792" s="1273" t="s">
        <v>3195</v>
      </c>
      <c r="X792" s="1274"/>
      <c r="Y792" s="942" t="s">
        <v>4627</v>
      </c>
      <c r="Z792" s="927" t="s">
        <v>3381</v>
      </c>
    </row>
    <row r="793" spans="19:26" ht="13.5" customHeight="1">
      <c r="S793" s="943"/>
      <c r="T793" s="944"/>
      <c r="U793" s="944"/>
      <c r="V793" s="944"/>
      <c r="W793" s="1273" t="s">
        <v>3196</v>
      </c>
      <c r="X793" s="1274"/>
      <c r="Y793" s="942" t="s">
        <v>4627</v>
      </c>
      <c r="Z793" s="927" t="s">
        <v>3381</v>
      </c>
    </row>
    <row r="794" spans="19:26" ht="27.6" customHeight="1">
      <c r="S794" s="943"/>
      <c r="T794" s="944"/>
      <c r="U794" s="944"/>
      <c r="V794" s="944"/>
      <c r="W794" s="1273" t="s">
        <v>4095</v>
      </c>
      <c r="X794" s="1274"/>
      <c r="Y794" s="1267">
        <v>2.7300000000000002E-4</v>
      </c>
      <c r="Z794" s="927" t="s">
        <v>3381</v>
      </c>
    </row>
    <row r="795" spans="19:26" ht="27.6" customHeight="1">
      <c r="S795" s="943"/>
      <c r="T795" s="944"/>
      <c r="U795" s="944"/>
      <c r="V795" s="944"/>
      <c r="W795" s="1273" t="s">
        <v>4096</v>
      </c>
      <c r="X795" s="1274"/>
      <c r="Y795" s="1267"/>
      <c r="Z795" s="927" t="s">
        <v>3381</v>
      </c>
    </row>
    <row r="796" spans="19:26" ht="27.6" customHeight="1">
      <c r="S796" s="943"/>
      <c r="T796" s="944"/>
      <c r="U796" s="944"/>
      <c r="V796" s="944"/>
      <c r="W796" s="1273" t="s">
        <v>4097</v>
      </c>
      <c r="X796" s="1274"/>
      <c r="Y796" s="1268"/>
      <c r="Z796" s="927" t="s">
        <v>3381</v>
      </c>
    </row>
    <row r="797" spans="19:26" ht="27.6" customHeight="1">
      <c r="S797" s="943"/>
      <c r="T797" s="944"/>
      <c r="U797" s="944"/>
      <c r="V797" s="944"/>
      <c r="W797" s="1273" t="s">
        <v>5879</v>
      </c>
      <c r="X797" s="1274"/>
      <c r="Y797" s="1276">
        <v>4.6799999999999999E-4</v>
      </c>
      <c r="Z797" s="927" t="s">
        <v>3381</v>
      </c>
    </row>
    <row r="798" spans="19:26" ht="27.6" customHeight="1">
      <c r="S798" s="943"/>
      <c r="T798" s="944"/>
      <c r="U798" s="944"/>
      <c r="V798" s="944"/>
      <c r="W798" s="1273" t="s">
        <v>6048</v>
      </c>
      <c r="X798" s="1274"/>
      <c r="Y798" s="1267"/>
      <c r="Z798" s="927" t="s">
        <v>3381</v>
      </c>
    </row>
    <row r="799" spans="19:26" ht="27.6" customHeight="1">
      <c r="S799" s="943"/>
      <c r="T799" s="944"/>
      <c r="U799" s="944"/>
      <c r="V799" s="944"/>
      <c r="W799" s="1273" t="s">
        <v>6049</v>
      </c>
      <c r="X799" s="1274"/>
      <c r="Y799" s="1268"/>
      <c r="Z799" s="927" t="s">
        <v>3381</v>
      </c>
    </row>
    <row r="800" spans="19:26">
      <c r="S800" s="943"/>
      <c r="T800" s="944"/>
      <c r="U800" s="944"/>
      <c r="V800" s="944"/>
      <c r="W800" s="1273" t="s">
        <v>5880</v>
      </c>
      <c r="X800" s="1274"/>
      <c r="Y800" s="1276">
        <v>3.6699999999999998E-4</v>
      </c>
      <c r="Z800" s="927" t="s">
        <v>3381</v>
      </c>
    </row>
    <row r="801" spans="19:26" ht="13.5" customHeight="1">
      <c r="S801" s="943"/>
      <c r="T801" s="944"/>
      <c r="U801" s="944"/>
      <c r="V801" s="944"/>
      <c r="W801" s="1273" t="s">
        <v>6050</v>
      </c>
      <c r="X801" s="1274"/>
      <c r="Y801" s="1267"/>
      <c r="Z801" s="927" t="s">
        <v>3381</v>
      </c>
    </row>
    <row r="802" spans="19:26" ht="13.5" customHeight="1">
      <c r="S802" s="943"/>
      <c r="T802" s="944"/>
      <c r="U802" s="944"/>
      <c r="V802" s="944"/>
      <c r="W802" s="1273" t="s">
        <v>6051</v>
      </c>
      <c r="X802" s="1274"/>
      <c r="Y802" s="1267"/>
      <c r="Z802" s="927" t="s">
        <v>3381</v>
      </c>
    </row>
    <row r="803" spans="19:26" ht="27.6" customHeight="1">
      <c r="S803" s="943"/>
      <c r="T803" s="944"/>
      <c r="U803" s="944"/>
      <c r="V803" s="944"/>
      <c r="W803" s="1273" t="s">
        <v>3547</v>
      </c>
      <c r="X803" s="1274"/>
      <c r="Y803" s="942">
        <v>5.7200000000000003E-4</v>
      </c>
      <c r="Z803" s="927" t="s">
        <v>3381</v>
      </c>
    </row>
    <row r="804" spans="19:26" ht="27.6" customHeight="1">
      <c r="S804" s="943"/>
      <c r="T804" s="944"/>
      <c r="U804" s="944"/>
      <c r="V804" s="944"/>
      <c r="W804" s="1273" t="s">
        <v>3197</v>
      </c>
      <c r="X804" s="1274"/>
      <c r="Y804" s="942">
        <v>4.7600000000000002E-4</v>
      </c>
      <c r="Z804" s="927" t="s">
        <v>3381</v>
      </c>
    </row>
    <row r="805" spans="19:26" ht="13.5" customHeight="1">
      <c r="S805" s="943"/>
      <c r="T805" s="944"/>
      <c r="U805" s="944"/>
      <c r="V805" s="944"/>
      <c r="W805" s="1273" t="s">
        <v>3652</v>
      </c>
      <c r="X805" s="1274"/>
      <c r="Y805" s="938">
        <v>4.55E-4</v>
      </c>
      <c r="Z805" s="927" t="s">
        <v>3381</v>
      </c>
    </row>
    <row r="806" spans="19:26" ht="27.6" customHeight="1">
      <c r="S806" s="943"/>
      <c r="T806" s="944"/>
      <c r="U806" s="944"/>
      <c r="V806" s="944"/>
      <c r="W806" s="1273" t="s">
        <v>3198</v>
      </c>
      <c r="X806" s="1274"/>
      <c r="Y806" s="938">
        <v>4.3600000000000003E-4</v>
      </c>
      <c r="Z806" s="927" t="s">
        <v>3381</v>
      </c>
    </row>
    <row r="807" spans="19:26" ht="27.6" customHeight="1">
      <c r="S807" s="943"/>
      <c r="T807" s="944"/>
      <c r="U807" s="944"/>
      <c r="V807" s="944"/>
      <c r="W807" s="1273" t="s">
        <v>5881</v>
      </c>
      <c r="X807" s="1274"/>
      <c r="Y807" s="1292">
        <v>1.56E-4</v>
      </c>
      <c r="Z807" s="927" t="s">
        <v>3381</v>
      </c>
    </row>
    <row r="808" spans="19:26" ht="27.6" customHeight="1">
      <c r="S808" s="943"/>
      <c r="T808" s="944"/>
      <c r="U808" s="944"/>
      <c r="V808" s="944"/>
      <c r="W808" s="1273" t="s">
        <v>6052</v>
      </c>
      <c r="X808" s="1274"/>
      <c r="Y808" s="1292"/>
      <c r="Z808" s="927" t="s">
        <v>3381</v>
      </c>
    </row>
    <row r="809" spans="19:26" ht="27.6" customHeight="1">
      <c r="S809" s="943"/>
      <c r="T809" s="944"/>
      <c r="U809" s="944"/>
      <c r="V809" s="944"/>
      <c r="W809" s="1273" t="s">
        <v>6053</v>
      </c>
      <c r="X809" s="1274"/>
      <c r="Y809" s="1293"/>
      <c r="Z809" s="927" t="s">
        <v>3381</v>
      </c>
    </row>
    <row r="810" spans="19:26" ht="27.6" customHeight="1">
      <c r="S810" s="943"/>
      <c r="T810" s="944"/>
      <c r="U810" s="944"/>
      <c r="V810" s="944"/>
      <c r="W810" s="1273" t="s">
        <v>3362</v>
      </c>
      <c r="X810" s="1274"/>
      <c r="Y810" s="1291">
        <v>3.4E-5</v>
      </c>
      <c r="Z810" s="927" t="s">
        <v>3381</v>
      </c>
    </row>
    <row r="811" spans="19:26" ht="27.6" customHeight="1">
      <c r="S811" s="943"/>
      <c r="T811" s="944"/>
      <c r="U811" s="944"/>
      <c r="V811" s="944"/>
      <c r="W811" s="1273" t="s">
        <v>6054</v>
      </c>
      <c r="X811" s="1274"/>
      <c r="Y811" s="1272"/>
      <c r="Z811" s="927" t="s">
        <v>3381</v>
      </c>
    </row>
    <row r="812" spans="19:26">
      <c r="S812" s="943"/>
      <c r="T812" s="944"/>
      <c r="U812" s="944"/>
      <c r="V812" s="944"/>
      <c r="W812" s="1273" t="s">
        <v>6055</v>
      </c>
      <c r="X812" s="1274"/>
      <c r="Y812" s="1272"/>
      <c r="Z812" s="927" t="s">
        <v>3381</v>
      </c>
    </row>
    <row r="813" spans="19:26" ht="13.5" customHeight="1">
      <c r="S813" s="943"/>
      <c r="T813" s="944"/>
      <c r="U813" s="944"/>
      <c r="V813" s="944"/>
      <c r="W813" s="1273" t="s">
        <v>3875</v>
      </c>
      <c r="X813" s="1274"/>
      <c r="Y813" s="950" t="s">
        <v>4627</v>
      </c>
      <c r="Z813" s="927" t="s">
        <v>3381</v>
      </c>
    </row>
    <row r="814" spans="19:26" ht="13.5" customHeight="1">
      <c r="S814" s="943"/>
      <c r="T814" s="944"/>
      <c r="U814" s="944"/>
      <c r="V814" s="944"/>
      <c r="W814" s="1273" t="s">
        <v>3748</v>
      </c>
      <c r="X814" s="1274"/>
      <c r="Y814" s="1271">
        <v>1.4100000000000001E-4</v>
      </c>
      <c r="Z814" s="927" t="s">
        <v>3381</v>
      </c>
    </row>
    <row r="815" spans="19:26" ht="13.5" customHeight="1">
      <c r="S815" s="943"/>
      <c r="T815" s="944"/>
      <c r="U815" s="944"/>
      <c r="V815" s="944"/>
      <c r="W815" s="1273" t="s">
        <v>4158</v>
      </c>
      <c r="X815" s="1274"/>
      <c r="Y815" s="1271"/>
      <c r="Z815" s="927" t="s">
        <v>3381</v>
      </c>
    </row>
    <row r="816" spans="19:26" ht="13.5" customHeight="1">
      <c r="S816" s="943"/>
      <c r="T816" s="944"/>
      <c r="U816" s="944"/>
      <c r="V816" s="944"/>
      <c r="W816" s="1273" t="s">
        <v>3749</v>
      </c>
      <c r="X816" s="1274"/>
      <c r="Y816" s="1271"/>
      <c r="Z816" s="927" t="s">
        <v>3381</v>
      </c>
    </row>
    <row r="817" spans="19:26" ht="13.5" customHeight="1">
      <c r="S817" s="943"/>
      <c r="T817" s="944"/>
      <c r="U817" s="944"/>
      <c r="V817" s="944"/>
      <c r="W817" s="1273" t="s">
        <v>5882</v>
      </c>
      <c r="X817" s="1274"/>
      <c r="Y817" s="1267">
        <v>4.1899999999999999E-4</v>
      </c>
      <c r="Z817" s="927" t="s">
        <v>3381</v>
      </c>
    </row>
    <row r="818" spans="19:26" ht="13.5" customHeight="1">
      <c r="S818" s="943"/>
      <c r="T818" s="944"/>
      <c r="U818" s="944"/>
      <c r="V818" s="944"/>
      <c r="W818" s="1273" t="s">
        <v>6056</v>
      </c>
      <c r="X818" s="1274"/>
      <c r="Y818" s="1267"/>
      <c r="Z818" s="927" t="s">
        <v>3381</v>
      </c>
    </row>
    <row r="819" spans="19:26" ht="13.5" customHeight="1">
      <c r="S819" s="943"/>
      <c r="T819" s="944"/>
      <c r="U819" s="944"/>
      <c r="V819" s="944"/>
      <c r="W819" s="1273" t="s">
        <v>6057</v>
      </c>
      <c r="X819" s="1274"/>
      <c r="Y819" s="1267"/>
      <c r="Z819" s="927" t="s">
        <v>3381</v>
      </c>
    </row>
    <row r="820" spans="19:26" ht="13.5" customHeight="1">
      <c r="S820" s="943"/>
      <c r="T820" s="944"/>
      <c r="U820" s="944"/>
      <c r="V820" s="944"/>
      <c r="W820" s="1273" t="s">
        <v>3968</v>
      </c>
      <c r="X820" s="1274"/>
      <c r="Y820" s="1267">
        <v>2.0799999999999999E-4</v>
      </c>
      <c r="Z820" s="927" t="s">
        <v>3381</v>
      </c>
    </row>
    <row r="821" spans="19:26" ht="13.5" customHeight="1">
      <c r="S821" s="943"/>
      <c r="T821" s="944"/>
      <c r="U821" s="944"/>
      <c r="V821" s="944"/>
      <c r="W821" s="1273" t="s">
        <v>3969</v>
      </c>
      <c r="X821" s="1274"/>
      <c r="Y821" s="1267"/>
      <c r="Z821" s="927" t="s">
        <v>3381</v>
      </c>
    </row>
    <row r="822" spans="19:26" ht="27.6" customHeight="1">
      <c r="S822" s="943"/>
      <c r="T822" s="944"/>
      <c r="U822" s="944"/>
      <c r="V822" s="944"/>
      <c r="W822" s="1273" t="s">
        <v>3970</v>
      </c>
      <c r="X822" s="1274"/>
      <c r="Y822" s="1267"/>
      <c r="Z822" s="927" t="s">
        <v>3381</v>
      </c>
    </row>
    <row r="823" spans="19:26" ht="27.6" customHeight="1">
      <c r="S823" s="943"/>
      <c r="T823" s="944"/>
      <c r="U823" s="944"/>
      <c r="V823" s="944"/>
      <c r="W823" s="1273" t="s">
        <v>5883</v>
      </c>
      <c r="X823" s="1274"/>
      <c r="Y823" s="1267">
        <v>4.5300000000000001E-4</v>
      </c>
      <c r="Z823" s="927" t="s">
        <v>3381</v>
      </c>
    </row>
    <row r="824" spans="19:26" ht="27.6" customHeight="1">
      <c r="S824" s="943"/>
      <c r="T824" s="944"/>
      <c r="U824" s="944"/>
      <c r="V824" s="944"/>
      <c r="W824" s="1273" t="s">
        <v>6058</v>
      </c>
      <c r="X824" s="1274"/>
      <c r="Y824" s="1267"/>
      <c r="Z824" s="927" t="s">
        <v>3381</v>
      </c>
    </row>
    <row r="825" spans="19:26" ht="27.6" customHeight="1">
      <c r="S825" s="943"/>
      <c r="T825" s="944"/>
      <c r="U825" s="944"/>
      <c r="V825" s="944"/>
      <c r="W825" s="1273" t="s">
        <v>6059</v>
      </c>
      <c r="X825" s="1274"/>
      <c r="Y825" s="1268"/>
      <c r="Z825" s="927" t="s">
        <v>3381</v>
      </c>
    </row>
    <row r="826" spans="19:26" ht="13.5" customHeight="1">
      <c r="S826" s="943"/>
      <c r="T826" s="944"/>
      <c r="U826" s="944"/>
      <c r="V826" s="944"/>
      <c r="W826" s="1273" t="s">
        <v>3199</v>
      </c>
      <c r="X826" s="1274"/>
      <c r="Y826" s="947">
        <v>4.8000000000000001E-5</v>
      </c>
      <c r="Z826" s="927" t="s">
        <v>3381</v>
      </c>
    </row>
    <row r="827" spans="19:26" ht="27.6" customHeight="1">
      <c r="S827" s="943"/>
      <c r="T827" s="944"/>
      <c r="U827" s="944"/>
      <c r="V827" s="944"/>
      <c r="W827" s="1273" t="s">
        <v>3947</v>
      </c>
      <c r="X827" s="1274"/>
      <c r="Y827" s="942" t="s">
        <v>4627</v>
      </c>
      <c r="Z827" s="927" t="s">
        <v>3381</v>
      </c>
    </row>
    <row r="828" spans="19:26" ht="27.6" customHeight="1">
      <c r="S828" s="943"/>
      <c r="T828" s="944"/>
      <c r="U828" s="944"/>
      <c r="V828" s="944"/>
      <c r="W828" s="1273" t="s">
        <v>3200</v>
      </c>
      <c r="X828" s="1274"/>
      <c r="Y828" s="942">
        <v>4.0700000000000003E-4</v>
      </c>
      <c r="Z828" s="927" t="s">
        <v>3381</v>
      </c>
    </row>
    <row r="829" spans="19:26" ht="27.6" customHeight="1">
      <c r="S829" s="943"/>
      <c r="T829" s="944"/>
      <c r="U829" s="944"/>
      <c r="V829" s="944"/>
      <c r="W829" s="1273" t="s">
        <v>3201</v>
      </c>
      <c r="X829" s="1274"/>
      <c r="Y829" s="942">
        <v>3.8699999999999997E-4</v>
      </c>
      <c r="Z829" s="927" t="s">
        <v>3381</v>
      </c>
    </row>
    <row r="830" spans="19:26" ht="27.6" customHeight="1">
      <c r="S830" s="943"/>
      <c r="T830" s="944"/>
      <c r="U830" s="944"/>
      <c r="V830" s="944"/>
      <c r="W830" s="1273" t="s">
        <v>3552</v>
      </c>
      <c r="X830" s="1274"/>
      <c r="Y830" s="942">
        <v>4.66E-4</v>
      </c>
      <c r="Z830" s="927" t="s">
        <v>3381</v>
      </c>
    </row>
    <row r="831" spans="19:26" ht="27.6" customHeight="1">
      <c r="S831" s="943"/>
      <c r="T831" s="944"/>
      <c r="U831" s="944"/>
      <c r="V831" s="944"/>
      <c r="W831" s="1273" t="s">
        <v>3202</v>
      </c>
      <c r="X831" s="1274"/>
      <c r="Y831" s="942">
        <v>4.0499999999999998E-4</v>
      </c>
      <c r="Z831" s="927" t="s">
        <v>3381</v>
      </c>
    </row>
    <row r="832" spans="19:26" ht="13.5" customHeight="1">
      <c r="S832" s="943"/>
      <c r="T832" s="944"/>
      <c r="U832" s="944"/>
      <c r="V832" s="944"/>
      <c r="W832" s="1273" t="s">
        <v>5884</v>
      </c>
      <c r="X832" s="1274"/>
      <c r="Y832" s="1267">
        <v>2.9700000000000001E-4</v>
      </c>
      <c r="Z832" s="927" t="s">
        <v>3381</v>
      </c>
    </row>
    <row r="833" spans="19:26" ht="27.6" customHeight="1">
      <c r="S833" s="943"/>
      <c r="T833" s="944"/>
      <c r="U833" s="944"/>
      <c r="V833" s="944"/>
      <c r="W833" s="1273" t="s">
        <v>6060</v>
      </c>
      <c r="X833" s="1274"/>
      <c r="Y833" s="1267"/>
      <c r="Z833" s="927" t="s">
        <v>3381</v>
      </c>
    </row>
    <row r="834" spans="19:26" ht="27.6" customHeight="1">
      <c r="S834" s="943"/>
      <c r="T834" s="944"/>
      <c r="U834" s="944"/>
      <c r="V834" s="944"/>
      <c r="W834" s="1273" t="s">
        <v>6061</v>
      </c>
      <c r="X834" s="1274"/>
      <c r="Y834" s="1267"/>
      <c r="Z834" s="927" t="s">
        <v>3381</v>
      </c>
    </row>
    <row r="835" spans="19:26" ht="27.6" customHeight="1">
      <c r="S835" s="943"/>
      <c r="T835" s="944"/>
      <c r="U835" s="944"/>
      <c r="V835" s="944"/>
      <c r="W835" s="1273" t="s">
        <v>3719</v>
      </c>
      <c r="X835" s="1274"/>
      <c r="Y835" s="938">
        <v>4.6500000000000003E-4</v>
      </c>
      <c r="Z835" s="927" t="s">
        <v>3381</v>
      </c>
    </row>
    <row r="836" spans="19:26" ht="27.6" customHeight="1">
      <c r="S836" s="943"/>
      <c r="T836" s="944"/>
      <c r="U836" s="944"/>
      <c r="V836" s="944"/>
      <c r="W836" s="1273" t="s">
        <v>3203</v>
      </c>
      <c r="X836" s="1274"/>
      <c r="Y836" s="942">
        <v>5.1999999999999995E-4</v>
      </c>
      <c r="Z836" s="927" t="s">
        <v>3381</v>
      </c>
    </row>
    <row r="837" spans="19:26" ht="13.5" customHeight="1">
      <c r="S837" s="943"/>
      <c r="T837" s="944"/>
      <c r="U837" s="944"/>
      <c r="V837" s="944"/>
      <c r="W837" s="1273" t="s">
        <v>5885</v>
      </c>
      <c r="X837" s="1274"/>
      <c r="Y837" s="1267">
        <v>3.2200000000000002E-4</v>
      </c>
      <c r="Z837" s="927" t="s">
        <v>3381</v>
      </c>
    </row>
    <row r="838" spans="19:26" ht="27.6" customHeight="1">
      <c r="S838" s="943"/>
      <c r="T838" s="944"/>
      <c r="U838" s="944"/>
      <c r="V838" s="944"/>
      <c r="W838" s="1273" t="s">
        <v>6062</v>
      </c>
      <c r="X838" s="1274"/>
      <c r="Y838" s="1267"/>
      <c r="Z838" s="927" t="s">
        <v>3381</v>
      </c>
    </row>
    <row r="839" spans="19:26" ht="27.6" customHeight="1">
      <c r="S839" s="943"/>
      <c r="T839" s="944"/>
      <c r="U839" s="944"/>
      <c r="V839" s="944"/>
      <c r="W839" s="1273" t="s">
        <v>6063</v>
      </c>
      <c r="X839" s="1274"/>
      <c r="Y839" s="1267"/>
      <c r="Z839" s="927" t="s">
        <v>3381</v>
      </c>
    </row>
    <row r="840" spans="19:26" ht="13.5" customHeight="1">
      <c r="S840" s="943"/>
      <c r="T840" s="944"/>
      <c r="U840" s="944"/>
      <c r="V840" s="944"/>
      <c r="W840" s="1273" t="s">
        <v>4056</v>
      </c>
      <c r="X840" s="1274"/>
      <c r="Y840" s="942">
        <v>4.3300000000000001E-4</v>
      </c>
      <c r="Z840" s="927" t="s">
        <v>3381</v>
      </c>
    </row>
    <row r="841" spans="19:26" ht="27.6" customHeight="1">
      <c r="S841" s="943"/>
      <c r="T841" s="944"/>
      <c r="U841" s="944"/>
      <c r="V841" s="944"/>
      <c r="W841" s="1273" t="s">
        <v>3204</v>
      </c>
      <c r="X841" s="1274"/>
      <c r="Y841" s="942">
        <v>3.3799999999999998E-4</v>
      </c>
      <c r="Z841" s="927" t="s">
        <v>3381</v>
      </c>
    </row>
    <row r="842" spans="19:26" ht="27.6" customHeight="1">
      <c r="S842" s="943"/>
      <c r="T842" s="944"/>
      <c r="U842" s="944"/>
      <c r="V842" s="944"/>
      <c r="W842" s="1273" t="s">
        <v>3205</v>
      </c>
      <c r="X842" s="1274"/>
      <c r="Y842" s="942">
        <v>3.2400000000000001E-4</v>
      </c>
      <c r="Z842" s="927" t="s">
        <v>3381</v>
      </c>
    </row>
    <row r="843" spans="19:26" ht="27.6" customHeight="1">
      <c r="S843" s="943"/>
      <c r="T843" s="944"/>
      <c r="U843" s="944"/>
      <c r="V843" s="944"/>
      <c r="W843" s="1273" t="s">
        <v>4005</v>
      </c>
      <c r="X843" s="1274"/>
      <c r="Y843" s="1267">
        <v>4.37E-4</v>
      </c>
      <c r="Z843" s="927" t="s">
        <v>3381</v>
      </c>
    </row>
    <row r="844" spans="19:26" ht="13.5" customHeight="1">
      <c r="S844" s="943"/>
      <c r="T844" s="944"/>
      <c r="U844" s="944"/>
      <c r="V844" s="944"/>
      <c r="W844" s="1273" t="s">
        <v>4006</v>
      </c>
      <c r="X844" s="1274"/>
      <c r="Y844" s="1267"/>
      <c r="Z844" s="927" t="s">
        <v>3381</v>
      </c>
    </row>
    <row r="845" spans="19:26" ht="27.6" customHeight="1">
      <c r="S845" s="943"/>
      <c r="T845" s="944"/>
      <c r="U845" s="944"/>
      <c r="V845" s="944"/>
      <c r="W845" s="1273" t="s">
        <v>4007</v>
      </c>
      <c r="X845" s="1274"/>
      <c r="Y845" s="1267"/>
      <c r="Z845" s="927" t="s">
        <v>3381</v>
      </c>
    </row>
    <row r="846" spans="19:26" ht="27.6" customHeight="1">
      <c r="S846" s="943"/>
      <c r="T846" s="944"/>
      <c r="U846" s="944"/>
      <c r="V846" s="944"/>
      <c r="W846" s="1273" t="s">
        <v>3206</v>
      </c>
      <c r="X846" s="1274"/>
      <c r="Y846" s="942">
        <v>4.0400000000000001E-4</v>
      </c>
      <c r="Z846" s="927" t="s">
        <v>3381</v>
      </c>
    </row>
    <row r="847" spans="19:26" ht="13.5" customHeight="1">
      <c r="S847" s="943"/>
      <c r="T847" s="944"/>
      <c r="U847" s="944"/>
      <c r="V847" s="944"/>
      <c r="W847" s="1273" t="s">
        <v>3207</v>
      </c>
      <c r="X847" s="1274"/>
      <c r="Y847" s="942">
        <v>4.7899999999999999E-4</v>
      </c>
      <c r="Z847" s="927" t="s">
        <v>3381</v>
      </c>
    </row>
    <row r="848" spans="19:26" ht="13.5" customHeight="1">
      <c r="S848" s="943"/>
      <c r="T848" s="944"/>
      <c r="U848" s="944"/>
      <c r="V848" s="944"/>
      <c r="W848" s="1273" t="s">
        <v>3208</v>
      </c>
      <c r="X848" s="1274"/>
      <c r="Y848" s="942">
        <v>5.62E-4</v>
      </c>
      <c r="Z848" s="927" t="s">
        <v>3381</v>
      </c>
    </row>
    <row r="849" spans="19:26" ht="27.6" customHeight="1">
      <c r="S849" s="943"/>
      <c r="T849" s="944"/>
      <c r="U849" s="944"/>
      <c r="V849" s="944"/>
      <c r="W849" s="1273" t="s">
        <v>3281</v>
      </c>
      <c r="X849" s="1274"/>
      <c r="Y849" s="942">
        <v>0</v>
      </c>
      <c r="Z849" s="927" t="s">
        <v>3381</v>
      </c>
    </row>
    <row r="850" spans="19:26" ht="27.6" customHeight="1">
      <c r="S850" s="943"/>
      <c r="T850" s="944"/>
      <c r="U850" s="944"/>
      <c r="V850" s="944"/>
      <c r="W850" s="1273" t="s">
        <v>3209</v>
      </c>
      <c r="X850" s="1274"/>
      <c r="Y850" s="942">
        <v>4.7899999999999999E-4</v>
      </c>
      <c r="Z850" s="927" t="s">
        <v>3381</v>
      </c>
    </row>
    <row r="851" spans="19:26" ht="13.5" customHeight="1">
      <c r="S851" s="943"/>
      <c r="T851" s="944"/>
      <c r="U851" s="944"/>
      <c r="V851" s="944"/>
      <c r="W851" s="1273" t="s">
        <v>5886</v>
      </c>
      <c r="X851" s="1274"/>
      <c r="Y851" s="1267">
        <v>4.5100000000000001E-4</v>
      </c>
      <c r="Z851" s="927" t="s">
        <v>3381</v>
      </c>
    </row>
    <row r="852" spans="19:26" ht="13.5" customHeight="1">
      <c r="S852" s="943"/>
      <c r="T852" s="944"/>
      <c r="U852" s="944"/>
      <c r="V852" s="944"/>
      <c r="W852" s="1273" t="s">
        <v>6064</v>
      </c>
      <c r="X852" s="1274"/>
      <c r="Y852" s="1267"/>
      <c r="Z852" s="927" t="s">
        <v>3381</v>
      </c>
    </row>
    <row r="853" spans="19:26" ht="13.5" customHeight="1">
      <c r="S853" s="943"/>
      <c r="T853" s="944"/>
      <c r="U853" s="944"/>
      <c r="V853" s="944"/>
      <c r="W853" s="1273" t="s">
        <v>6065</v>
      </c>
      <c r="X853" s="1274"/>
      <c r="Y853" s="1268"/>
      <c r="Z853" s="927" t="s">
        <v>3381</v>
      </c>
    </row>
    <row r="854" spans="19:26" ht="13.5" customHeight="1">
      <c r="S854" s="943"/>
      <c r="T854" s="944"/>
      <c r="U854" s="944"/>
      <c r="V854" s="944"/>
      <c r="W854" s="1273" t="s">
        <v>3385</v>
      </c>
      <c r="X854" s="1274"/>
      <c r="Y854" s="1276">
        <v>5.3300000000000005E-4</v>
      </c>
      <c r="Z854" s="927" t="s">
        <v>3381</v>
      </c>
    </row>
    <row r="855" spans="19:26" ht="27.6" customHeight="1">
      <c r="S855" s="943"/>
      <c r="T855" s="944"/>
      <c r="U855" s="944"/>
      <c r="V855" s="944"/>
      <c r="W855" s="1273" t="s">
        <v>3807</v>
      </c>
      <c r="X855" s="1274"/>
      <c r="Y855" s="1267"/>
      <c r="Z855" s="927" t="s">
        <v>3381</v>
      </c>
    </row>
    <row r="856" spans="19:26">
      <c r="S856" s="943"/>
      <c r="T856" s="944"/>
      <c r="U856" s="944"/>
      <c r="V856" s="944"/>
      <c r="W856" s="1273" t="s">
        <v>3808</v>
      </c>
      <c r="X856" s="1274"/>
      <c r="Y856" s="1267"/>
      <c r="Z856" s="927" t="s">
        <v>3381</v>
      </c>
    </row>
    <row r="857" spans="19:26" ht="13.5" customHeight="1">
      <c r="S857" s="943"/>
      <c r="T857" s="944"/>
      <c r="U857" s="944"/>
      <c r="V857" s="944"/>
      <c r="W857" s="1273" t="s">
        <v>3386</v>
      </c>
      <c r="X857" s="1274"/>
      <c r="Y857" s="1268"/>
      <c r="Z857" s="927" t="s">
        <v>3381</v>
      </c>
    </row>
    <row r="858" spans="19:26" ht="13.5" customHeight="1">
      <c r="S858" s="943"/>
      <c r="T858" s="944"/>
      <c r="U858" s="944"/>
      <c r="V858" s="944"/>
      <c r="W858" s="1273" t="s">
        <v>3387</v>
      </c>
      <c r="X858" s="1274"/>
      <c r="Y858" s="1276">
        <v>4.7699999999999999E-4</v>
      </c>
      <c r="Z858" s="927" t="s">
        <v>3381</v>
      </c>
    </row>
    <row r="859" spans="19:26" ht="13.5" customHeight="1">
      <c r="S859" s="943"/>
      <c r="T859" s="944"/>
      <c r="U859" s="944"/>
      <c r="V859" s="944"/>
      <c r="W859" s="1273" t="s">
        <v>3388</v>
      </c>
      <c r="X859" s="1274"/>
      <c r="Y859" s="1276"/>
      <c r="Z859" s="927" t="s">
        <v>3381</v>
      </c>
    </row>
    <row r="860" spans="19:26" ht="13.5" customHeight="1">
      <c r="S860" s="943"/>
      <c r="T860" s="944"/>
      <c r="U860" s="944"/>
      <c r="V860" s="944"/>
      <c r="W860" s="1273" t="s">
        <v>6066</v>
      </c>
      <c r="X860" s="1274"/>
      <c r="Y860" s="1276"/>
      <c r="Z860" s="927" t="s">
        <v>3381</v>
      </c>
    </row>
    <row r="861" spans="19:26" ht="13.5" customHeight="1">
      <c r="S861" s="943"/>
      <c r="T861" s="944"/>
      <c r="U861" s="944"/>
      <c r="V861" s="944"/>
      <c r="W861" s="1273" t="s">
        <v>6067</v>
      </c>
      <c r="X861" s="1274"/>
      <c r="Y861" s="1276"/>
      <c r="Z861" s="927" t="s">
        <v>3381</v>
      </c>
    </row>
    <row r="862" spans="19:26" ht="27.6" customHeight="1">
      <c r="S862" s="943"/>
      <c r="T862" s="944"/>
      <c r="U862" s="944"/>
      <c r="V862" s="944"/>
      <c r="W862" s="1273" t="s">
        <v>3389</v>
      </c>
      <c r="X862" s="1274"/>
      <c r="Y862" s="1277"/>
      <c r="Z862" s="927" t="s">
        <v>3381</v>
      </c>
    </row>
    <row r="863" spans="19:26" ht="27.6" customHeight="1">
      <c r="S863" s="943"/>
      <c r="T863" s="944"/>
      <c r="U863" s="944"/>
      <c r="V863" s="944"/>
      <c r="W863" s="1273" t="s">
        <v>3390</v>
      </c>
      <c r="X863" s="1274"/>
      <c r="Y863" s="1276">
        <v>4.57E-4</v>
      </c>
      <c r="Z863" s="927" t="s">
        <v>3381</v>
      </c>
    </row>
    <row r="864" spans="19:26" ht="27.6" customHeight="1">
      <c r="S864" s="943"/>
      <c r="T864" s="944"/>
      <c r="U864" s="944"/>
      <c r="V864" s="944"/>
      <c r="W864" s="1273" t="s">
        <v>3391</v>
      </c>
      <c r="X864" s="1274"/>
      <c r="Y864" s="1267"/>
      <c r="Z864" s="927" t="s">
        <v>3381</v>
      </c>
    </row>
    <row r="865" spans="19:26" ht="27.6" customHeight="1">
      <c r="S865" s="943"/>
      <c r="T865" s="944"/>
      <c r="U865" s="944"/>
      <c r="V865" s="944"/>
      <c r="W865" s="1273" t="s">
        <v>3392</v>
      </c>
      <c r="X865" s="1274"/>
      <c r="Y865" s="1267"/>
      <c r="Z865" s="927" t="s">
        <v>3381</v>
      </c>
    </row>
    <row r="866" spans="19:26" ht="27.6" customHeight="1">
      <c r="S866" s="943"/>
      <c r="T866" s="944"/>
      <c r="U866" s="944"/>
      <c r="V866" s="944"/>
      <c r="W866" s="1273" t="s">
        <v>3393</v>
      </c>
      <c r="X866" s="1274"/>
      <c r="Y866" s="1267"/>
      <c r="Z866" s="927" t="s">
        <v>3381</v>
      </c>
    </row>
    <row r="867" spans="19:26" ht="27.6" customHeight="1">
      <c r="S867" s="943"/>
      <c r="T867" s="944"/>
      <c r="U867" s="944"/>
      <c r="V867" s="944"/>
      <c r="W867" s="1273" t="s">
        <v>3579</v>
      </c>
      <c r="X867" s="1274"/>
      <c r="Y867" s="1267"/>
      <c r="Z867" s="927" t="s">
        <v>3381</v>
      </c>
    </row>
    <row r="868" spans="19:26" ht="27.6" customHeight="1">
      <c r="S868" s="943"/>
      <c r="T868" s="944"/>
      <c r="U868" s="944"/>
      <c r="V868" s="944"/>
      <c r="W868" s="1273" t="s">
        <v>3580</v>
      </c>
      <c r="X868" s="1274"/>
      <c r="Y868" s="1267"/>
      <c r="Z868" s="927" t="s">
        <v>3381</v>
      </c>
    </row>
    <row r="869" spans="19:26" ht="13.5" customHeight="1">
      <c r="S869" s="943"/>
      <c r="T869" s="944"/>
      <c r="U869" s="944"/>
      <c r="V869" s="944"/>
      <c r="W869" s="1273" t="s">
        <v>3809</v>
      </c>
      <c r="X869" s="1274"/>
      <c r="Y869" s="1267"/>
      <c r="Z869" s="927" t="s">
        <v>3381</v>
      </c>
    </row>
    <row r="870" spans="19:26" ht="13.5" customHeight="1">
      <c r="S870" s="943"/>
      <c r="T870" s="944"/>
      <c r="U870" s="944"/>
      <c r="V870" s="944"/>
      <c r="W870" s="1273" t="s">
        <v>3810</v>
      </c>
      <c r="X870" s="1274"/>
      <c r="Y870" s="1267"/>
      <c r="Z870" s="927" t="s">
        <v>3381</v>
      </c>
    </row>
    <row r="871" spans="19:26" ht="13.5" customHeight="1">
      <c r="S871" s="943"/>
      <c r="T871" s="944"/>
      <c r="U871" s="944"/>
      <c r="V871" s="944"/>
      <c r="W871" s="1273" t="s">
        <v>3811</v>
      </c>
      <c r="X871" s="1274"/>
      <c r="Y871" s="1267"/>
      <c r="Z871" s="927" t="s">
        <v>3381</v>
      </c>
    </row>
    <row r="872" spans="19:26" ht="13.5" customHeight="1">
      <c r="S872" s="943"/>
      <c r="T872" s="944"/>
      <c r="U872" s="944"/>
      <c r="V872" s="944"/>
      <c r="W872" s="1273" t="s">
        <v>6068</v>
      </c>
      <c r="X872" s="1274"/>
      <c r="Y872" s="1267"/>
      <c r="Z872" s="927" t="s">
        <v>3381</v>
      </c>
    </row>
    <row r="873" spans="19:26" ht="13.5" customHeight="1">
      <c r="S873" s="943"/>
      <c r="T873" s="944"/>
      <c r="U873" s="944"/>
      <c r="V873" s="944"/>
      <c r="W873" s="1273" t="s">
        <v>6069</v>
      </c>
      <c r="X873" s="1274"/>
      <c r="Y873" s="1267"/>
      <c r="Z873" s="927" t="s">
        <v>3381</v>
      </c>
    </row>
    <row r="874" spans="19:26" ht="13.5" customHeight="1">
      <c r="S874" s="943"/>
      <c r="T874" s="944"/>
      <c r="U874" s="944"/>
      <c r="V874" s="944"/>
      <c r="W874" s="1273" t="s">
        <v>6070</v>
      </c>
      <c r="X874" s="1274"/>
      <c r="Y874" s="1267"/>
      <c r="Z874" s="927" t="s">
        <v>3381</v>
      </c>
    </row>
    <row r="875" spans="19:26" ht="13.5" customHeight="1">
      <c r="S875" s="943"/>
      <c r="T875" s="944"/>
      <c r="U875" s="944"/>
      <c r="V875" s="944"/>
      <c r="W875" s="1273" t="s">
        <v>3394</v>
      </c>
      <c r="X875" s="1274"/>
      <c r="Y875" s="1267"/>
      <c r="Z875" s="927" t="s">
        <v>3381</v>
      </c>
    </row>
    <row r="876" spans="19:26" ht="27.6" customHeight="1">
      <c r="S876" s="943"/>
      <c r="T876" s="944"/>
      <c r="U876" s="944"/>
      <c r="V876" s="944"/>
      <c r="W876" s="1273" t="s">
        <v>3581</v>
      </c>
      <c r="X876" s="1274"/>
      <c r="Y876" s="1284">
        <v>4.3300000000000001E-4</v>
      </c>
      <c r="Z876" s="927" t="s">
        <v>3381</v>
      </c>
    </row>
    <row r="877" spans="19:26" ht="27.6" customHeight="1">
      <c r="S877" s="943"/>
      <c r="T877" s="944"/>
      <c r="U877" s="944"/>
      <c r="V877" s="944"/>
      <c r="W877" s="1273" t="s">
        <v>3812</v>
      </c>
      <c r="X877" s="1274"/>
      <c r="Y877" s="1284"/>
      <c r="Z877" s="927" t="s">
        <v>3381</v>
      </c>
    </row>
    <row r="878" spans="19:26" ht="27.6" customHeight="1">
      <c r="S878" s="943"/>
      <c r="T878" s="944"/>
      <c r="U878" s="944"/>
      <c r="V878" s="944"/>
      <c r="W878" s="1273" t="s">
        <v>3582</v>
      </c>
      <c r="X878" s="1274"/>
      <c r="Y878" s="1284"/>
      <c r="Z878" s="927" t="s">
        <v>3381</v>
      </c>
    </row>
    <row r="879" spans="19:26" ht="13.5" customHeight="1">
      <c r="S879" s="943"/>
      <c r="T879" s="944"/>
      <c r="U879" s="944"/>
      <c r="V879" s="944"/>
      <c r="W879" s="1273" t="s">
        <v>3395</v>
      </c>
      <c r="X879" s="1274"/>
      <c r="Y879" s="1284">
        <v>4.8700000000000002E-4</v>
      </c>
      <c r="Z879" s="927" t="s">
        <v>3381</v>
      </c>
    </row>
    <row r="880" spans="19:26" ht="13.5" customHeight="1">
      <c r="S880" s="943"/>
      <c r="T880" s="944"/>
      <c r="U880" s="944"/>
      <c r="V880" s="944"/>
      <c r="W880" s="1273" t="s">
        <v>6071</v>
      </c>
      <c r="X880" s="1274"/>
      <c r="Y880" s="1284"/>
      <c r="Z880" s="927" t="s">
        <v>3381</v>
      </c>
    </row>
    <row r="881" spans="19:26" ht="13.5" customHeight="1">
      <c r="S881" s="943"/>
      <c r="T881" s="944"/>
      <c r="U881" s="944"/>
      <c r="V881" s="944"/>
      <c r="W881" s="1273" t="s">
        <v>3396</v>
      </c>
      <c r="X881" s="1274"/>
      <c r="Y881" s="1285"/>
      <c r="Z881" s="927" t="s">
        <v>3381</v>
      </c>
    </row>
    <row r="882" spans="19:26" ht="13.5" customHeight="1">
      <c r="S882" s="943"/>
      <c r="T882" s="944"/>
      <c r="U882" s="944"/>
      <c r="V882" s="944"/>
      <c r="W882" s="1273" t="s">
        <v>5887</v>
      </c>
      <c r="X882" s="1274"/>
      <c r="Y882" s="1276">
        <v>3.6000000000000002E-4</v>
      </c>
      <c r="Z882" s="927" t="s">
        <v>3381</v>
      </c>
    </row>
    <row r="883" spans="19:26" ht="13.5" customHeight="1">
      <c r="S883" s="943"/>
      <c r="T883" s="944"/>
      <c r="U883" s="944"/>
      <c r="V883" s="944"/>
      <c r="W883" s="1273" t="s">
        <v>6072</v>
      </c>
      <c r="X883" s="1274"/>
      <c r="Y883" s="1267"/>
      <c r="Z883" s="927" t="s">
        <v>3381</v>
      </c>
    </row>
    <row r="884" spans="19:26" ht="13.5" customHeight="1">
      <c r="S884" s="943"/>
      <c r="T884" s="944"/>
      <c r="U884" s="944"/>
      <c r="V884" s="944"/>
      <c r="W884" s="1273" t="s">
        <v>6073</v>
      </c>
      <c r="X884" s="1274"/>
      <c r="Y884" s="1267"/>
      <c r="Z884" s="927" t="s">
        <v>3381</v>
      </c>
    </row>
    <row r="885" spans="19:26" ht="13.5" customHeight="1">
      <c r="S885" s="943"/>
      <c r="T885" s="944"/>
      <c r="U885" s="944"/>
      <c r="V885" s="944"/>
      <c r="W885" s="1273" t="s">
        <v>6074</v>
      </c>
      <c r="X885" s="1274"/>
      <c r="Y885" s="1267"/>
      <c r="Z885" s="927" t="s">
        <v>3381</v>
      </c>
    </row>
    <row r="886" spans="19:26" ht="27.6" customHeight="1">
      <c r="S886" s="943"/>
      <c r="T886" s="944"/>
      <c r="U886" s="944"/>
      <c r="V886" s="944"/>
      <c r="W886" s="1273" t="s">
        <v>6075</v>
      </c>
      <c r="X886" s="1274"/>
      <c r="Y886" s="1267"/>
      <c r="Z886" s="927" t="s">
        <v>3381</v>
      </c>
    </row>
    <row r="887" spans="19:26">
      <c r="S887" s="943"/>
      <c r="T887" s="944"/>
      <c r="U887" s="944"/>
      <c r="V887" s="944"/>
      <c r="W887" s="1273" t="s">
        <v>6076</v>
      </c>
      <c r="X887" s="1274"/>
      <c r="Y887" s="1267"/>
      <c r="Z887" s="927" t="s">
        <v>3381</v>
      </c>
    </row>
    <row r="888" spans="19:26" ht="27.6" customHeight="1">
      <c r="S888" s="943"/>
      <c r="T888" s="944"/>
      <c r="U888" s="944"/>
      <c r="V888" s="944"/>
      <c r="W888" s="1273" t="s">
        <v>6077</v>
      </c>
      <c r="X888" s="1274"/>
      <c r="Y888" s="1267"/>
      <c r="Z888" s="927" t="s">
        <v>3381</v>
      </c>
    </row>
    <row r="889" spans="19:26" ht="13.5" customHeight="1">
      <c r="S889" s="943"/>
      <c r="T889" s="944"/>
      <c r="U889" s="944"/>
      <c r="V889" s="944"/>
      <c r="W889" s="1273" t="s">
        <v>6078</v>
      </c>
      <c r="X889" s="1274"/>
      <c r="Y889" s="1267"/>
      <c r="Z889" s="927" t="s">
        <v>3381</v>
      </c>
    </row>
    <row r="890" spans="19:26" ht="13.5" customHeight="1">
      <c r="S890" s="943"/>
      <c r="T890" s="944"/>
      <c r="U890" s="944"/>
      <c r="V890" s="944"/>
      <c r="W890" s="1273" t="s">
        <v>6079</v>
      </c>
      <c r="X890" s="1274"/>
      <c r="Y890" s="1267"/>
      <c r="Z890" s="927" t="s">
        <v>3381</v>
      </c>
    </row>
    <row r="891" spans="19:26" ht="27.6" customHeight="1">
      <c r="S891" s="943"/>
      <c r="T891" s="944"/>
      <c r="U891" s="944"/>
      <c r="V891" s="944"/>
      <c r="W891" s="1273" t="s">
        <v>6080</v>
      </c>
      <c r="X891" s="1274"/>
      <c r="Y891" s="1267"/>
      <c r="Z891" s="927" t="s">
        <v>3381</v>
      </c>
    </row>
    <row r="892" spans="19:26" ht="27.6" customHeight="1">
      <c r="S892" s="943"/>
      <c r="T892" s="944"/>
      <c r="U892" s="944"/>
      <c r="V892" s="944"/>
      <c r="W892" s="1273" t="s">
        <v>3397</v>
      </c>
      <c r="X892" s="1274"/>
      <c r="Y892" s="1286">
        <v>5.3700000000000004E-4</v>
      </c>
      <c r="Z892" s="927" t="s">
        <v>3381</v>
      </c>
    </row>
    <row r="893" spans="19:26" ht="27.6" customHeight="1">
      <c r="S893" s="943"/>
      <c r="T893" s="944"/>
      <c r="U893" s="944"/>
      <c r="V893" s="944"/>
      <c r="W893" s="1273" t="s">
        <v>3583</v>
      </c>
      <c r="X893" s="1274"/>
      <c r="Y893" s="1286"/>
      <c r="Z893" s="927" t="s">
        <v>3381</v>
      </c>
    </row>
    <row r="894" spans="19:26" ht="13.5" customHeight="1">
      <c r="S894" s="943"/>
      <c r="T894" s="944"/>
      <c r="U894" s="944"/>
      <c r="V894" s="944"/>
      <c r="W894" s="1273" t="s">
        <v>3813</v>
      </c>
      <c r="X894" s="1274"/>
      <c r="Y894" s="1286"/>
      <c r="Z894" s="927" t="s">
        <v>3381</v>
      </c>
    </row>
    <row r="895" spans="19:26" ht="13.5" customHeight="1">
      <c r="S895" s="943"/>
      <c r="T895" s="944"/>
      <c r="U895" s="944"/>
      <c r="V895" s="944"/>
      <c r="W895" s="1273" t="s">
        <v>3814</v>
      </c>
      <c r="X895" s="1274"/>
      <c r="Y895" s="1286"/>
      <c r="Z895" s="927" t="s">
        <v>3381</v>
      </c>
    </row>
    <row r="896" spans="19:26" ht="13.5" customHeight="1">
      <c r="S896" s="943"/>
      <c r="T896" s="944"/>
      <c r="U896" s="944"/>
      <c r="V896" s="944"/>
      <c r="W896" s="1273" t="s">
        <v>6081</v>
      </c>
      <c r="X896" s="1274"/>
      <c r="Y896" s="1286"/>
      <c r="Z896" s="927" t="s">
        <v>3381</v>
      </c>
    </row>
    <row r="897" spans="19:26" ht="13.5" customHeight="1">
      <c r="S897" s="943"/>
      <c r="T897" s="944"/>
      <c r="U897" s="944"/>
      <c r="V897" s="944"/>
      <c r="W897" s="1273" t="s">
        <v>6082</v>
      </c>
      <c r="X897" s="1274"/>
      <c r="Y897" s="1286"/>
      <c r="Z897" s="927" t="s">
        <v>3381</v>
      </c>
    </row>
    <row r="898" spans="19:26" ht="13.5" customHeight="1">
      <c r="S898" s="943"/>
      <c r="T898" s="944"/>
      <c r="U898" s="944"/>
      <c r="V898" s="944"/>
      <c r="W898" s="1273" t="s">
        <v>6083</v>
      </c>
      <c r="X898" s="1274"/>
      <c r="Y898" s="1286"/>
      <c r="Z898" s="927" t="s">
        <v>3381</v>
      </c>
    </row>
    <row r="899" spans="19:26" ht="13.5" customHeight="1">
      <c r="S899" s="943"/>
      <c r="T899" s="944"/>
      <c r="U899" s="944"/>
      <c r="V899" s="944"/>
      <c r="W899" s="1273" t="s">
        <v>3398</v>
      </c>
      <c r="X899" s="1274"/>
      <c r="Y899" s="1287"/>
      <c r="Z899" s="927" t="s">
        <v>3381</v>
      </c>
    </row>
    <row r="900" spans="19:26" ht="13.5" customHeight="1">
      <c r="S900" s="943"/>
      <c r="T900" s="944"/>
      <c r="U900" s="944"/>
      <c r="V900" s="944"/>
      <c r="W900" s="1273" t="s">
        <v>3399</v>
      </c>
      <c r="X900" s="1274"/>
      <c r="Y900" s="1286">
        <v>3.6999999999999999E-4</v>
      </c>
      <c r="Z900" s="927" t="s">
        <v>3381</v>
      </c>
    </row>
    <row r="901" spans="19:26" ht="27.6" customHeight="1">
      <c r="S901" s="943"/>
      <c r="T901" s="944"/>
      <c r="U901" s="944"/>
      <c r="V901" s="944"/>
      <c r="W901" s="1273" t="s">
        <v>3400</v>
      </c>
      <c r="X901" s="1274"/>
      <c r="Y901" s="1288"/>
      <c r="Z901" s="927" t="s">
        <v>3381</v>
      </c>
    </row>
    <row r="902" spans="19:26">
      <c r="S902" s="943"/>
      <c r="T902" s="944"/>
      <c r="U902" s="944"/>
      <c r="V902" s="944"/>
      <c r="W902" s="1273" t="s">
        <v>3815</v>
      </c>
      <c r="X902" s="1274"/>
      <c r="Y902" s="1288"/>
      <c r="Z902" s="927" t="s">
        <v>3381</v>
      </c>
    </row>
    <row r="903" spans="19:26" ht="13.5" customHeight="1">
      <c r="S903" s="943"/>
      <c r="T903" s="944"/>
      <c r="U903" s="944"/>
      <c r="V903" s="944"/>
      <c r="W903" s="1273" t="s">
        <v>3401</v>
      </c>
      <c r="X903" s="1274"/>
      <c r="Y903" s="1289"/>
      <c r="Z903" s="927" t="s">
        <v>3381</v>
      </c>
    </row>
    <row r="904" spans="19:26" ht="13.5" customHeight="1">
      <c r="S904" s="943"/>
      <c r="T904" s="944"/>
      <c r="U904" s="944"/>
      <c r="V904" s="944"/>
      <c r="W904" s="1273" t="s">
        <v>3402</v>
      </c>
      <c r="X904" s="1274"/>
      <c r="Y904" s="1286">
        <v>4.0700000000000003E-4</v>
      </c>
      <c r="Z904" s="927" t="s">
        <v>3381</v>
      </c>
    </row>
    <row r="905" spans="19:26" ht="13.5" customHeight="1">
      <c r="S905" s="943"/>
      <c r="T905" s="944"/>
      <c r="U905" s="944"/>
      <c r="V905" s="944"/>
      <c r="W905" s="1273" t="s">
        <v>3816</v>
      </c>
      <c r="X905" s="1274"/>
      <c r="Y905" s="1286"/>
      <c r="Z905" s="927" t="s">
        <v>3381</v>
      </c>
    </row>
    <row r="906" spans="19:26" ht="13.5" customHeight="1">
      <c r="S906" s="943"/>
      <c r="T906" s="944"/>
      <c r="U906" s="944"/>
      <c r="V906" s="944"/>
      <c r="W906" s="1273" t="s">
        <v>3403</v>
      </c>
      <c r="X906" s="1274"/>
      <c r="Y906" s="1286"/>
      <c r="Z906" s="927" t="s">
        <v>3381</v>
      </c>
    </row>
    <row r="907" spans="19:26" ht="13.5" customHeight="1">
      <c r="S907" s="943"/>
      <c r="T907" s="944"/>
      <c r="U907" s="944"/>
      <c r="V907" s="944"/>
      <c r="W907" s="1273" t="s">
        <v>3817</v>
      </c>
      <c r="X907" s="1274"/>
      <c r="Y907" s="1286">
        <v>7.1000000000000002E-4</v>
      </c>
      <c r="Z907" s="927" t="s">
        <v>3381</v>
      </c>
    </row>
    <row r="908" spans="19:26" ht="13.5" customHeight="1">
      <c r="S908" s="943"/>
      <c r="T908" s="944"/>
      <c r="U908" s="944"/>
      <c r="V908" s="944"/>
      <c r="W908" s="1273" t="s">
        <v>3818</v>
      </c>
      <c r="X908" s="1274"/>
      <c r="Y908" s="1286"/>
      <c r="Z908" s="927" t="s">
        <v>3381</v>
      </c>
    </row>
    <row r="909" spans="19:26" ht="13.5" customHeight="1">
      <c r="S909" s="943"/>
      <c r="T909" s="944"/>
      <c r="U909" s="944"/>
      <c r="V909" s="944"/>
      <c r="W909" s="1273" t="s">
        <v>3819</v>
      </c>
      <c r="X909" s="1274"/>
      <c r="Y909" s="1290"/>
      <c r="Z909" s="927" t="s">
        <v>3381</v>
      </c>
    </row>
    <row r="910" spans="19:26" ht="13.5" customHeight="1">
      <c r="S910" s="943"/>
      <c r="T910" s="944"/>
      <c r="U910" s="944"/>
      <c r="V910" s="944"/>
      <c r="W910" s="1273" t="s">
        <v>3210</v>
      </c>
      <c r="X910" s="1274"/>
      <c r="Y910" s="947">
        <v>4.6799999999999999E-4</v>
      </c>
      <c r="Z910" s="927" t="s">
        <v>3381</v>
      </c>
    </row>
    <row r="911" spans="19:26" ht="13.5" customHeight="1">
      <c r="S911" s="943"/>
      <c r="T911" s="944"/>
      <c r="U911" s="944"/>
      <c r="V911" s="944"/>
      <c r="W911" s="1273" t="s">
        <v>3211</v>
      </c>
      <c r="X911" s="1274"/>
      <c r="Y911" s="942">
        <v>4.1199999999999999E-4</v>
      </c>
      <c r="Z911" s="927" t="s">
        <v>3381</v>
      </c>
    </row>
    <row r="912" spans="19:26" ht="13.5" customHeight="1">
      <c r="S912" s="943"/>
      <c r="T912" s="944"/>
      <c r="U912" s="944"/>
      <c r="V912" s="944"/>
      <c r="W912" s="1273" t="s">
        <v>3212</v>
      </c>
      <c r="X912" s="1274"/>
      <c r="Y912" s="942">
        <v>5.3600000000000002E-4</v>
      </c>
      <c r="Z912" s="927" t="s">
        <v>3381</v>
      </c>
    </row>
    <row r="913" spans="19:26" ht="13.5" customHeight="1">
      <c r="S913" s="943"/>
      <c r="T913" s="944"/>
      <c r="U913" s="944"/>
      <c r="V913" s="944"/>
      <c r="W913" s="1273" t="s">
        <v>3568</v>
      </c>
      <c r="X913" s="1274"/>
      <c r="Y913" s="942">
        <v>3.3300000000000002E-4</v>
      </c>
      <c r="Z913" s="927" t="s">
        <v>3381</v>
      </c>
    </row>
    <row r="914" spans="19:26" ht="27.6" customHeight="1">
      <c r="S914" s="943"/>
      <c r="T914" s="944"/>
      <c r="U914" s="944"/>
      <c r="V914" s="944"/>
      <c r="W914" s="1273" t="s">
        <v>3327</v>
      </c>
      <c r="X914" s="1274"/>
      <c r="Y914" s="942">
        <v>4.6500000000000003E-4</v>
      </c>
      <c r="Z914" s="927" t="s">
        <v>3381</v>
      </c>
    </row>
    <row r="915" spans="19:26" ht="27.6" customHeight="1">
      <c r="S915" s="943"/>
      <c r="T915" s="944"/>
      <c r="U915" s="944"/>
      <c r="V915" s="944"/>
      <c r="W915" s="1273" t="s">
        <v>3213</v>
      </c>
      <c r="X915" s="1274"/>
      <c r="Y915" s="942">
        <v>4.5399999999999998E-4</v>
      </c>
      <c r="Z915" s="927" t="s">
        <v>3381</v>
      </c>
    </row>
    <row r="916" spans="19:26" ht="14.25" customHeight="1">
      <c r="S916" s="943"/>
      <c r="T916" s="944"/>
      <c r="U916" s="944"/>
      <c r="V916" s="944"/>
      <c r="W916" s="1273" t="s">
        <v>3214</v>
      </c>
      <c r="X916" s="1274"/>
      <c r="Y916" s="942">
        <v>3.39E-4</v>
      </c>
      <c r="Z916" s="927" t="s">
        <v>3381</v>
      </c>
    </row>
    <row r="917" spans="19:26" ht="27.6" customHeight="1">
      <c r="S917" s="943"/>
      <c r="T917" s="944"/>
      <c r="U917" s="944"/>
      <c r="V917" s="944"/>
      <c r="W917" s="1273" t="s">
        <v>3215</v>
      </c>
      <c r="X917" s="1274"/>
      <c r="Y917" s="942">
        <v>4.7899999999999999E-4</v>
      </c>
      <c r="Z917" s="927" t="s">
        <v>3381</v>
      </c>
    </row>
    <row r="918" spans="19:26" ht="27.6" customHeight="1">
      <c r="S918" s="943"/>
      <c r="T918" s="944"/>
      <c r="U918" s="944"/>
      <c r="V918" s="944"/>
      <c r="W918" s="1273" t="s">
        <v>3216</v>
      </c>
      <c r="X918" s="1274"/>
      <c r="Y918" s="942">
        <v>2.6899999999999998E-4</v>
      </c>
      <c r="Z918" s="927" t="s">
        <v>3381</v>
      </c>
    </row>
    <row r="919" spans="19:26" ht="27.6" customHeight="1">
      <c r="S919" s="943"/>
      <c r="T919" s="944"/>
      <c r="U919" s="944"/>
      <c r="V919" s="944"/>
      <c r="W919" s="1273" t="s">
        <v>3217</v>
      </c>
      <c r="X919" s="1274"/>
      <c r="Y919" s="942">
        <v>4.7899999999999999E-4</v>
      </c>
      <c r="Z919" s="927" t="s">
        <v>3381</v>
      </c>
    </row>
    <row r="920" spans="19:26" ht="27.6" customHeight="1">
      <c r="S920" s="943"/>
      <c r="T920" s="944"/>
      <c r="U920" s="944"/>
      <c r="V920" s="944"/>
      <c r="W920" s="1273" t="s">
        <v>5888</v>
      </c>
      <c r="X920" s="1274"/>
      <c r="Y920" s="1267">
        <v>4.5600000000000003E-4</v>
      </c>
      <c r="Z920" s="927" t="s">
        <v>3381</v>
      </c>
    </row>
    <row r="921" spans="19:26" ht="13.5" customHeight="1">
      <c r="S921" s="943"/>
      <c r="T921" s="944"/>
      <c r="U921" s="944"/>
      <c r="V921" s="944"/>
      <c r="W921" s="1273" t="s">
        <v>6084</v>
      </c>
      <c r="X921" s="1274"/>
      <c r="Y921" s="1267"/>
      <c r="Z921" s="927" t="s">
        <v>3381</v>
      </c>
    </row>
    <row r="922" spans="19:26" ht="13.5" customHeight="1">
      <c r="S922" s="943"/>
      <c r="T922" s="944"/>
      <c r="U922" s="944"/>
      <c r="V922" s="944"/>
      <c r="W922" s="1273" t="s">
        <v>6085</v>
      </c>
      <c r="X922" s="1274"/>
      <c r="Y922" s="1267"/>
      <c r="Z922" s="927" t="s">
        <v>3381</v>
      </c>
    </row>
    <row r="923" spans="19:26" ht="13.5" customHeight="1">
      <c r="S923" s="943"/>
      <c r="T923" s="944"/>
      <c r="U923" s="944"/>
      <c r="V923" s="944"/>
      <c r="W923" s="1273" t="s">
        <v>3218</v>
      </c>
      <c r="X923" s="1274"/>
      <c r="Y923" s="942">
        <v>5.2099999999999998E-4</v>
      </c>
      <c r="Z923" s="927" t="s">
        <v>3381</v>
      </c>
    </row>
    <row r="924" spans="19:26" ht="27.6" customHeight="1">
      <c r="S924" s="943"/>
      <c r="T924" s="944"/>
      <c r="U924" s="944"/>
      <c r="V924" s="944"/>
      <c r="W924" s="1273" t="s">
        <v>3219</v>
      </c>
      <c r="X924" s="1274"/>
      <c r="Y924" s="942">
        <v>4.7899999999999999E-4</v>
      </c>
      <c r="Z924" s="927" t="s">
        <v>3381</v>
      </c>
    </row>
    <row r="925" spans="19:26" ht="27.6" customHeight="1">
      <c r="S925" s="943"/>
      <c r="T925" s="944"/>
      <c r="U925" s="944"/>
      <c r="V925" s="944"/>
      <c r="W925" s="1273" t="s">
        <v>3220</v>
      </c>
      <c r="X925" s="1274"/>
      <c r="Y925" s="942">
        <v>4.5199999999999998E-4</v>
      </c>
      <c r="Z925" s="927" t="s">
        <v>3381</v>
      </c>
    </row>
    <row r="926" spans="19:26" ht="27.6" customHeight="1">
      <c r="S926" s="943"/>
      <c r="T926" s="944"/>
      <c r="U926" s="944"/>
      <c r="V926" s="944"/>
      <c r="W926" s="1273" t="s">
        <v>5889</v>
      </c>
      <c r="X926" s="1274"/>
      <c r="Y926" s="1267">
        <v>0</v>
      </c>
      <c r="Z926" s="927" t="s">
        <v>3381</v>
      </c>
    </row>
    <row r="927" spans="19:26" ht="27.6" customHeight="1">
      <c r="S927" s="943"/>
      <c r="T927" s="944"/>
      <c r="U927" s="944"/>
      <c r="V927" s="944"/>
      <c r="W927" s="1273" t="s">
        <v>6086</v>
      </c>
      <c r="X927" s="1274"/>
      <c r="Y927" s="1267"/>
      <c r="Z927" s="927" t="s">
        <v>3381</v>
      </c>
    </row>
    <row r="928" spans="19:26" ht="27.6" customHeight="1">
      <c r="S928" s="943"/>
      <c r="T928" s="944"/>
      <c r="U928" s="944"/>
      <c r="V928" s="944"/>
      <c r="W928" s="1273" t="s">
        <v>6087</v>
      </c>
      <c r="X928" s="1274"/>
      <c r="Y928" s="1267"/>
      <c r="Z928" s="927" t="s">
        <v>3381</v>
      </c>
    </row>
    <row r="929" spans="19:26" ht="27.6" customHeight="1">
      <c r="S929" s="943"/>
      <c r="T929" s="944"/>
      <c r="U929" s="944"/>
      <c r="V929" s="944"/>
      <c r="W929" s="1273" t="s">
        <v>3561</v>
      </c>
      <c r="X929" s="1274"/>
      <c r="Y929" s="942" t="s">
        <v>4627</v>
      </c>
      <c r="Z929" s="927" t="s">
        <v>3381</v>
      </c>
    </row>
    <row r="930" spans="19:26" ht="27.6" customHeight="1">
      <c r="S930" s="943"/>
      <c r="T930" s="944"/>
      <c r="U930" s="944"/>
      <c r="V930" s="944"/>
      <c r="W930" s="1273" t="s">
        <v>3617</v>
      </c>
      <c r="X930" s="1274"/>
      <c r="Y930" s="942">
        <v>4.08E-4</v>
      </c>
      <c r="Z930" s="927" t="s">
        <v>3381</v>
      </c>
    </row>
    <row r="931" spans="19:26">
      <c r="S931" s="943"/>
      <c r="T931" s="944"/>
      <c r="U931" s="944"/>
      <c r="V931" s="944"/>
      <c r="W931" s="1273" t="s">
        <v>3722</v>
      </c>
      <c r="X931" s="1274"/>
      <c r="Y931" s="1267">
        <v>4.3800000000000002E-4</v>
      </c>
      <c r="Z931" s="927" t="s">
        <v>3381</v>
      </c>
    </row>
    <row r="932" spans="19:26" ht="13.5" customHeight="1">
      <c r="S932" s="943"/>
      <c r="T932" s="944"/>
      <c r="U932" s="944"/>
      <c r="V932" s="944"/>
      <c r="W932" s="1273" t="s">
        <v>4126</v>
      </c>
      <c r="X932" s="1274"/>
      <c r="Y932" s="1267"/>
      <c r="Z932" s="927" t="s">
        <v>3381</v>
      </c>
    </row>
    <row r="933" spans="19:26" ht="13.5" customHeight="1">
      <c r="S933" s="943"/>
      <c r="T933" s="944"/>
      <c r="U933" s="944"/>
      <c r="V933" s="944"/>
      <c r="W933" s="1273" t="s">
        <v>6088</v>
      </c>
      <c r="X933" s="1274"/>
      <c r="Y933" s="1267"/>
      <c r="Z933" s="927" t="s">
        <v>3381</v>
      </c>
    </row>
    <row r="934" spans="19:26" ht="13.5" customHeight="1">
      <c r="S934" s="943"/>
      <c r="T934" s="944"/>
      <c r="U934" s="944"/>
      <c r="V934" s="944"/>
      <c r="W934" s="1273" t="s">
        <v>6089</v>
      </c>
      <c r="X934" s="1274"/>
      <c r="Y934" s="1267"/>
      <c r="Z934" s="927" t="s">
        <v>3381</v>
      </c>
    </row>
    <row r="935" spans="19:26" ht="27.6" customHeight="1">
      <c r="S935" s="943"/>
      <c r="T935" s="944"/>
      <c r="U935" s="944"/>
      <c r="V935" s="944"/>
      <c r="W935" s="1273" t="s">
        <v>3723</v>
      </c>
      <c r="X935" s="1274"/>
      <c r="Y935" s="1267"/>
      <c r="Z935" s="927" t="s">
        <v>3381</v>
      </c>
    </row>
    <row r="936" spans="19:26" ht="13.5" customHeight="1">
      <c r="S936" s="943"/>
      <c r="T936" s="944"/>
      <c r="U936" s="944"/>
      <c r="V936" s="944"/>
      <c r="W936" s="1273" t="s">
        <v>3326</v>
      </c>
      <c r="X936" s="1274"/>
      <c r="Y936" s="942">
        <v>4.6000000000000001E-4</v>
      </c>
      <c r="Z936" s="927" t="s">
        <v>3381</v>
      </c>
    </row>
    <row r="937" spans="19:26">
      <c r="S937" s="943"/>
      <c r="T937" s="944"/>
      <c r="U937" s="944"/>
      <c r="V937" s="944"/>
      <c r="W937" s="1273" t="s">
        <v>3563</v>
      </c>
      <c r="X937" s="1274"/>
      <c r="Y937" s="942">
        <v>4.4299999999999998E-4</v>
      </c>
      <c r="Z937" s="927" t="s">
        <v>3381</v>
      </c>
    </row>
    <row r="938" spans="19:26" ht="13.5" customHeight="1">
      <c r="S938" s="943"/>
      <c r="T938" s="944"/>
      <c r="U938" s="944"/>
      <c r="V938" s="944"/>
      <c r="W938" s="1273" t="s">
        <v>3221</v>
      </c>
      <c r="X938" s="1274"/>
      <c r="Y938" s="942">
        <v>1.013E-3</v>
      </c>
      <c r="Z938" s="927" t="s">
        <v>3381</v>
      </c>
    </row>
    <row r="939" spans="19:26" ht="13.5" customHeight="1">
      <c r="S939" s="943"/>
      <c r="T939" s="944"/>
      <c r="U939" s="944"/>
      <c r="V939" s="944"/>
      <c r="W939" s="1273" t="s">
        <v>3472</v>
      </c>
      <c r="X939" s="1274"/>
      <c r="Y939" s="1267">
        <v>4.4099999999999999E-4</v>
      </c>
      <c r="Z939" s="927" t="s">
        <v>3381</v>
      </c>
    </row>
    <row r="940" spans="19:26" ht="13.5" customHeight="1">
      <c r="S940" s="943"/>
      <c r="T940" s="944"/>
      <c r="U940" s="944"/>
      <c r="V940" s="944"/>
      <c r="W940" s="1273" t="s">
        <v>4046</v>
      </c>
      <c r="X940" s="1274"/>
      <c r="Y940" s="1267"/>
      <c r="Z940" s="927" t="s">
        <v>3381</v>
      </c>
    </row>
    <row r="941" spans="19:26" ht="13.5" customHeight="1">
      <c r="S941" s="943"/>
      <c r="T941" s="944"/>
      <c r="U941" s="944"/>
      <c r="V941" s="944"/>
      <c r="W941" s="1273" t="s">
        <v>3473</v>
      </c>
      <c r="X941" s="1274"/>
      <c r="Y941" s="1267"/>
      <c r="Z941" s="927" t="s">
        <v>3381</v>
      </c>
    </row>
    <row r="942" spans="19:26" ht="13.5" customHeight="1">
      <c r="S942" s="943"/>
      <c r="T942" s="944"/>
      <c r="U942" s="944"/>
      <c r="V942" s="944"/>
      <c r="W942" s="1273" t="s">
        <v>4047</v>
      </c>
      <c r="X942" s="1274"/>
      <c r="Y942" s="1267">
        <v>5.9900000000000003E-4</v>
      </c>
      <c r="Z942" s="927" t="s">
        <v>3381</v>
      </c>
    </row>
    <row r="943" spans="19:26" ht="13.5" customHeight="1">
      <c r="S943" s="943"/>
      <c r="T943" s="944"/>
      <c r="U943" s="944"/>
      <c r="V943" s="944"/>
      <c r="W943" s="1273" t="s">
        <v>4048</v>
      </c>
      <c r="X943" s="1274"/>
      <c r="Y943" s="1267"/>
      <c r="Z943" s="927" t="s">
        <v>3381</v>
      </c>
    </row>
    <row r="944" spans="19:26" ht="27.6" customHeight="1">
      <c r="S944" s="943"/>
      <c r="T944" s="944"/>
      <c r="U944" s="944"/>
      <c r="V944" s="944"/>
      <c r="W944" s="1273" t="s">
        <v>4049</v>
      </c>
      <c r="X944" s="1274"/>
      <c r="Y944" s="1267"/>
      <c r="Z944" s="927" t="s">
        <v>3381</v>
      </c>
    </row>
    <row r="945" spans="19:26" ht="27.6" customHeight="1">
      <c r="S945" s="943"/>
      <c r="T945" s="944"/>
      <c r="U945" s="944"/>
      <c r="V945" s="944"/>
      <c r="W945" s="1273" t="s">
        <v>6090</v>
      </c>
      <c r="X945" s="1274"/>
      <c r="Y945" s="1267"/>
      <c r="Z945" s="927" t="s">
        <v>3381</v>
      </c>
    </row>
    <row r="946" spans="19:26" ht="13.5" customHeight="1">
      <c r="S946" s="943"/>
      <c r="T946" s="944"/>
      <c r="U946" s="944"/>
      <c r="V946" s="944"/>
      <c r="W946" s="1273" t="s">
        <v>6091</v>
      </c>
      <c r="X946" s="1274"/>
      <c r="Y946" s="1267"/>
      <c r="Z946" s="927" t="s">
        <v>3381</v>
      </c>
    </row>
    <row r="947" spans="19:26" ht="13.5" customHeight="1">
      <c r="S947" s="943"/>
      <c r="T947" s="944"/>
      <c r="U947" s="944"/>
      <c r="V947" s="944"/>
      <c r="W947" s="1273" t="s">
        <v>6092</v>
      </c>
      <c r="X947" s="1274"/>
      <c r="Y947" s="1267"/>
      <c r="Z947" s="927" t="s">
        <v>3381</v>
      </c>
    </row>
    <row r="948" spans="19:26" ht="13.5" customHeight="1">
      <c r="S948" s="943"/>
      <c r="T948" s="944"/>
      <c r="U948" s="944"/>
      <c r="V948" s="944"/>
      <c r="W948" s="1273" t="s">
        <v>4050</v>
      </c>
      <c r="X948" s="1274"/>
      <c r="Y948" s="1267"/>
      <c r="Z948" s="927" t="s">
        <v>3381</v>
      </c>
    </row>
    <row r="949" spans="19:26" ht="13.5" customHeight="1">
      <c r="S949" s="943"/>
      <c r="T949" s="944"/>
      <c r="U949" s="944"/>
      <c r="V949" s="944"/>
      <c r="W949" s="1273" t="s">
        <v>3222</v>
      </c>
      <c r="X949" s="1274"/>
      <c r="Y949" s="942">
        <v>4.3100000000000001E-4</v>
      </c>
      <c r="Z949" s="927" t="s">
        <v>3381</v>
      </c>
    </row>
    <row r="950" spans="19:26" ht="13.5" customHeight="1">
      <c r="S950" s="943"/>
      <c r="T950" s="944"/>
      <c r="U950" s="944"/>
      <c r="V950" s="944"/>
      <c r="W950" s="1273" t="s">
        <v>4003</v>
      </c>
      <c r="X950" s="1274"/>
      <c r="Y950" s="942">
        <v>4.44E-4</v>
      </c>
      <c r="Z950" s="927" t="s">
        <v>3381</v>
      </c>
    </row>
    <row r="951" spans="19:26" ht="13.5" customHeight="1">
      <c r="S951" s="943"/>
      <c r="T951" s="944"/>
      <c r="U951" s="944"/>
      <c r="V951" s="944"/>
      <c r="W951" s="1273" t="s">
        <v>3223</v>
      </c>
      <c r="X951" s="1274"/>
      <c r="Y951" s="942">
        <v>4.0400000000000001E-4</v>
      </c>
      <c r="Z951" s="927" t="s">
        <v>3381</v>
      </c>
    </row>
    <row r="952" spans="19:26" ht="13.5" customHeight="1">
      <c r="S952" s="943"/>
      <c r="T952" s="944"/>
      <c r="U952" s="944"/>
      <c r="V952" s="944"/>
      <c r="W952" s="1273" t="s">
        <v>3224</v>
      </c>
      <c r="X952" s="1274"/>
      <c r="Y952" s="942">
        <v>4.6900000000000002E-4</v>
      </c>
      <c r="Z952" s="927" t="s">
        <v>3381</v>
      </c>
    </row>
    <row r="953" spans="19:26" ht="13.5" customHeight="1">
      <c r="S953" s="943"/>
      <c r="T953" s="944"/>
      <c r="U953" s="944"/>
      <c r="V953" s="944"/>
      <c r="W953" s="1273" t="s">
        <v>3225</v>
      </c>
      <c r="X953" s="1274"/>
      <c r="Y953" s="942">
        <v>4.5399999999999998E-4</v>
      </c>
      <c r="Z953" s="927" t="s">
        <v>3381</v>
      </c>
    </row>
    <row r="954" spans="19:26" ht="13.5" customHeight="1">
      <c r="S954" s="943"/>
      <c r="T954" s="944"/>
      <c r="U954" s="944"/>
      <c r="V954" s="944"/>
      <c r="W954" s="1273" t="s">
        <v>3226</v>
      </c>
      <c r="X954" s="1274"/>
      <c r="Y954" s="942">
        <v>4.6200000000000001E-4</v>
      </c>
      <c r="Z954" s="927" t="s">
        <v>3381</v>
      </c>
    </row>
    <row r="955" spans="19:26">
      <c r="S955" s="943"/>
      <c r="T955" s="944"/>
      <c r="U955" s="944"/>
      <c r="V955" s="944"/>
      <c r="W955" s="1273" t="s">
        <v>3227</v>
      </c>
      <c r="X955" s="1274"/>
      <c r="Y955" s="942">
        <v>4.73E-4</v>
      </c>
      <c r="Z955" s="927" t="s">
        <v>3381</v>
      </c>
    </row>
    <row r="956" spans="19:26" ht="27.6" customHeight="1">
      <c r="S956" s="943"/>
      <c r="T956" s="944"/>
      <c r="U956" s="944"/>
      <c r="V956" s="944"/>
      <c r="W956" s="1273" t="s">
        <v>3228</v>
      </c>
      <c r="X956" s="1274"/>
      <c r="Y956" s="942">
        <v>5.0100000000000003E-4</v>
      </c>
      <c r="Z956" s="927" t="s">
        <v>3381</v>
      </c>
    </row>
    <row r="957" spans="19:26" ht="27.6" customHeight="1">
      <c r="S957" s="943"/>
      <c r="T957" s="944"/>
      <c r="U957" s="944"/>
      <c r="V957" s="944"/>
      <c r="W957" s="1273" t="s">
        <v>3469</v>
      </c>
      <c r="X957" s="1274"/>
      <c r="Y957" s="1267">
        <v>4.6799999999999999E-4</v>
      </c>
      <c r="Z957" s="927" t="s">
        <v>3381</v>
      </c>
    </row>
    <row r="958" spans="19:26" ht="27.6" customHeight="1">
      <c r="S958" s="943"/>
      <c r="T958" s="944"/>
      <c r="U958" s="944"/>
      <c r="V958" s="944"/>
      <c r="W958" s="1273" t="s">
        <v>4044</v>
      </c>
      <c r="X958" s="1274"/>
      <c r="Y958" s="1267"/>
      <c r="Z958" s="927" t="s">
        <v>3381</v>
      </c>
    </row>
    <row r="959" spans="19:26" ht="27.6" customHeight="1">
      <c r="S959" s="943"/>
      <c r="T959" s="944"/>
      <c r="U959" s="944"/>
      <c r="V959" s="944"/>
      <c r="W959" s="1273" t="s">
        <v>3470</v>
      </c>
      <c r="X959" s="1274"/>
      <c r="Y959" s="1268"/>
      <c r="Z959" s="927" t="s">
        <v>3381</v>
      </c>
    </row>
    <row r="960" spans="19:26" ht="27.6" customHeight="1">
      <c r="S960" s="943"/>
      <c r="T960" s="944"/>
      <c r="U960" s="944"/>
      <c r="V960" s="944"/>
      <c r="W960" s="1273" t="s">
        <v>3559</v>
      </c>
      <c r="X960" s="1274"/>
      <c r="Y960" s="1291">
        <v>4.6799999999999999E-4</v>
      </c>
      <c r="Z960" s="927" t="s">
        <v>3381</v>
      </c>
    </row>
    <row r="961" spans="19:26" ht="13.5" customHeight="1">
      <c r="S961" s="943"/>
      <c r="T961" s="944"/>
      <c r="U961" s="944"/>
      <c r="V961" s="945"/>
      <c r="W961" s="1273" t="s">
        <v>3948</v>
      </c>
      <c r="X961" s="1274"/>
      <c r="Y961" s="1272"/>
      <c r="Z961" s="927" t="s">
        <v>3381</v>
      </c>
    </row>
    <row r="962" spans="19:26" ht="13.5" customHeight="1">
      <c r="S962" s="943"/>
      <c r="T962" s="944"/>
      <c r="U962" s="944"/>
      <c r="V962" s="945"/>
      <c r="W962" s="1273" t="s">
        <v>3560</v>
      </c>
      <c r="X962" s="1274"/>
      <c r="Y962" s="1272"/>
      <c r="Z962" s="927" t="s">
        <v>3381</v>
      </c>
    </row>
    <row r="963" spans="19:26" ht="13.5" customHeight="1">
      <c r="S963" s="943"/>
      <c r="T963" s="944"/>
      <c r="U963" s="944"/>
      <c r="V963" s="945"/>
      <c r="W963" s="1273" t="s">
        <v>5890</v>
      </c>
      <c r="X963" s="1274"/>
      <c r="Y963" s="1276">
        <v>5.5400000000000002E-4</v>
      </c>
      <c r="Z963" s="927" t="s">
        <v>3381</v>
      </c>
    </row>
    <row r="964" spans="19:26" ht="27.6" customHeight="1">
      <c r="S964" s="943"/>
      <c r="T964" s="944"/>
      <c r="U964" s="944"/>
      <c r="V964" s="945"/>
      <c r="W964" s="1273" t="s">
        <v>6093</v>
      </c>
      <c r="X964" s="1274"/>
      <c r="Y964" s="1276"/>
      <c r="Z964" s="927" t="s">
        <v>3381</v>
      </c>
    </row>
    <row r="965" spans="19:26" ht="27.6" customHeight="1">
      <c r="S965" s="943"/>
      <c r="T965" s="944"/>
      <c r="U965" s="944"/>
      <c r="V965" s="945"/>
      <c r="W965" s="1273" t="s">
        <v>6094</v>
      </c>
      <c r="X965" s="1274"/>
      <c r="Y965" s="1277"/>
      <c r="Z965" s="927" t="s">
        <v>3381</v>
      </c>
    </row>
    <row r="966" spans="19:26" ht="27.6" customHeight="1">
      <c r="S966" s="943"/>
      <c r="T966" s="944"/>
      <c r="U966" s="944"/>
      <c r="V966" s="945"/>
      <c r="W966" s="1273" t="s">
        <v>3938</v>
      </c>
      <c r="X966" s="1274"/>
      <c r="Y966" s="1276" t="s">
        <v>4627</v>
      </c>
      <c r="Z966" s="927" t="s">
        <v>3381</v>
      </c>
    </row>
    <row r="967" spans="19:26" ht="13.5" customHeight="1">
      <c r="S967" s="943"/>
      <c r="T967" s="944"/>
      <c r="U967" s="944"/>
      <c r="V967" s="945"/>
      <c r="W967" s="1273" t="s">
        <v>3939</v>
      </c>
      <c r="X967" s="1274"/>
      <c r="Y967" s="1267"/>
      <c r="Z967" s="927" t="s">
        <v>3381</v>
      </c>
    </row>
    <row r="968" spans="19:26" ht="13.5" customHeight="1">
      <c r="S968" s="943"/>
      <c r="T968" s="944"/>
      <c r="U968" s="944"/>
      <c r="V968" s="945"/>
      <c r="W968" s="1273" t="s">
        <v>3940</v>
      </c>
      <c r="X968" s="1274"/>
      <c r="Y968" s="1267"/>
      <c r="Z968" s="927" t="s">
        <v>3381</v>
      </c>
    </row>
    <row r="969" spans="19:26" ht="13.5" customHeight="1">
      <c r="S969" s="943"/>
      <c r="T969" s="944"/>
      <c r="U969" s="944"/>
      <c r="V969" s="945"/>
      <c r="W969" s="1273" t="s">
        <v>3229</v>
      </c>
      <c r="X969" s="1274"/>
      <c r="Y969" s="942">
        <v>4.5399999999999998E-4</v>
      </c>
      <c r="Z969" s="927" t="s">
        <v>3381</v>
      </c>
    </row>
    <row r="970" spans="19:26" ht="27.6" customHeight="1">
      <c r="S970" s="943"/>
      <c r="T970" s="944"/>
      <c r="U970" s="944"/>
      <c r="V970" s="945"/>
      <c r="W970" s="1273" t="s">
        <v>3901</v>
      </c>
      <c r="X970" s="1274"/>
      <c r="Y970" s="942">
        <v>4.9899999999999999E-4</v>
      </c>
      <c r="Z970" s="927" t="s">
        <v>3381</v>
      </c>
    </row>
    <row r="971" spans="19:26" ht="13.5" customHeight="1">
      <c r="S971" s="943"/>
      <c r="T971" s="944"/>
      <c r="U971" s="944"/>
      <c r="V971" s="945"/>
      <c r="W971" s="1273" t="s">
        <v>3230</v>
      </c>
      <c r="X971" s="1274"/>
      <c r="Y971" s="942">
        <v>4.64E-4</v>
      </c>
      <c r="Z971" s="927" t="s">
        <v>3381</v>
      </c>
    </row>
    <row r="972" spans="19:26" ht="13.5" customHeight="1">
      <c r="S972" s="943"/>
      <c r="T972" s="944"/>
      <c r="U972" s="944"/>
      <c r="V972" s="945"/>
      <c r="W972" s="1273" t="s">
        <v>3231</v>
      </c>
      <c r="X972" s="1274"/>
      <c r="Y972" s="942">
        <v>3.4699999999999998E-4</v>
      </c>
      <c r="Z972" s="927" t="s">
        <v>3381</v>
      </c>
    </row>
    <row r="973" spans="19:26" ht="27.6" customHeight="1">
      <c r="S973" s="943"/>
      <c r="T973" s="944"/>
      <c r="U973" s="944"/>
      <c r="V973" s="945"/>
      <c r="W973" s="1273" t="s">
        <v>3973</v>
      </c>
      <c r="X973" s="1274"/>
      <c r="Y973" s="942">
        <v>8.6899999999999998E-4</v>
      </c>
      <c r="Z973" s="927" t="s">
        <v>3381</v>
      </c>
    </row>
    <row r="974" spans="19:26" ht="13.5" customHeight="1">
      <c r="S974" s="943"/>
      <c r="T974" s="944"/>
      <c r="U974" s="944"/>
      <c r="V974" s="945"/>
      <c r="W974" s="1273" t="s">
        <v>3232</v>
      </c>
      <c r="X974" s="1274"/>
      <c r="Y974" s="942">
        <v>4.5399999999999998E-4</v>
      </c>
      <c r="Z974" s="927" t="s">
        <v>3381</v>
      </c>
    </row>
    <row r="975" spans="19:26" ht="13.5" customHeight="1">
      <c r="S975" s="943"/>
      <c r="T975" s="944"/>
      <c r="U975" s="944"/>
      <c r="V975" s="945"/>
      <c r="W975" s="1273" t="s">
        <v>5891</v>
      </c>
      <c r="X975" s="1274"/>
      <c r="Y975" s="1267">
        <v>4.37E-4</v>
      </c>
      <c r="Z975" s="927" t="s">
        <v>3381</v>
      </c>
    </row>
    <row r="976" spans="19:26" ht="13.5" customHeight="1">
      <c r="S976" s="943"/>
      <c r="T976" s="944"/>
      <c r="U976" s="944"/>
      <c r="V976" s="945"/>
      <c r="W976" s="1273" t="s">
        <v>6095</v>
      </c>
      <c r="X976" s="1274"/>
      <c r="Y976" s="1267"/>
      <c r="Z976" s="927" t="s">
        <v>3381</v>
      </c>
    </row>
    <row r="977" spans="19:26" ht="27.6" customHeight="1">
      <c r="S977" s="943"/>
      <c r="T977" s="944"/>
      <c r="U977" s="944"/>
      <c r="V977" s="945"/>
      <c r="W977" s="1273" t="s">
        <v>6096</v>
      </c>
      <c r="X977" s="1274"/>
      <c r="Y977" s="1267"/>
      <c r="Z977" s="927" t="s">
        <v>3381</v>
      </c>
    </row>
    <row r="978" spans="19:26" ht="27.6" customHeight="1">
      <c r="S978" s="943"/>
      <c r="T978" s="944"/>
      <c r="U978" s="944"/>
      <c r="V978" s="945"/>
      <c r="W978" s="1273" t="s">
        <v>3233</v>
      </c>
      <c r="X978" s="1274"/>
      <c r="Y978" s="942">
        <v>2.9599999999999998E-4</v>
      </c>
      <c r="Z978" s="927" t="s">
        <v>3381</v>
      </c>
    </row>
    <row r="979" spans="19:26" ht="27.6" customHeight="1">
      <c r="S979" s="943"/>
      <c r="T979" s="944"/>
      <c r="U979" s="944"/>
      <c r="V979" s="945"/>
      <c r="W979" s="1273" t="s">
        <v>3349</v>
      </c>
      <c r="X979" s="1274"/>
      <c r="Y979" s="942">
        <v>4.6999999999999999E-4</v>
      </c>
      <c r="Z979" s="927" t="s">
        <v>3381</v>
      </c>
    </row>
    <row r="980" spans="19:26" ht="13.5" customHeight="1">
      <c r="S980" s="943"/>
      <c r="T980" s="944"/>
      <c r="U980" s="944"/>
      <c r="V980" s="945"/>
      <c r="W980" s="1273" t="s">
        <v>3234</v>
      </c>
      <c r="X980" s="1274"/>
      <c r="Y980" s="942">
        <v>2.7399999999999999E-4</v>
      </c>
      <c r="Z980" s="927" t="s">
        <v>3381</v>
      </c>
    </row>
    <row r="981" spans="19:26" ht="13.5" customHeight="1">
      <c r="S981" s="943"/>
      <c r="T981" s="944"/>
      <c r="U981" s="944"/>
      <c r="V981" s="945"/>
      <c r="W981" s="1273" t="s">
        <v>3235</v>
      </c>
      <c r="X981" s="1274"/>
      <c r="Y981" s="942">
        <v>3.8499999999999998E-4</v>
      </c>
      <c r="Z981" s="927" t="s">
        <v>3381</v>
      </c>
    </row>
    <row r="982" spans="19:26" ht="13.5" customHeight="1">
      <c r="S982" s="943"/>
      <c r="T982" s="944"/>
      <c r="U982" s="944"/>
      <c r="V982" s="945"/>
      <c r="W982" s="1273" t="s">
        <v>3236</v>
      </c>
      <c r="X982" s="1274"/>
      <c r="Y982" s="942">
        <v>4.6099999999999998E-4</v>
      </c>
      <c r="Z982" s="927" t="s">
        <v>3381</v>
      </c>
    </row>
    <row r="983" spans="19:26" ht="13.5" customHeight="1">
      <c r="S983" s="943"/>
      <c r="T983" s="944"/>
      <c r="U983" s="944"/>
      <c r="V983" s="945"/>
      <c r="W983" s="1273" t="s">
        <v>3237</v>
      </c>
      <c r="X983" s="1274"/>
      <c r="Y983" s="938">
        <v>2.4399999999999999E-4</v>
      </c>
      <c r="Z983" s="927" t="s">
        <v>3381</v>
      </c>
    </row>
    <row r="984" spans="19:26" ht="27.6" customHeight="1">
      <c r="S984" s="943"/>
      <c r="T984" s="944"/>
      <c r="U984" s="944"/>
      <c r="V984" s="945"/>
      <c r="W984" s="1273" t="s">
        <v>5892</v>
      </c>
      <c r="X984" s="1274"/>
      <c r="Y984" s="1278">
        <v>4.7600000000000002E-4</v>
      </c>
      <c r="Z984" s="927" t="s">
        <v>3381</v>
      </c>
    </row>
    <row r="985" spans="19:26" ht="27.6" customHeight="1">
      <c r="S985" s="943"/>
      <c r="T985" s="944"/>
      <c r="U985" s="944"/>
      <c r="V985" s="945"/>
      <c r="W985" s="1273" t="s">
        <v>6097</v>
      </c>
      <c r="X985" s="1274"/>
      <c r="Y985" s="1278"/>
      <c r="Z985" s="927" t="s">
        <v>3381</v>
      </c>
    </row>
    <row r="986" spans="19:26" ht="27.6" customHeight="1">
      <c r="S986" s="943"/>
      <c r="T986" s="944"/>
      <c r="U986" s="944"/>
      <c r="V986" s="945"/>
      <c r="W986" s="1273" t="s">
        <v>6098</v>
      </c>
      <c r="X986" s="1274"/>
      <c r="Y986" s="1278"/>
      <c r="Z986" s="927" t="s">
        <v>3381</v>
      </c>
    </row>
    <row r="987" spans="19:26" ht="13.5" customHeight="1">
      <c r="S987" s="943"/>
      <c r="T987" s="944"/>
      <c r="U987" s="944"/>
      <c r="V987" s="945"/>
      <c r="W987" s="1273" t="s">
        <v>6099</v>
      </c>
      <c r="X987" s="1274"/>
      <c r="Y987" s="1278"/>
      <c r="Z987" s="927" t="s">
        <v>3381</v>
      </c>
    </row>
    <row r="988" spans="19:26" ht="27.6" customHeight="1">
      <c r="S988" s="943"/>
      <c r="T988" s="944"/>
      <c r="U988" s="944"/>
      <c r="V988" s="945"/>
      <c r="W988" s="1273" t="s">
        <v>6100</v>
      </c>
      <c r="X988" s="1274"/>
      <c r="Y988" s="1279"/>
      <c r="Z988" s="927" t="s">
        <v>3381</v>
      </c>
    </row>
    <row r="989" spans="19:26" ht="27.6" customHeight="1">
      <c r="S989" s="943"/>
      <c r="T989" s="944"/>
      <c r="U989" s="944"/>
      <c r="V989" s="945"/>
      <c r="W989" s="1273" t="s">
        <v>3238</v>
      </c>
      <c r="X989" s="1274"/>
      <c r="Y989" s="953">
        <v>3.4299999999999999E-4</v>
      </c>
      <c r="Z989" s="927" t="s">
        <v>3381</v>
      </c>
    </row>
    <row r="990" spans="19:26" ht="13.5" customHeight="1">
      <c r="S990" s="943"/>
      <c r="T990" s="944"/>
      <c r="U990" s="944"/>
      <c r="V990" s="945"/>
      <c r="W990" s="1273" t="s">
        <v>3239</v>
      </c>
      <c r="X990" s="1274"/>
      <c r="Y990" s="942">
        <v>3.88E-4</v>
      </c>
      <c r="Z990" s="927" t="s">
        <v>3381</v>
      </c>
    </row>
    <row r="991" spans="19:26" ht="13.5" customHeight="1">
      <c r="S991" s="943"/>
      <c r="T991" s="944"/>
      <c r="U991" s="944"/>
      <c r="V991" s="945"/>
      <c r="W991" s="1273" t="s">
        <v>3240</v>
      </c>
      <c r="X991" s="1274"/>
      <c r="Y991" s="942">
        <v>3.3300000000000002E-4</v>
      </c>
      <c r="Z991" s="927" t="s">
        <v>3381</v>
      </c>
    </row>
    <row r="992" spans="19:26" ht="13.5" customHeight="1">
      <c r="S992" s="943"/>
      <c r="T992" s="944"/>
      <c r="U992" s="944"/>
      <c r="V992" s="945"/>
      <c r="W992" s="1273" t="s">
        <v>3241</v>
      </c>
      <c r="X992" s="1274"/>
      <c r="Y992" s="942">
        <v>4.64E-4</v>
      </c>
      <c r="Z992" s="927" t="s">
        <v>3381</v>
      </c>
    </row>
    <row r="993" spans="19:26" ht="13.5" customHeight="1">
      <c r="S993" s="943"/>
      <c r="T993" s="944"/>
      <c r="U993" s="944"/>
      <c r="V993" s="945"/>
      <c r="W993" s="1273" t="s">
        <v>5893</v>
      </c>
      <c r="X993" s="1274"/>
      <c r="Y993" s="1267">
        <v>4.4799999999999999E-4</v>
      </c>
      <c r="Z993" s="927" t="s">
        <v>3381</v>
      </c>
    </row>
    <row r="994" spans="19:26" ht="13.5" customHeight="1">
      <c r="S994" s="943"/>
      <c r="T994" s="944"/>
      <c r="U994" s="944"/>
      <c r="V994" s="945"/>
      <c r="W994" s="1273" t="s">
        <v>6101</v>
      </c>
      <c r="X994" s="1274"/>
      <c r="Y994" s="1267"/>
      <c r="Z994" s="927" t="s">
        <v>3381</v>
      </c>
    </row>
    <row r="995" spans="19:26">
      <c r="S995" s="943"/>
      <c r="T995" s="944"/>
      <c r="U995" s="944"/>
      <c r="V995" s="945"/>
      <c r="W995" s="1273" t="s">
        <v>6102</v>
      </c>
      <c r="X995" s="1274"/>
      <c r="Y995" s="1267"/>
      <c r="Z995" s="927" t="s">
        <v>3381</v>
      </c>
    </row>
    <row r="996" spans="19:26">
      <c r="S996" s="943"/>
      <c r="T996" s="944"/>
      <c r="U996" s="944"/>
      <c r="V996" s="945"/>
      <c r="W996" s="1273" t="s">
        <v>3242</v>
      </c>
      <c r="X996" s="1274"/>
      <c r="Y996" s="942">
        <v>4.8799999999999999E-4</v>
      </c>
      <c r="Z996" s="927" t="s">
        <v>3381</v>
      </c>
    </row>
    <row r="997" spans="19:26" ht="13.5" customHeight="1">
      <c r="S997" s="943"/>
      <c r="T997" s="944"/>
      <c r="U997" s="944"/>
      <c r="V997" s="945"/>
      <c r="W997" s="1273" t="s">
        <v>3243</v>
      </c>
      <c r="X997" s="1274"/>
      <c r="Y997" s="942">
        <v>3.7500000000000001E-4</v>
      </c>
      <c r="Z997" s="927" t="s">
        <v>3381</v>
      </c>
    </row>
    <row r="998" spans="19:26" ht="13.5" customHeight="1">
      <c r="S998" s="943"/>
      <c r="T998" s="944"/>
      <c r="U998" s="944"/>
      <c r="V998" s="945"/>
      <c r="W998" s="1273" t="s">
        <v>3244</v>
      </c>
      <c r="X998" s="1274"/>
      <c r="Y998" s="942">
        <v>4.95E-4</v>
      </c>
      <c r="Z998" s="927" t="s">
        <v>3381</v>
      </c>
    </row>
    <row r="999" spans="19:26" ht="13.5" customHeight="1">
      <c r="S999" s="943"/>
      <c r="T999" s="944"/>
      <c r="U999" s="944"/>
      <c r="V999" s="945"/>
      <c r="W999" s="1273" t="s">
        <v>3447</v>
      </c>
      <c r="X999" s="1274"/>
      <c r="Y999" s="1267">
        <v>4.66E-4</v>
      </c>
      <c r="Z999" s="927" t="s">
        <v>3381</v>
      </c>
    </row>
    <row r="1000" spans="19:26" ht="27.6" customHeight="1">
      <c r="S1000" s="943"/>
      <c r="T1000" s="944"/>
      <c r="U1000" s="944"/>
      <c r="V1000" s="945"/>
      <c r="W1000" s="1273" t="s">
        <v>3963</v>
      </c>
      <c r="X1000" s="1274"/>
      <c r="Y1000" s="1267"/>
      <c r="Z1000" s="927" t="s">
        <v>3381</v>
      </c>
    </row>
    <row r="1001" spans="19:26" ht="13.5" customHeight="1">
      <c r="S1001" s="943"/>
      <c r="T1001" s="944"/>
      <c r="U1001" s="944"/>
      <c r="V1001" s="945"/>
      <c r="W1001" s="1273" t="s">
        <v>3448</v>
      </c>
      <c r="X1001" s="1274"/>
      <c r="Y1001" s="1270"/>
      <c r="Z1001" s="927" t="s">
        <v>3381</v>
      </c>
    </row>
    <row r="1002" spans="19:26" ht="13.5" customHeight="1">
      <c r="S1002" s="943"/>
      <c r="T1002" s="944"/>
      <c r="U1002" s="944"/>
      <c r="V1002" s="945"/>
      <c r="W1002" s="1273" t="s">
        <v>3915</v>
      </c>
      <c r="X1002" s="1274"/>
      <c r="Y1002" s="1267">
        <v>4.5399999999999998E-4</v>
      </c>
      <c r="Z1002" s="927" t="s">
        <v>3381</v>
      </c>
    </row>
    <row r="1003" spans="19:26" ht="13.5" customHeight="1">
      <c r="S1003" s="943"/>
      <c r="T1003" s="944"/>
      <c r="U1003" s="944"/>
      <c r="V1003" s="945"/>
      <c r="W1003" s="1273" t="s">
        <v>3916</v>
      </c>
      <c r="X1003" s="1274"/>
      <c r="Y1003" s="1267"/>
      <c r="Z1003" s="927" t="s">
        <v>3381</v>
      </c>
    </row>
    <row r="1004" spans="19:26" ht="13.5" customHeight="1">
      <c r="S1004" s="943"/>
      <c r="T1004" s="944"/>
      <c r="U1004" s="944"/>
      <c r="V1004" s="945"/>
      <c r="W1004" s="1273" t="s">
        <v>3917</v>
      </c>
      <c r="X1004" s="1274"/>
      <c r="Y1004" s="1267"/>
      <c r="Z1004" s="927" t="s">
        <v>3381</v>
      </c>
    </row>
    <row r="1005" spans="19:26" ht="13.5" customHeight="1">
      <c r="S1005" s="943"/>
      <c r="T1005" s="944"/>
      <c r="U1005" s="944"/>
      <c r="V1005" s="945"/>
      <c r="W1005" s="1273" t="s">
        <v>3918</v>
      </c>
      <c r="X1005" s="1274"/>
      <c r="Y1005" s="1267"/>
      <c r="Z1005" s="927" t="s">
        <v>3381</v>
      </c>
    </row>
    <row r="1006" spans="19:26" ht="13.5" customHeight="1">
      <c r="S1006" s="943"/>
      <c r="T1006" s="944"/>
      <c r="U1006" s="944"/>
      <c r="V1006" s="945"/>
      <c r="W1006" s="1273" t="s">
        <v>6103</v>
      </c>
      <c r="X1006" s="1274"/>
      <c r="Y1006" s="1267"/>
      <c r="Z1006" s="927" t="s">
        <v>3381</v>
      </c>
    </row>
    <row r="1007" spans="19:26" ht="13.5" customHeight="1">
      <c r="S1007" s="943"/>
      <c r="T1007" s="944"/>
      <c r="U1007" s="944"/>
      <c r="V1007" s="945"/>
      <c r="W1007" s="1273" t="s">
        <v>6104</v>
      </c>
      <c r="X1007" s="1274"/>
      <c r="Y1007" s="1267"/>
      <c r="Z1007" s="927" t="s">
        <v>3381</v>
      </c>
    </row>
    <row r="1008" spans="19:26" ht="13.5" customHeight="1">
      <c r="S1008" s="943"/>
      <c r="T1008" s="944"/>
      <c r="U1008" s="944"/>
      <c r="V1008" s="945"/>
      <c r="W1008" s="1273" t="s">
        <v>6105</v>
      </c>
      <c r="X1008" s="1274"/>
      <c r="Y1008" s="1267"/>
      <c r="Z1008" s="927" t="s">
        <v>3381</v>
      </c>
    </row>
    <row r="1009" spans="19:26" ht="13.5" customHeight="1">
      <c r="S1009" s="943"/>
      <c r="T1009" s="944"/>
      <c r="U1009" s="944"/>
      <c r="V1009" s="945"/>
      <c r="W1009" s="1273" t="s">
        <v>3919</v>
      </c>
      <c r="X1009" s="1274"/>
      <c r="Y1009" s="1267"/>
      <c r="Z1009" s="927" t="s">
        <v>3381</v>
      </c>
    </row>
    <row r="1010" spans="19:26" ht="13.5" customHeight="1">
      <c r="S1010" s="943"/>
      <c r="T1010" s="944"/>
      <c r="U1010" s="944"/>
      <c r="V1010" s="945"/>
      <c r="W1010" s="1273" t="s">
        <v>3245</v>
      </c>
      <c r="X1010" s="1274"/>
      <c r="Y1010" s="942">
        <v>4.6299999999999998E-4</v>
      </c>
      <c r="Z1010" s="927" t="s">
        <v>3381</v>
      </c>
    </row>
    <row r="1011" spans="19:26" ht="13.5" customHeight="1">
      <c r="S1011" s="943"/>
      <c r="T1011" s="944"/>
      <c r="U1011" s="944"/>
      <c r="V1011" s="945"/>
      <c r="W1011" s="1273" t="s">
        <v>4113</v>
      </c>
      <c r="X1011" s="1274"/>
      <c r="Y1011" s="1267">
        <v>5.53E-4</v>
      </c>
      <c r="Z1011" s="927" t="s">
        <v>3381</v>
      </c>
    </row>
    <row r="1012" spans="19:26" ht="13.5" customHeight="1">
      <c r="S1012" s="943"/>
      <c r="T1012" s="944"/>
      <c r="U1012" s="944"/>
      <c r="V1012" s="945"/>
      <c r="W1012" s="1273" t="s">
        <v>4114</v>
      </c>
      <c r="X1012" s="1274"/>
      <c r="Y1012" s="1267"/>
      <c r="Z1012" s="927" t="s">
        <v>3381</v>
      </c>
    </row>
    <row r="1013" spans="19:26" ht="13.5" customHeight="1">
      <c r="S1013" s="943"/>
      <c r="T1013" s="944"/>
      <c r="U1013" s="944"/>
      <c r="V1013" s="945"/>
      <c r="W1013" s="1273" t="s">
        <v>4115</v>
      </c>
      <c r="X1013" s="1274"/>
      <c r="Y1013" s="1267"/>
      <c r="Z1013" s="927" t="s">
        <v>3381</v>
      </c>
    </row>
    <row r="1014" spans="19:26" ht="13.5" customHeight="1">
      <c r="S1014" s="943"/>
      <c r="T1014" s="944"/>
      <c r="U1014" s="944"/>
      <c r="V1014" s="945"/>
      <c r="W1014" s="1273" t="s">
        <v>3353</v>
      </c>
      <c r="X1014" s="1274"/>
      <c r="Y1014" s="1267">
        <v>3.9100000000000002E-4</v>
      </c>
      <c r="Z1014" s="927" t="s">
        <v>3381</v>
      </c>
    </row>
    <row r="1015" spans="19:26" ht="14.25" customHeight="1">
      <c r="S1015" s="943"/>
      <c r="T1015" s="944"/>
      <c r="U1015" s="944"/>
      <c r="V1015" s="945"/>
      <c r="W1015" s="1273" t="s">
        <v>3354</v>
      </c>
      <c r="X1015" s="1274"/>
      <c r="Y1015" s="1267"/>
      <c r="Z1015" s="927" t="s">
        <v>3381</v>
      </c>
    </row>
    <row r="1016" spans="19:26" ht="13.5" customHeight="1">
      <c r="S1016" s="943"/>
      <c r="T1016" s="944"/>
      <c r="U1016" s="944"/>
      <c r="V1016" s="945"/>
      <c r="W1016" s="1273" t="s">
        <v>3355</v>
      </c>
      <c r="X1016" s="1274"/>
      <c r="Y1016" s="1267"/>
      <c r="Z1016" s="927" t="s">
        <v>3381</v>
      </c>
    </row>
    <row r="1017" spans="19:26" ht="13.5" customHeight="1">
      <c r="S1017" s="943"/>
      <c r="T1017" s="944"/>
      <c r="U1017" s="944"/>
      <c r="V1017" s="945"/>
      <c r="W1017" s="1273" t="s">
        <v>3459</v>
      </c>
      <c r="X1017" s="1274"/>
      <c r="Y1017" s="1267"/>
      <c r="Z1017" s="927" t="s">
        <v>3381</v>
      </c>
    </row>
    <row r="1018" spans="19:26" ht="27.6" customHeight="1">
      <c r="S1018" s="943"/>
      <c r="T1018" s="944"/>
      <c r="U1018" s="944"/>
      <c r="V1018" s="945"/>
      <c r="W1018" s="1273" t="s">
        <v>3460</v>
      </c>
      <c r="X1018" s="1274"/>
      <c r="Y1018" s="1267"/>
      <c r="Z1018" s="927" t="s">
        <v>3381</v>
      </c>
    </row>
    <row r="1019" spans="19:26" ht="27.6" customHeight="1">
      <c r="S1019" s="943"/>
      <c r="T1019" s="944"/>
      <c r="U1019" s="944"/>
      <c r="V1019" s="945"/>
      <c r="W1019" s="1273" t="s">
        <v>3282</v>
      </c>
      <c r="X1019" s="1274"/>
      <c r="Y1019" s="942">
        <v>4.3899999999999999E-4</v>
      </c>
      <c r="Z1019" s="927" t="s">
        <v>3381</v>
      </c>
    </row>
    <row r="1020" spans="19:26" ht="27.6" customHeight="1">
      <c r="S1020" s="943"/>
      <c r="T1020" s="944"/>
      <c r="U1020" s="944"/>
      <c r="V1020" s="945"/>
      <c r="W1020" s="1273" t="s">
        <v>3246</v>
      </c>
      <c r="X1020" s="1274"/>
      <c r="Y1020" s="942">
        <v>4.5399999999999998E-4</v>
      </c>
      <c r="Z1020" s="927" t="s">
        <v>3381</v>
      </c>
    </row>
    <row r="1021" spans="19:26" ht="14.25" customHeight="1">
      <c r="S1021" s="943"/>
      <c r="T1021" s="944"/>
      <c r="U1021" s="944"/>
      <c r="V1021" s="945"/>
      <c r="W1021" s="1273" t="s">
        <v>3247</v>
      </c>
      <c r="X1021" s="1274"/>
      <c r="Y1021" s="942">
        <v>4.9200000000000003E-4</v>
      </c>
      <c r="Z1021" s="927" t="s">
        <v>3381</v>
      </c>
    </row>
    <row r="1022" spans="19:26" ht="13.5" customHeight="1">
      <c r="S1022" s="943"/>
      <c r="T1022" s="944"/>
      <c r="U1022" s="944"/>
      <c r="V1022" s="945"/>
      <c r="W1022" s="1273" t="s">
        <v>3248</v>
      </c>
      <c r="X1022" s="1274"/>
      <c r="Y1022" s="942">
        <v>5.22E-4</v>
      </c>
      <c r="Z1022" s="927" t="s">
        <v>3381</v>
      </c>
    </row>
    <row r="1023" spans="19:26" ht="13.5" customHeight="1">
      <c r="S1023" s="943"/>
      <c r="T1023" s="944"/>
      <c r="U1023" s="944"/>
      <c r="V1023" s="945"/>
      <c r="W1023" s="1273" t="s">
        <v>5894</v>
      </c>
      <c r="X1023" s="1274"/>
      <c r="Y1023" s="1267">
        <v>4.0999999999999999E-4</v>
      </c>
      <c r="Z1023" s="927" t="s">
        <v>3381</v>
      </c>
    </row>
    <row r="1024" spans="19:26" ht="13.5" customHeight="1">
      <c r="S1024" s="943"/>
      <c r="T1024" s="944"/>
      <c r="U1024" s="944"/>
      <c r="V1024" s="945"/>
      <c r="W1024" s="1273" t="s">
        <v>6106</v>
      </c>
      <c r="X1024" s="1274"/>
      <c r="Y1024" s="1267"/>
      <c r="Z1024" s="927" t="s">
        <v>3381</v>
      </c>
    </row>
    <row r="1025" spans="19:26" ht="13.5" customHeight="1">
      <c r="S1025" s="943"/>
      <c r="T1025" s="944"/>
      <c r="U1025" s="944"/>
      <c r="V1025" s="945"/>
      <c r="W1025" s="1273" t="s">
        <v>6107</v>
      </c>
      <c r="X1025" s="1274"/>
      <c r="Y1025" s="1268"/>
      <c r="Z1025" s="927" t="s">
        <v>3381</v>
      </c>
    </row>
    <row r="1026" spans="19:26" ht="27.6" customHeight="1">
      <c r="S1026" s="943"/>
      <c r="T1026" s="944"/>
      <c r="U1026" s="944"/>
      <c r="V1026" s="945"/>
      <c r="W1026" s="1273" t="s">
        <v>3761</v>
      </c>
      <c r="X1026" s="1274"/>
      <c r="Y1026" s="1276" t="s">
        <v>4627</v>
      </c>
      <c r="Z1026" s="927" t="s">
        <v>3381</v>
      </c>
    </row>
    <row r="1027" spans="19:26" ht="27.6" customHeight="1">
      <c r="S1027" s="943"/>
      <c r="T1027" s="944"/>
      <c r="U1027" s="944"/>
      <c r="V1027" s="945"/>
      <c r="W1027" s="1273" t="s">
        <v>4181</v>
      </c>
      <c r="X1027" s="1274"/>
      <c r="Y1027" s="1276"/>
      <c r="Z1027" s="927" t="s">
        <v>3381</v>
      </c>
    </row>
    <row r="1028" spans="19:26" ht="13.5" customHeight="1">
      <c r="S1028" s="943"/>
      <c r="T1028" s="944"/>
      <c r="U1028" s="944"/>
      <c r="V1028" s="945"/>
      <c r="W1028" s="1273" t="s">
        <v>3762</v>
      </c>
      <c r="X1028" s="1274"/>
      <c r="Y1028" s="1280"/>
      <c r="Z1028" s="927" t="s">
        <v>3381</v>
      </c>
    </row>
    <row r="1029" spans="19:26" ht="27.6" customHeight="1">
      <c r="S1029" s="943"/>
      <c r="T1029" s="944"/>
      <c r="U1029" s="944"/>
      <c r="V1029" s="945"/>
      <c r="W1029" s="1273" t="s">
        <v>3249</v>
      </c>
      <c r="X1029" s="1274"/>
      <c r="Y1029" s="942">
        <v>4.17E-4</v>
      </c>
      <c r="Z1029" s="927" t="s">
        <v>3381</v>
      </c>
    </row>
    <row r="1030" spans="19:26" ht="13.5" customHeight="1">
      <c r="S1030" s="943"/>
      <c r="T1030" s="944"/>
      <c r="U1030" s="944"/>
      <c r="V1030" s="945"/>
      <c r="W1030" s="1273" t="s">
        <v>3935</v>
      </c>
      <c r="X1030" s="1274"/>
      <c r="Y1030" s="1267">
        <v>6.3900000000000003E-4</v>
      </c>
      <c r="Z1030" s="927" t="s">
        <v>3381</v>
      </c>
    </row>
    <row r="1031" spans="19:26" ht="13.5" customHeight="1">
      <c r="S1031" s="943"/>
      <c r="T1031" s="944"/>
      <c r="U1031" s="944"/>
      <c r="V1031" s="945"/>
      <c r="W1031" s="1273" t="s">
        <v>3936</v>
      </c>
      <c r="X1031" s="1274"/>
      <c r="Y1031" s="1267"/>
      <c r="Z1031" s="927" t="s">
        <v>3381</v>
      </c>
    </row>
    <row r="1032" spans="19:26" ht="13.5" customHeight="1">
      <c r="S1032" s="943"/>
      <c r="T1032" s="944"/>
      <c r="U1032" s="944"/>
      <c r="V1032" s="945"/>
      <c r="W1032" s="1273" t="s">
        <v>3937</v>
      </c>
      <c r="X1032" s="1274"/>
      <c r="Y1032" s="1268"/>
      <c r="Z1032" s="927" t="s">
        <v>3381</v>
      </c>
    </row>
    <row r="1033" spans="19:26" ht="27.6" customHeight="1">
      <c r="S1033" s="943"/>
      <c r="T1033" s="944"/>
      <c r="U1033" s="944"/>
      <c r="V1033" s="945"/>
      <c r="W1033" s="1273" t="s">
        <v>5895</v>
      </c>
      <c r="X1033" s="1274"/>
      <c r="Y1033" s="1276">
        <v>8.3000000000000001E-4</v>
      </c>
      <c r="Z1033" s="927" t="s">
        <v>3381</v>
      </c>
    </row>
    <row r="1034" spans="19:26" ht="13.5" customHeight="1">
      <c r="S1034" s="943"/>
      <c r="T1034" s="944"/>
      <c r="U1034" s="944"/>
      <c r="V1034" s="945"/>
      <c r="W1034" s="1273" t="s">
        <v>6108</v>
      </c>
      <c r="X1034" s="1274"/>
      <c r="Y1034" s="1276"/>
      <c r="Z1034" s="927" t="s">
        <v>3381</v>
      </c>
    </row>
    <row r="1035" spans="19:26" ht="13.5" customHeight="1">
      <c r="S1035" s="943"/>
      <c r="T1035" s="944"/>
      <c r="U1035" s="944"/>
      <c r="V1035" s="945"/>
      <c r="W1035" s="1273" t="s">
        <v>6109</v>
      </c>
      <c r="X1035" s="1274"/>
      <c r="Y1035" s="1267"/>
      <c r="Z1035" s="927" t="s">
        <v>3381</v>
      </c>
    </row>
    <row r="1036" spans="19:26" ht="27.6" customHeight="1">
      <c r="S1036" s="943"/>
      <c r="T1036" s="944"/>
      <c r="U1036" s="944"/>
      <c r="V1036" s="945"/>
      <c r="W1036" s="1273" t="s">
        <v>3250</v>
      </c>
      <c r="X1036" s="1274"/>
      <c r="Y1036" s="942">
        <v>4.46E-4</v>
      </c>
      <c r="Z1036" s="927" t="s">
        <v>3381</v>
      </c>
    </row>
    <row r="1037" spans="19:26" ht="27.6" customHeight="1">
      <c r="S1037" s="943"/>
      <c r="T1037" s="944"/>
      <c r="U1037" s="944"/>
      <c r="V1037" s="945"/>
      <c r="W1037" s="1273" t="s">
        <v>4164</v>
      </c>
      <c r="X1037" s="1274"/>
      <c r="Y1037" s="1267">
        <v>4.6799999999999999E-4</v>
      </c>
      <c r="Z1037" s="927" t="s">
        <v>3381</v>
      </c>
    </row>
    <row r="1038" spans="19:26" ht="27.6" customHeight="1">
      <c r="S1038" s="943"/>
      <c r="T1038" s="944"/>
      <c r="U1038" s="944"/>
      <c r="V1038" s="945"/>
      <c r="W1038" s="1273" t="s">
        <v>4165</v>
      </c>
      <c r="X1038" s="1274"/>
      <c r="Y1038" s="1267"/>
      <c r="Z1038" s="927" t="s">
        <v>3381</v>
      </c>
    </row>
    <row r="1039" spans="19:26" ht="27.6" customHeight="1">
      <c r="S1039" s="943"/>
      <c r="T1039" s="944"/>
      <c r="U1039" s="944"/>
      <c r="V1039" s="945"/>
      <c r="W1039" s="1273" t="s">
        <v>4166</v>
      </c>
      <c r="X1039" s="1274"/>
      <c r="Y1039" s="1267"/>
      <c r="Z1039" s="927" t="s">
        <v>3381</v>
      </c>
    </row>
    <row r="1040" spans="19:26" ht="27.6" customHeight="1">
      <c r="S1040" s="943"/>
      <c r="T1040" s="944"/>
      <c r="U1040" s="944"/>
      <c r="V1040" s="945"/>
      <c r="W1040" s="1273" t="s">
        <v>4167</v>
      </c>
      <c r="X1040" s="1274"/>
      <c r="Y1040" s="1268"/>
      <c r="Z1040" s="927" t="s">
        <v>3381</v>
      </c>
    </row>
    <row r="1041" spans="19:26" ht="27.6" customHeight="1">
      <c r="S1041" s="943"/>
      <c r="T1041" s="944"/>
      <c r="U1041" s="944"/>
      <c r="V1041" s="945"/>
      <c r="W1041" s="1273" t="s">
        <v>3251</v>
      </c>
      <c r="X1041" s="1274"/>
      <c r="Y1041" s="947">
        <v>4.0099999999999999E-4</v>
      </c>
      <c r="Z1041" s="927" t="s">
        <v>3381</v>
      </c>
    </row>
    <row r="1042" spans="19:26" ht="27.6" customHeight="1">
      <c r="S1042" s="943"/>
      <c r="T1042" s="944"/>
      <c r="U1042" s="944"/>
      <c r="V1042" s="945"/>
      <c r="W1042" s="1273" t="s">
        <v>3562</v>
      </c>
      <c r="X1042" s="1274"/>
      <c r="Y1042" s="942">
        <v>4.1399999999999998E-4</v>
      </c>
      <c r="Z1042" s="927" t="s">
        <v>3381</v>
      </c>
    </row>
    <row r="1043" spans="19:26" ht="27.6" customHeight="1">
      <c r="S1043" s="943"/>
      <c r="T1043" s="944"/>
      <c r="U1043" s="944"/>
      <c r="V1043" s="945"/>
      <c r="W1043" s="1273" t="s">
        <v>3567</v>
      </c>
      <c r="X1043" s="1274"/>
      <c r="Y1043" s="942">
        <v>4.0400000000000001E-4</v>
      </c>
      <c r="Z1043" s="927" t="s">
        <v>3381</v>
      </c>
    </row>
    <row r="1044" spans="19:26" ht="27.6" customHeight="1">
      <c r="S1044" s="943"/>
      <c r="T1044" s="944"/>
      <c r="U1044" s="944"/>
      <c r="V1044" s="945"/>
      <c r="W1044" s="1273" t="s">
        <v>3252</v>
      </c>
      <c r="X1044" s="1274"/>
      <c r="Y1044" s="942">
        <v>4.3399999999999998E-4</v>
      </c>
      <c r="Z1044" s="927" t="s">
        <v>3381</v>
      </c>
    </row>
    <row r="1045" spans="19:26" ht="13.5" customHeight="1">
      <c r="S1045" s="943"/>
      <c r="T1045" s="944"/>
      <c r="U1045" s="944"/>
      <c r="V1045" s="945"/>
      <c r="W1045" s="1273" t="s">
        <v>3253</v>
      </c>
      <c r="X1045" s="1274"/>
      <c r="Y1045" s="942">
        <v>5.5900000000000004E-4</v>
      </c>
      <c r="Z1045" s="927" t="s">
        <v>3381</v>
      </c>
    </row>
    <row r="1046" spans="19:26" ht="13.5" customHeight="1">
      <c r="S1046" s="943"/>
      <c r="T1046" s="944"/>
      <c r="U1046" s="944"/>
      <c r="V1046" s="945"/>
      <c r="W1046" s="1273" t="s">
        <v>3254</v>
      </c>
      <c r="X1046" s="1274"/>
      <c r="Y1046" s="942">
        <v>4.8799999999999999E-4</v>
      </c>
      <c r="Z1046" s="927" t="s">
        <v>3381</v>
      </c>
    </row>
    <row r="1047" spans="19:26" ht="13.5" customHeight="1">
      <c r="S1047" s="943"/>
      <c r="T1047" s="944"/>
      <c r="U1047" s="944"/>
      <c r="V1047" s="945"/>
      <c r="W1047" s="1273" t="s">
        <v>3255</v>
      </c>
      <c r="X1047" s="1274"/>
      <c r="Y1047" s="942">
        <v>4.5399999999999998E-4</v>
      </c>
      <c r="Z1047" s="927" t="s">
        <v>3381</v>
      </c>
    </row>
    <row r="1048" spans="19:26" ht="13.5" customHeight="1">
      <c r="S1048" s="943"/>
      <c r="T1048" s="944"/>
      <c r="U1048" s="944"/>
      <c r="V1048" s="945"/>
      <c r="W1048" s="1273" t="s">
        <v>3323</v>
      </c>
      <c r="X1048" s="1274"/>
      <c r="Y1048" s="942">
        <v>4.6999999999999999E-4</v>
      </c>
      <c r="Z1048" s="927" t="s">
        <v>3381</v>
      </c>
    </row>
    <row r="1049" spans="19:26">
      <c r="S1049" s="943"/>
      <c r="T1049" s="944"/>
      <c r="U1049" s="944"/>
      <c r="V1049" s="945"/>
      <c r="W1049" s="1273" t="s">
        <v>3256</v>
      </c>
      <c r="X1049" s="1274"/>
      <c r="Y1049" s="938">
        <v>4.4099999999999999E-4</v>
      </c>
      <c r="Z1049" s="927" t="s">
        <v>3381</v>
      </c>
    </row>
    <row r="1050" spans="19:26" ht="13.5" customHeight="1">
      <c r="S1050" s="943"/>
      <c r="T1050" s="944"/>
      <c r="U1050" s="944"/>
      <c r="V1050" s="945"/>
      <c r="W1050" s="1273" t="s">
        <v>5896</v>
      </c>
      <c r="X1050" s="1274"/>
      <c r="Y1050" s="1281">
        <v>4.2299999999999998E-4</v>
      </c>
      <c r="Z1050" s="927" t="s">
        <v>3381</v>
      </c>
    </row>
    <row r="1051" spans="19:26" ht="13.5" customHeight="1">
      <c r="S1051" s="943"/>
      <c r="T1051" s="944"/>
      <c r="U1051" s="944"/>
      <c r="V1051" s="945"/>
      <c r="W1051" s="1273" t="s">
        <v>6110</v>
      </c>
      <c r="X1051" s="1274"/>
      <c r="Y1051" s="1282"/>
      <c r="Z1051" s="927" t="s">
        <v>3381</v>
      </c>
    </row>
    <row r="1052" spans="19:26" ht="13.5" customHeight="1">
      <c r="S1052" s="943"/>
      <c r="T1052" s="944"/>
      <c r="U1052" s="944"/>
      <c r="V1052" s="945"/>
      <c r="W1052" s="1273" t="s">
        <v>6111</v>
      </c>
      <c r="X1052" s="1274"/>
      <c r="Y1052" s="1283"/>
      <c r="Z1052" s="927" t="s">
        <v>3381</v>
      </c>
    </row>
    <row r="1053" spans="19:26" ht="13.5" customHeight="1">
      <c r="S1053" s="943"/>
      <c r="T1053" s="944"/>
      <c r="U1053" s="944"/>
      <c r="V1053" s="945"/>
      <c r="W1053" s="1273" t="s">
        <v>5897</v>
      </c>
      <c r="X1053" s="1274"/>
      <c r="Y1053" s="1262">
        <v>4.75E-4</v>
      </c>
      <c r="Z1053" s="927" t="s">
        <v>3381</v>
      </c>
    </row>
    <row r="1054" spans="19:26" ht="13.5" customHeight="1">
      <c r="S1054" s="943"/>
      <c r="T1054" s="944"/>
      <c r="U1054" s="944"/>
      <c r="V1054" s="945"/>
      <c r="W1054" s="1273" t="s">
        <v>6112</v>
      </c>
      <c r="X1054" s="1274"/>
      <c r="Y1054" s="1263"/>
      <c r="Z1054" s="927" t="s">
        <v>3381</v>
      </c>
    </row>
    <row r="1055" spans="19:26" ht="13.5" customHeight="1">
      <c r="S1055" s="943"/>
      <c r="T1055" s="944"/>
      <c r="U1055" s="944"/>
      <c r="V1055" s="945"/>
      <c r="W1055" s="1273" t="s">
        <v>6113</v>
      </c>
      <c r="X1055" s="1274"/>
      <c r="Y1055" s="1263"/>
      <c r="Z1055" s="927" t="s">
        <v>3381</v>
      </c>
    </row>
    <row r="1056" spans="19:26" ht="13.5" customHeight="1">
      <c r="S1056" s="943"/>
      <c r="T1056" s="944"/>
      <c r="U1056" s="944"/>
      <c r="V1056" s="945"/>
      <c r="W1056" s="1273" t="s">
        <v>6114</v>
      </c>
      <c r="X1056" s="1274"/>
      <c r="Y1056" s="1264"/>
      <c r="Z1056" s="927" t="s">
        <v>3381</v>
      </c>
    </row>
    <row r="1057" spans="19:26" ht="13.5" customHeight="1">
      <c r="S1057" s="943"/>
      <c r="T1057" s="944"/>
      <c r="U1057" s="944"/>
      <c r="V1057" s="945"/>
      <c r="W1057" s="1273" t="s">
        <v>3257</v>
      </c>
      <c r="X1057" s="1274"/>
      <c r="Y1057" s="947">
        <v>4.64E-4</v>
      </c>
      <c r="Z1057" s="927" t="s">
        <v>3381</v>
      </c>
    </row>
    <row r="1058" spans="19:26" ht="13.5" customHeight="1">
      <c r="S1058" s="943"/>
      <c r="T1058" s="944"/>
      <c r="U1058" s="944"/>
      <c r="V1058" s="945"/>
      <c r="W1058" s="1273" t="s">
        <v>3283</v>
      </c>
      <c r="X1058" s="1274"/>
      <c r="Y1058" s="942">
        <v>4.4499999999999997E-4</v>
      </c>
      <c r="Z1058" s="927" t="s">
        <v>3381</v>
      </c>
    </row>
    <row r="1059" spans="19:26" ht="13.5" customHeight="1">
      <c r="S1059" s="943"/>
      <c r="T1059" s="944"/>
      <c r="U1059" s="944"/>
      <c r="V1059" s="945"/>
      <c r="W1059" s="1273" t="s">
        <v>5898</v>
      </c>
      <c r="X1059" s="1274"/>
      <c r="Y1059" s="942">
        <v>4.6200000000000001E-4</v>
      </c>
      <c r="Z1059" s="927" t="s">
        <v>3381</v>
      </c>
    </row>
    <row r="1060" spans="19:26" ht="27.6" customHeight="1">
      <c r="S1060" s="943"/>
      <c r="T1060" s="944"/>
      <c r="U1060" s="944"/>
      <c r="V1060" s="945"/>
      <c r="W1060" s="1273" t="s">
        <v>3909</v>
      </c>
      <c r="X1060" s="1274"/>
      <c r="Y1060" s="1267">
        <v>4.5600000000000003E-4</v>
      </c>
      <c r="Z1060" s="927" t="s">
        <v>3381</v>
      </c>
    </row>
    <row r="1061" spans="19:26" ht="27.6" customHeight="1">
      <c r="S1061" s="943"/>
      <c r="T1061" s="944"/>
      <c r="U1061" s="944"/>
      <c r="V1061" s="945"/>
      <c r="W1061" s="1273" t="s">
        <v>3910</v>
      </c>
      <c r="X1061" s="1274"/>
      <c r="Y1061" s="1267"/>
      <c r="Z1061" s="927" t="s">
        <v>3381</v>
      </c>
    </row>
    <row r="1062" spans="19:26" ht="13.5" customHeight="1">
      <c r="S1062" s="943"/>
      <c r="T1062" s="944"/>
      <c r="U1062" s="944"/>
      <c r="V1062" s="945"/>
      <c r="W1062" s="1273" t="s">
        <v>3911</v>
      </c>
      <c r="X1062" s="1274"/>
      <c r="Y1062" s="1267"/>
      <c r="Z1062" s="927" t="s">
        <v>3381</v>
      </c>
    </row>
    <row r="1063" spans="19:26" ht="13.5" customHeight="1">
      <c r="S1063" s="943"/>
      <c r="T1063" s="944"/>
      <c r="U1063" s="944"/>
      <c r="V1063" s="945"/>
      <c r="W1063" s="1273" t="s">
        <v>3258</v>
      </c>
      <c r="X1063" s="1274"/>
      <c r="Y1063" s="942">
        <v>4.0700000000000003E-4</v>
      </c>
      <c r="Z1063" s="927" t="s">
        <v>3381</v>
      </c>
    </row>
    <row r="1064" spans="19:26" ht="13.5" customHeight="1">
      <c r="S1064" s="943"/>
      <c r="T1064" s="944"/>
      <c r="U1064" s="944"/>
      <c r="V1064" s="945"/>
      <c r="W1064" s="1273" t="s">
        <v>3754</v>
      </c>
      <c r="X1064" s="1274"/>
      <c r="Y1064" s="942">
        <v>3.2000000000000003E-4</v>
      </c>
      <c r="Z1064" s="927" t="s">
        <v>3381</v>
      </c>
    </row>
    <row r="1065" spans="19:26">
      <c r="S1065" s="943"/>
      <c r="T1065" s="944"/>
      <c r="U1065" s="944"/>
      <c r="V1065" s="945"/>
      <c r="W1065" s="1273" t="s">
        <v>3361</v>
      </c>
      <c r="X1065" s="1274"/>
      <c r="Y1065" s="1275">
        <v>2.2000000000000001E-4</v>
      </c>
      <c r="Z1065" s="927" t="s">
        <v>3381</v>
      </c>
    </row>
    <row r="1066" spans="19:26" ht="14.25" customHeight="1">
      <c r="S1066" s="943"/>
      <c r="T1066" s="944"/>
      <c r="U1066" s="944"/>
      <c r="V1066" s="945"/>
      <c r="W1066" s="1273" t="s">
        <v>4040</v>
      </c>
      <c r="X1066" s="1274"/>
      <c r="Y1066" s="1275"/>
      <c r="Z1066" s="927" t="s">
        <v>3381</v>
      </c>
    </row>
    <row r="1067" spans="19:26">
      <c r="S1067" s="943"/>
      <c r="T1067" s="944"/>
      <c r="U1067" s="944"/>
      <c r="V1067" s="945"/>
      <c r="W1067" s="1273" t="s">
        <v>4041</v>
      </c>
      <c r="X1067" s="1274"/>
      <c r="Y1067" s="1275"/>
      <c r="Z1067" s="927" t="s">
        <v>3381</v>
      </c>
    </row>
    <row r="1068" spans="19:26" ht="13.5" customHeight="1">
      <c r="S1068" s="943"/>
      <c r="T1068" s="944"/>
      <c r="U1068" s="944"/>
      <c r="V1068" s="945"/>
      <c r="W1068" s="1273" t="s">
        <v>3465</v>
      </c>
      <c r="X1068" s="1274"/>
      <c r="Y1068" s="1275"/>
      <c r="Z1068" s="927" t="s">
        <v>3381</v>
      </c>
    </row>
    <row r="1069" spans="19:26" ht="13.5" customHeight="1">
      <c r="S1069" s="943"/>
      <c r="T1069" s="944"/>
      <c r="U1069" s="944"/>
      <c r="V1069" s="945"/>
      <c r="W1069" s="1273" t="s">
        <v>3259</v>
      </c>
      <c r="X1069" s="1274"/>
      <c r="Y1069" s="942">
        <v>3.4600000000000001E-4</v>
      </c>
      <c r="Z1069" s="927" t="s">
        <v>3381</v>
      </c>
    </row>
    <row r="1070" spans="19:26" ht="13.5" customHeight="1">
      <c r="S1070" s="943"/>
      <c r="T1070" s="944"/>
      <c r="U1070" s="944"/>
      <c r="V1070" s="945"/>
      <c r="W1070" s="1273" t="s">
        <v>3260</v>
      </c>
      <c r="X1070" s="1274"/>
      <c r="Y1070" s="942">
        <v>5.5199999999999997E-4</v>
      </c>
      <c r="Z1070" s="927" t="s">
        <v>3381</v>
      </c>
    </row>
    <row r="1071" spans="19:26" ht="27.6" customHeight="1">
      <c r="S1071" s="943"/>
      <c r="T1071" s="944"/>
      <c r="U1071" s="944"/>
      <c r="V1071" s="945"/>
      <c r="W1071" s="1273" t="s">
        <v>3284</v>
      </c>
      <c r="X1071" s="1274"/>
      <c r="Y1071" s="942" t="s">
        <v>4627</v>
      </c>
      <c r="Z1071" s="927" t="s">
        <v>3381</v>
      </c>
    </row>
    <row r="1072" spans="19:26" ht="13.5" customHeight="1">
      <c r="S1072" s="943"/>
      <c r="T1072" s="944"/>
      <c r="U1072" s="944"/>
      <c r="V1072" s="945"/>
      <c r="W1072" s="1273" t="s">
        <v>3261</v>
      </c>
      <c r="X1072" s="1274"/>
      <c r="Y1072" s="942">
        <v>5.44E-4</v>
      </c>
      <c r="Z1072" s="927" t="s">
        <v>3381</v>
      </c>
    </row>
    <row r="1073" spans="19:26" ht="13.5" customHeight="1">
      <c r="S1073" s="943"/>
      <c r="T1073" s="944"/>
      <c r="U1073" s="944"/>
      <c r="V1073" s="945"/>
      <c r="W1073" s="1273" t="s">
        <v>3490</v>
      </c>
      <c r="X1073" s="1274"/>
      <c r="Y1073" s="942">
        <v>4.66E-4</v>
      </c>
      <c r="Z1073" s="927" t="s">
        <v>3381</v>
      </c>
    </row>
    <row r="1074" spans="19:26" ht="13.5" customHeight="1">
      <c r="S1074" s="943"/>
      <c r="T1074" s="944"/>
      <c r="U1074" s="944"/>
      <c r="V1074" s="945"/>
      <c r="W1074" s="1273" t="s">
        <v>3994</v>
      </c>
      <c r="X1074" s="1274"/>
      <c r="Y1074" s="1267">
        <v>7.3999999999999996E-5</v>
      </c>
      <c r="Z1074" s="927" t="s">
        <v>3381</v>
      </c>
    </row>
    <row r="1075" spans="19:26" ht="27.6" customHeight="1">
      <c r="S1075" s="943"/>
      <c r="T1075" s="944"/>
      <c r="U1075" s="944"/>
      <c r="V1075" s="945"/>
      <c r="W1075" s="1273" t="s">
        <v>3995</v>
      </c>
      <c r="X1075" s="1274"/>
      <c r="Y1075" s="1267"/>
      <c r="Z1075" s="927" t="s">
        <v>3381</v>
      </c>
    </row>
    <row r="1076" spans="19:26" ht="27.6" customHeight="1">
      <c r="S1076" s="943"/>
      <c r="T1076" s="944"/>
      <c r="U1076" s="944"/>
      <c r="V1076" s="945"/>
      <c r="W1076" s="1273" t="s">
        <v>3996</v>
      </c>
      <c r="X1076" s="1274"/>
      <c r="Y1076" s="1267"/>
      <c r="Z1076" s="927" t="s">
        <v>3381</v>
      </c>
    </row>
    <row r="1077" spans="19:26" ht="13.5" customHeight="1">
      <c r="S1077" s="943"/>
      <c r="T1077" s="944"/>
      <c r="U1077" s="944"/>
      <c r="V1077" s="945"/>
      <c r="W1077" s="1273" t="s">
        <v>3285</v>
      </c>
      <c r="X1077" s="1274"/>
      <c r="Y1077" s="942">
        <v>3.9800000000000002E-4</v>
      </c>
      <c r="Z1077" s="927" t="s">
        <v>3381</v>
      </c>
    </row>
    <row r="1078" spans="19:26" ht="27.6" customHeight="1">
      <c r="S1078" s="943"/>
      <c r="T1078" s="944"/>
      <c r="U1078" s="944"/>
      <c r="V1078" s="945"/>
      <c r="W1078" s="1273" t="s">
        <v>3262</v>
      </c>
      <c r="X1078" s="1274"/>
      <c r="Y1078" s="942">
        <v>1.8000000000000001E-4</v>
      </c>
      <c r="Z1078" s="927" t="s">
        <v>3381</v>
      </c>
    </row>
    <row r="1079" spans="19:26" ht="27.6" customHeight="1">
      <c r="S1079" s="943"/>
      <c r="T1079" s="944"/>
      <c r="U1079" s="944"/>
      <c r="V1079" s="945"/>
      <c r="W1079" s="1273" t="s">
        <v>3263</v>
      </c>
      <c r="X1079" s="1274"/>
      <c r="Y1079" s="942">
        <v>4.64E-4</v>
      </c>
      <c r="Z1079" s="927" t="s">
        <v>3381</v>
      </c>
    </row>
    <row r="1080" spans="19:26">
      <c r="S1080" s="943"/>
      <c r="T1080" s="944"/>
      <c r="U1080" s="944"/>
      <c r="V1080" s="945"/>
      <c r="W1080" s="1273" t="s">
        <v>3286</v>
      </c>
      <c r="X1080" s="1274"/>
      <c r="Y1080" s="942">
        <v>6.0000000000000002E-6</v>
      </c>
      <c r="Z1080" s="927" t="s">
        <v>3381</v>
      </c>
    </row>
    <row r="1081" spans="19:26" ht="13.5" customHeight="1">
      <c r="S1081" s="943"/>
      <c r="T1081" s="944"/>
      <c r="U1081" s="944"/>
      <c r="V1081" s="945"/>
      <c r="W1081" s="1273" t="s">
        <v>3264</v>
      </c>
      <c r="X1081" s="1274"/>
      <c r="Y1081" s="942">
        <v>4.64E-4</v>
      </c>
      <c r="Z1081" s="927" t="s">
        <v>3381</v>
      </c>
    </row>
    <row r="1082" spans="19:26">
      <c r="S1082" s="943"/>
      <c r="T1082" s="944"/>
      <c r="U1082" s="944"/>
      <c r="V1082" s="945"/>
      <c r="W1082" s="1273" t="s">
        <v>3265</v>
      </c>
      <c r="X1082" s="1274"/>
      <c r="Y1082" s="942">
        <v>4.5399999999999998E-4</v>
      </c>
      <c r="Z1082" s="927" t="s">
        <v>3381</v>
      </c>
    </row>
    <row r="1083" spans="19:26" ht="27.6" customHeight="1">
      <c r="S1083" s="943"/>
      <c r="T1083" s="944"/>
      <c r="U1083" s="944"/>
      <c r="V1083" s="945"/>
      <c r="W1083" s="1273" t="s">
        <v>4106</v>
      </c>
      <c r="X1083" s="1274"/>
      <c r="Y1083" s="1267">
        <v>5.53E-4</v>
      </c>
      <c r="Z1083" s="927" t="s">
        <v>3381</v>
      </c>
    </row>
    <row r="1084" spans="19:26" ht="27.6" customHeight="1">
      <c r="S1084" s="943"/>
      <c r="T1084" s="944"/>
      <c r="U1084" s="944"/>
      <c r="V1084" s="945"/>
      <c r="W1084" s="1273" t="s">
        <v>4107</v>
      </c>
      <c r="X1084" s="1274"/>
      <c r="Y1084" s="1267"/>
      <c r="Z1084" s="927" t="s">
        <v>3381</v>
      </c>
    </row>
    <row r="1085" spans="19:26" ht="27.6" customHeight="1">
      <c r="S1085" s="943"/>
      <c r="T1085" s="944"/>
      <c r="U1085" s="944"/>
      <c r="V1085" s="945"/>
      <c r="W1085" s="1273" t="s">
        <v>4108</v>
      </c>
      <c r="X1085" s="1274"/>
      <c r="Y1085" s="1267"/>
      <c r="Z1085" s="927" t="s">
        <v>3381</v>
      </c>
    </row>
    <row r="1086" spans="19:26" ht="27.6" customHeight="1">
      <c r="S1086" s="943"/>
      <c r="T1086" s="944"/>
      <c r="U1086" s="944"/>
      <c r="V1086" s="945"/>
      <c r="W1086" s="1273" t="s">
        <v>3287</v>
      </c>
      <c r="X1086" s="1274"/>
      <c r="Y1086" s="942">
        <v>4.9799999999999996E-4</v>
      </c>
      <c r="Z1086" s="927" t="s">
        <v>3381</v>
      </c>
    </row>
    <row r="1087" spans="19:26" ht="13.5" customHeight="1">
      <c r="S1087" s="943"/>
      <c r="T1087" s="944"/>
      <c r="U1087" s="944"/>
      <c r="V1087" s="945"/>
      <c r="W1087" s="1273" t="s">
        <v>3288</v>
      </c>
      <c r="X1087" s="1274"/>
      <c r="Y1087" s="942">
        <v>4.3600000000000003E-4</v>
      </c>
      <c r="Z1087" s="927" t="s">
        <v>3381</v>
      </c>
    </row>
    <row r="1088" spans="19:26" ht="13.5" customHeight="1">
      <c r="S1088" s="943"/>
      <c r="T1088" s="944"/>
      <c r="U1088" s="944"/>
      <c r="V1088" s="945"/>
      <c r="W1088" s="1273" t="s">
        <v>3289</v>
      </c>
      <c r="X1088" s="1274"/>
      <c r="Y1088" s="942">
        <v>4.4000000000000002E-4</v>
      </c>
      <c r="Z1088" s="927" t="s">
        <v>3381</v>
      </c>
    </row>
    <row r="1089" spans="19:26" ht="13.5" customHeight="1">
      <c r="S1089" s="943"/>
      <c r="T1089" s="944"/>
      <c r="U1089" s="944"/>
      <c r="V1089" s="945"/>
      <c r="W1089" s="1273" t="s">
        <v>3290</v>
      </c>
      <c r="X1089" s="1274"/>
      <c r="Y1089" s="942">
        <v>4.8799999999999999E-4</v>
      </c>
      <c r="Z1089" s="927" t="s">
        <v>3381</v>
      </c>
    </row>
    <row r="1090" spans="19:26" ht="13.5" customHeight="1">
      <c r="S1090" s="943"/>
      <c r="T1090" s="944"/>
      <c r="U1090" s="944"/>
      <c r="V1090" s="945"/>
      <c r="W1090" s="1273" t="s">
        <v>3291</v>
      </c>
      <c r="X1090" s="1274"/>
      <c r="Y1090" s="942">
        <v>4.6900000000000002E-4</v>
      </c>
      <c r="Z1090" s="927" t="s">
        <v>3381</v>
      </c>
    </row>
    <row r="1091" spans="19:26" ht="13.5" customHeight="1">
      <c r="S1091" s="943"/>
      <c r="T1091" s="944"/>
      <c r="U1091" s="944"/>
      <c r="V1091" s="945"/>
      <c r="W1091" s="1273" t="s">
        <v>3292</v>
      </c>
      <c r="X1091" s="1274"/>
      <c r="Y1091" s="942">
        <v>2.9700000000000001E-4</v>
      </c>
      <c r="Z1091" s="927" t="s">
        <v>3381</v>
      </c>
    </row>
    <row r="1092" spans="19:26" ht="13.5" customHeight="1">
      <c r="S1092" s="943"/>
      <c r="T1092" s="944"/>
      <c r="U1092" s="944"/>
      <c r="V1092" s="945"/>
      <c r="W1092" s="1273" t="s">
        <v>4160</v>
      </c>
      <c r="X1092" s="1274"/>
      <c r="Y1092" s="1267">
        <v>4.3800000000000002E-4</v>
      </c>
      <c r="Z1092" s="927" t="s">
        <v>3381</v>
      </c>
    </row>
    <row r="1093" spans="19:26" ht="13.5" customHeight="1">
      <c r="S1093" s="943"/>
      <c r="T1093" s="944"/>
      <c r="U1093" s="944"/>
      <c r="V1093" s="945"/>
      <c r="W1093" s="1273" t="s">
        <v>4161</v>
      </c>
      <c r="X1093" s="1274"/>
      <c r="Y1093" s="1267"/>
      <c r="Z1093" s="927" t="s">
        <v>3381</v>
      </c>
    </row>
    <row r="1094" spans="19:26" ht="27.6" customHeight="1">
      <c r="S1094" s="943"/>
      <c r="T1094" s="944"/>
      <c r="U1094" s="944"/>
      <c r="V1094" s="945"/>
      <c r="W1094" s="1273" t="s">
        <v>4162</v>
      </c>
      <c r="X1094" s="1274"/>
      <c r="Y1094" s="1267"/>
      <c r="Z1094" s="927" t="s">
        <v>3381</v>
      </c>
    </row>
    <row r="1095" spans="19:26" ht="27.6" customHeight="1">
      <c r="S1095" s="943"/>
      <c r="T1095" s="944"/>
      <c r="U1095" s="944"/>
      <c r="V1095" s="945"/>
      <c r="W1095" s="1273" t="s">
        <v>3266</v>
      </c>
      <c r="X1095" s="1274"/>
      <c r="Y1095" s="942">
        <v>4.4000000000000002E-4</v>
      </c>
      <c r="Z1095" s="927" t="s">
        <v>3381</v>
      </c>
    </row>
    <row r="1096" spans="19:26" ht="27.6" customHeight="1">
      <c r="S1096" s="943"/>
      <c r="T1096" s="944"/>
      <c r="U1096" s="944"/>
      <c r="V1096" s="945"/>
      <c r="W1096" s="1273" t="s">
        <v>3293</v>
      </c>
      <c r="X1096" s="1274"/>
      <c r="Y1096" s="942" t="s">
        <v>4627</v>
      </c>
      <c r="Z1096" s="927" t="s">
        <v>3381</v>
      </c>
    </row>
    <row r="1097" spans="19:26" ht="13.5" customHeight="1">
      <c r="S1097" s="943"/>
      <c r="T1097" s="944"/>
      <c r="U1097" s="944"/>
      <c r="V1097" s="945"/>
      <c r="W1097" s="1273" t="s">
        <v>5899</v>
      </c>
      <c r="X1097" s="1274"/>
      <c r="Y1097" s="942">
        <v>4.7100000000000001E-4</v>
      </c>
      <c r="Z1097" s="927" t="s">
        <v>3381</v>
      </c>
    </row>
    <row r="1098" spans="19:26" ht="13.5" customHeight="1">
      <c r="S1098" s="943"/>
      <c r="T1098" s="944"/>
      <c r="U1098" s="944"/>
      <c r="V1098" s="945"/>
      <c r="W1098" s="1273" t="s">
        <v>5900</v>
      </c>
      <c r="X1098" s="1274"/>
      <c r="Y1098" s="1276">
        <v>2.8200000000000002E-4</v>
      </c>
      <c r="Z1098" s="927" t="s">
        <v>3381</v>
      </c>
    </row>
    <row r="1099" spans="19:26" ht="13.5" customHeight="1">
      <c r="S1099" s="943"/>
      <c r="T1099" s="944"/>
      <c r="U1099" s="944"/>
      <c r="V1099" s="945"/>
      <c r="W1099" s="1273" t="s">
        <v>6115</v>
      </c>
      <c r="X1099" s="1274"/>
      <c r="Y1099" s="1276"/>
      <c r="Z1099" s="927" t="s">
        <v>3381</v>
      </c>
    </row>
    <row r="1100" spans="19:26" ht="13.5" customHeight="1">
      <c r="S1100" s="943"/>
      <c r="T1100" s="944"/>
      <c r="U1100" s="944"/>
      <c r="V1100" s="945"/>
      <c r="W1100" s="1273" t="s">
        <v>6116</v>
      </c>
      <c r="X1100" s="1274"/>
      <c r="Y1100" s="1270"/>
      <c r="Z1100" s="927" t="s">
        <v>3381</v>
      </c>
    </row>
    <row r="1101" spans="19:26" ht="13.5" customHeight="1">
      <c r="S1101" s="943"/>
      <c r="T1101" s="944"/>
      <c r="U1101" s="944"/>
      <c r="V1101" s="945"/>
      <c r="W1101" s="1273" t="s">
        <v>3294</v>
      </c>
      <c r="X1101" s="1274"/>
      <c r="Y1101" s="947">
        <v>4.6700000000000002E-4</v>
      </c>
      <c r="Z1101" s="927" t="s">
        <v>3381</v>
      </c>
    </row>
    <row r="1102" spans="19:26" ht="13.5" customHeight="1">
      <c r="S1102" s="943"/>
      <c r="T1102" s="944"/>
      <c r="U1102" s="944"/>
      <c r="V1102" s="945"/>
      <c r="W1102" s="1273" t="s">
        <v>4083</v>
      </c>
      <c r="X1102" s="1274"/>
      <c r="Y1102" s="1267">
        <v>4.57E-4</v>
      </c>
      <c r="Z1102" s="927" t="s">
        <v>3381</v>
      </c>
    </row>
    <row r="1103" spans="19:26" ht="13.5" customHeight="1">
      <c r="S1103" s="943"/>
      <c r="T1103" s="944"/>
      <c r="U1103" s="944"/>
      <c r="V1103" s="945"/>
      <c r="W1103" s="1273" t="s">
        <v>4084</v>
      </c>
      <c r="X1103" s="1274"/>
      <c r="Y1103" s="1267"/>
      <c r="Z1103" s="927" t="s">
        <v>3381</v>
      </c>
    </row>
    <row r="1104" spans="19:26" ht="13.5" customHeight="1">
      <c r="S1104" s="943"/>
      <c r="T1104" s="944"/>
      <c r="U1104" s="944"/>
      <c r="V1104" s="945"/>
      <c r="W1104" s="1273" t="s">
        <v>4085</v>
      </c>
      <c r="X1104" s="1274"/>
      <c r="Y1104" s="1267"/>
      <c r="Z1104" s="927" t="s">
        <v>3381</v>
      </c>
    </row>
    <row r="1105" spans="19:26" ht="13.5" customHeight="1">
      <c r="S1105" s="943"/>
      <c r="T1105" s="944"/>
      <c r="U1105" s="944"/>
      <c r="V1105" s="945"/>
      <c r="W1105" s="1273" t="s">
        <v>4092</v>
      </c>
      <c r="X1105" s="1274"/>
      <c r="Y1105" s="942">
        <v>4.55E-4</v>
      </c>
      <c r="Z1105" s="927" t="s">
        <v>3381</v>
      </c>
    </row>
    <row r="1106" spans="19:26" ht="13.5" customHeight="1">
      <c r="S1106" s="943"/>
      <c r="T1106" s="944"/>
      <c r="U1106" s="944"/>
      <c r="V1106" s="945"/>
      <c r="W1106" s="1273" t="s">
        <v>5901</v>
      </c>
      <c r="X1106" s="1274"/>
      <c r="Y1106" s="942">
        <v>4.5600000000000003E-4</v>
      </c>
      <c r="Z1106" s="927" t="s">
        <v>3381</v>
      </c>
    </row>
    <row r="1107" spans="19:26" ht="27.6" customHeight="1">
      <c r="S1107" s="943"/>
      <c r="T1107" s="944"/>
      <c r="U1107" s="944"/>
      <c r="V1107" s="945"/>
      <c r="W1107" s="1273" t="s">
        <v>3588</v>
      </c>
      <c r="X1107" s="1274"/>
      <c r="Y1107" s="1267">
        <v>4.9700000000000005E-4</v>
      </c>
      <c r="Z1107" s="927" t="s">
        <v>3381</v>
      </c>
    </row>
    <row r="1108" spans="19:26" ht="27.6" customHeight="1">
      <c r="S1108" s="943"/>
      <c r="T1108" s="944"/>
      <c r="U1108" s="944"/>
      <c r="V1108" s="945"/>
      <c r="W1108" s="1273" t="s">
        <v>6117</v>
      </c>
      <c r="X1108" s="1274"/>
      <c r="Y1108" s="1267"/>
      <c r="Z1108" s="927" t="s">
        <v>3381</v>
      </c>
    </row>
    <row r="1109" spans="19:26" ht="13.5" customHeight="1">
      <c r="S1109" s="943"/>
      <c r="T1109" s="944"/>
      <c r="U1109" s="944"/>
      <c r="V1109" s="945"/>
      <c r="W1109" s="1273" t="s">
        <v>3589</v>
      </c>
      <c r="X1109" s="1274"/>
      <c r="Y1109" s="1267"/>
      <c r="Z1109" s="927" t="s">
        <v>3381</v>
      </c>
    </row>
    <row r="1110" spans="19:26" ht="27.6" customHeight="1">
      <c r="S1110" s="943"/>
      <c r="T1110" s="944"/>
      <c r="U1110" s="944"/>
      <c r="V1110" s="945"/>
      <c r="W1110" s="1273" t="s">
        <v>3841</v>
      </c>
      <c r="X1110" s="1274"/>
      <c r="Y1110" s="942">
        <v>4.6200000000000001E-4</v>
      </c>
      <c r="Z1110" s="927" t="s">
        <v>3381</v>
      </c>
    </row>
    <row r="1111" spans="19:26" ht="27.6" customHeight="1">
      <c r="S1111" s="943"/>
      <c r="T1111" s="944"/>
      <c r="U1111" s="944"/>
      <c r="V1111" s="945"/>
      <c r="W1111" s="1273" t="s">
        <v>5902</v>
      </c>
      <c r="X1111" s="1274"/>
      <c r="Y1111" s="942">
        <v>4.66E-4</v>
      </c>
      <c r="Z1111" s="927" t="s">
        <v>3381</v>
      </c>
    </row>
    <row r="1112" spans="19:26" ht="27.6" customHeight="1">
      <c r="S1112" s="943"/>
      <c r="T1112" s="944"/>
      <c r="U1112" s="944"/>
      <c r="V1112" s="945"/>
      <c r="W1112" s="1273" t="s">
        <v>3295</v>
      </c>
      <c r="X1112" s="1274"/>
      <c r="Y1112" s="942">
        <v>6.2500000000000001E-4</v>
      </c>
      <c r="Z1112" s="927" t="s">
        <v>3381</v>
      </c>
    </row>
    <row r="1113" spans="19:26" ht="13.5" customHeight="1">
      <c r="S1113" s="943"/>
      <c r="T1113" s="944"/>
      <c r="U1113" s="944"/>
      <c r="V1113" s="945"/>
      <c r="W1113" s="1273" t="s">
        <v>3296</v>
      </c>
      <c r="X1113" s="1274"/>
      <c r="Y1113" s="942">
        <v>4.6700000000000002E-4</v>
      </c>
      <c r="Z1113" s="927" t="s">
        <v>3381</v>
      </c>
    </row>
    <row r="1114" spans="19:26" ht="27.6" customHeight="1">
      <c r="S1114" s="943"/>
      <c r="T1114" s="944"/>
      <c r="U1114" s="944"/>
      <c r="V1114" s="945"/>
      <c r="W1114" s="1273" t="s">
        <v>3297</v>
      </c>
      <c r="X1114" s="1274"/>
      <c r="Y1114" s="942">
        <v>3.6900000000000002E-4</v>
      </c>
      <c r="Z1114" s="927" t="s">
        <v>3381</v>
      </c>
    </row>
    <row r="1115" spans="19:26" ht="13.5" customHeight="1">
      <c r="S1115" s="943"/>
      <c r="T1115" s="944"/>
      <c r="U1115" s="944"/>
      <c r="V1115" s="945"/>
      <c r="W1115" s="1273" t="s">
        <v>3298</v>
      </c>
      <c r="X1115" s="1274"/>
      <c r="Y1115" s="942">
        <v>7.0200000000000004E-4</v>
      </c>
      <c r="Z1115" s="927" t="s">
        <v>3381</v>
      </c>
    </row>
    <row r="1116" spans="19:26" ht="27.6" customHeight="1">
      <c r="S1116" s="943"/>
      <c r="T1116" s="944"/>
      <c r="U1116" s="944"/>
      <c r="V1116" s="945"/>
      <c r="W1116" s="1273" t="s">
        <v>5903</v>
      </c>
      <c r="X1116" s="1274"/>
      <c r="Y1116" s="1260">
        <v>4.4499999999999997E-4</v>
      </c>
      <c r="Z1116" s="927" t="s">
        <v>3381</v>
      </c>
    </row>
    <row r="1117" spans="19:26" ht="27.6" customHeight="1">
      <c r="S1117" s="943"/>
      <c r="T1117" s="944"/>
      <c r="U1117" s="944"/>
      <c r="V1117" s="945"/>
      <c r="W1117" s="1273" t="s">
        <v>6118</v>
      </c>
      <c r="X1117" s="1274"/>
      <c r="Y1117" s="1260"/>
      <c r="Z1117" s="927" t="s">
        <v>3381</v>
      </c>
    </row>
    <row r="1118" spans="19:26" ht="27.6" customHeight="1">
      <c r="S1118" s="943"/>
      <c r="T1118" s="944"/>
      <c r="U1118" s="944"/>
      <c r="V1118" s="945"/>
      <c r="W1118" s="1273" t="s">
        <v>6119</v>
      </c>
      <c r="X1118" s="1274"/>
      <c r="Y1118" s="1260"/>
      <c r="Z1118" s="927" t="s">
        <v>3381</v>
      </c>
    </row>
    <row r="1119" spans="19:26" ht="13.5" customHeight="1">
      <c r="S1119" s="943"/>
      <c r="T1119" s="944"/>
      <c r="U1119" s="944"/>
      <c r="V1119" s="945"/>
      <c r="W1119" s="1273" t="s">
        <v>3299</v>
      </c>
      <c r="X1119" s="1274"/>
      <c r="Y1119" s="942">
        <v>4.4299999999999998E-4</v>
      </c>
      <c r="Z1119" s="927" t="s">
        <v>3381</v>
      </c>
    </row>
    <row r="1120" spans="19:26" ht="27.6" customHeight="1">
      <c r="S1120" s="943"/>
      <c r="T1120" s="944"/>
      <c r="U1120" s="944"/>
      <c r="V1120" s="945"/>
      <c r="W1120" s="1273" t="s">
        <v>4128</v>
      </c>
      <c r="X1120" s="1274"/>
      <c r="Y1120" s="1267">
        <v>2.32E-4</v>
      </c>
      <c r="Z1120" s="927" t="s">
        <v>3381</v>
      </c>
    </row>
    <row r="1121" spans="19:26" ht="27.6" customHeight="1">
      <c r="S1121" s="943"/>
      <c r="T1121" s="944"/>
      <c r="U1121" s="944"/>
      <c r="V1121" s="945"/>
      <c r="W1121" s="1273" t="s">
        <v>4129</v>
      </c>
      <c r="X1121" s="1274"/>
      <c r="Y1121" s="1267"/>
      <c r="Z1121" s="927" t="s">
        <v>3381</v>
      </c>
    </row>
    <row r="1122" spans="19:26" ht="13.5" customHeight="1">
      <c r="S1122" s="943"/>
      <c r="T1122" s="944"/>
      <c r="U1122" s="944"/>
      <c r="V1122" s="945"/>
      <c r="W1122" s="1273" t="s">
        <v>4130</v>
      </c>
      <c r="X1122" s="1274"/>
      <c r="Y1122" s="1267"/>
      <c r="Z1122" s="927" t="s">
        <v>3381</v>
      </c>
    </row>
    <row r="1123" spans="19:26" ht="13.5" customHeight="1">
      <c r="S1123" s="943"/>
      <c r="T1123" s="944"/>
      <c r="U1123" s="944"/>
      <c r="V1123" s="945"/>
      <c r="W1123" s="1273" t="s">
        <v>3651</v>
      </c>
      <c r="X1123" s="1274"/>
      <c r="Y1123" s="942">
        <v>4.2700000000000002E-4</v>
      </c>
      <c r="Z1123" s="927" t="s">
        <v>3381</v>
      </c>
    </row>
    <row r="1124" spans="19:26" ht="27.6" customHeight="1">
      <c r="S1124" s="943"/>
      <c r="T1124" s="944"/>
      <c r="U1124" s="944"/>
      <c r="V1124" s="945"/>
      <c r="W1124" s="1273" t="s">
        <v>3300</v>
      </c>
      <c r="X1124" s="1274"/>
      <c r="Y1124" s="942">
        <v>5.8900000000000001E-4</v>
      </c>
      <c r="Z1124" s="927" t="s">
        <v>3381</v>
      </c>
    </row>
    <row r="1125" spans="19:26" ht="27.6" customHeight="1">
      <c r="S1125" s="943"/>
      <c r="T1125" s="944"/>
      <c r="U1125" s="944"/>
      <c r="V1125" s="945"/>
      <c r="W1125" s="1273" t="s">
        <v>3301</v>
      </c>
      <c r="X1125" s="1274"/>
      <c r="Y1125" s="942">
        <v>1.0900000000000001E-4</v>
      </c>
      <c r="Z1125" s="927" t="s">
        <v>3381</v>
      </c>
    </row>
    <row r="1126" spans="19:26" ht="27.6" customHeight="1">
      <c r="S1126" s="943"/>
      <c r="T1126" s="944"/>
      <c r="U1126" s="944"/>
      <c r="V1126" s="945"/>
      <c r="W1126" s="1273" t="s">
        <v>5904</v>
      </c>
      <c r="X1126" s="1274"/>
      <c r="Y1126" s="1267">
        <v>2.05E-4</v>
      </c>
      <c r="Z1126" s="927" t="s">
        <v>3381</v>
      </c>
    </row>
    <row r="1127" spans="19:26" ht="13.5" customHeight="1">
      <c r="S1127" s="943"/>
      <c r="T1127" s="944"/>
      <c r="U1127" s="944"/>
      <c r="V1127" s="945"/>
      <c r="W1127" s="1273" t="s">
        <v>6120</v>
      </c>
      <c r="X1127" s="1274"/>
      <c r="Y1127" s="1267"/>
      <c r="Z1127" s="927" t="s">
        <v>3381</v>
      </c>
    </row>
    <row r="1128" spans="19:26" ht="13.5" customHeight="1">
      <c r="S1128" s="943"/>
      <c r="T1128" s="944"/>
      <c r="U1128" s="944"/>
      <c r="V1128" s="945"/>
      <c r="W1128" s="1273" t="s">
        <v>6121</v>
      </c>
      <c r="X1128" s="1274"/>
      <c r="Y1128" s="1267"/>
      <c r="Z1128" s="927" t="s">
        <v>3381</v>
      </c>
    </row>
    <row r="1129" spans="19:26" ht="13.5" customHeight="1">
      <c r="S1129" s="943"/>
      <c r="T1129" s="944"/>
      <c r="U1129" s="944"/>
      <c r="V1129" s="945"/>
      <c r="W1129" s="1273" t="s">
        <v>3566</v>
      </c>
      <c r="X1129" s="1274"/>
      <c r="Y1129" s="942">
        <v>2.7300000000000002E-4</v>
      </c>
      <c r="Z1129" s="927" t="s">
        <v>3381</v>
      </c>
    </row>
    <row r="1130" spans="19:26" ht="27.6" customHeight="1">
      <c r="S1130" s="943"/>
      <c r="T1130" s="944"/>
      <c r="U1130" s="944"/>
      <c r="V1130" s="945"/>
      <c r="W1130" s="1273" t="s">
        <v>3302</v>
      </c>
      <c r="X1130" s="1274"/>
      <c r="Y1130" s="942">
        <v>2.2499999999999999E-4</v>
      </c>
      <c r="Z1130" s="927" t="s">
        <v>3381</v>
      </c>
    </row>
    <row r="1131" spans="19:26" ht="27.6" customHeight="1">
      <c r="S1131" s="943"/>
      <c r="T1131" s="944"/>
      <c r="U1131" s="944"/>
      <c r="V1131" s="945"/>
      <c r="W1131" s="1273" t="s">
        <v>4133</v>
      </c>
      <c r="X1131" s="1274"/>
      <c r="Y1131" s="1267">
        <v>2.1000000000000001E-4</v>
      </c>
      <c r="Z1131" s="927" t="s">
        <v>3381</v>
      </c>
    </row>
    <row r="1132" spans="19:26">
      <c r="S1132" s="943"/>
      <c r="T1132" s="944"/>
      <c r="U1132" s="944"/>
      <c r="V1132" s="945"/>
      <c r="W1132" s="1273" t="s">
        <v>4134</v>
      </c>
      <c r="X1132" s="1274"/>
      <c r="Y1132" s="1267"/>
      <c r="Z1132" s="927" t="s">
        <v>3381</v>
      </c>
    </row>
    <row r="1133" spans="19:26" ht="27.6" customHeight="1">
      <c r="S1133" s="943"/>
      <c r="T1133" s="944"/>
      <c r="U1133" s="944"/>
      <c r="V1133" s="945"/>
      <c r="W1133" s="1273" t="s">
        <v>4135</v>
      </c>
      <c r="X1133" s="1274"/>
      <c r="Y1133" s="1268"/>
      <c r="Z1133" s="927" t="s">
        <v>3381</v>
      </c>
    </row>
    <row r="1134" spans="19:26" ht="27.6" customHeight="1">
      <c r="S1134" s="943"/>
      <c r="T1134" s="944"/>
      <c r="U1134" s="944"/>
      <c r="V1134" s="945"/>
      <c r="W1134" s="1273" t="s">
        <v>3303</v>
      </c>
      <c r="X1134" s="1274"/>
      <c r="Y1134" s="947">
        <v>4.5100000000000001E-4</v>
      </c>
      <c r="Z1134" s="927" t="s">
        <v>3381</v>
      </c>
    </row>
    <row r="1135" spans="19:26" ht="27.6" customHeight="1">
      <c r="S1135" s="943"/>
      <c r="T1135" s="944"/>
      <c r="U1135" s="944"/>
      <c r="V1135" s="945"/>
      <c r="W1135" s="1273" t="s">
        <v>3586</v>
      </c>
      <c r="X1135" s="1274"/>
      <c r="Y1135" s="1267">
        <v>4.28E-4</v>
      </c>
      <c r="Z1135" s="927" t="s">
        <v>3381</v>
      </c>
    </row>
    <row r="1136" spans="19:26" ht="27.6" customHeight="1">
      <c r="S1136" s="943"/>
      <c r="T1136" s="944"/>
      <c r="U1136" s="944"/>
      <c r="V1136" s="945"/>
      <c r="W1136" s="1273" t="s">
        <v>3823</v>
      </c>
      <c r="X1136" s="1274"/>
      <c r="Y1136" s="1267"/>
      <c r="Z1136" s="927" t="s">
        <v>3381</v>
      </c>
    </row>
    <row r="1137" spans="19:26" ht="13.5" customHeight="1">
      <c r="S1137" s="943"/>
      <c r="T1137" s="944"/>
      <c r="U1137" s="944"/>
      <c r="V1137" s="945"/>
      <c r="W1137" s="1273" t="s">
        <v>3587</v>
      </c>
      <c r="X1137" s="1274"/>
      <c r="Y1137" s="1267"/>
      <c r="Z1137" s="927" t="s">
        <v>3381</v>
      </c>
    </row>
    <row r="1138" spans="19:26" ht="13.5" customHeight="1">
      <c r="S1138" s="943"/>
      <c r="T1138" s="944"/>
      <c r="U1138" s="944"/>
      <c r="V1138" s="945"/>
      <c r="W1138" s="1273" t="s">
        <v>5905</v>
      </c>
      <c r="X1138" s="1274"/>
      <c r="Y1138" s="1267">
        <v>4.4799999999999999E-4</v>
      </c>
      <c r="Z1138" s="927" t="s">
        <v>3381</v>
      </c>
    </row>
    <row r="1139" spans="19:26" ht="13.5" customHeight="1">
      <c r="S1139" s="943"/>
      <c r="T1139" s="944"/>
      <c r="U1139" s="944"/>
      <c r="V1139" s="945"/>
      <c r="W1139" s="1273" t="s">
        <v>6122</v>
      </c>
      <c r="X1139" s="1274"/>
      <c r="Y1139" s="1267"/>
      <c r="Z1139" s="927" t="s">
        <v>3381</v>
      </c>
    </row>
    <row r="1140" spans="19:26" ht="27.6" customHeight="1">
      <c r="S1140" s="943"/>
      <c r="T1140" s="944"/>
      <c r="U1140" s="944"/>
      <c r="V1140" s="945"/>
      <c r="W1140" s="1273" t="s">
        <v>6123</v>
      </c>
      <c r="X1140" s="1274"/>
      <c r="Y1140" s="1267"/>
      <c r="Z1140" s="927" t="s">
        <v>3381</v>
      </c>
    </row>
    <row r="1141" spans="19:26" ht="27.6" customHeight="1">
      <c r="S1141" s="943"/>
      <c r="T1141" s="944"/>
      <c r="U1141" s="944"/>
      <c r="V1141" s="945"/>
      <c r="W1141" s="1273" t="s">
        <v>6124</v>
      </c>
      <c r="X1141" s="1274"/>
      <c r="Y1141" s="1267"/>
      <c r="Z1141" s="927" t="s">
        <v>3381</v>
      </c>
    </row>
    <row r="1142" spans="19:26" ht="27.6" customHeight="1">
      <c r="S1142" s="943"/>
      <c r="T1142" s="944"/>
      <c r="U1142" s="944"/>
      <c r="V1142" s="945"/>
      <c r="W1142" s="1273" t="s">
        <v>3304</v>
      </c>
      <c r="X1142" s="1274"/>
      <c r="Y1142" s="942">
        <v>3.0299999999999999E-4</v>
      </c>
      <c r="Z1142" s="927" t="s">
        <v>3381</v>
      </c>
    </row>
    <row r="1143" spans="19:26" ht="27.6" customHeight="1">
      <c r="S1143" s="943"/>
      <c r="T1143" s="944"/>
      <c r="U1143" s="944"/>
      <c r="V1143" s="945"/>
      <c r="W1143" s="1273" t="s">
        <v>3305</v>
      </c>
      <c r="X1143" s="1274"/>
      <c r="Y1143" s="942">
        <v>4.4700000000000002E-4</v>
      </c>
      <c r="Z1143" s="927" t="s">
        <v>3381</v>
      </c>
    </row>
    <row r="1144" spans="19:26" ht="27.6" customHeight="1">
      <c r="S1144" s="943"/>
      <c r="T1144" s="944"/>
      <c r="U1144" s="944"/>
      <c r="V1144" s="945"/>
      <c r="W1144" s="1273" t="s">
        <v>3306</v>
      </c>
      <c r="X1144" s="1274"/>
      <c r="Y1144" s="942">
        <v>5.3799999999999996E-4</v>
      </c>
      <c r="Z1144" s="927" t="s">
        <v>3381</v>
      </c>
    </row>
    <row r="1145" spans="19:26" ht="27.6" customHeight="1">
      <c r="S1145" s="943"/>
      <c r="T1145" s="944"/>
      <c r="U1145" s="944"/>
      <c r="V1145" s="945"/>
      <c r="W1145" s="1273" t="s">
        <v>3876</v>
      </c>
      <c r="X1145" s="1274"/>
      <c r="Y1145" s="1267">
        <v>4.4999999999999999E-4</v>
      </c>
      <c r="Z1145" s="927" t="s">
        <v>3381</v>
      </c>
    </row>
    <row r="1146" spans="19:26" ht="27.6" customHeight="1">
      <c r="S1146" s="943"/>
      <c r="T1146" s="944"/>
      <c r="U1146" s="944"/>
      <c r="V1146" s="945"/>
      <c r="W1146" s="1273" t="s">
        <v>3877</v>
      </c>
      <c r="X1146" s="1274"/>
      <c r="Y1146" s="1267"/>
      <c r="Z1146" s="927" t="s">
        <v>3381</v>
      </c>
    </row>
    <row r="1147" spans="19:26" ht="13.5" customHeight="1">
      <c r="S1147" s="943"/>
      <c r="T1147" s="944"/>
      <c r="U1147" s="944"/>
      <c r="V1147" s="945"/>
      <c r="W1147" s="1273" t="s">
        <v>3878</v>
      </c>
      <c r="X1147" s="1274"/>
      <c r="Y1147" s="1267"/>
      <c r="Z1147" s="927" t="s">
        <v>3381</v>
      </c>
    </row>
    <row r="1148" spans="19:26" ht="13.5" customHeight="1">
      <c r="S1148" s="943"/>
      <c r="T1148" s="944"/>
      <c r="U1148" s="944"/>
      <c r="V1148" s="944"/>
      <c r="W1148" s="1273" t="s">
        <v>3307</v>
      </c>
      <c r="X1148" s="1274"/>
      <c r="Y1148" s="942">
        <v>5.7700000000000004E-4</v>
      </c>
      <c r="Z1148" s="927" t="s">
        <v>3381</v>
      </c>
    </row>
    <row r="1149" spans="19:26">
      <c r="S1149" s="943"/>
      <c r="T1149" s="944"/>
      <c r="U1149" s="944"/>
      <c r="V1149" s="944"/>
      <c r="W1149" s="1273" t="s">
        <v>3308</v>
      </c>
      <c r="X1149" s="1274"/>
      <c r="Y1149" s="942">
        <v>4.5399999999999998E-4</v>
      </c>
      <c r="Z1149" s="927" t="s">
        <v>3381</v>
      </c>
    </row>
    <row r="1150" spans="19:26" ht="13.5" customHeight="1">
      <c r="S1150" s="943"/>
      <c r="T1150" s="944"/>
      <c r="U1150" s="944"/>
      <c r="V1150" s="944"/>
      <c r="W1150" s="1273" t="s">
        <v>3309</v>
      </c>
      <c r="X1150" s="1274"/>
      <c r="Y1150" s="942">
        <v>4.64E-4</v>
      </c>
      <c r="Z1150" s="927" t="s">
        <v>3381</v>
      </c>
    </row>
    <row r="1151" spans="19:26" ht="27.6" customHeight="1">
      <c r="S1151" s="943"/>
      <c r="T1151" s="944"/>
      <c r="U1151" s="944"/>
      <c r="V1151" s="944"/>
      <c r="W1151" s="1273" t="s">
        <v>3310</v>
      </c>
      <c r="X1151" s="1274"/>
      <c r="Y1151" s="942">
        <v>4.4000000000000002E-4</v>
      </c>
      <c r="Z1151" s="927" t="s">
        <v>3381</v>
      </c>
    </row>
    <row r="1152" spans="19:26" ht="13.5" customHeight="1">
      <c r="S1152" s="943"/>
      <c r="T1152" s="944"/>
      <c r="U1152" s="944"/>
      <c r="V1152" s="944"/>
      <c r="W1152" s="1273" t="s">
        <v>3674</v>
      </c>
      <c r="X1152" s="1274"/>
      <c r="Y1152" s="1267">
        <v>4.4099999999999999E-4</v>
      </c>
      <c r="Z1152" s="927" t="s">
        <v>3381</v>
      </c>
    </row>
    <row r="1153" spans="19:26" ht="13.5" customHeight="1">
      <c r="S1153" s="943"/>
      <c r="T1153" s="944"/>
      <c r="U1153" s="944"/>
      <c r="V1153" s="944"/>
      <c r="W1153" s="1273" t="s">
        <v>4032</v>
      </c>
      <c r="X1153" s="1274"/>
      <c r="Y1153" s="1267"/>
      <c r="Z1153" s="927" t="s">
        <v>3381</v>
      </c>
    </row>
    <row r="1154" spans="19:26" ht="13.5" customHeight="1">
      <c r="S1154" s="943"/>
      <c r="T1154" s="944"/>
      <c r="U1154" s="944"/>
      <c r="V1154" s="944"/>
      <c r="W1154" s="1273" t="s">
        <v>4033</v>
      </c>
      <c r="X1154" s="1274"/>
      <c r="Y1154" s="1267"/>
      <c r="Z1154" s="927" t="s">
        <v>3381</v>
      </c>
    </row>
    <row r="1155" spans="19:26" ht="13.5" customHeight="1">
      <c r="S1155" s="943"/>
      <c r="T1155" s="944"/>
      <c r="U1155" s="944"/>
      <c r="V1155" s="944"/>
      <c r="W1155" s="1273" t="s">
        <v>4034</v>
      </c>
      <c r="X1155" s="1274"/>
      <c r="Y1155" s="1267"/>
      <c r="Z1155" s="927" t="s">
        <v>3381</v>
      </c>
    </row>
    <row r="1156" spans="19:26" ht="13.5" customHeight="1">
      <c r="S1156" s="943"/>
      <c r="T1156" s="944"/>
      <c r="U1156" s="944"/>
      <c r="V1156" s="944"/>
      <c r="W1156" s="1273" t="s">
        <v>6125</v>
      </c>
      <c r="X1156" s="1274"/>
      <c r="Y1156" s="1267"/>
      <c r="Z1156" s="927" t="s">
        <v>3381</v>
      </c>
    </row>
    <row r="1157" spans="19:26" ht="14.25" customHeight="1">
      <c r="S1157" s="943"/>
      <c r="T1157" s="944"/>
      <c r="U1157" s="944"/>
      <c r="V1157" s="944"/>
      <c r="W1157" s="1273" t="s">
        <v>6126</v>
      </c>
      <c r="X1157" s="1274"/>
      <c r="Y1157" s="1267"/>
      <c r="Z1157" s="927" t="s">
        <v>3381</v>
      </c>
    </row>
    <row r="1158" spans="19:26" ht="13.5" customHeight="1">
      <c r="S1158" s="943"/>
      <c r="T1158" s="944"/>
      <c r="U1158" s="944"/>
      <c r="V1158" s="944"/>
      <c r="W1158" s="1273" t="s">
        <v>3675</v>
      </c>
      <c r="X1158" s="1274"/>
      <c r="Y1158" s="1267"/>
      <c r="Z1158" s="927" t="s">
        <v>3381</v>
      </c>
    </row>
    <row r="1159" spans="19:26">
      <c r="S1159" s="943"/>
      <c r="T1159" s="944"/>
      <c r="U1159" s="944"/>
      <c r="V1159" s="944"/>
      <c r="W1159" s="1273" t="s">
        <v>5906</v>
      </c>
      <c r="X1159" s="1274"/>
      <c r="Y1159" s="1271">
        <v>2.3800000000000001E-4</v>
      </c>
      <c r="Z1159" s="927" t="s">
        <v>3381</v>
      </c>
    </row>
    <row r="1160" spans="19:26" ht="27.6" customHeight="1">
      <c r="S1160" s="943"/>
      <c r="T1160" s="944"/>
      <c r="U1160" s="944"/>
      <c r="V1160" s="944"/>
      <c r="W1160" s="1273" t="s">
        <v>5856</v>
      </c>
      <c r="X1160" s="1274"/>
      <c r="Y1160" s="1276"/>
      <c r="Z1160" s="927" t="s">
        <v>3381</v>
      </c>
    </row>
    <row r="1161" spans="19:26" ht="27.6" customHeight="1">
      <c r="S1161" s="943"/>
      <c r="T1161" s="944"/>
      <c r="U1161" s="944"/>
      <c r="V1161" s="944"/>
      <c r="W1161" s="1273" t="s">
        <v>5857</v>
      </c>
      <c r="X1161" s="1274"/>
      <c r="Y1161" s="1268"/>
      <c r="Z1161" s="927" t="s">
        <v>3381</v>
      </c>
    </row>
    <row r="1162" spans="19:26" ht="13.5" customHeight="1">
      <c r="S1162" s="943"/>
      <c r="T1162" s="944"/>
      <c r="U1162" s="944"/>
      <c r="V1162" s="944"/>
      <c r="W1162" s="1273" t="s">
        <v>3311</v>
      </c>
      <c r="X1162" s="1274"/>
      <c r="Y1162" s="947">
        <v>4.64E-4</v>
      </c>
      <c r="Z1162" s="927" t="s">
        <v>3381</v>
      </c>
    </row>
    <row r="1163" spans="19:26" ht="13.5" customHeight="1">
      <c r="S1163" s="943"/>
      <c r="T1163" s="944"/>
      <c r="U1163" s="944"/>
      <c r="V1163" s="944"/>
      <c r="W1163" s="1273" t="s">
        <v>3312</v>
      </c>
      <c r="X1163" s="1274"/>
      <c r="Y1163" s="942">
        <v>4.64E-4</v>
      </c>
      <c r="Z1163" s="927" t="s">
        <v>3381</v>
      </c>
    </row>
    <row r="1164" spans="19:26" ht="13.5" customHeight="1">
      <c r="S1164" s="943"/>
      <c r="T1164" s="944"/>
      <c r="U1164" s="944"/>
      <c r="V1164" s="944"/>
      <c r="W1164" s="1273" t="s">
        <v>3313</v>
      </c>
      <c r="X1164" s="1274"/>
      <c r="Y1164" s="942">
        <v>4.64E-4</v>
      </c>
      <c r="Z1164" s="927" t="s">
        <v>3381</v>
      </c>
    </row>
    <row r="1165" spans="19:26">
      <c r="S1165" s="943"/>
      <c r="T1165" s="944"/>
      <c r="U1165" s="944"/>
      <c r="V1165" s="944"/>
      <c r="W1165" s="1273" t="s">
        <v>3314</v>
      </c>
      <c r="X1165" s="1274"/>
      <c r="Y1165" s="942">
        <v>1.8200000000000001E-4</v>
      </c>
      <c r="Z1165" s="927" t="s">
        <v>3381</v>
      </c>
    </row>
    <row r="1166" spans="19:26" ht="13.5" customHeight="1">
      <c r="S1166" s="943"/>
      <c r="T1166" s="944"/>
      <c r="U1166" s="944"/>
      <c r="V1166" s="944"/>
      <c r="W1166" s="1273" t="s">
        <v>3944</v>
      </c>
      <c r="X1166" s="1274"/>
      <c r="Y1166" s="1267">
        <v>4.8899999999999996E-4</v>
      </c>
      <c r="Z1166" s="927" t="s">
        <v>3381</v>
      </c>
    </row>
    <row r="1167" spans="19:26" ht="13.5" customHeight="1">
      <c r="S1167" s="943"/>
      <c r="T1167" s="944"/>
      <c r="U1167" s="944"/>
      <c r="V1167" s="944"/>
      <c r="W1167" s="1273" t="s">
        <v>3945</v>
      </c>
      <c r="X1167" s="1274"/>
      <c r="Y1167" s="1267"/>
      <c r="Z1167" s="927" t="s">
        <v>3381</v>
      </c>
    </row>
    <row r="1168" spans="19:26" ht="13.5" customHeight="1">
      <c r="S1168" s="943"/>
      <c r="T1168" s="944"/>
      <c r="U1168" s="944"/>
      <c r="V1168" s="944"/>
      <c r="W1168" s="1273" t="s">
        <v>3946</v>
      </c>
      <c r="X1168" s="1274"/>
      <c r="Y1168" s="1267"/>
      <c r="Z1168" s="927" t="s">
        <v>3381</v>
      </c>
    </row>
    <row r="1169" spans="19:26" ht="13.5" customHeight="1">
      <c r="S1169" s="943"/>
      <c r="T1169" s="944"/>
      <c r="U1169" s="944"/>
      <c r="V1169" s="944"/>
      <c r="W1169" s="1273" t="s">
        <v>3724</v>
      </c>
      <c r="X1169" s="1274"/>
      <c r="Y1169" s="1267">
        <v>4.5199999999999998E-4</v>
      </c>
      <c r="Z1169" s="927" t="s">
        <v>3381</v>
      </c>
    </row>
    <row r="1170" spans="19:26" ht="13.5" customHeight="1">
      <c r="S1170" s="943"/>
      <c r="T1170" s="944"/>
      <c r="U1170" s="944"/>
      <c r="V1170" s="944"/>
      <c r="W1170" s="1273" t="s">
        <v>4131</v>
      </c>
      <c r="X1170" s="1274"/>
      <c r="Y1170" s="1267"/>
      <c r="Z1170" s="927" t="s">
        <v>3381</v>
      </c>
    </row>
    <row r="1171" spans="19:26" ht="13.5" customHeight="1">
      <c r="S1171" s="943"/>
      <c r="T1171" s="944"/>
      <c r="U1171" s="944"/>
      <c r="V1171" s="944"/>
      <c r="W1171" s="1273" t="s">
        <v>3725</v>
      </c>
      <c r="X1171" s="1274"/>
      <c r="Y1171" s="1268"/>
      <c r="Z1171" s="927" t="s">
        <v>3381</v>
      </c>
    </row>
    <row r="1172" spans="19:26" ht="27.6" customHeight="1">
      <c r="S1172" s="943"/>
      <c r="T1172" s="944"/>
      <c r="U1172" s="944"/>
      <c r="V1172" s="944"/>
      <c r="W1172" s="1273" t="s">
        <v>3315</v>
      </c>
      <c r="X1172" s="1274"/>
      <c r="Y1172" s="947">
        <v>4.6500000000000003E-4</v>
      </c>
      <c r="Z1172" s="927" t="s">
        <v>3381</v>
      </c>
    </row>
    <row r="1173" spans="19:26" ht="27.6" customHeight="1">
      <c r="S1173" s="943"/>
      <c r="T1173" s="944"/>
      <c r="U1173" s="944"/>
      <c r="V1173" s="944"/>
      <c r="W1173" s="1273" t="s">
        <v>3452</v>
      </c>
      <c r="X1173" s="1274"/>
      <c r="Y1173" s="942">
        <v>4.5399999999999998E-4</v>
      </c>
      <c r="Z1173" s="927" t="s">
        <v>3381</v>
      </c>
    </row>
    <row r="1174" spans="19:26" ht="27.6" customHeight="1">
      <c r="S1174" s="943"/>
      <c r="T1174" s="944"/>
      <c r="U1174" s="944"/>
      <c r="V1174" s="944"/>
      <c r="W1174" s="1273" t="s">
        <v>3491</v>
      </c>
      <c r="X1174" s="1274"/>
      <c r="Y1174" s="1267">
        <v>4.6200000000000001E-4</v>
      </c>
      <c r="Z1174" s="927" t="s">
        <v>3381</v>
      </c>
    </row>
    <row r="1175" spans="19:26" ht="27.6" customHeight="1">
      <c r="S1175" s="943"/>
      <c r="T1175" s="944"/>
      <c r="U1175" s="944"/>
      <c r="V1175" s="944"/>
      <c r="W1175" s="1273" t="s">
        <v>4104</v>
      </c>
      <c r="X1175" s="1274"/>
      <c r="Y1175" s="1267"/>
      <c r="Z1175" s="927" t="s">
        <v>3381</v>
      </c>
    </row>
    <row r="1176" spans="19:26" ht="27.6" customHeight="1">
      <c r="S1176" s="943"/>
      <c r="T1176" s="944"/>
      <c r="U1176" s="944"/>
      <c r="V1176" s="944"/>
      <c r="W1176" s="1273" t="s">
        <v>3492</v>
      </c>
      <c r="X1176" s="1274"/>
      <c r="Y1176" s="1268"/>
      <c r="Z1176" s="927" t="s">
        <v>3381</v>
      </c>
    </row>
    <row r="1177" spans="19:26">
      <c r="S1177" s="943"/>
      <c r="T1177" s="944"/>
      <c r="U1177" s="944"/>
      <c r="V1177" s="945"/>
      <c r="W1177" s="1273" t="s">
        <v>3316</v>
      </c>
      <c r="X1177" s="1274"/>
      <c r="Y1177" s="947">
        <v>4.5399999999999998E-4</v>
      </c>
      <c r="Z1177" s="927" t="s">
        <v>3381</v>
      </c>
    </row>
    <row r="1178" spans="19:26" ht="13.5" customHeight="1">
      <c r="S1178" s="943"/>
      <c r="T1178" s="944"/>
      <c r="U1178" s="944"/>
      <c r="V1178" s="945"/>
      <c r="W1178" s="1273" t="s">
        <v>3702</v>
      </c>
      <c r="X1178" s="1274"/>
      <c r="Y1178" s="942">
        <v>4.6299999999999998E-4</v>
      </c>
      <c r="Z1178" s="927" t="s">
        <v>3381</v>
      </c>
    </row>
    <row r="1179" spans="19:26" ht="13.5" customHeight="1">
      <c r="S1179" s="943"/>
      <c r="T1179" s="944"/>
      <c r="U1179" s="944"/>
      <c r="V1179" s="945"/>
      <c r="W1179" s="1273" t="s">
        <v>3488</v>
      </c>
      <c r="X1179" s="1274"/>
      <c r="Y1179" s="1267">
        <v>5.8E-5</v>
      </c>
      <c r="Z1179" s="927" t="s">
        <v>3381</v>
      </c>
    </row>
    <row r="1180" spans="19:26" ht="27.6" customHeight="1">
      <c r="S1180" s="943"/>
      <c r="T1180" s="944"/>
      <c r="U1180" s="944"/>
      <c r="V1180" s="945"/>
      <c r="W1180" s="1273" t="s">
        <v>4081</v>
      </c>
      <c r="X1180" s="1274"/>
      <c r="Y1180" s="1267"/>
      <c r="Z1180" s="927" t="s">
        <v>3381</v>
      </c>
    </row>
    <row r="1181" spans="19:26" ht="27.6" customHeight="1">
      <c r="S1181" s="943"/>
      <c r="T1181" s="944"/>
      <c r="U1181" s="944"/>
      <c r="V1181" s="945"/>
      <c r="W1181" s="1273" t="s">
        <v>4082</v>
      </c>
      <c r="X1181" s="1274"/>
      <c r="Y1181" s="1267"/>
      <c r="Z1181" s="927" t="s">
        <v>3381</v>
      </c>
    </row>
    <row r="1182" spans="19:26" ht="27.6" customHeight="1">
      <c r="S1182" s="943"/>
      <c r="T1182" s="944"/>
      <c r="U1182" s="944"/>
      <c r="V1182" s="945"/>
      <c r="W1182" s="1273" t="s">
        <v>3489</v>
      </c>
      <c r="X1182" s="1274"/>
      <c r="Y1182" s="1267"/>
      <c r="Z1182" s="927" t="s">
        <v>3381</v>
      </c>
    </row>
    <row r="1183" spans="19:26" ht="13.5" customHeight="1">
      <c r="S1183" s="943"/>
      <c r="T1183" s="944"/>
      <c r="U1183" s="944"/>
      <c r="V1183" s="945"/>
      <c r="W1183" s="1273" t="s">
        <v>3317</v>
      </c>
      <c r="X1183" s="1274"/>
      <c r="Y1183" s="942">
        <v>4.5399999999999998E-4</v>
      </c>
      <c r="Z1183" s="927" t="s">
        <v>3381</v>
      </c>
    </row>
    <row r="1184" spans="19:26" ht="13.5" customHeight="1">
      <c r="S1184" s="943"/>
      <c r="T1184" s="944"/>
      <c r="U1184" s="944"/>
      <c r="V1184" s="945"/>
      <c r="W1184" s="1273" t="s">
        <v>3429</v>
      </c>
      <c r="X1184" s="1274"/>
      <c r="Y1184" s="1267">
        <v>4.4900000000000002E-4</v>
      </c>
      <c r="Z1184" s="927" t="s">
        <v>3381</v>
      </c>
    </row>
    <row r="1185" spans="19:26" ht="13.5" customHeight="1">
      <c r="S1185" s="943"/>
      <c r="T1185" s="944"/>
      <c r="U1185" s="944"/>
      <c r="V1185" s="945"/>
      <c r="W1185" s="1273" t="s">
        <v>3430</v>
      </c>
      <c r="X1185" s="1274"/>
      <c r="Y1185" s="1267"/>
      <c r="Z1185" s="927" t="s">
        <v>3381</v>
      </c>
    </row>
    <row r="1186" spans="19:26" ht="27.6" customHeight="1">
      <c r="S1186" s="943"/>
      <c r="T1186" s="944"/>
      <c r="U1186" s="944"/>
      <c r="V1186" s="945"/>
      <c r="W1186" s="1273" t="s">
        <v>3908</v>
      </c>
      <c r="X1186" s="1274"/>
      <c r="Y1186" s="1267"/>
      <c r="Z1186" s="927" t="s">
        <v>3381</v>
      </c>
    </row>
    <row r="1187" spans="19:26" ht="13.5" customHeight="1">
      <c r="S1187" s="943"/>
      <c r="T1187" s="944"/>
      <c r="U1187" s="944"/>
      <c r="V1187" s="945"/>
      <c r="W1187" s="1273" t="s">
        <v>3431</v>
      </c>
      <c r="X1187" s="1274"/>
      <c r="Y1187" s="1268"/>
      <c r="Z1187" s="927" t="s">
        <v>3381</v>
      </c>
    </row>
    <row r="1188" spans="19:26" ht="13.5" customHeight="1">
      <c r="S1188" s="943"/>
      <c r="T1188" s="944"/>
      <c r="U1188" s="944"/>
      <c r="V1188" s="945"/>
      <c r="W1188" s="1273" t="s">
        <v>3625</v>
      </c>
      <c r="X1188" s="1274"/>
      <c r="Y1188" s="947">
        <v>3.4999999999999997E-5</v>
      </c>
      <c r="Z1188" s="927" t="s">
        <v>3381</v>
      </c>
    </row>
    <row r="1189" spans="19:26" ht="27.6" customHeight="1">
      <c r="S1189" s="943"/>
      <c r="T1189" s="944"/>
      <c r="U1189" s="944"/>
      <c r="V1189" s="945"/>
      <c r="W1189" s="1273" t="s">
        <v>3479</v>
      </c>
      <c r="X1189" s="1274"/>
      <c r="Y1189" s="1267">
        <v>3.5599999999999998E-4</v>
      </c>
      <c r="Z1189" s="927" t="s">
        <v>3381</v>
      </c>
    </row>
    <row r="1190" spans="19:26" ht="13.5" customHeight="1">
      <c r="S1190" s="943"/>
      <c r="T1190" s="944"/>
      <c r="U1190" s="944"/>
      <c r="V1190" s="945"/>
      <c r="W1190" s="1273" t="s">
        <v>3696</v>
      </c>
      <c r="X1190" s="1274"/>
      <c r="Y1190" s="1267"/>
      <c r="Z1190" s="927" t="s">
        <v>3381</v>
      </c>
    </row>
    <row r="1191" spans="19:26" ht="13.5" customHeight="1">
      <c r="S1191" s="943"/>
      <c r="T1191" s="944"/>
      <c r="U1191" s="944"/>
      <c r="V1191" s="945"/>
      <c r="W1191" s="1273" t="s">
        <v>6127</v>
      </c>
      <c r="X1191" s="1274"/>
      <c r="Y1191" s="1267"/>
      <c r="Z1191" s="927" t="s">
        <v>3381</v>
      </c>
    </row>
    <row r="1192" spans="19:26" ht="13.5" customHeight="1">
      <c r="S1192" s="943"/>
      <c r="T1192" s="944"/>
      <c r="U1192" s="944"/>
      <c r="V1192" s="945"/>
      <c r="W1192" s="1273" t="s">
        <v>3480</v>
      </c>
      <c r="X1192" s="1274"/>
      <c r="Y1192" s="1267"/>
      <c r="Z1192" s="927" t="s">
        <v>3381</v>
      </c>
    </row>
    <row r="1193" spans="19:26" ht="27.6" customHeight="1">
      <c r="S1193" s="943"/>
      <c r="T1193" s="944"/>
      <c r="U1193" s="944"/>
      <c r="V1193" s="945"/>
      <c r="W1193" s="1273" t="s">
        <v>3318</v>
      </c>
      <c r="X1193" s="1274"/>
      <c r="Y1193" s="952">
        <v>2.5300000000000002E-4</v>
      </c>
      <c r="Z1193" s="927" t="s">
        <v>3381</v>
      </c>
    </row>
    <row r="1194" spans="19:26" ht="27.6" customHeight="1">
      <c r="S1194" s="943"/>
      <c r="T1194" s="944"/>
      <c r="U1194" s="944"/>
      <c r="V1194" s="945"/>
      <c r="W1194" s="1273" t="s">
        <v>5907</v>
      </c>
      <c r="X1194" s="1274"/>
      <c r="Y1194" s="1267">
        <v>5.5099999999999995E-4</v>
      </c>
      <c r="Z1194" s="927" t="s">
        <v>3381</v>
      </c>
    </row>
    <row r="1195" spans="19:26" ht="27.6" customHeight="1">
      <c r="S1195" s="943"/>
      <c r="T1195" s="944"/>
      <c r="U1195" s="944"/>
      <c r="V1195" s="945"/>
      <c r="W1195" s="1273" t="s">
        <v>6128</v>
      </c>
      <c r="X1195" s="1274"/>
      <c r="Y1195" s="1267"/>
      <c r="Z1195" s="927" t="s">
        <v>3381</v>
      </c>
    </row>
    <row r="1196" spans="19:26" ht="13.5" customHeight="1">
      <c r="S1196" s="943"/>
      <c r="T1196" s="944"/>
      <c r="U1196" s="944"/>
      <c r="V1196" s="945"/>
      <c r="W1196" s="1273" t="s">
        <v>6129</v>
      </c>
      <c r="X1196" s="1274"/>
      <c r="Y1196" s="1267"/>
      <c r="Z1196" s="927" t="s">
        <v>3381</v>
      </c>
    </row>
    <row r="1197" spans="19:26" ht="13.5" customHeight="1">
      <c r="S1197" s="943"/>
      <c r="T1197" s="944"/>
      <c r="U1197" s="944"/>
      <c r="V1197" s="945"/>
      <c r="W1197" s="1273" t="s">
        <v>4076</v>
      </c>
      <c r="X1197" s="1274"/>
      <c r="Y1197" s="1267">
        <v>5.5400000000000002E-4</v>
      </c>
      <c r="Z1197" s="927" t="s">
        <v>3381</v>
      </c>
    </row>
    <row r="1198" spans="19:26" ht="13.5" customHeight="1">
      <c r="S1198" s="943"/>
      <c r="T1198" s="944"/>
      <c r="U1198" s="944"/>
      <c r="V1198" s="945"/>
      <c r="W1198" s="1273" t="s">
        <v>4077</v>
      </c>
      <c r="X1198" s="1274"/>
      <c r="Y1198" s="1267"/>
      <c r="Z1198" s="927" t="s">
        <v>3381</v>
      </c>
    </row>
    <row r="1199" spans="19:26" ht="13.5" customHeight="1">
      <c r="S1199" s="943"/>
      <c r="T1199" s="944"/>
      <c r="U1199" s="944"/>
      <c r="V1199" s="945"/>
      <c r="W1199" s="1273" t="s">
        <v>4078</v>
      </c>
      <c r="X1199" s="1274"/>
      <c r="Y1199" s="1268"/>
      <c r="Z1199" s="927" t="s">
        <v>3381</v>
      </c>
    </row>
    <row r="1200" spans="19:26" ht="27.6" customHeight="1">
      <c r="S1200" s="943"/>
      <c r="T1200" s="944"/>
      <c r="U1200" s="944"/>
      <c r="V1200" s="945"/>
      <c r="W1200" s="1273" t="s">
        <v>3518</v>
      </c>
      <c r="X1200" s="1274"/>
      <c r="Y1200" s="947">
        <v>4.8000000000000001E-4</v>
      </c>
      <c r="Z1200" s="927" t="s">
        <v>3381</v>
      </c>
    </row>
    <row r="1201" spans="19:26" ht="27.6" customHeight="1">
      <c r="S1201" s="943"/>
      <c r="T1201" s="944"/>
      <c r="U1201" s="944"/>
      <c r="V1201" s="945"/>
      <c r="W1201" s="1273" t="s">
        <v>3319</v>
      </c>
      <c r="X1201" s="1274"/>
      <c r="Y1201" s="942">
        <v>1.0900000000000001E-4</v>
      </c>
      <c r="Z1201" s="927" t="s">
        <v>3381</v>
      </c>
    </row>
    <row r="1202" spans="19:26" ht="27.6" customHeight="1">
      <c r="S1202" s="943"/>
      <c r="T1202" s="944"/>
      <c r="U1202" s="944"/>
      <c r="V1202" s="945"/>
      <c r="W1202" s="1273" t="s">
        <v>3320</v>
      </c>
      <c r="X1202" s="1274"/>
      <c r="Y1202" s="942">
        <v>4.1999999999999998E-5</v>
      </c>
      <c r="Z1202" s="927" t="s">
        <v>3381</v>
      </c>
    </row>
    <row r="1203" spans="19:26" ht="13.5" customHeight="1">
      <c r="S1203" s="943"/>
      <c r="T1203" s="944"/>
      <c r="U1203" s="944"/>
      <c r="V1203" s="945"/>
      <c r="W1203" s="1273" t="s">
        <v>3458</v>
      </c>
      <c r="X1203" s="1274"/>
      <c r="Y1203" s="942">
        <v>4.35E-4</v>
      </c>
      <c r="Z1203" s="927" t="s">
        <v>3381</v>
      </c>
    </row>
    <row r="1204" spans="19:26" ht="27.6" customHeight="1">
      <c r="S1204" s="943"/>
      <c r="T1204" s="944"/>
      <c r="U1204" s="944"/>
      <c r="V1204" s="945"/>
      <c r="W1204" s="1273" t="s">
        <v>3449</v>
      </c>
      <c r="X1204" s="1274"/>
      <c r="Y1204" s="942">
        <v>5.7499999999999999E-4</v>
      </c>
      <c r="Z1204" s="927" t="s">
        <v>3381</v>
      </c>
    </row>
    <row r="1205" spans="19:26" ht="27.6" customHeight="1">
      <c r="S1205" s="943"/>
      <c r="T1205" s="944"/>
      <c r="U1205" s="944"/>
      <c r="V1205" s="945"/>
      <c r="W1205" s="1273" t="s">
        <v>5908</v>
      </c>
      <c r="X1205" s="1274"/>
      <c r="Y1205" s="1267">
        <v>5.5400000000000002E-4</v>
      </c>
      <c r="Z1205" s="927" t="s">
        <v>3381</v>
      </c>
    </row>
    <row r="1206" spans="19:26" ht="13.5" customHeight="1">
      <c r="S1206" s="943"/>
      <c r="T1206" s="944"/>
      <c r="U1206" s="944"/>
      <c r="V1206" s="945"/>
      <c r="W1206" s="1273" t="s">
        <v>6130</v>
      </c>
      <c r="X1206" s="1274"/>
      <c r="Y1206" s="1267"/>
      <c r="Z1206" s="927" t="s">
        <v>3381</v>
      </c>
    </row>
    <row r="1207" spans="19:26" ht="13.5" customHeight="1">
      <c r="S1207" s="943"/>
      <c r="T1207" s="944"/>
      <c r="U1207" s="944"/>
      <c r="V1207" s="945"/>
      <c r="W1207" s="1273" t="s">
        <v>6131</v>
      </c>
      <c r="X1207" s="1274"/>
      <c r="Y1207" s="1267"/>
      <c r="Z1207" s="927" t="s">
        <v>3381</v>
      </c>
    </row>
    <row r="1208" spans="19:26">
      <c r="S1208" s="943"/>
      <c r="T1208" s="944"/>
      <c r="U1208" s="944"/>
      <c r="V1208" s="945"/>
      <c r="W1208" s="1273" t="s">
        <v>3965</v>
      </c>
      <c r="X1208" s="1274"/>
      <c r="Y1208" s="952">
        <v>4.44E-4</v>
      </c>
      <c r="Z1208" s="927" t="s">
        <v>3381</v>
      </c>
    </row>
    <row r="1209" spans="19:26" ht="13.5" customHeight="1">
      <c r="S1209" s="943"/>
      <c r="T1209" s="944"/>
      <c r="U1209" s="944"/>
      <c r="V1209" s="945"/>
      <c r="W1209" s="1273" t="s">
        <v>3897</v>
      </c>
      <c r="X1209" s="1274"/>
      <c r="Y1209" s="942">
        <v>4.4000000000000002E-4</v>
      </c>
      <c r="Z1209" s="927" t="s">
        <v>3381</v>
      </c>
    </row>
    <row r="1210" spans="19:26">
      <c r="S1210" s="943"/>
      <c r="T1210" s="944"/>
      <c r="U1210" s="944"/>
      <c r="V1210" s="945"/>
      <c r="W1210" s="1273" t="s">
        <v>3882</v>
      </c>
      <c r="X1210" s="1274"/>
      <c r="Y1210" s="1267">
        <v>3.1E-4</v>
      </c>
      <c r="Z1210" s="927" t="s">
        <v>3381</v>
      </c>
    </row>
    <row r="1211" spans="19:26">
      <c r="S1211" s="943"/>
      <c r="T1211" s="944"/>
      <c r="U1211" s="944"/>
      <c r="V1211" s="945"/>
      <c r="W1211" s="1273" t="s">
        <v>6132</v>
      </c>
      <c r="X1211" s="1274"/>
      <c r="Y1211" s="1267"/>
      <c r="Z1211" s="927" t="s">
        <v>3381</v>
      </c>
    </row>
    <row r="1212" spans="19:26" ht="13.5" customHeight="1">
      <c r="S1212" s="943"/>
      <c r="T1212" s="944"/>
      <c r="U1212" s="944"/>
      <c r="V1212" s="945"/>
      <c r="W1212" s="1273" t="s">
        <v>6133</v>
      </c>
      <c r="X1212" s="1274"/>
      <c r="Y1212" s="1267"/>
      <c r="Z1212" s="927" t="s">
        <v>3381</v>
      </c>
    </row>
    <row r="1213" spans="19:26" ht="13.5" customHeight="1">
      <c r="S1213" s="943"/>
      <c r="T1213" s="944"/>
      <c r="U1213" s="944"/>
      <c r="V1213" s="945"/>
      <c r="W1213" s="1273" t="s">
        <v>3883</v>
      </c>
      <c r="X1213" s="1274"/>
      <c r="Y1213" s="1267"/>
      <c r="Z1213" s="927" t="s">
        <v>3381</v>
      </c>
    </row>
    <row r="1214" spans="19:26" ht="14.25" customHeight="1">
      <c r="S1214" s="943"/>
      <c r="T1214" s="944"/>
      <c r="U1214" s="944"/>
      <c r="V1214" s="945"/>
      <c r="W1214" s="1273" t="s">
        <v>3321</v>
      </c>
      <c r="X1214" s="1274"/>
      <c r="Y1214" s="942">
        <v>4.5399999999999998E-4</v>
      </c>
      <c r="Z1214" s="927" t="s">
        <v>3381</v>
      </c>
    </row>
    <row r="1215" spans="19:26" ht="13.5" customHeight="1">
      <c r="S1215" s="943"/>
      <c r="T1215" s="944"/>
      <c r="U1215" s="944"/>
      <c r="V1215" s="945"/>
      <c r="W1215" s="1273" t="s">
        <v>3659</v>
      </c>
      <c r="X1215" s="1274"/>
      <c r="Y1215" s="1267" t="s">
        <v>4627</v>
      </c>
      <c r="Z1215" s="927" t="s">
        <v>3381</v>
      </c>
    </row>
    <row r="1216" spans="19:26" ht="27.6" customHeight="1">
      <c r="S1216" s="943"/>
      <c r="T1216" s="944"/>
      <c r="U1216" s="944"/>
      <c r="V1216" s="945"/>
      <c r="W1216" s="1273" t="s">
        <v>6134</v>
      </c>
      <c r="X1216" s="1274"/>
      <c r="Y1216" s="1267"/>
      <c r="Z1216" s="927" t="s">
        <v>3381</v>
      </c>
    </row>
    <row r="1217" spans="19:26" ht="13.5" customHeight="1">
      <c r="S1217" s="943"/>
      <c r="T1217" s="944"/>
      <c r="U1217" s="944"/>
      <c r="V1217" s="945"/>
      <c r="W1217" s="1273" t="s">
        <v>3660</v>
      </c>
      <c r="X1217" s="1274"/>
      <c r="Y1217" s="1268"/>
      <c r="Z1217" s="927" t="s">
        <v>3381</v>
      </c>
    </row>
    <row r="1218" spans="19:26" ht="13.5" customHeight="1">
      <c r="S1218" s="943"/>
      <c r="T1218" s="944"/>
      <c r="U1218" s="944"/>
      <c r="V1218" s="945"/>
      <c r="W1218" s="1273" t="s">
        <v>3474</v>
      </c>
      <c r="X1218" s="1274"/>
      <c r="Y1218" s="947" t="s">
        <v>4627</v>
      </c>
      <c r="Z1218" s="927" t="s">
        <v>3381</v>
      </c>
    </row>
    <row r="1219" spans="19:26" ht="13.5" customHeight="1">
      <c r="S1219" s="943"/>
      <c r="T1219" s="944"/>
      <c r="U1219" s="944"/>
      <c r="V1219" s="945"/>
      <c r="W1219" s="1273" t="s">
        <v>3898</v>
      </c>
      <c r="X1219" s="1274"/>
      <c r="Y1219" s="1267">
        <v>3.8299999999999999E-4</v>
      </c>
      <c r="Z1219" s="927" t="s">
        <v>3381</v>
      </c>
    </row>
    <row r="1220" spans="19:26" ht="13.5" customHeight="1">
      <c r="S1220" s="943"/>
      <c r="T1220" s="944"/>
      <c r="U1220" s="944"/>
      <c r="V1220" s="945"/>
      <c r="W1220" s="1273" t="s">
        <v>3899</v>
      </c>
      <c r="X1220" s="1274"/>
      <c r="Y1220" s="1267"/>
      <c r="Z1220" s="927" t="s">
        <v>3381</v>
      </c>
    </row>
    <row r="1221" spans="19:26" ht="13.5" customHeight="1">
      <c r="S1221" s="943"/>
      <c r="T1221" s="944"/>
      <c r="U1221" s="944"/>
      <c r="V1221" s="945"/>
      <c r="W1221" s="1273" t="s">
        <v>3900</v>
      </c>
      <c r="X1221" s="1274"/>
      <c r="Y1221" s="1267"/>
      <c r="Z1221" s="927" t="s">
        <v>3381</v>
      </c>
    </row>
    <row r="1222" spans="19:26" ht="13.5" customHeight="1">
      <c r="S1222" s="943"/>
      <c r="T1222" s="944"/>
      <c r="U1222" s="944"/>
      <c r="V1222" s="945"/>
      <c r="W1222" s="1273" t="s">
        <v>3456</v>
      </c>
      <c r="X1222" s="1274"/>
      <c r="Y1222" s="942">
        <v>4.6999999999999999E-4</v>
      </c>
      <c r="Z1222" s="927" t="s">
        <v>3381</v>
      </c>
    </row>
    <row r="1223" spans="19:26" ht="13.5" customHeight="1">
      <c r="S1223" s="943"/>
      <c r="T1223" s="944"/>
      <c r="U1223" s="944"/>
      <c r="V1223" s="945"/>
      <c r="W1223" s="1273" t="s">
        <v>3701</v>
      </c>
      <c r="X1223" s="1274"/>
      <c r="Y1223" s="942">
        <v>4.1800000000000002E-4</v>
      </c>
      <c r="Z1223" s="927" t="s">
        <v>3381</v>
      </c>
    </row>
    <row r="1224" spans="19:26" ht="14.25" customHeight="1">
      <c r="S1224" s="943"/>
      <c r="T1224" s="944"/>
      <c r="U1224" s="944"/>
      <c r="V1224" s="945"/>
      <c r="W1224" s="1273" t="s">
        <v>3484</v>
      </c>
      <c r="X1224" s="1274"/>
      <c r="Y1224" s="942">
        <v>4.3899999999999999E-4</v>
      </c>
      <c r="Z1224" s="927" t="s">
        <v>3381</v>
      </c>
    </row>
    <row r="1225" spans="19:26" ht="14.25" customHeight="1">
      <c r="S1225" s="943"/>
      <c r="T1225" s="944"/>
      <c r="U1225" s="944"/>
      <c r="V1225" s="945"/>
      <c r="W1225" s="1273" t="s">
        <v>3405</v>
      </c>
      <c r="X1225" s="1274"/>
      <c r="Y1225" s="942">
        <v>3.5500000000000001E-4</v>
      </c>
      <c r="Z1225" s="927" t="s">
        <v>3381</v>
      </c>
    </row>
    <row r="1226" spans="19:26" ht="13.5" customHeight="1">
      <c r="S1226" s="943"/>
      <c r="T1226" s="944"/>
      <c r="U1226" s="944"/>
      <c r="V1226" s="945"/>
      <c r="W1226" s="1273" t="s">
        <v>3499</v>
      </c>
      <c r="X1226" s="1274"/>
      <c r="Y1226" s="942" t="s">
        <v>4627</v>
      </c>
      <c r="Z1226" s="927" t="s">
        <v>3381</v>
      </c>
    </row>
    <row r="1227" spans="19:26" ht="13.5" customHeight="1">
      <c r="S1227" s="943"/>
      <c r="T1227" s="944"/>
      <c r="U1227" s="944"/>
      <c r="V1227" s="945"/>
      <c r="W1227" s="1273" t="s">
        <v>3508</v>
      </c>
      <c r="X1227" s="1274"/>
      <c r="Y1227" s="942">
        <v>5.0500000000000002E-4</v>
      </c>
      <c r="Z1227" s="927" t="s">
        <v>3381</v>
      </c>
    </row>
    <row r="1228" spans="19:26" ht="13.5" customHeight="1">
      <c r="S1228" s="943"/>
      <c r="T1228" s="944"/>
      <c r="U1228" s="944"/>
      <c r="V1228" s="945"/>
      <c r="W1228" s="1273" t="s">
        <v>3417</v>
      </c>
      <c r="X1228" s="1274"/>
      <c r="Y1228" s="942">
        <v>4.08E-4</v>
      </c>
      <c r="Z1228" s="927" t="s">
        <v>3381</v>
      </c>
    </row>
    <row r="1229" spans="19:26" ht="13.5" customHeight="1">
      <c r="S1229" s="943"/>
      <c r="T1229" s="944"/>
      <c r="U1229" s="944"/>
      <c r="V1229" s="945"/>
      <c r="W1229" s="1273" t="s">
        <v>3752</v>
      </c>
      <c r="X1229" s="1274"/>
      <c r="Y1229" s="942">
        <v>4.5399999999999998E-4</v>
      </c>
      <c r="Z1229" s="927" t="s">
        <v>3381</v>
      </c>
    </row>
    <row r="1230" spans="19:26" ht="13.5" customHeight="1">
      <c r="S1230" s="943"/>
      <c r="T1230" s="944"/>
      <c r="U1230" s="944"/>
      <c r="V1230" s="945"/>
      <c r="W1230" s="1273" t="s">
        <v>3924</v>
      </c>
      <c r="X1230" s="1274"/>
      <c r="Y1230" s="1267">
        <v>3.5599999999999998E-4</v>
      </c>
      <c r="Z1230" s="927" t="s">
        <v>3381</v>
      </c>
    </row>
    <row r="1231" spans="19:26" ht="13.5" customHeight="1">
      <c r="S1231" s="943"/>
      <c r="T1231" s="944"/>
      <c r="U1231" s="944"/>
      <c r="V1231" s="945"/>
      <c r="W1231" s="1273" t="s">
        <v>3925</v>
      </c>
      <c r="X1231" s="1274"/>
      <c r="Y1231" s="1267"/>
      <c r="Z1231" s="927" t="s">
        <v>3381</v>
      </c>
    </row>
    <row r="1232" spans="19:26" ht="13.5" customHeight="1">
      <c r="S1232" s="943"/>
      <c r="T1232" s="944"/>
      <c r="U1232" s="944"/>
      <c r="V1232" s="945"/>
      <c r="W1232" s="1273" t="s">
        <v>3926</v>
      </c>
      <c r="X1232" s="1274"/>
      <c r="Y1232" s="1267"/>
      <c r="Z1232" s="927" t="s">
        <v>3381</v>
      </c>
    </row>
    <row r="1233" spans="19:26" ht="13.5" customHeight="1">
      <c r="S1233" s="943"/>
      <c r="T1233" s="944"/>
      <c r="U1233" s="944"/>
      <c r="V1233" s="945"/>
      <c r="W1233" s="1273" t="s">
        <v>3927</v>
      </c>
      <c r="X1233" s="1274"/>
      <c r="Y1233" s="1267"/>
      <c r="Z1233" s="927" t="s">
        <v>3381</v>
      </c>
    </row>
    <row r="1234" spans="19:26" ht="27.6" customHeight="1">
      <c r="S1234" s="943"/>
      <c r="T1234" s="944"/>
      <c r="U1234" s="944"/>
      <c r="V1234" s="945"/>
      <c r="W1234" s="1273" t="s">
        <v>3411</v>
      </c>
      <c r="X1234" s="1274"/>
      <c r="Y1234" s="942">
        <v>4.7399999999999997E-4</v>
      </c>
      <c r="Z1234" s="927" t="s">
        <v>3381</v>
      </c>
    </row>
    <row r="1235" spans="19:26" ht="27.6" customHeight="1">
      <c r="S1235" s="943"/>
      <c r="T1235" s="944"/>
      <c r="U1235" s="944"/>
      <c r="V1235" s="945"/>
      <c r="W1235" s="1273" t="s">
        <v>4139</v>
      </c>
      <c r="X1235" s="1274"/>
      <c r="Y1235" s="942">
        <v>7.8399999999999997E-4</v>
      </c>
      <c r="Z1235" s="927" t="s">
        <v>3381</v>
      </c>
    </row>
    <row r="1236" spans="19:26" ht="27.6" customHeight="1">
      <c r="S1236" s="943"/>
      <c r="T1236" s="944"/>
      <c r="U1236" s="944"/>
      <c r="V1236" s="945"/>
      <c r="W1236" s="1273" t="s">
        <v>5909</v>
      </c>
      <c r="X1236" s="1274"/>
      <c r="Y1236" s="942">
        <v>7.76E-4</v>
      </c>
      <c r="Z1236" s="927" t="s">
        <v>3381</v>
      </c>
    </row>
    <row r="1237" spans="19:26" ht="13.5" customHeight="1">
      <c r="S1237" s="943"/>
      <c r="T1237" s="944"/>
      <c r="U1237" s="944"/>
      <c r="V1237" s="945"/>
      <c r="W1237" s="1273" t="s">
        <v>3733</v>
      </c>
      <c r="X1237" s="1274"/>
      <c r="Y1237" s="1267">
        <v>1.5899999999999999E-4</v>
      </c>
      <c r="Z1237" s="927" t="s">
        <v>3381</v>
      </c>
    </row>
    <row r="1238" spans="19:26" ht="13.5" customHeight="1">
      <c r="S1238" s="943"/>
      <c r="T1238" s="944"/>
      <c r="U1238" s="944"/>
      <c r="V1238" s="945"/>
      <c r="W1238" s="1273" t="s">
        <v>4144</v>
      </c>
      <c r="X1238" s="1274"/>
      <c r="Y1238" s="1267"/>
      <c r="Z1238" s="927" t="s">
        <v>3381</v>
      </c>
    </row>
    <row r="1239" spans="19:26" ht="13.5" customHeight="1">
      <c r="S1239" s="943"/>
      <c r="T1239" s="944"/>
      <c r="U1239" s="944"/>
      <c r="V1239" s="945"/>
      <c r="W1239" s="1273" t="s">
        <v>3734</v>
      </c>
      <c r="X1239" s="1274"/>
      <c r="Y1239" s="1267"/>
      <c r="Z1239" s="927" t="s">
        <v>3381</v>
      </c>
    </row>
    <row r="1240" spans="19:26" ht="13.5" customHeight="1">
      <c r="S1240" s="943"/>
      <c r="T1240" s="944"/>
      <c r="U1240" s="944"/>
      <c r="V1240" s="945"/>
      <c r="W1240" s="1273" t="s">
        <v>3501</v>
      </c>
      <c r="X1240" s="1274"/>
      <c r="Y1240" s="942">
        <v>4.4499999999999997E-4</v>
      </c>
      <c r="Z1240" s="927" t="s">
        <v>3381</v>
      </c>
    </row>
    <row r="1241" spans="19:26" ht="13.5" customHeight="1">
      <c r="S1241" s="943"/>
      <c r="T1241" s="944"/>
      <c r="U1241" s="944"/>
      <c r="V1241" s="945"/>
      <c r="W1241" s="1273" t="s">
        <v>3860</v>
      </c>
      <c r="X1241" s="1274"/>
      <c r="Y1241" s="1267">
        <v>3.3799999999999998E-4</v>
      </c>
      <c r="Z1241" s="927" t="s">
        <v>3381</v>
      </c>
    </row>
    <row r="1242" spans="19:26" ht="27.6" customHeight="1">
      <c r="S1242" s="943"/>
      <c r="T1242" s="944"/>
      <c r="U1242" s="944"/>
      <c r="V1242" s="945"/>
      <c r="W1242" s="1273" t="s">
        <v>3861</v>
      </c>
      <c r="X1242" s="1274"/>
      <c r="Y1242" s="1267"/>
      <c r="Z1242" s="927" t="s">
        <v>3381</v>
      </c>
    </row>
    <row r="1243" spans="19:26" ht="27.6" customHeight="1">
      <c r="S1243" s="943"/>
      <c r="T1243" s="944"/>
      <c r="U1243" s="944"/>
      <c r="V1243" s="945"/>
      <c r="W1243" s="1273" t="s">
        <v>3862</v>
      </c>
      <c r="X1243" s="1274"/>
      <c r="Y1243" s="1267"/>
      <c r="Z1243" s="927" t="s">
        <v>3381</v>
      </c>
    </row>
    <row r="1244" spans="19:26">
      <c r="S1244" s="943"/>
      <c r="T1244" s="944"/>
      <c r="U1244" s="944"/>
      <c r="V1244" s="945"/>
      <c r="W1244" s="1273" t="s">
        <v>3863</v>
      </c>
      <c r="X1244" s="1274"/>
      <c r="Y1244" s="1267"/>
      <c r="Z1244" s="927" t="s">
        <v>3381</v>
      </c>
    </row>
    <row r="1245" spans="19:26" ht="27.6" customHeight="1">
      <c r="S1245" s="943"/>
      <c r="T1245" s="944"/>
      <c r="U1245" s="944"/>
      <c r="V1245" s="945"/>
      <c r="W1245" s="1273" t="s">
        <v>5910</v>
      </c>
      <c r="X1245" s="1274"/>
      <c r="Y1245" s="942">
        <v>4.44E-4</v>
      </c>
      <c r="Z1245" s="927" t="s">
        <v>3381</v>
      </c>
    </row>
    <row r="1246" spans="19:26" ht="14.25" customHeight="1">
      <c r="S1246" s="943"/>
      <c r="T1246" s="944"/>
      <c r="U1246" s="944"/>
      <c r="V1246" s="945"/>
      <c r="W1246" s="1273" t="s">
        <v>3975</v>
      </c>
      <c r="X1246" s="1274"/>
      <c r="Y1246" s="942">
        <v>4.6799999999999999E-4</v>
      </c>
      <c r="Z1246" s="927" t="s">
        <v>3381</v>
      </c>
    </row>
    <row r="1247" spans="19:26">
      <c r="S1247" s="943"/>
      <c r="T1247" s="944"/>
      <c r="U1247" s="944"/>
      <c r="V1247" s="945"/>
      <c r="W1247" s="1273" t="s">
        <v>3839</v>
      </c>
      <c r="X1247" s="1274"/>
      <c r="Y1247" s="1267">
        <v>3.0899999999999998E-4</v>
      </c>
      <c r="Z1247" s="927" t="s">
        <v>3381</v>
      </c>
    </row>
    <row r="1248" spans="19:26" ht="14.25" customHeight="1">
      <c r="S1248" s="943"/>
      <c r="T1248" s="944"/>
      <c r="U1248" s="944"/>
      <c r="V1248" s="945"/>
      <c r="W1248" s="1273" t="s">
        <v>6135</v>
      </c>
      <c r="X1248" s="1274"/>
      <c r="Y1248" s="1267"/>
      <c r="Z1248" s="927" t="s">
        <v>3381</v>
      </c>
    </row>
    <row r="1249" spans="19:26" ht="27.6" customHeight="1">
      <c r="S1249" s="943"/>
      <c r="T1249" s="944"/>
      <c r="U1249" s="944"/>
      <c r="V1249" s="945"/>
      <c r="W1249" s="1273" t="s">
        <v>3840</v>
      </c>
      <c r="X1249" s="1274"/>
      <c r="Y1249" s="1267"/>
      <c r="Z1249" s="927" t="s">
        <v>3381</v>
      </c>
    </row>
    <row r="1250" spans="19:26" ht="13.5" customHeight="1">
      <c r="S1250" s="943"/>
      <c r="T1250" s="944"/>
      <c r="U1250" s="944"/>
      <c r="V1250" s="945"/>
      <c r="W1250" s="1273" t="s">
        <v>3450</v>
      </c>
      <c r="X1250" s="1274"/>
      <c r="Y1250" s="942">
        <v>4.46E-4</v>
      </c>
      <c r="Z1250" s="927" t="s">
        <v>3381</v>
      </c>
    </row>
    <row r="1251" spans="19:26">
      <c r="S1251" s="943"/>
      <c r="T1251" s="944"/>
      <c r="U1251" s="944"/>
      <c r="V1251" s="945"/>
      <c r="W1251" s="1273" t="s">
        <v>3512</v>
      </c>
      <c r="X1251" s="1274"/>
      <c r="Y1251" s="942">
        <v>4.5399999999999998E-4</v>
      </c>
      <c r="Z1251" s="927" t="s">
        <v>3381</v>
      </c>
    </row>
    <row r="1252" spans="19:26" ht="27.6" customHeight="1">
      <c r="S1252" s="943"/>
      <c r="T1252" s="944"/>
      <c r="U1252" s="944"/>
      <c r="V1252" s="945"/>
      <c r="W1252" s="1273" t="s">
        <v>3466</v>
      </c>
      <c r="X1252" s="1274"/>
      <c r="Y1252" s="942">
        <v>4.3999999999999999E-5</v>
      </c>
      <c r="Z1252" s="927" t="s">
        <v>3381</v>
      </c>
    </row>
    <row r="1253" spans="19:26" ht="27.6" customHeight="1">
      <c r="S1253" s="943"/>
      <c r="T1253" s="944"/>
      <c r="U1253" s="944"/>
      <c r="V1253" s="945"/>
      <c r="W1253" s="1273" t="s">
        <v>3500</v>
      </c>
      <c r="X1253" s="1274"/>
      <c r="Y1253" s="942">
        <v>2.0000000000000001E-4</v>
      </c>
      <c r="Z1253" s="927" t="s">
        <v>3381</v>
      </c>
    </row>
    <row r="1254" spans="19:26" ht="27.6" customHeight="1">
      <c r="S1254" s="943"/>
      <c r="T1254" s="944"/>
      <c r="U1254" s="944"/>
      <c r="V1254" s="945"/>
      <c r="W1254" s="1273" t="s">
        <v>4153</v>
      </c>
      <c r="X1254" s="1274"/>
      <c r="Y1254" s="1267">
        <v>4.3600000000000003E-4</v>
      </c>
      <c r="Z1254" s="927" t="s">
        <v>3381</v>
      </c>
    </row>
    <row r="1255" spans="19:26" ht="27.6" customHeight="1">
      <c r="S1255" s="943"/>
      <c r="T1255" s="944"/>
      <c r="U1255" s="944"/>
      <c r="V1255" s="945"/>
      <c r="W1255" s="1273" t="s">
        <v>4154</v>
      </c>
      <c r="X1255" s="1274"/>
      <c r="Y1255" s="1267"/>
      <c r="Z1255" s="927" t="s">
        <v>3381</v>
      </c>
    </row>
    <row r="1256" spans="19:26" ht="27.6" customHeight="1">
      <c r="S1256" s="943"/>
      <c r="T1256" s="944"/>
      <c r="U1256" s="944"/>
      <c r="V1256" s="945"/>
      <c r="W1256" s="1273" t="s">
        <v>4155</v>
      </c>
      <c r="X1256" s="1274"/>
      <c r="Y1256" s="1267"/>
      <c r="Z1256" s="927" t="s">
        <v>3381</v>
      </c>
    </row>
    <row r="1257" spans="19:26" ht="27.6" customHeight="1">
      <c r="S1257" s="943"/>
      <c r="T1257" s="944"/>
      <c r="U1257" s="944"/>
      <c r="V1257" s="945"/>
      <c r="W1257" s="1273" t="s">
        <v>3984</v>
      </c>
      <c r="X1257" s="1274"/>
      <c r="Y1257" s="1267">
        <v>3.5E-4</v>
      </c>
      <c r="Z1257" s="927" t="s">
        <v>3381</v>
      </c>
    </row>
    <row r="1258" spans="19:26" ht="27.6" customHeight="1">
      <c r="S1258" s="943"/>
      <c r="T1258" s="944"/>
      <c r="U1258" s="944"/>
      <c r="V1258" s="945"/>
      <c r="W1258" s="1273" t="s">
        <v>3985</v>
      </c>
      <c r="X1258" s="1274"/>
      <c r="Y1258" s="1267"/>
      <c r="Z1258" s="927" t="s">
        <v>3381</v>
      </c>
    </row>
    <row r="1259" spans="19:26" ht="27.6" customHeight="1">
      <c r="S1259" s="943"/>
      <c r="T1259" s="944"/>
      <c r="U1259" s="944"/>
      <c r="V1259" s="945"/>
      <c r="W1259" s="1273" t="s">
        <v>3986</v>
      </c>
      <c r="X1259" s="1274"/>
      <c r="Y1259" s="1267"/>
      <c r="Z1259" s="927" t="s">
        <v>3381</v>
      </c>
    </row>
    <row r="1260" spans="19:26" ht="27.6" customHeight="1">
      <c r="S1260" s="943"/>
      <c r="T1260" s="944"/>
      <c r="U1260" s="944"/>
      <c r="V1260" s="945"/>
      <c r="W1260" s="1273" t="s">
        <v>3987</v>
      </c>
      <c r="X1260" s="1274"/>
      <c r="Y1260" s="1267"/>
      <c r="Z1260" s="927" t="s">
        <v>3381</v>
      </c>
    </row>
    <row r="1261" spans="19:26" ht="13.5" customHeight="1">
      <c r="S1261" s="943"/>
      <c r="T1261" s="944"/>
      <c r="U1261" s="944"/>
      <c r="V1261" s="945"/>
      <c r="W1261" s="1273" t="s">
        <v>3486</v>
      </c>
      <c r="X1261" s="1274"/>
      <c r="Y1261" s="942">
        <v>4.1800000000000002E-4</v>
      </c>
      <c r="Z1261" s="927" t="s">
        <v>3381</v>
      </c>
    </row>
    <row r="1262" spans="19:26" ht="13.5" customHeight="1">
      <c r="S1262" s="943"/>
      <c r="T1262" s="944"/>
      <c r="U1262" s="944"/>
      <c r="V1262" s="945"/>
      <c r="W1262" s="1273" t="s">
        <v>3517</v>
      </c>
      <c r="X1262" s="1274"/>
      <c r="Y1262" s="942">
        <v>4.6299999999999998E-4</v>
      </c>
      <c r="Z1262" s="927" t="s">
        <v>3381</v>
      </c>
    </row>
    <row r="1263" spans="19:26">
      <c r="S1263" s="943"/>
      <c r="T1263" s="944"/>
      <c r="U1263" s="944"/>
      <c r="V1263" s="945"/>
      <c r="W1263" s="1273" t="s">
        <v>3673</v>
      </c>
      <c r="X1263" s="1274"/>
      <c r="Y1263" s="942">
        <v>4.55E-4</v>
      </c>
      <c r="Z1263" s="927" t="s">
        <v>3381</v>
      </c>
    </row>
    <row r="1264" spans="19:26" ht="13.5" customHeight="1">
      <c r="S1264" s="943"/>
      <c r="T1264" s="944"/>
      <c r="U1264" s="944"/>
      <c r="V1264" s="945"/>
      <c r="W1264" s="1273" t="s">
        <v>5911</v>
      </c>
      <c r="X1264" s="1274"/>
      <c r="Y1264" s="1267" t="s">
        <v>4627</v>
      </c>
      <c r="Z1264" s="927" t="s">
        <v>3381</v>
      </c>
    </row>
    <row r="1265" spans="19:26" ht="13.5" customHeight="1">
      <c r="S1265" s="943"/>
      <c r="T1265" s="944"/>
      <c r="U1265" s="944"/>
      <c r="V1265" s="945"/>
      <c r="W1265" s="1273" t="s">
        <v>6136</v>
      </c>
      <c r="X1265" s="1274"/>
      <c r="Y1265" s="1267"/>
      <c r="Z1265" s="927" t="s">
        <v>3381</v>
      </c>
    </row>
    <row r="1266" spans="19:26" ht="13.5" customHeight="1">
      <c r="S1266" s="943"/>
      <c r="T1266" s="944"/>
      <c r="U1266" s="944"/>
      <c r="V1266" s="945"/>
      <c r="W1266" s="1273" t="s">
        <v>6137</v>
      </c>
      <c r="X1266" s="1274"/>
      <c r="Y1266" s="1267"/>
      <c r="Z1266" s="927" t="s">
        <v>3381</v>
      </c>
    </row>
    <row r="1267" spans="19:26" ht="13.5" customHeight="1">
      <c r="S1267" s="943"/>
      <c r="T1267" s="944"/>
      <c r="U1267" s="944"/>
      <c r="V1267" s="945"/>
      <c r="W1267" s="1273" t="s">
        <v>3895</v>
      </c>
      <c r="X1267" s="1274"/>
      <c r="Y1267" s="942">
        <v>4.9399999999999997E-4</v>
      </c>
      <c r="Z1267" s="927" t="s">
        <v>3381</v>
      </c>
    </row>
    <row r="1268" spans="19:26">
      <c r="S1268" s="943"/>
      <c r="T1268" s="944"/>
      <c r="U1268" s="944"/>
      <c r="V1268" s="945"/>
      <c r="W1268" s="1273" t="s">
        <v>3475</v>
      </c>
      <c r="X1268" s="1274"/>
      <c r="Y1268" s="952">
        <v>4.75E-4</v>
      </c>
      <c r="Z1268" s="927" t="s">
        <v>3381</v>
      </c>
    </row>
    <row r="1269" spans="19:26" ht="13.5" customHeight="1">
      <c r="S1269" s="943"/>
      <c r="T1269" s="944"/>
      <c r="U1269" s="944"/>
      <c r="V1269" s="945"/>
      <c r="W1269" s="1273" t="s">
        <v>3462</v>
      </c>
      <c r="X1269" s="1274"/>
      <c r="Y1269" s="952">
        <v>4.3600000000000003E-4</v>
      </c>
      <c r="Z1269" s="927" t="s">
        <v>3381</v>
      </c>
    </row>
    <row r="1270" spans="19:26" ht="13.5" customHeight="1">
      <c r="S1270" s="943"/>
      <c r="T1270" s="944"/>
      <c r="U1270" s="944"/>
      <c r="V1270" s="945"/>
      <c r="W1270" s="1273" t="s">
        <v>3506</v>
      </c>
      <c r="X1270" s="1274"/>
      <c r="Y1270" s="942">
        <v>4.3399999999999998E-4</v>
      </c>
      <c r="Z1270" s="927" t="s">
        <v>3381</v>
      </c>
    </row>
    <row r="1271" spans="19:26" ht="13.5" customHeight="1">
      <c r="S1271" s="943"/>
      <c r="T1271" s="944"/>
      <c r="U1271" s="944"/>
      <c r="V1271" s="945"/>
      <c r="W1271" s="1273" t="s">
        <v>3507</v>
      </c>
      <c r="X1271" s="1274"/>
      <c r="Y1271" s="942">
        <v>4.4200000000000001E-4</v>
      </c>
      <c r="Z1271" s="927" t="s">
        <v>3381</v>
      </c>
    </row>
    <row r="1272" spans="19:26" ht="13.5" customHeight="1">
      <c r="S1272" s="943"/>
      <c r="T1272" s="944"/>
      <c r="U1272" s="944"/>
      <c r="V1272" s="945"/>
      <c r="W1272" s="1273" t="s">
        <v>3647</v>
      </c>
      <c r="X1272" s="1274"/>
      <c r="Y1272" s="955">
        <v>4.8200000000000001E-4</v>
      </c>
      <c r="Z1272" s="927" t="s">
        <v>3381</v>
      </c>
    </row>
    <row r="1273" spans="19:26" ht="13.5" customHeight="1">
      <c r="S1273" s="943"/>
      <c r="T1273" s="944"/>
      <c r="U1273" s="944"/>
      <c r="V1273" s="945"/>
      <c r="W1273" s="1273" t="s">
        <v>3846</v>
      </c>
      <c r="X1273" s="1274"/>
      <c r="Y1273" s="1267">
        <v>4.75E-4</v>
      </c>
      <c r="Z1273" s="927" t="s">
        <v>3381</v>
      </c>
    </row>
    <row r="1274" spans="19:26" ht="13.5" customHeight="1">
      <c r="S1274" s="943"/>
      <c r="T1274" s="944"/>
      <c r="U1274" s="944"/>
      <c r="V1274" s="945"/>
      <c r="W1274" s="1273" t="s">
        <v>6138</v>
      </c>
      <c r="X1274" s="1274"/>
      <c r="Y1274" s="1267"/>
      <c r="Z1274" s="927" t="s">
        <v>3381</v>
      </c>
    </row>
    <row r="1275" spans="19:26" ht="14.25" customHeight="1">
      <c r="S1275" s="943"/>
      <c r="T1275" s="944"/>
      <c r="U1275" s="944"/>
      <c r="V1275" s="945"/>
      <c r="W1275" s="1273" t="s">
        <v>6139</v>
      </c>
      <c r="X1275" s="1274"/>
      <c r="Y1275" s="1267"/>
      <c r="Z1275" s="927" t="s">
        <v>3381</v>
      </c>
    </row>
    <row r="1276" spans="19:26" ht="27.6" customHeight="1">
      <c r="S1276" s="943"/>
      <c r="T1276" s="944"/>
      <c r="U1276" s="944"/>
      <c r="V1276" s="945"/>
      <c r="W1276" s="1273" t="s">
        <v>3847</v>
      </c>
      <c r="X1276" s="1274"/>
      <c r="Y1276" s="1268"/>
      <c r="Z1276" s="927" t="s">
        <v>3381</v>
      </c>
    </row>
    <row r="1277" spans="19:26" ht="27.6" customHeight="1">
      <c r="S1277" s="943"/>
      <c r="T1277" s="944"/>
      <c r="U1277" s="944"/>
      <c r="V1277" s="945"/>
      <c r="W1277" s="1273" t="s">
        <v>5912</v>
      </c>
      <c r="X1277" s="1274"/>
      <c r="Y1277" s="947">
        <v>4.8899999999999996E-4</v>
      </c>
      <c r="Z1277" s="927" t="s">
        <v>3381</v>
      </c>
    </row>
    <row r="1278" spans="19:26" ht="13.5" customHeight="1">
      <c r="S1278" s="943"/>
      <c r="T1278" s="944"/>
      <c r="U1278" s="944"/>
      <c r="V1278" s="945"/>
      <c r="W1278" s="1273" t="s">
        <v>3410</v>
      </c>
      <c r="X1278" s="1274"/>
      <c r="Y1278" s="942">
        <v>4.4000000000000002E-4</v>
      </c>
      <c r="Z1278" s="927" t="s">
        <v>3381</v>
      </c>
    </row>
    <row r="1279" spans="19:26" ht="13.5" customHeight="1">
      <c r="S1279" s="943"/>
      <c r="T1279" s="944"/>
      <c r="U1279" s="944"/>
      <c r="V1279" s="945"/>
      <c r="W1279" s="1273" t="s">
        <v>3677</v>
      </c>
      <c r="X1279" s="1274"/>
      <c r="Y1279" s="1267">
        <v>4.6299999999999998E-4</v>
      </c>
      <c r="Z1279" s="927" t="s">
        <v>3381</v>
      </c>
    </row>
    <row r="1280" spans="19:26" ht="13.5" customHeight="1">
      <c r="S1280" s="943"/>
      <c r="T1280" s="944"/>
      <c r="U1280" s="944"/>
      <c r="V1280" s="945"/>
      <c r="W1280" s="1273" t="s">
        <v>4038</v>
      </c>
      <c r="X1280" s="1274"/>
      <c r="Y1280" s="1267"/>
      <c r="Z1280" s="927" t="s">
        <v>3381</v>
      </c>
    </row>
    <row r="1281" spans="19:26" ht="13.5" customHeight="1">
      <c r="S1281" s="943"/>
      <c r="T1281" s="944"/>
      <c r="U1281" s="944"/>
      <c r="V1281" s="945"/>
      <c r="W1281" s="1273" t="s">
        <v>4039</v>
      </c>
      <c r="X1281" s="1274"/>
      <c r="Y1281" s="1267"/>
      <c r="Z1281" s="927" t="s">
        <v>3381</v>
      </c>
    </row>
    <row r="1282" spans="19:26" ht="13.5" customHeight="1">
      <c r="S1282" s="943"/>
      <c r="T1282" s="944"/>
      <c r="U1282" s="944"/>
      <c r="V1282" s="945"/>
      <c r="W1282" s="1273" t="s">
        <v>3678</v>
      </c>
      <c r="X1282" s="1274"/>
      <c r="Y1282" s="1267"/>
      <c r="Z1282" s="927" t="s">
        <v>3381</v>
      </c>
    </row>
    <row r="1283" spans="19:26" ht="13.5" customHeight="1">
      <c r="S1283" s="943"/>
      <c r="T1283" s="944"/>
      <c r="U1283" s="944"/>
      <c r="V1283" s="945"/>
      <c r="W1283" s="1273" t="s">
        <v>3838</v>
      </c>
      <c r="X1283" s="1274"/>
      <c r="Y1283" s="942">
        <v>4.66E-4</v>
      </c>
      <c r="Z1283" s="927" t="s">
        <v>3381</v>
      </c>
    </row>
    <row r="1284" spans="19:26" ht="13.5" customHeight="1">
      <c r="S1284" s="943"/>
      <c r="T1284" s="944"/>
      <c r="U1284" s="944"/>
      <c r="V1284" s="945"/>
      <c r="W1284" s="1273" t="s">
        <v>3867</v>
      </c>
      <c r="X1284" s="1274"/>
      <c r="Y1284" s="942">
        <v>4.6999999999999999E-4</v>
      </c>
      <c r="Z1284" s="927" t="s">
        <v>3381</v>
      </c>
    </row>
    <row r="1285" spans="19:26" ht="13.5" customHeight="1">
      <c r="S1285" s="943"/>
      <c r="T1285" s="944"/>
      <c r="U1285" s="944"/>
      <c r="V1285" s="945"/>
      <c r="W1285" s="1273" t="s">
        <v>5913</v>
      </c>
      <c r="X1285" s="1274"/>
      <c r="Y1285" s="1267">
        <v>4.5300000000000001E-4</v>
      </c>
      <c r="Z1285" s="927" t="s">
        <v>3381</v>
      </c>
    </row>
    <row r="1286" spans="19:26" ht="14.25" customHeight="1">
      <c r="S1286" s="943"/>
      <c r="T1286" s="944"/>
      <c r="U1286" s="944"/>
      <c r="V1286" s="945"/>
      <c r="W1286" s="1273" t="s">
        <v>6140</v>
      </c>
      <c r="X1286" s="1274"/>
      <c r="Y1286" s="1267"/>
      <c r="Z1286" s="927" t="s">
        <v>3381</v>
      </c>
    </row>
    <row r="1287" spans="19:26" ht="27.6" customHeight="1">
      <c r="S1287" s="943"/>
      <c r="T1287" s="944"/>
      <c r="U1287" s="944"/>
      <c r="V1287" s="945"/>
      <c r="W1287" s="1273" t="s">
        <v>6141</v>
      </c>
      <c r="X1287" s="1274"/>
      <c r="Y1287" s="1267"/>
      <c r="Z1287" s="927" t="s">
        <v>3381</v>
      </c>
    </row>
    <row r="1288" spans="19:26" ht="13.5" customHeight="1">
      <c r="S1288" s="943"/>
      <c r="T1288" s="944"/>
      <c r="U1288" s="944"/>
      <c r="V1288" s="945"/>
      <c r="W1288" s="1273" t="s">
        <v>3498</v>
      </c>
      <c r="X1288" s="1274"/>
      <c r="Y1288" s="942">
        <v>4.4000000000000002E-4</v>
      </c>
      <c r="Z1288" s="927" t="s">
        <v>3381</v>
      </c>
    </row>
    <row r="1289" spans="19:26" ht="13.5" customHeight="1">
      <c r="S1289" s="943"/>
      <c r="T1289" s="944"/>
      <c r="U1289" s="944"/>
      <c r="V1289" s="945"/>
      <c r="W1289" s="1273" t="s">
        <v>3463</v>
      </c>
      <c r="X1289" s="1274"/>
      <c r="Y1289" s="942">
        <v>4.8799999999999999E-4</v>
      </c>
      <c r="Z1289" s="927" t="s">
        <v>3381</v>
      </c>
    </row>
    <row r="1290" spans="19:26" ht="13.5" customHeight="1">
      <c r="S1290" s="943"/>
      <c r="T1290" s="944"/>
      <c r="U1290" s="944"/>
      <c r="V1290" s="945"/>
      <c r="W1290" s="1273" t="s">
        <v>5914</v>
      </c>
      <c r="X1290" s="1274"/>
      <c r="Y1290" s="1260">
        <v>5.5999999999999999E-5</v>
      </c>
      <c r="Z1290" s="927" t="s">
        <v>3381</v>
      </c>
    </row>
    <row r="1291" spans="19:26" ht="27.6" customHeight="1">
      <c r="S1291" s="943"/>
      <c r="T1291" s="944"/>
      <c r="U1291" s="944"/>
      <c r="V1291" s="945"/>
      <c r="W1291" s="1273" t="s">
        <v>6142</v>
      </c>
      <c r="X1291" s="1274"/>
      <c r="Y1291" s="1260"/>
      <c r="Z1291" s="927" t="s">
        <v>3381</v>
      </c>
    </row>
    <row r="1292" spans="19:26" ht="27.6" customHeight="1">
      <c r="S1292" s="943"/>
      <c r="T1292" s="944"/>
      <c r="U1292" s="944"/>
      <c r="V1292" s="945"/>
      <c r="W1292" s="1273" t="s">
        <v>6143</v>
      </c>
      <c r="X1292" s="1274"/>
      <c r="Y1292" s="1260"/>
      <c r="Z1292" s="927" t="s">
        <v>3381</v>
      </c>
    </row>
    <row r="1293" spans="19:26" ht="13.5" customHeight="1">
      <c r="S1293" s="943"/>
      <c r="T1293" s="944"/>
      <c r="U1293" s="944"/>
      <c r="V1293" s="945"/>
      <c r="W1293" s="1273" t="s">
        <v>3979</v>
      </c>
      <c r="X1293" s="1274"/>
      <c r="Y1293" s="1269">
        <v>2.99E-4</v>
      </c>
      <c r="Z1293" s="927" t="s">
        <v>3381</v>
      </c>
    </row>
    <row r="1294" spans="19:26" ht="27.6" customHeight="1">
      <c r="S1294" s="943"/>
      <c r="T1294" s="944"/>
      <c r="U1294" s="944"/>
      <c r="V1294" s="945"/>
      <c r="W1294" s="1273" t="s">
        <v>3980</v>
      </c>
      <c r="X1294" s="1274"/>
      <c r="Y1294" s="1269"/>
      <c r="Z1294" s="927" t="s">
        <v>3381</v>
      </c>
    </row>
    <row r="1295" spans="19:26" ht="27.6" customHeight="1">
      <c r="S1295" s="943"/>
      <c r="T1295" s="944"/>
      <c r="U1295" s="944"/>
      <c r="V1295" s="945"/>
      <c r="W1295" s="1273" t="s">
        <v>3981</v>
      </c>
      <c r="X1295" s="1274"/>
      <c r="Y1295" s="1269"/>
      <c r="Z1295" s="927" t="s">
        <v>3381</v>
      </c>
    </row>
    <row r="1296" spans="19:26" ht="13.5" customHeight="1">
      <c r="S1296" s="943"/>
      <c r="T1296" s="944"/>
      <c r="U1296" s="944"/>
      <c r="V1296" s="945"/>
      <c r="W1296" s="1273" t="s">
        <v>3753</v>
      </c>
      <c r="X1296" s="1274"/>
      <c r="Y1296" s="951">
        <v>2.7E-4</v>
      </c>
      <c r="Z1296" s="927" t="s">
        <v>3381</v>
      </c>
    </row>
    <row r="1297" spans="19:26">
      <c r="S1297" s="943"/>
      <c r="T1297" s="944"/>
      <c r="U1297" s="944"/>
      <c r="V1297" s="945"/>
      <c r="W1297" s="1273" t="s">
        <v>3471</v>
      </c>
      <c r="X1297" s="1274"/>
      <c r="Y1297" s="947">
        <v>4.6299999999999998E-4</v>
      </c>
      <c r="Z1297" s="927" t="s">
        <v>3381</v>
      </c>
    </row>
    <row r="1298" spans="19:26" ht="13.5" customHeight="1">
      <c r="S1298" s="943"/>
      <c r="T1298" s="944"/>
      <c r="U1298" s="944"/>
      <c r="V1298" s="945"/>
      <c r="W1298" s="1273" t="s">
        <v>3446</v>
      </c>
      <c r="X1298" s="1274"/>
      <c r="Y1298" s="942">
        <v>4.64E-4</v>
      </c>
      <c r="Z1298" s="927" t="s">
        <v>3381</v>
      </c>
    </row>
    <row r="1299" spans="19:26" ht="27.6" customHeight="1">
      <c r="S1299" s="943"/>
      <c r="T1299" s="944"/>
      <c r="U1299" s="944"/>
      <c r="V1299" s="945"/>
      <c r="W1299" s="1273" t="s">
        <v>3455</v>
      </c>
      <c r="X1299" s="1274"/>
      <c r="Y1299" s="942">
        <v>4.5399999999999998E-4</v>
      </c>
      <c r="Z1299" s="927" t="s">
        <v>3381</v>
      </c>
    </row>
    <row r="1300" spans="19:26" ht="27.6" customHeight="1">
      <c r="S1300" s="943"/>
      <c r="T1300" s="944"/>
      <c r="U1300" s="944"/>
      <c r="V1300" s="945"/>
      <c r="W1300" s="1273" t="s">
        <v>3703</v>
      </c>
      <c r="X1300" s="1274"/>
      <c r="Y1300" s="942">
        <v>4.7699999999999999E-4</v>
      </c>
      <c r="Z1300" s="927" t="s">
        <v>3381</v>
      </c>
    </row>
    <row r="1301" spans="19:26" ht="27.6" customHeight="1">
      <c r="S1301" s="943"/>
      <c r="T1301" s="944"/>
      <c r="U1301" s="944"/>
      <c r="V1301" s="945"/>
      <c r="W1301" s="1273" t="s">
        <v>3503</v>
      </c>
      <c r="X1301" s="1274"/>
      <c r="Y1301" s="942">
        <v>4.5399999999999998E-4</v>
      </c>
      <c r="Z1301" s="927" t="s">
        <v>3381</v>
      </c>
    </row>
    <row r="1302" spans="19:26" ht="27.6" customHeight="1">
      <c r="S1302" s="943"/>
      <c r="T1302" s="944"/>
      <c r="U1302" s="944"/>
      <c r="V1302" s="945"/>
      <c r="W1302" s="1273" t="s">
        <v>3713</v>
      </c>
      <c r="X1302" s="1274"/>
      <c r="Y1302" s="1267">
        <v>1.02E-4</v>
      </c>
      <c r="Z1302" s="927" t="s">
        <v>3381</v>
      </c>
    </row>
    <row r="1303" spans="19:26" ht="13.5" customHeight="1">
      <c r="S1303" s="943"/>
      <c r="T1303" s="944"/>
      <c r="U1303" s="944"/>
      <c r="V1303" s="945"/>
      <c r="W1303" s="1273" t="s">
        <v>3714</v>
      </c>
      <c r="X1303" s="1274"/>
      <c r="Y1303" s="1267"/>
      <c r="Z1303" s="927" t="s">
        <v>3381</v>
      </c>
    </row>
    <row r="1304" spans="19:26" ht="13.5" customHeight="1">
      <c r="S1304" s="943"/>
      <c r="T1304" s="944"/>
      <c r="U1304" s="944"/>
      <c r="V1304" s="945"/>
      <c r="W1304" s="1273" t="s">
        <v>4099</v>
      </c>
      <c r="X1304" s="1274"/>
      <c r="Y1304" s="1267"/>
      <c r="Z1304" s="927" t="s">
        <v>3381</v>
      </c>
    </row>
    <row r="1305" spans="19:26" ht="14.25" customHeight="1">
      <c r="S1305" s="943"/>
      <c r="T1305" s="944"/>
      <c r="U1305" s="944"/>
      <c r="V1305" s="945"/>
      <c r="W1305" s="1273" t="s">
        <v>4100</v>
      </c>
      <c r="X1305" s="1274"/>
      <c r="Y1305" s="1267"/>
      <c r="Z1305" s="927" t="s">
        <v>3381</v>
      </c>
    </row>
    <row r="1306" spans="19:26" ht="14.25" customHeight="1">
      <c r="S1306" s="943"/>
      <c r="T1306" s="944"/>
      <c r="U1306" s="944"/>
      <c r="V1306" s="945"/>
      <c r="W1306" s="1273" t="s">
        <v>3715</v>
      </c>
      <c r="X1306" s="1274"/>
      <c r="Y1306" s="1267"/>
      <c r="Z1306" s="927" t="s">
        <v>3381</v>
      </c>
    </row>
    <row r="1307" spans="19:26" ht="13.5" customHeight="1">
      <c r="S1307" s="943"/>
      <c r="T1307" s="944"/>
      <c r="U1307" s="944"/>
      <c r="V1307" s="945"/>
      <c r="W1307" s="1273" t="s">
        <v>3451</v>
      </c>
      <c r="X1307" s="1274"/>
      <c r="Y1307" s="942">
        <v>2.23E-4</v>
      </c>
      <c r="Z1307" s="927" t="s">
        <v>3381</v>
      </c>
    </row>
    <row r="1308" spans="19:26" ht="13.5" customHeight="1">
      <c r="S1308" s="943"/>
      <c r="T1308" s="944"/>
      <c r="U1308" s="944"/>
      <c r="V1308" s="945"/>
      <c r="W1308" s="1273" t="s">
        <v>4178</v>
      </c>
      <c r="X1308" s="1274"/>
      <c r="Y1308" s="942">
        <v>2.1800000000000001E-4</v>
      </c>
      <c r="Z1308" s="927" t="s">
        <v>3381</v>
      </c>
    </row>
    <row r="1309" spans="19:26" ht="13.5" customHeight="1">
      <c r="S1309" s="943"/>
      <c r="T1309" s="944"/>
      <c r="U1309" s="944"/>
      <c r="V1309" s="945"/>
      <c r="W1309" s="1273" t="s">
        <v>3732</v>
      </c>
      <c r="X1309" s="1274"/>
      <c r="Y1309" s="942" t="s">
        <v>4627</v>
      </c>
      <c r="Z1309" s="927" t="s">
        <v>3381</v>
      </c>
    </row>
    <row r="1310" spans="19:26" ht="27.6" customHeight="1">
      <c r="S1310" s="943"/>
      <c r="T1310" s="944"/>
      <c r="U1310" s="944"/>
      <c r="V1310" s="945"/>
      <c r="W1310" s="1273" t="s">
        <v>3485</v>
      </c>
      <c r="X1310" s="1274"/>
      <c r="Y1310" s="942">
        <v>3.7300000000000001E-4</v>
      </c>
      <c r="Z1310" s="927" t="s">
        <v>3381</v>
      </c>
    </row>
    <row r="1311" spans="19:26" ht="27.6" customHeight="1">
      <c r="S1311" s="943"/>
      <c r="T1311" s="944"/>
      <c r="U1311" s="944"/>
      <c r="V1311" s="945"/>
      <c r="W1311" s="1273" t="s">
        <v>5915</v>
      </c>
      <c r="X1311" s="1274"/>
      <c r="Y1311" s="1267">
        <v>4.7100000000000001E-4</v>
      </c>
      <c r="Z1311" s="927" t="s">
        <v>3381</v>
      </c>
    </row>
    <row r="1312" spans="19:26" ht="27.6" customHeight="1">
      <c r="S1312" s="943"/>
      <c r="T1312" s="944"/>
      <c r="U1312" s="944"/>
      <c r="V1312" s="945"/>
      <c r="W1312" s="1273" t="s">
        <v>6144</v>
      </c>
      <c r="X1312" s="1274"/>
      <c r="Y1312" s="1267"/>
      <c r="Z1312" s="927" t="s">
        <v>3381</v>
      </c>
    </row>
    <row r="1313" spans="19:26" ht="13.5" customHeight="1">
      <c r="S1313" s="943"/>
      <c r="T1313" s="944"/>
      <c r="U1313" s="944"/>
      <c r="V1313" s="945"/>
      <c r="W1313" s="1273" t="s">
        <v>6145</v>
      </c>
      <c r="X1313" s="1274"/>
      <c r="Y1313" s="1267"/>
      <c r="Z1313" s="927" t="s">
        <v>3381</v>
      </c>
    </row>
    <row r="1314" spans="19:26" ht="13.5" customHeight="1">
      <c r="S1314" s="943"/>
      <c r="T1314" s="944"/>
      <c r="U1314" s="944"/>
      <c r="V1314" s="945"/>
      <c r="W1314" s="1273" t="s">
        <v>3502</v>
      </c>
      <c r="X1314" s="1274"/>
      <c r="Y1314" s="942">
        <v>3.5E-4</v>
      </c>
      <c r="Z1314" s="927" t="s">
        <v>3381</v>
      </c>
    </row>
    <row r="1315" spans="19:26" ht="13.5" customHeight="1">
      <c r="S1315" s="943"/>
      <c r="T1315" s="944"/>
      <c r="U1315" s="944"/>
      <c r="V1315" s="945"/>
      <c r="W1315" s="1273" t="s">
        <v>3843</v>
      </c>
      <c r="X1315" s="1274"/>
      <c r="Y1315" s="1267">
        <v>4.73E-4</v>
      </c>
      <c r="Z1315" s="927" t="s">
        <v>3381</v>
      </c>
    </row>
    <row r="1316" spans="19:26" ht="13.5" customHeight="1">
      <c r="S1316" s="943"/>
      <c r="T1316" s="944"/>
      <c r="U1316" s="944"/>
      <c r="V1316" s="945"/>
      <c r="W1316" s="1273" t="s">
        <v>3844</v>
      </c>
      <c r="X1316" s="1274"/>
      <c r="Y1316" s="1267"/>
      <c r="Z1316" s="927" t="s">
        <v>3381</v>
      </c>
    </row>
    <row r="1317" spans="19:26" ht="13.5" customHeight="1">
      <c r="S1317" s="943"/>
      <c r="T1317" s="944"/>
      <c r="U1317" s="944"/>
      <c r="V1317" s="945"/>
      <c r="W1317" s="1273" t="s">
        <v>3845</v>
      </c>
      <c r="X1317" s="1274"/>
      <c r="Y1317" s="1270"/>
      <c r="Z1317" s="927" t="s">
        <v>3381</v>
      </c>
    </row>
    <row r="1318" spans="19:26" ht="13.5" customHeight="1">
      <c r="S1318" s="943"/>
      <c r="T1318" s="944"/>
      <c r="U1318" s="944"/>
      <c r="V1318" s="945"/>
      <c r="W1318" s="1273" t="s">
        <v>4043</v>
      </c>
      <c r="X1318" s="1274"/>
      <c r="Y1318" s="942">
        <v>3.4900000000000003E-4</v>
      </c>
      <c r="Z1318" s="927" t="s">
        <v>3381</v>
      </c>
    </row>
    <row r="1319" spans="19:26" ht="13.5" customHeight="1">
      <c r="S1319" s="943"/>
      <c r="T1319" s="944"/>
      <c r="U1319" s="944"/>
      <c r="V1319" s="945"/>
      <c r="W1319" s="1273" t="s">
        <v>3444</v>
      </c>
      <c r="X1319" s="1274"/>
      <c r="Y1319" s="942">
        <v>4.7199999999999998E-4</v>
      </c>
      <c r="Z1319" s="927" t="s">
        <v>3381</v>
      </c>
    </row>
    <row r="1320" spans="19:26" ht="13.5" customHeight="1">
      <c r="S1320" s="943"/>
      <c r="T1320" s="944"/>
      <c r="U1320" s="944"/>
      <c r="V1320" s="945"/>
      <c r="W1320" s="1273" t="s">
        <v>3966</v>
      </c>
      <c r="X1320" s="1274"/>
      <c r="Y1320" s="1263">
        <v>4.8899999999999996E-4</v>
      </c>
      <c r="Z1320" s="927" t="s">
        <v>3381</v>
      </c>
    </row>
    <row r="1321" spans="19:26" ht="13.5" customHeight="1">
      <c r="S1321" s="943"/>
      <c r="T1321" s="944"/>
      <c r="U1321" s="944"/>
      <c r="V1321" s="945"/>
      <c r="W1321" s="1273" t="s">
        <v>6146</v>
      </c>
      <c r="X1321" s="1274"/>
      <c r="Y1321" s="1260"/>
      <c r="Z1321" s="927" t="s">
        <v>3381</v>
      </c>
    </row>
    <row r="1322" spans="19:26" ht="13.5" customHeight="1">
      <c r="S1322" s="943"/>
      <c r="T1322" s="944"/>
      <c r="U1322" s="944"/>
      <c r="V1322" s="945"/>
      <c r="W1322" s="1273" t="s">
        <v>6147</v>
      </c>
      <c r="X1322" s="1274"/>
      <c r="Y1322" s="1260"/>
      <c r="Z1322" s="927" t="s">
        <v>3381</v>
      </c>
    </row>
    <row r="1323" spans="19:26" ht="27.6" customHeight="1">
      <c r="S1323" s="943"/>
      <c r="T1323" s="944"/>
      <c r="U1323" s="944"/>
      <c r="V1323" s="945"/>
      <c r="W1323" s="1273" t="s">
        <v>3967</v>
      </c>
      <c r="X1323" s="1274"/>
      <c r="Y1323" s="1260"/>
      <c r="Z1323" s="927" t="s">
        <v>3381</v>
      </c>
    </row>
    <row r="1324" spans="19:26" ht="27.6" customHeight="1">
      <c r="S1324" s="943"/>
      <c r="T1324" s="944"/>
      <c r="U1324" s="944"/>
      <c r="V1324" s="945"/>
      <c r="W1324" s="1273" t="s">
        <v>5916</v>
      </c>
      <c r="X1324" s="1274"/>
      <c r="Y1324" s="954">
        <v>1.15E-4</v>
      </c>
      <c r="Z1324" s="927" t="s">
        <v>3381</v>
      </c>
    </row>
    <row r="1325" spans="19:26" ht="13.5" customHeight="1">
      <c r="S1325" s="943"/>
      <c r="T1325" s="944"/>
      <c r="U1325" s="944"/>
      <c r="V1325" s="945"/>
      <c r="W1325" s="1273" t="s">
        <v>3855</v>
      </c>
      <c r="X1325" s="1274"/>
      <c r="Y1325" s="942">
        <v>4.5300000000000001E-4</v>
      </c>
      <c r="Z1325" s="927" t="s">
        <v>3381</v>
      </c>
    </row>
    <row r="1326" spans="19:26" ht="27.6" customHeight="1">
      <c r="S1326" s="943"/>
      <c r="T1326" s="944"/>
      <c r="U1326" s="944"/>
      <c r="V1326" s="945"/>
      <c r="W1326" s="1273" t="s">
        <v>3836</v>
      </c>
      <c r="X1326" s="1274"/>
      <c r="Y1326" s="942">
        <v>4.5600000000000003E-4</v>
      </c>
      <c r="Z1326" s="927" t="s">
        <v>3381</v>
      </c>
    </row>
    <row r="1327" spans="19:26" ht="27.6" customHeight="1">
      <c r="S1327" s="943"/>
      <c r="T1327" s="944"/>
      <c r="U1327" s="944"/>
      <c r="V1327" s="945"/>
      <c r="W1327" s="1273" t="s">
        <v>3868</v>
      </c>
      <c r="X1327" s="1274"/>
      <c r="Y1327" s="942">
        <v>4.0499999999999998E-4</v>
      </c>
      <c r="Z1327" s="927" t="s">
        <v>3381</v>
      </c>
    </row>
    <row r="1328" spans="19:26" ht="27.6" customHeight="1">
      <c r="S1328" s="943"/>
      <c r="T1328" s="944"/>
      <c r="U1328" s="944"/>
      <c r="V1328" s="945"/>
      <c r="W1328" s="1273" t="s">
        <v>3481</v>
      </c>
      <c r="X1328" s="1274"/>
      <c r="Y1328" s="1267">
        <v>3.5E-4</v>
      </c>
      <c r="Z1328" s="927" t="s">
        <v>3381</v>
      </c>
    </row>
    <row r="1329" spans="19:26" ht="13.5" customHeight="1">
      <c r="S1329" s="943"/>
      <c r="T1329" s="944"/>
      <c r="U1329" s="944"/>
      <c r="V1329" s="945"/>
      <c r="W1329" s="1273" t="s">
        <v>3482</v>
      </c>
      <c r="X1329" s="1274"/>
      <c r="Y1329" s="1267"/>
      <c r="Z1329" s="927" t="s">
        <v>3381</v>
      </c>
    </row>
    <row r="1330" spans="19:26" ht="27.6" customHeight="1">
      <c r="S1330" s="943"/>
      <c r="T1330" s="944"/>
      <c r="U1330" s="944"/>
      <c r="V1330" s="945"/>
      <c r="W1330" s="1273" t="s">
        <v>4062</v>
      </c>
      <c r="X1330" s="1274"/>
      <c r="Y1330" s="1267"/>
      <c r="Z1330" s="927" t="s">
        <v>3381</v>
      </c>
    </row>
    <row r="1331" spans="19:26" ht="13.5" customHeight="1">
      <c r="S1331" s="943"/>
      <c r="T1331" s="944"/>
      <c r="U1331" s="944"/>
      <c r="V1331" s="945"/>
      <c r="W1331" s="1273" t="s">
        <v>6148</v>
      </c>
      <c r="X1331" s="1274"/>
      <c r="Y1331" s="1267"/>
      <c r="Z1331" s="927" t="s">
        <v>3381</v>
      </c>
    </row>
    <row r="1332" spans="19:26" ht="27.6" customHeight="1">
      <c r="S1332" s="943"/>
      <c r="T1332" s="944"/>
      <c r="U1332" s="944"/>
      <c r="V1332" s="945"/>
      <c r="W1332" s="1273" t="s">
        <v>6149</v>
      </c>
      <c r="X1332" s="1274"/>
      <c r="Y1332" s="1267"/>
      <c r="Z1332" s="927" t="s">
        <v>3381</v>
      </c>
    </row>
    <row r="1333" spans="19:26" ht="27.6" customHeight="1">
      <c r="S1333" s="943"/>
      <c r="T1333" s="944"/>
      <c r="U1333" s="944"/>
      <c r="V1333" s="945"/>
      <c r="W1333" s="1273" t="s">
        <v>6150</v>
      </c>
      <c r="X1333" s="1274"/>
      <c r="Y1333" s="1267"/>
      <c r="Z1333" s="927" t="s">
        <v>3381</v>
      </c>
    </row>
    <row r="1334" spans="19:26" ht="27.6" customHeight="1">
      <c r="S1334" s="943"/>
      <c r="T1334" s="944"/>
      <c r="U1334" s="944"/>
      <c r="V1334" s="945"/>
      <c r="W1334" s="1273" t="s">
        <v>3483</v>
      </c>
      <c r="X1334" s="1274"/>
      <c r="Y1334" s="1267"/>
      <c r="Z1334" s="927" t="s">
        <v>3381</v>
      </c>
    </row>
    <row r="1335" spans="19:26" ht="13.5" customHeight="1">
      <c r="S1335" s="943"/>
      <c r="T1335" s="944"/>
      <c r="U1335" s="944"/>
      <c r="V1335" s="945"/>
      <c r="W1335" s="1273" t="s">
        <v>5917</v>
      </c>
      <c r="X1335" s="1274"/>
      <c r="Y1335" s="1271">
        <v>3.5E-4</v>
      </c>
      <c r="Z1335" s="927" t="s">
        <v>3381</v>
      </c>
    </row>
    <row r="1336" spans="19:26" ht="27.6" customHeight="1">
      <c r="S1336" s="943"/>
      <c r="T1336" s="944"/>
      <c r="U1336" s="944"/>
      <c r="V1336" s="945"/>
      <c r="W1336" s="1273" t="s">
        <v>6151</v>
      </c>
      <c r="X1336" s="1274"/>
      <c r="Y1336" s="1271"/>
      <c r="Z1336" s="927" t="s">
        <v>3381</v>
      </c>
    </row>
    <row r="1337" spans="19:26" ht="27.6" customHeight="1">
      <c r="S1337" s="943"/>
      <c r="T1337" s="944"/>
      <c r="U1337" s="944"/>
      <c r="V1337" s="945"/>
      <c r="W1337" s="1273" t="s">
        <v>6152</v>
      </c>
      <c r="X1337" s="1274"/>
      <c r="Y1337" s="1271"/>
      <c r="Z1337" s="927" t="s">
        <v>3381</v>
      </c>
    </row>
    <row r="1338" spans="19:26" ht="13.5" customHeight="1">
      <c r="S1338" s="943"/>
      <c r="T1338" s="944"/>
      <c r="U1338" s="944"/>
      <c r="V1338" s="945"/>
      <c r="W1338" s="1273" t="s">
        <v>3692</v>
      </c>
      <c r="X1338" s="1274"/>
      <c r="Y1338" s="1272">
        <v>1.13E-4</v>
      </c>
      <c r="Z1338" s="927" t="s">
        <v>3381</v>
      </c>
    </row>
    <row r="1339" spans="19:26" ht="13.5" customHeight="1">
      <c r="S1339" s="943"/>
      <c r="T1339" s="944"/>
      <c r="U1339" s="944"/>
      <c r="V1339" s="945"/>
      <c r="W1339" s="1273" t="s">
        <v>4055</v>
      </c>
      <c r="X1339" s="1274"/>
      <c r="Y1339" s="1272"/>
      <c r="Z1339" s="927" t="s">
        <v>3381</v>
      </c>
    </row>
    <row r="1340" spans="19:26" ht="27.6" customHeight="1">
      <c r="S1340" s="943"/>
      <c r="T1340" s="944"/>
      <c r="U1340" s="944"/>
      <c r="V1340" s="945"/>
      <c r="W1340" s="1273" t="s">
        <v>3693</v>
      </c>
      <c r="X1340" s="1274"/>
      <c r="Y1340" s="1272"/>
      <c r="Z1340" s="927" t="s">
        <v>3381</v>
      </c>
    </row>
    <row r="1341" spans="19:26" ht="27.6" customHeight="1">
      <c r="S1341" s="943"/>
      <c r="T1341" s="944"/>
      <c r="U1341" s="944"/>
      <c r="V1341" s="945"/>
      <c r="W1341" s="1273" t="s">
        <v>4119</v>
      </c>
      <c r="X1341" s="1274"/>
      <c r="Y1341" s="947">
        <v>4.6E-5</v>
      </c>
      <c r="Z1341" s="927" t="s">
        <v>3381</v>
      </c>
    </row>
    <row r="1342" spans="19:26" ht="27.6" customHeight="1">
      <c r="S1342" s="943"/>
      <c r="T1342" s="944"/>
      <c r="U1342" s="944"/>
      <c r="V1342" s="945"/>
      <c r="W1342" s="1273" t="s">
        <v>5918</v>
      </c>
      <c r="X1342" s="1274"/>
      <c r="Y1342" s="942" t="s">
        <v>4627</v>
      </c>
      <c r="Z1342" s="927" t="s">
        <v>3381</v>
      </c>
    </row>
    <row r="1343" spans="19:26" ht="14.25" customHeight="1">
      <c r="S1343" s="943"/>
      <c r="T1343" s="944"/>
      <c r="U1343" s="944"/>
      <c r="V1343" s="945"/>
      <c r="W1343" s="1273" t="s">
        <v>3676</v>
      </c>
      <c r="X1343" s="1274"/>
      <c r="Y1343" s="947">
        <v>2.3900000000000001E-4</v>
      </c>
      <c r="Z1343" s="927" t="s">
        <v>3381</v>
      </c>
    </row>
    <row r="1344" spans="19:26" ht="13.5" customHeight="1">
      <c r="S1344" s="943"/>
      <c r="T1344" s="944"/>
      <c r="U1344" s="944"/>
      <c r="V1344" s="945"/>
      <c r="W1344" s="1273" t="s">
        <v>3670</v>
      </c>
      <c r="X1344" s="1274"/>
      <c r="Y1344" s="942">
        <v>4.4000000000000002E-4</v>
      </c>
      <c r="Z1344" s="927" t="s">
        <v>3381</v>
      </c>
    </row>
    <row r="1345" spans="19:26" ht="13.5" customHeight="1">
      <c r="S1345" s="943"/>
      <c r="T1345" s="944"/>
      <c r="U1345" s="944"/>
      <c r="V1345" s="945"/>
      <c r="W1345" s="1273" t="s">
        <v>3756</v>
      </c>
      <c r="X1345" s="1274"/>
      <c r="Y1345" s="942">
        <v>4.73E-4</v>
      </c>
      <c r="Z1345" s="927" t="s">
        <v>3381</v>
      </c>
    </row>
    <row r="1346" spans="19:26" ht="13.5" customHeight="1">
      <c r="S1346" s="943"/>
      <c r="T1346" s="944"/>
      <c r="U1346" s="944"/>
      <c r="V1346" s="945"/>
      <c r="W1346" s="1273" t="s">
        <v>3837</v>
      </c>
      <c r="X1346" s="1274"/>
      <c r="Y1346" s="942">
        <v>4.8999999999999998E-4</v>
      </c>
      <c r="Z1346" s="927" t="s">
        <v>3381</v>
      </c>
    </row>
    <row r="1347" spans="19:26" ht="13.5" customHeight="1">
      <c r="S1347" s="943"/>
      <c r="T1347" s="944"/>
      <c r="U1347" s="944"/>
      <c r="V1347" s="945"/>
      <c r="W1347" s="1273" t="s">
        <v>3661</v>
      </c>
      <c r="X1347" s="1274"/>
      <c r="Y1347" s="942">
        <v>4.8700000000000002E-4</v>
      </c>
      <c r="Z1347" s="927" t="s">
        <v>3381</v>
      </c>
    </row>
    <row r="1348" spans="19:26" ht="13.5" customHeight="1">
      <c r="S1348" s="943"/>
      <c r="T1348" s="944"/>
      <c r="U1348" s="944"/>
      <c r="V1348" s="945"/>
      <c r="W1348" s="1273" t="s">
        <v>3608</v>
      </c>
      <c r="X1348" s="1274"/>
      <c r="Y1348" s="1267">
        <v>3.88E-4</v>
      </c>
      <c r="Z1348" s="927" t="s">
        <v>3381</v>
      </c>
    </row>
    <row r="1349" spans="19:26" ht="13.5" customHeight="1">
      <c r="S1349" s="943"/>
      <c r="T1349" s="944"/>
      <c r="U1349" s="944"/>
      <c r="V1349" s="945"/>
      <c r="W1349" s="1273" t="s">
        <v>3609</v>
      </c>
      <c r="X1349" s="1274"/>
      <c r="Y1349" s="1267"/>
      <c r="Z1349" s="927" t="s">
        <v>3381</v>
      </c>
    </row>
    <row r="1350" spans="19:26" ht="13.5" customHeight="1">
      <c r="S1350" s="943"/>
      <c r="T1350" s="944"/>
      <c r="U1350" s="944"/>
      <c r="V1350" s="945"/>
      <c r="W1350" s="1273" t="s">
        <v>3610</v>
      </c>
      <c r="X1350" s="1274"/>
      <c r="Y1350" s="1267"/>
      <c r="Z1350" s="927" t="s">
        <v>3381</v>
      </c>
    </row>
    <row r="1351" spans="19:26" ht="13.5" customHeight="1">
      <c r="S1351" s="943"/>
      <c r="T1351" s="944"/>
      <c r="U1351" s="944"/>
      <c r="V1351" s="945"/>
      <c r="W1351" s="1273" t="s">
        <v>3611</v>
      </c>
      <c r="X1351" s="1274"/>
      <c r="Y1351" s="1267"/>
      <c r="Z1351" s="927" t="s">
        <v>3381</v>
      </c>
    </row>
    <row r="1352" spans="19:26" ht="13.5" customHeight="1">
      <c r="S1352" s="943"/>
      <c r="T1352" s="944"/>
      <c r="U1352" s="944"/>
      <c r="V1352" s="945"/>
      <c r="W1352" s="1273" t="s">
        <v>3874</v>
      </c>
      <c r="X1352" s="1274"/>
      <c r="Y1352" s="1267"/>
      <c r="Z1352" s="927" t="s">
        <v>3381</v>
      </c>
    </row>
    <row r="1353" spans="19:26" ht="13.5" customHeight="1">
      <c r="S1353" s="943"/>
      <c r="T1353" s="944"/>
      <c r="U1353" s="944"/>
      <c r="V1353" s="945"/>
      <c r="W1353" s="1273" t="s">
        <v>6153</v>
      </c>
      <c r="X1353" s="1274"/>
      <c r="Y1353" s="1267"/>
      <c r="Z1353" s="927" t="s">
        <v>3381</v>
      </c>
    </row>
    <row r="1354" spans="19:26" ht="13.5" customHeight="1">
      <c r="S1354" s="943"/>
      <c r="T1354" s="944"/>
      <c r="U1354" s="944"/>
      <c r="V1354" s="945"/>
      <c r="W1354" s="1273" t="s">
        <v>3612</v>
      </c>
      <c r="X1354" s="1274"/>
      <c r="Y1354" s="1267"/>
      <c r="Z1354" s="927" t="s">
        <v>3381</v>
      </c>
    </row>
    <row r="1355" spans="19:26">
      <c r="S1355" s="943"/>
      <c r="T1355" s="944"/>
      <c r="U1355" s="944"/>
      <c r="V1355" s="945"/>
      <c r="W1355" s="1273" t="s">
        <v>3851</v>
      </c>
      <c r="X1355" s="1274"/>
      <c r="Y1355" s="942">
        <v>5.7700000000000004E-4</v>
      </c>
      <c r="Z1355" s="927" t="s">
        <v>3381</v>
      </c>
    </row>
    <row r="1356" spans="19:26">
      <c r="S1356" s="943"/>
      <c r="T1356" s="944"/>
      <c r="U1356" s="944"/>
      <c r="V1356" s="945"/>
      <c r="W1356" s="1273" t="s">
        <v>3869</v>
      </c>
      <c r="X1356" s="1274"/>
      <c r="Y1356" s="942">
        <v>2.3E-5</v>
      </c>
      <c r="Z1356" s="927" t="s">
        <v>3381</v>
      </c>
    </row>
    <row r="1357" spans="19:26">
      <c r="S1357" s="943"/>
      <c r="T1357" s="944"/>
      <c r="U1357" s="944"/>
      <c r="V1357" s="945"/>
      <c r="W1357" s="1273" t="s">
        <v>3621</v>
      </c>
      <c r="X1357" s="1274"/>
      <c r="Y1357" s="942">
        <v>2.7900000000000001E-4</v>
      </c>
      <c r="Z1357" s="927" t="s">
        <v>3381</v>
      </c>
    </row>
    <row r="1358" spans="19:26">
      <c r="S1358" s="943"/>
      <c r="T1358" s="944"/>
      <c r="U1358" s="944"/>
      <c r="V1358" s="945"/>
      <c r="W1358" s="1273" t="s">
        <v>4093</v>
      </c>
      <c r="X1358" s="1274"/>
      <c r="Y1358" s="942">
        <v>4.8999999999999998E-4</v>
      </c>
      <c r="Z1358" s="927" t="s">
        <v>3381</v>
      </c>
    </row>
    <row r="1359" spans="19:26" ht="13.5" customHeight="1">
      <c r="S1359" s="943"/>
      <c r="T1359" s="944"/>
      <c r="U1359" s="944"/>
      <c r="V1359" s="945"/>
      <c r="W1359" s="1273" t="s">
        <v>3755</v>
      </c>
      <c r="X1359" s="1274"/>
      <c r="Y1359" s="952">
        <v>4.5300000000000001E-4</v>
      </c>
      <c r="Z1359" s="927" t="s">
        <v>3381</v>
      </c>
    </row>
    <row r="1360" spans="19:26" ht="14.25" customHeight="1">
      <c r="S1360" s="943"/>
      <c r="T1360" s="944"/>
      <c r="U1360" s="944"/>
      <c r="V1360" s="945"/>
      <c r="W1360" s="1273" t="s">
        <v>3697</v>
      </c>
      <c r="X1360" s="1274"/>
      <c r="Y1360" s="942">
        <v>4.46E-4</v>
      </c>
      <c r="Z1360" s="927" t="s">
        <v>3381</v>
      </c>
    </row>
    <row r="1361" spans="19:26">
      <c r="S1361" s="943"/>
      <c r="T1361" s="944"/>
      <c r="U1361" s="944"/>
      <c r="V1361" s="945"/>
      <c r="W1361" s="1273" t="s">
        <v>4035</v>
      </c>
      <c r="X1361" s="1274"/>
      <c r="Y1361" s="1267">
        <v>4.6000000000000001E-4</v>
      </c>
      <c r="Z1361" s="927" t="s">
        <v>3381</v>
      </c>
    </row>
    <row r="1362" spans="19:26" ht="14.25" customHeight="1">
      <c r="S1362" s="943"/>
      <c r="T1362" s="944"/>
      <c r="U1362" s="944"/>
      <c r="V1362" s="945"/>
      <c r="W1362" s="1273" t="s">
        <v>4036</v>
      </c>
      <c r="X1362" s="1274"/>
      <c r="Y1362" s="1267"/>
      <c r="Z1362" s="927" t="s">
        <v>3381</v>
      </c>
    </row>
    <row r="1363" spans="19:26" ht="14.25" customHeight="1">
      <c r="S1363" s="943"/>
      <c r="T1363" s="944"/>
      <c r="U1363" s="944"/>
      <c r="V1363" s="945"/>
      <c r="W1363" s="1273" t="s">
        <v>4037</v>
      </c>
      <c r="X1363" s="1274"/>
      <c r="Y1363" s="1267"/>
      <c r="Z1363" s="927" t="s">
        <v>3381</v>
      </c>
    </row>
    <row r="1364" spans="19:26">
      <c r="S1364" s="943"/>
      <c r="T1364" s="944"/>
      <c r="U1364" s="944"/>
      <c r="V1364" s="945"/>
      <c r="W1364" s="1273" t="s">
        <v>3721</v>
      </c>
      <c r="X1364" s="1274"/>
      <c r="Y1364" s="942">
        <v>4.8200000000000001E-4</v>
      </c>
      <c r="Z1364" s="927" t="s">
        <v>3381</v>
      </c>
    </row>
    <row r="1365" spans="19:26" ht="14.25" customHeight="1">
      <c r="S1365" s="943"/>
      <c r="T1365" s="944"/>
      <c r="U1365" s="944"/>
      <c r="V1365" s="945"/>
      <c r="W1365" s="1273" t="s">
        <v>3604</v>
      </c>
      <c r="X1365" s="1274"/>
      <c r="Y1365" s="1267">
        <v>4.0499999999999998E-4</v>
      </c>
      <c r="Z1365" s="927"/>
    </row>
    <row r="1366" spans="19:26" ht="13.5" customHeight="1">
      <c r="S1366" s="943"/>
      <c r="T1366" s="944"/>
      <c r="U1366" s="944"/>
      <c r="V1366" s="945"/>
      <c r="W1366" s="1273" t="s">
        <v>3605</v>
      </c>
      <c r="X1366" s="1274"/>
      <c r="Y1366" s="1267"/>
      <c r="Z1366" s="927"/>
    </row>
    <row r="1367" spans="19:26">
      <c r="S1367" s="943"/>
      <c r="T1367" s="944"/>
      <c r="U1367" s="944"/>
      <c r="V1367" s="945"/>
      <c r="W1367" s="1273" t="s">
        <v>3870</v>
      </c>
      <c r="X1367" s="1274"/>
      <c r="Y1367" s="1267"/>
      <c r="Z1367" s="927" t="s">
        <v>3381</v>
      </c>
    </row>
    <row r="1368" spans="19:26" ht="13.5" customHeight="1">
      <c r="S1368" s="943"/>
      <c r="T1368" s="944"/>
      <c r="U1368" s="944"/>
      <c r="V1368" s="945"/>
      <c r="W1368" s="1273" t="s">
        <v>3871</v>
      </c>
      <c r="X1368" s="1274"/>
      <c r="Y1368" s="1267"/>
      <c r="Z1368" s="927" t="s">
        <v>3381</v>
      </c>
    </row>
    <row r="1369" spans="19:26" ht="14.25" customHeight="1">
      <c r="S1369" s="943"/>
      <c r="T1369" s="944"/>
      <c r="U1369" s="944"/>
      <c r="V1369" s="945"/>
      <c r="W1369" s="1273" t="s">
        <v>3872</v>
      </c>
      <c r="X1369" s="1274"/>
      <c r="Y1369" s="1267"/>
      <c r="Z1369" s="927" t="s">
        <v>3381</v>
      </c>
    </row>
    <row r="1370" spans="19:26" ht="14.25" customHeight="1">
      <c r="S1370" s="943"/>
      <c r="T1370" s="944"/>
      <c r="U1370" s="944"/>
      <c r="V1370" s="945"/>
      <c r="W1370" s="1273" t="s">
        <v>3873</v>
      </c>
      <c r="X1370" s="1274"/>
      <c r="Y1370" s="1267"/>
      <c r="Z1370" s="927" t="s">
        <v>3381</v>
      </c>
    </row>
    <row r="1371" spans="19:26">
      <c r="S1371" s="943"/>
      <c r="T1371" s="944"/>
      <c r="U1371" s="944"/>
      <c r="V1371" s="945"/>
      <c r="W1371" s="1273" t="s">
        <v>3606</v>
      </c>
      <c r="X1371" s="1274"/>
      <c r="Y1371" s="1267"/>
      <c r="Z1371" s="927" t="s">
        <v>3381</v>
      </c>
    </row>
    <row r="1372" spans="19:26">
      <c r="S1372" s="943"/>
      <c r="T1372" s="944"/>
      <c r="U1372" s="944"/>
      <c r="V1372" s="945"/>
      <c r="W1372" s="1273" t="s">
        <v>3650</v>
      </c>
      <c r="X1372" s="1274"/>
      <c r="Y1372" s="942">
        <v>4.6099999999999998E-4</v>
      </c>
      <c r="Z1372" s="927" t="s">
        <v>3381</v>
      </c>
    </row>
    <row r="1373" spans="19:26">
      <c r="S1373" s="943"/>
      <c r="T1373" s="944"/>
      <c r="U1373" s="944"/>
      <c r="V1373" s="945"/>
      <c r="W1373" s="1273" t="s">
        <v>5919</v>
      </c>
      <c r="X1373" s="1274"/>
      <c r="Y1373" s="942">
        <v>3.88E-4</v>
      </c>
      <c r="Z1373" s="927" t="s">
        <v>3381</v>
      </c>
    </row>
    <row r="1374" spans="19:26">
      <c r="S1374" s="943"/>
      <c r="T1374" s="944"/>
      <c r="U1374" s="944"/>
      <c r="V1374" s="945"/>
      <c r="W1374" s="1273" t="s">
        <v>3641</v>
      </c>
      <c r="X1374" s="1274"/>
      <c r="Y1374" s="942">
        <v>4.44E-4</v>
      </c>
      <c r="Z1374" s="927" t="s">
        <v>3381</v>
      </c>
    </row>
    <row r="1375" spans="19:26">
      <c r="S1375" s="943"/>
      <c r="T1375" s="944"/>
      <c r="U1375" s="944"/>
      <c r="V1375" s="945"/>
      <c r="W1375" s="1273" t="s">
        <v>3632</v>
      </c>
      <c r="X1375" s="1274"/>
      <c r="Y1375" s="1267" t="s">
        <v>4627</v>
      </c>
      <c r="Z1375" s="927" t="s">
        <v>3381</v>
      </c>
    </row>
    <row r="1376" spans="19:26" ht="14.25" customHeight="1">
      <c r="S1376" s="943"/>
      <c r="T1376" s="944"/>
      <c r="U1376" s="944"/>
      <c r="V1376" s="945"/>
      <c r="W1376" s="1273" t="s">
        <v>3633</v>
      </c>
      <c r="X1376" s="1274"/>
      <c r="Y1376" s="1267"/>
      <c r="Z1376" s="927" t="s">
        <v>3381</v>
      </c>
    </row>
    <row r="1377" spans="19:26">
      <c r="S1377" s="943"/>
      <c r="T1377" s="944"/>
      <c r="U1377" s="944"/>
      <c r="V1377" s="945"/>
      <c r="W1377" s="1273" t="s">
        <v>3634</v>
      </c>
      <c r="X1377" s="1274"/>
      <c r="Y1377" s="1260"/>
      <c r="Z1377" s="927" t="s">
        <v>3381</v>
      </c>
    </row>
    <row r="1378" spans="19:26" ht="14.25" customHeight="1">
      <c r="S1378" s="943"/>
      <c r="T1378" s="944"/>
      <c r="U1378" s="944"/>
      <c r="V1378" s="945"/>
      <c r="W1378" s="1273" t="s">
        <v>3635</v>
      </c>
      <c r="X1378" s="1274"/>
      <c r="Y1378" s="1260"/>
      <c r="Z1378" s="927" t="s">
        <v>3381</v>
      </c>
    </row>
    <row r="1379" spans="19:26" ht="14.25" customHeight="1">
      <c r="S1379" s="943"/>
      <c r="T1379" s="944"/>
      <c r="U1379" s="944"/>
      <c r="V1379" s="945"/>
      <c r="W1379" s="1273" t="s">
        <v>3636</v>
      </c>
      <c r="X1379" s="1274"/>
      <c r="Y1379" s="1260"/>
      <c r="Z1379" s="927" t="s">
        <v>3381</v>
      </c>
    </row>
    <row r="1380" spans="19:26">
      <c r="S1380" s="943"/>
      <c r="T1380" s="944"/>
      <c r="U1380" s="944"/>
      <c r="V1380" s="945"/>
      <c r="W1380" s="1273" t="s">
        <v>3637</v>
      </c>
      <c r="X1380" s="1274"/>
      <c r="Y1380" s="1260"/>
      <c r="Z1380" s="927" t="s">
        <v>3381</v>
      </c>
    </row>
    <row r="1381" spans="19:26" ht="14.25" customHeight="1">
      <c r="S1381" s="943"/>
      <c r="T1381" s="944"/>
      <c r="U1381" s="944"/>
      <c r="V1381" s="945"/>
      <c r="W1381" s="1273" t="s">
        <v>3642</v>
      </c>
      <c r="X1381" s="1274"/>
      <c r="Y1381" s="956">
        <v>2.0000000000000001E-4</v>
      </c>
      <c r="Z1381" s="927" t="s">
        <v>3381</v>
      </c>
    </row>
    <row r="1382" spans="19:26" ht="14.25" customHeight="1">
      <c r="S1382" s="943"/>
      <c r="T1382" s="944"/>
      <c r="U1382" s="944"/>
      <c r="V1382" s="945"/>
      <c r="W1382" s="1273" t="s">
        <v>3607</v>
      </c>
      <c r="X1382" s="1274"/>
      <c r="Y1382" s="956">
        <v>4.4299999999999998E-4</v>
      </c>
      <c r="Z1382" s="927" t="s">
        <v>3381</v>
      </c>
    </row>
    <row r="1383" spans="19:26">
      <c r="S1383" s="943"/>
      <c r="T1383" s="944"/>
      <c r="U1383" s="944"/>
      <c r="V1383" s="945"/>
      <c r="W1383" s="1273" t="s">
        <v>3835</v>
      </c>
      <c r="X1383" s="1274"/>
      <c r="Y1383" s="956" t="s">
        <v>6309</v>
      </c>
      <c r="Z1383" s="927" t="s">
        <v>3381</v>
      </c>
    </row>
    <row r="1384" spans="19:26">
      <c r="S1384" s="943"/>
      <c r="T1384" s="944"/>
      <c r="U1384" s="944"/>
      <c r="V1384" s="945"/>
      <c r="W1384" s="1273" t="s">
        <v>3585</v>
      </c>
      <c r="X1384" s="1274"/>
      <c r="Y1384" s="956">
        <v>6.1499999999999999E-4</v>
      </c>
      <c r="Z1384" s="927" t="s">
        <v>3381</v>
      </c>
    </row>
    <row r="1385" spans="19:26" ht="13.5" customHeight="1">
      <c r="S1385" s="943"/>
      <c r="T1385" s="944"/>
      <c r="U1385" s="944"/>
      <c r="V1385" s="945"/>
      <c r="W1385" s="1273" t="s">
        <v>3656</v>
      </c>
      <c r="X1385" s="1274"/>
      <c r="Y1385" s="956" t="s">
        <v>4627</v>
      </c>
      <c r="Z1385" s="927" t="s">
        <v>3381</v>
      </c>
    </row>
    <row r="1386" spans="19:26">
      <c r="S1386" s="943"/>
      <c r="T1386" s="944"/>
      <c r="U1386" s="944"/>
      <c r="V1386" s="945"/>
      <c r="W1386" s="1273" t="s">
        <v>3894</v>
      </c>
      <c r="X1386" s="1274"/>
      <c r="Y1386" s="956">
        <v>7.7099999999999998E-4</v>
      </c>
      <c r="Z1386" s="927" t="s">
        <v>3381</v>
      </c>
    </row>
    <row r="1387" spans="19:26">
      <c r="S1387" s="943"/>
      <c r="T1387" s="944"/>
      <c r="U1387" s="944"/>
      <c r="V1387" s="945"/>
      <c r="W1387" s="1273" t="s">
        <v>3679</v>
      </c>
      <c r="X1387" s="1274"/>
      <c r="Y1387" s="1260">
        <v>4.6200000000000001E-4</v>
      </c>
      <c r="Z1387" s="927" t="s">
        <v>3381</v>
      </c>
    </row>
    <row r="1388" spans="19:26" ht="13.5" customHeight="1">
      <c r="S1388" s="943"/>
      <c r="T1388" s="944"/>
      <c r="U1388" s="944"/>
      <c r="V1388" s="945"/>
      <c r="W1388" s="1273" t="s">
        <v>4045</v>
      </c>
      <c r="X1388" s="1274"/>
      <c r="Y1388" s="1260"/>
      <c r="Z1388" s="927" t="s">
        <v>3381</v>
      </c>
    </row>
    <row r="1389" spans="19:26" ht="14.25" customHeight="1">
      <c r="S1389" s="943"/>
      <c r="T1389" s="944"/>
      <c r="U1389" s="944"/>
      <c r="V1389" s="945"/>
      <c r="W1389" s="1273" t="s">
        <v>3680</v>
      </c>
      <c r="X1389" s="1274"/>
      <c r="Y1389" s="1261"/>
      <c r="Z1389" s="927" t="s">
        <v>3381</v>
      </c>
    </row>
    <row r="1390" spans="19:26" ht="14.25" customHeight="1">
      <c r="S1390" s="943"/>
      <c r="T1390" s="944"/>
      <c r="U1390" s="944"/>
      <c r="V1390" s="945"/>
      <c r="W1390" s="1273" t="s">
        <v>3848</v>
      </c>
      <c r="X1390" s="1274"/>
      <c r="Y1390" s="957">
        <v>4.7600000000000002E-4</v>
      </c>
      <c r="Z1390" s="927" t="s">
        <v>3381</v>
      </c>
    </row>
    <row r="1391" spans="19:26">
      <c r="S1391" s="943"/>
      <c r="T1391" s="944"/>
      <c r="U1391" s="944"/>
      <c r="V1391" s="945"/>
      <c r="W1391" s="1273" t="s">
        <v>3600</v>
      </c>
      <c r="X1391" s="1274"/>
      <c r="Y1391" s="956">
        <v>5.2899999999999996E-4</v>
      </c>
      <c r="Z1391" s="927" t="s">
        <v>3381</v>
      </c>
    </row>
    <row r="1392" spans="19:26">
      <c r="S1392" s="943"/>
      <c r="T1392" s="944"/>
      <c r="U1392" s="944"/>
      <c r="V1392" s="945"/>
      <c r="W1392" s="1273" t="s">
        <v>3747</v>
      </c>
      <c r="X1392" s="1274"/>
      <c r="Y1392" s="956">
        <v>3.6999999999999999E-4</v>
      </c>
      <c r="Z1392" s="927" t="s">
        <v>3381</v>
      </c>
    </row>
    <row r="1393" spans="19:26">
      <c r="S1393" s="943"/>
      <c r="T1393" s="944"/>
      <c r="U1393" s="944"/>
      <c r="V1393" s="945"/>
      <c r="W1393" s="1273" t="s">
        <v>3638</v>
      </c>
      <c r="X1393" s="1274"/>
      <c r="Y1393" s="956">
        <v>6.2299999999999996E-4</v>
      </c>
      <c r="Z1393" s="927" t="s">
        <v>3381</v>
      </c>
    </row>
    <row r="1394" spans="19:26" ht="14.25" customHeight="1">
      <c r="S1394" s="943"/>
      <c r="T1394" s="944"/>
      <c r="U1394" s="944"/>
      <c r="V1394" s="945"/>
      <c r="W1394" s="1273" t="s">
        <v>3643</v>
      </c>
      <c r="X1394" s="1274"/>
      <c r="Y1394" s="956">
        <v>4.64E-4</v>
      </c>
      <c r="Z1394" s="927" t="s">
        <v>3381</v>
      </c>
    </row>
    <row r="1395" spans="19:26" ht="13.5" customHeight="1">
      <c r="S1395" s="943"/>
      <c r="T1395" s="944"/>
      <c r="U1395" s="944"/>
      <c r="V1395" s="945"/>
      <c r="W1395" s="1273" t="s">
        <v>4179</v>
      </c>
      <c r="X1395" s="1274"/>
      <c r="Y1395" s="956">
        <v>5.4699999999999996E-4</v>
      </c>
      <c r="Z1395" s="927" t="s">
        <v>3381</v>
      </c>
    </row>
    <row r="1396" spans="19:26">
      <c r="S1396" s="943"/>
      <c r="T1396" s="944"/>
      <c r="U1396" s="944"/>
      <c r="V1396" s="945"/>
      <c r="W1396" s="1273" t="s">
        <v>4105</v>
      </c>
      <c r="X1396" s="1274"/>
      <c r="Y1396" s="956">
        <v>4.1199999999999999E-4</v>
      </c>
      <c r="Z1396" s="927" t="s">
        <v>3381</v>
      </c>
    </row>
    <row r="1397" spans="19:26" ht="13.5" customHeight="1">
      <c r="S1397" s="943"/>
      <c r="T1397" s="944"/>
      <c r="U1397" s="944"/>
      <c r="V1397" s="945"/>
      <c r="W1397" s="1273" t="s">
        <v>3584</v>
      </c>
      <c r="X1397" s="1274"/>
      <c r="Y1397" s="954">
        <v>4.5100000000000001E-4</v>
      </c>
      <c r="Z1397" s="927" t="s">
        <v>3381</v>
      </c>
    </row>
    <row r="1398" spans="19:26" ht="14.25" customHeight="1">
      <c r="S1398" s="943"/>
      <c r="T1398" s="944"/>
      <c r="U1398" s="944"/>
      <c r="V1398" s="945"/>
      <c r="W1398" s="1273" t="s">
        <v>3698</v>
      </c>
      <c r="X1398" s="1274"/>
      <c r="Y1398" s="956">
        <v>4.7399999999999997E-4</v>
      </c>
      <c r="Z1398" s="927" t="s">
        <v>3381</v>
      </c>
    </row>
    <row r="1399" spans="19:26" ht="14.25" customHeight="1">
      <c r="S1399" s="943"/>
      <c r="T1399" s="944"/>
      <c r="U1399" s="944"/>
      <c r="V1399" s="945"/>
      <c r="W1399" s="1273" t="s">
        <v>3658</v>
      </c>
      <c r="X1399" s="1274"/>
      <c r="Y1399" s="956">
        <v>4.4499999999999997E-4</v>
      </c>
      <c r="Z1399" s="927" t="s">
        <v>3381</v>
      </c>
    </row>
    <row r="1400" spans="19:26" ht="14.25" customHeight="1">
      <c r="S1400" s="943"/>
      <c r="T1400" s="944"/>
      <c r="U1400" s="944"/>
      <c r="V1400" s="945"/>
      <c r="W1400" s="1273" t="s">
        <v>4157</v>
      </c>
      <c r="X1400" s="1274"/>
      <c r="Y1400" s="956">
        <v>4.4499999999999997E-4</v>
      </c>
      <c r="Z1400" s="927" t="s">
        <v>3381</v>
      </c>
    </row>
    <row r="1401" spans="19:26" ht="14.25" customHeight="1">
      <c r="S1401" s="943"/>
      <c r="T1401" s="944"/>
      <c r="U1401" s="944"/>
      <c r="V1401" s="945"/>
      <c r="W1401" s="1273" t="s">
        <v>3646</v>
      </c>
      <c r="X1401" s="1274"/>
      <c r="Y1401" s="956">
        <v>4.9200000000000003E-4</v>
      </c>
      <c r="Z1401" s="927" t="s">
        <v>3381</v>
      </c>
    </row>
    <row r="1402" spans="19:26" ht="14.25" customHeight="1">
      <c r="S1402" s="943"/>
      <c r="T1402" s="944"/>
      <c r="U1402" s="944"/>
      <c r="V1402" s="945"/>
      <c r="W1402" s="1273" t="s">
        <v>4163</v>
      </c>
      <c r="X1402" s="1274"/>
      <c r="Y1402" s="956">
        <v>4.3600000000000003E-4</v>
      </c>
      <c r="Z1402" s="927" t="s">
        <v>3381</v>
      </c>
    </row>
    <row r="1403" spans="19:26">
      <c r="S1403" s="943"/>
      <c r="T1403" s="944"/>
      <c r="U1403" s="944"/>
      <c r="V1403" s="945"/>
      <c r="W1403" s="1273" t="s">
        <v>3710</v>
      </c>
      <c r="X1403" s="1274"/>
      <c r="Y1403" s="956">
        <v>1.3100000000000001E-4</v>
      </c>
      <c r="Z1403" s="927" t="s">
        <v>3381</v>
      </c>
    </row>
    <row r="1404" spans="19:26" ht="14.25" customHeight="1">
      <c r="S1404" s="943"/>
      <c r="T1404" s="944"/>
      <c r="U1404" s="944"/>
      <c r="V1404" s="945"/>
      <c r="W1404" s="1273" t="s">
        <v>5920</v>
      </c>
      <c r="X1404" s="1274"/>
      <c r="Y1404" s="956">
        <v>3.1700000000000001E-4</v>
      </c>
      <c r="Z1404" s="927" t="s">
        <v>3381</v>
      </c>
    </row>
    <row r="1405" spans="19:26" ht="14.25" customHeight="1">
      <c r="S1405" s="943"/>
      <c r="T1405" s="944"/>
      <c r="U1405" s="944"/>
      <c r="V1405" s="945"/>
      <c r="W1405" s="1273" t="s">
        <v>3832</v>
      </c>
      <c r="X1405" s="1274"/>
      <c r="Y1405" s="956">
        <v>4.0299999999999998E-4</v>
      </c>
      <c r="Z1405" s="927" t="s">
        <v>3381</v>
      </c>
    </row>
    <row r="1406" spans="19:26">
      <c r="S1406" s="943"/>
      <c r="T1406" s="944"/>
      <c r="U1406" s="944"/>
      <c r="V1406" s="945"/>
      <c r="W1406" s="1273" t="s">
        <v>5921</v>
      </c>
      <c r="X1406" s="1274"/>
      <c r="Y1406" s="1260">
        <v>4.3399999999999998E-4</v>
      </c>
      <c r="Z1406" s="927" t="s">
        <v>3381</v>
      </c>
    </row>
    <row r="1407" spans="19:26">
      <c r="S1407" s="943"/>
      <c r="T1407" s="944"/>
      <c r="U1407" s="944"/>
      <c r="V1407" s="945"/>
      <c r="W1407" s="1273" t="s">
        <v>6154</v>
      </c>
      <c r="X1407" s="1274"/>
      <c r="Y1407" s="1260"/>
      <c r="Z1407" s="927" t="s">
        <v>3381</v>
      </c>
    </row>
    <row r="1408" spans="19:26">
      <c r="S1408" s="943"/>
      <c r="T1408" s="944"/>
      <c r="U1408" s="944"/>
      <c r="V1408" s="945"/>
      <c r="W1408" s="1273" t="s">
        <v>6155</v>
      </c>
      <c r="X1408" s="1274"/>
      <c r="Y1408" s="1260"/>
      <c r="Z1408" s="927" t="s">
        <v>3381</v>
      </c>
    </row>
    <row r="1409" spans="19:26" ht="14.25" customHeight="1">
      <c r="S1409" s="943"/>
      <c r="T1409" s="944"/>
      <c r="U1409" s="944"/>
      <c r="V1409" s="945"/>
      <c r="W1409" s="1273" t="s">
        <v>6156</v>
      </c>
      <c r="X1409" s="1274"/>
      <c r="Y1409" s="1260"/>
      <c r="Z1409" s="927" t="s">
        <v>3381</v>
      </c>
    </row>
    <row r="1410" spans="19:26" ht="14.25" customHeight="1">
      <c r="S1410" s="943"/>
      <c r="T1410" s="944"/>
      <c r="U1410" s="944"/>
      <c r="V1410" s="945"/>
      <c r="W1410" s="1273" t="s">
        <v>3972</v>
      </c>
      <c r="X1410" s="1274"/>
      <c r="Y1410" s="956">
        <v>5.0299999999999997E-4</v>
      </c>
      <c r="Z1410" s="927" t="s">
        <v>3381</v>
      </c>
    </row>
    <row r="1411" spans="19:26" ht="14.25" customHeight="1">
      <c r="S1411" s="943"/>
      <c r="T1411" s="944"/>
      <c r="U1411" s="944"/>
      <c r="V1411" s="945"/>
      <c r="W1411" s="1273" t="s">
        <v>3655</v>
      </c>
      <c r="X1411" s="1274"/>
      <c r="Y1411" s="956">
        <v>4.6799999999999999E-4</v>
      </c>
      <c r="Z1411" s="927" t="s">
        <v>3381</v>
      </c>
    </row>
    <row r="1412" spans="19:26">
      <c r="S1412" s="943"/>
      <c r="T1412" s="944"/>
      <c r="U1412" s="944"/>
      <c r="V1412" s="945"/>
      <c r="W1412" s="1273" t="s">
        <v>3744</v>
      </c>
      <c r="X1412" s="1274"/>
      <c r="Y1412" s="956">
        <v>4.4099999999999999E-4</v>
      </c>
      <c r="Z1412" s="927" t="s">
        <v>3381</v>
      </c>
    </row>
    <row r="1413" spans="19:26">
      <c r="S1413" s="943"/>
      <c r="T1413" s="944"/>
      <c r="U1413" s="944"/>
      <c r="V1413" s="945"/>
      <c r="W1413" s="1273" t="s">
        <v>5922</v>
      </c>
      <c r="X1413" s="1274"/>
      <c r="Y1413" s="956">
        <v>3.9100000000000002E-4</v>
      </c>
      <c r="Z1413" s="927" t="s">
        <v>3381</v>
      </c>
    </row>
    <row r="1414" spans="19:26">
      <c r="S1414" s="943"/>
      <c r="T1414" s="944"/>
      <c r="U1414" s="944"/>
      <c r="V1414" s="945"/>
      <c r="W1414" s="1273" t="s">
        <v>3923</v>
      </c>
      <c r="X1414" s="1274"/>
      <c r="Y1414" s="956">
        <v>3.8999999999999999E-4</v>
      </c>
      <c r="Z1414" s="927" t="s">
        <v>3381</v>
      </c>
    </row>
    <row r="1415" spans="19:26" ht="14.25" customHeight="1">
      <c r="S1415" s="943"/>
      <c r="T1415" s="944"/>
      <c r="U1415" s="944"/>
      <c r="V1415" s="945"/>
      <c r="W1415" s="1273" t="s">
        <v>3850</v>
      </c>
      <c r="X1415" s="1274"/>
      <c r="Y1415" s="956">
        <v>5.3899999999999998E-4</v>
      </c>
      <c r="Z1415" s="927" t="s">
        <v>3381</v>
      </c>
    </row>
    <row r="1416" spans="19:26">
      <c r="S1416" s="943"/>
      <c r="T1416" s="944"/>
      <c r="U1416" s="944"/>
      <c r="V1416" s="945"/>
      <c r="W1416" s="1273" t="s">
        <v>4175</v>
      </c>
      <c r="X1416" s="1274"/>
      <c r="Y1416" s="1260">
        <v>4.8500000000000003E-4</v>
      </c>
      <c r="Z1416" s="927" t="s">
        <v>3381</v>
      </c>
    </row>
    <row r="1417" spans="19:26">
      <c r="S1417" s="943"/>
      <c r="T1417" s="944"/>
      <c r="U1417" s="944"/>
      <c r="V1417" s="945"/>
      <c r="W1417" s="1273" t="s">
        <v>6157</v>
      </c>
      <c r="X1417" s="1274"/>
      <c r="Y1417" s="1260"/>
      <c r="Z1417" s="927" t="s">
        <v>3381</v>
      </c>
    </row>
    <row r="1418" spans="19:26">
      <c r="S1418" s="943"/>
      <c r="T1418" s="944"/>
      <c r="U1418" s="944"/>
      <c r="V1418" s="945"/>
      <c r="W1418" s="1273" t="s">
        <v>4176</v>
      </c>
      <c r="X1418" s="1274"/>
      <c r="Y1418" s="1261"/>
      <c r="Z1418" s="927" t="s">
        <v>3381</v>
      </c>
    </row>
    <row r="1419" spans="19:26">
      <c r="S1419" s="943"/>
      <c r="T1419" s="944"/>
      <c r="U1419" s="944"/>
      <c r="V1419" s="945"/>
      <c r="W1419" s="1273" t="s">
        <v>3949</v>
      </c>
      <c r="X1419" s="1274"/>
      <c r="Y1419" s="953">
        <v>3.7199999999999999E-4</v>
      </c>
      <c r="Z1419" s="927" t="s">
        <v>3381</v>
      </c>
    </row>
    <row r="1420" spans="19:26" ht="14.25" customHeight="1">
      <c r="S1420" s="943"/>
      <c r="T1420" s="944"/>
      <c r="U1420" s="944"/>
      <c r="V1420" s="945"/>
      <c r="W1420" s="1273" t="s">
        <v>3849</v>
      </c>
      <c r="X1420" s="1274"/>
      <c r="Y1420" s="956">
        <v>4.64E-4</v>
      </c>
      <c r="Z1420" s="927" t="s">
        <v>3381</v>
      </c>
    </row>
    <row r="1421" spans="19:26">
      <c r="S1421" s="943"/>
      <c r="T1421" s="944"/>
      <c r="U1421" s="944"/>
      <c r="V1421" s="945"/>
      <c r="W1421" s="1273" t="s">
        <v>3731</v>
      </c>
      <c r="X1421" s="1274"/>
      <c r="Y1421" s="956">
        <v>1.55E-4</v>
      </c>
      <c r="Z1421" s="927" t="s">
        <v>3381</v>
      </c>
    </row>
    <row r="1422" spans="19:26">
      <c r="S1422" s="943"/>
      <c r="T1422" s="944"/>
      <c r="U1422" s="944"/>
      <c r="V1422" s="945"/>
      <c r="W1422" s="1273" t="s">
        <v>3891</v>
      </c>
      <c r="X1422" s="1274"/>
      <c r="Y1422" s="956">
        <v>8.0199999999999998E-4</v>
      </c>
      <c r="Z1422" s="927" t="s">
        <v>3381</v>
      </c>
    </row>
    <row r="1423" spans="19:26" ht="13.5" customHeight="1">
      <c r="S1423" s="943"/>
      <c r="T1423" s="944"/>
      <c r="U1423" s="944"/>
      <c r="V1423" s="945"/>
      <c r="W1423" s="1273" t="s">
        <v>4137</v>
      </c>
      <c r="X1423" s="1274"/>
      <c r="Y1423" s="956">
        <v>4.8500000000000003E-4</v>
      </c>
      <c r="Z1423" s="927" t="s">
        <v>3381</v>
      </c>
    </row>
    <row r="1424" spans="19:26">
      <c r="S1424" s="943"/>
      <c r="T1424" s="944"/>
      <c r="U1424" s="944"/>
      <c r="V1424" s="945"/>
      <c r="W1424" s="1273" t="s">
        <v>3993</v>
      </c>
      <c r="X1424" s="1274"/>
      <c r="Y1424" s="956">
        <v>3.2000000000000003E-4</v>
      </c>
      <c r="Z1424" s="927" t="s">
        <v>3381</v>
      </c>
    </row>
    <row r="1425" spans="19:26" ht="13.5" customHeight="1">
      <c r="S1425" s="943"/>
      <c r="T1425" s="944"/>
      <c r="U1425" s="944"/>
      <c r="V1425" s="945"/>
      <c r="W1425" s="1273" t="s">
        <v>5923</v>
      </c>
      <c r="X1425" s="1274"/>
      <c r="Y1425" s="956">
        <v>5.1900000000000004E-4</v>
      </c>
      <c r="Z1425" s="927" t="s">
        <v>3381</v>
      </c>
    </row>
    <row r="1426" spans="19:26" ht="14.25" customHeight="1">
      <c r="S1426" s="943"/>
      <c r="T1426" s="944"/>
      <c r="U1426" s="944"/>
      <c r="V1426" s="945"/>
      <c r="W1426" s="1273" t="s">
        <v>3971</v>
      </c>
      <c r="X1426" s="1274"/>
      <c r="Y1426" s="956">
        <v>4.4200000000000001E-4</v>
      </c>
      <c r="Z1426" s="927" t="s">
        <v>3381</v>
      </c>
    </row>
    <row r="1427" spans="19:26">
      <c r="S1427" s="943"/>
      <c r="T1427" s="944"/>
      <c r="U1427" s="944"/>
      <c r="V1427" s="945"/>
      <c r="W1427" s="1273" t="s">
        <v>4145</v>
      </c>
      <c r="X1427" s="1274"/>
      <c r="Y1427" s="956">
        <v>3.2299999999999999E-4</v>
      </c>
      <c r="Z1427" s="927" t="s">
        <v>3381</v>
      </c>
    </row>
    <row r="1428" spans="19:26" ht="14.25" customHeight="1">
      <c r="S1428" s="943"/>
      <c r="T1428" s="944"/>
      <c r="U1428" s="944"/>
      <c r="V1428" s="945"/>
      <c r="W1428" s="1273" t="s">
        <v>4149</v>
      </c>
      <c r="X1428" s="1274"/>
      <c r="Y1428" s="956">
        <v>5.0000000000000001E-4</v>
      </c>
      <c r="Z1428" s="927" t="s">
        <v>3381</v>
      </c>
    </row>
    <row r="1429" spans="19:26" ht="14.25" customHeight="1">
      <c r="S1429" s="943"/>
      <c r="T1429" s="944"/>
      <c r="U1429" s="944"/>
      <c r="V1429" s="945"/>
      <c r="W1429" s="1273" t="s">
        <v>4004</v>
      </c>
      <c r="X1429" s="1274"/>
      <c r="Y1429" s="956">
        <v>4.35E-4</v>
      </c>
      <c r="Z1429" s="927" t="s">
        <v>3381</v>
      </c>
    </row>
    <row r="1430" spans="19:26" ht="13.5" customHeight="1">
      <c r="S1430" s="943"/>
      <c r="T1430" s="944"/>
      <c r="U1430" s="944"/>
      <c r="V1430" s="945"/>
      <c r="W1430" s="1273" t="s">
        <v>4136</v>
      </c>
      <c r="X1430" s="1274"/>
      <c r="Y1430" s="956">
        <v>4.2700000000000002E-4</v>
      </c>
      <c r="Z1430" s="927" t="s">
        <v>3381</v>
      </c>
    </row>
    <row r="1431" spans="19:26" ht="13.5" customHeight="1">
      <c r="S1431" s="943"/>
      <c r="T1431" s="944"/>
      <c r="U1431" s="944"/>
      <c r="V1431" s="945"/>
      <c r="W1431" s="1273" t="s">
        <v>3941</v>
      </c>
      <c r="X1431" s="1274"/>
      <c r="Y1431" s="956">
        <v>5.1000000000000004E-4</v>
      </c>
      <c r="Z1431" s="927" t="s">
        <v>3381</v>
      </c>
    </row>
    <row r="1432" spans="19:26" ht="13.5" customHeight="1">
      <c r="S1432" s="943"/>
      <c r="T1432" s="944"/>
      <c r="U1432" s="944"/>
      <c r="V1432" s="945"/>
      <c r="W1432" s="1273" t="s">
        <v>5924</v>
      </c>
      <c r="X1432" s="1274"/>
      <c r="Y1432" s="954">
        <v>3.6999999999999999E-4</v>
      </c>
      <c r="Z1432" s="927" t="s">
        <v>3381</v>
      </c>
    </row>
    <row r="1433" spans="19:26">
      <c r="S1433" s="943"/>
      <c r="T1433" s="944"/>
      <c r="U1433" s="944"/>
      <c r="V1433" s="945"/>
      <c r="W1433" s="1273" t="s">
        <v>4094</v>
      </c>
      <c r="X1433" s="1274"/>
      <c r="Y1433" s="956">
        <v>7.2400000000000003E-4</v>
      </c>
      <c r="Z1433" s="927" t="s">
        <v>3381</v>
      </c>
    </row>
    <row r="1434" spans="19:26" ht="13.5" customHeight="1">
      <c r="S1434" s="943"/>
      <c r="T1434" s="944"/>
      <c r="U1434" s="944"/>
      <c r="V1434" s="945"/>
      <c r="W1434" s="1273" t="s">
        <v>4138</v>
      </c>
      <c r="X1434" s="1274"/>
      <c r="Y1434" s="956">
        <v>4.5199999999999998E-4</v>
      </c>
      <c r="Z1434" s="927" t="s">
        <v>3381</v>
      </c>
    </row>
    <row r="1435" spans="19:26" ht="14.25" customHeight="1">
      <c r="S1435" s="943"/>
      <c r="T1435" s="944"/>
      <c r="U1435" s="944"/>
      <c r="V1435" s="945"/>
      <c r="W1435" s="1273" t="s">
        <v>5925</v>
      </c>
      <c r="X1435" s="1274"/>
      <c r="Y1435" s="956">
        <v>3.4200000000000002E-4</v>
      </c>
      <c r="Z1435" s="927" t="s">
        <v>3381</v>
      </c>
    </row>
    <row r="1436" spans="19:26">
      <c r="S1436" s="943"/>
      <c r="T1436" s="944"/>
      <c r="U1436" s="944"/>
      <c r="V1436" s="945"/>
      <c r="W1436" s="1273" t="s">
        <v>3988</v>
      </c>
      <c r="X1436" s="1274"/>
      <c r="Y1436" s="956">
        <v>4.9200000000000003E-4</v>
      </c>
      <c r="Z1436" s="927" t="s">
        <v>3381</v>
      </c>
    </row>
    <row r="1437" spans="19:26" ht="14.25" customHeight="1">
      <c r="S1437" s="943"/>
      <c r="T1437" s="944"/>
      <c r="U1437" s="944"/>
      <c r="V1437" s="945"/>
      <c r="W1437" s="1273" t="s">
        <v>4123</v>
      </c>
      <c r="X1437" s="1274"/>
      <c r="Y1437" s="956">
        <v>5.71E-4</v>
      </c>
      <c r="Z1437" s="927" t="s">
        <v>3381</v>
      </c>
    </row>
    <row r="1438" spans="19:26" ht="14.25" customHeight="1">
      <c r="S1438" s="943"/>
      <c r="T1438" s="944"/>
      <c r="U1438" s="944"/>
      <c r="V1438" s="945"/>
      <c r="W1438" s="1273" t="s">
        <v>4143</v>
      </c>
      <c r="X1438" s="1274"/>
      <c r="Y1438" s="956">
        <v>4.2999999999999999E-4</v>
      </c>
      <c r="Z1438" s="927" t="s">
        <v>3381</v>
      </c>
    </row>
    <row r="1439" spans="19:26" ht="13.5" customHeight="1">
      <c r="S1439" s="943"/>
      <c r="T1439" s="944"/>
      <c r="U1439" s="944"/>
      <c r="V1439" s="945"/>
      <c r="W1439" s="1273" t="s">
        <v>4101</v>
      </c>
      <c r="X1439" s="1274"/>
      <c r="Y1439" s="956">
        <v>4.0299999999999998E-4</v>
      </c>
      <c r="Z1439" s="927" t="s">
        <v>3381</v>
      </c>
    </row>
    <row r="1440" spans="19:26">
      <c r="S1440" s="943"/>
      <c r="T1440" s="944"/>
      <c r="U1440" s="944"/>
      <c r="V1440" s="945"/>
      <c r="W1440" s="1273" t="s">
        <v>4061</v>
      </c>
      <c r="X1440" s="1274"/>
      <c r="Y1440" s="956">
        <v>4.84E-4</v>
      </c>
      <c r="Z1440" s="927" t="s">
        <v>3381</v>
      </c>
    </row>
    <row r="1441" spans="19:26" ht="13.5" customHeight="1">
      <c r="S1441" s="943"/>
      <c r="T1441" s="944"/>
      <c r="U1441" s="944"/>
      <c r="V1441" s="945"/>
      <c r="W1441" s="1273" t="s">
        <v>3964</v>
      </c>
      <c r="X1441" s="1274"/>
      <c r="Y1441" s="956">
        <v>4.4900000000000002E-4</v>
      </c>
      <c r="Z1441" s="927" t="s">
        <v>3381</v>
      </c>
    </row>
    <row r="1442" spans="19:26" ht="14.25" customHeight="1">
      <c r="S1442" s="943"/>
      <c r="T1442" s="944"/>
      <c r="U1442" s="944"/>
      <c r="V1442" s="945"/>
      <c r="W1442" s="1273" t="s">
        <v>3864</v>
      </c>
      <c r="X1442" s="1274"/>
      <c r="Y1442" s="956">
        <v>5.3499999999999999E-4</v>
      </c>
      <c r="Z1442" s="927" t="s">
        <v>3381</v>
      </c>
    </row>
    <row r="1443" spans="19:26" ht="13.5" customHeight="1">
      <c r="S1443" s="943"/>
      <c r="T1443" s="944"/>
      <c r="U1443" s="944"/>
      <c r="V1443" s="945"/>
      <c r="W1443" s="1273" t="s">
        <v>5926</v>
      </c>
      <c r="X1443" s="1274"/>
      <c r="Y1443" s="954">
        <v>4.4499999999999997E-4</v>
      </c>
      <c r="Z1443" s="927" t="s">
        <v>3381</v>
      </c>
    </row>
    <row r="1444" spans="19:26">
      <c r="S1444" s="943"/>
      <c r="T1444" s="944"/>
      <c r="U1444" s="944"/>
      <c r="V1444" s="945"/>
      <c r="W1444" s="1273" t="s">
        <v>3852</v>
      </c>
      <c r="X1444" s="1274"/>
      <c r="Y1444" s="1262">
        <v>4.6900000000000002E-4</v>
      </c>
      <c r="Z1444" s="927" t="s">
        <v>3381</v>
      </c>
    </row>
    <row r="1445" spans="19:26" ht="13.5" customHeight="1">
      <c r="S1445" s="943"/>
      <c r="T1445" s="944"/>
      <c r="U1445" s="944"/>
      <c r="V1445" s="945"/>
      <c r="W1445" s="1273" t="s">
        <v>3853</v>
      </c>
      <c r="X1445" s="1274"/>
      <c r="Y1445" s="1260"/>
      <c r="Z1445" s="927" t="s">
        <v>3381</v>
      </c>
    </row>
    <row r="1446" spans="19:26" ht="14.25" customHeight="1">
      <c r="S1446" s="943"/>
      <c r="T1446" s="944"/>
      <c r="U1446" s="944"/>
      <c r="V1446" s="945"/>
      <c r="W1446" s="1273" t="s">
        <v>3854</v>
      </c>
      <c r="X1446" s="1274"/>
      <c r="Y1446" s="1261"/>
      <c r="Z1446" s="927" t="s">
        <v>3381</v>
      </c>
    </row>
    <row r="1447" spans="19:26">
      <c r="S1447" s="943"/>
      <c r="T1447" s="944"/>
      <c r="U1447" s="944"/>
      <c r="V1447" s="945"/>
      <c r="W1447" s="1273" t="s">
        <v>4080</v>
      </c>
      <c r="X1447" s="1274"/>
      <c r="Y1447" s="953">
        <v>5.5699999999999999E-4</v>
      </c>
      <c r="Z1447" s="927" t="s">
        <v>3381</v>
      </c>
    </row>
    <row r="1448" spans="19:26" ht="13.5" customHeight="1">
      <c r="S1448" s="943"/>
      <c r="T1448" s="944"/>
      <c r="U1448" s="944"/>
      <c r="V1448" s="945"/>
      <c r="W1448" s="1273" t="s">
        <v>4127</v>
      </c>
      <c r="X1448" s="1274"/>
      <c r="Y1448" s="956">
        <v>6.5899999999999997E-4</v>
      </c>
      <c r="Z1448" s="927" t="s">
        <v>3381</v>
      </c>
    </row>
    <row r="1449" spans="19:26">
      <c r="S1449" s="943"/>
      <c r="T1449" s="944"/>
      <c r="U1449" s="944"/>
      <c r="V1449" s="945"/>
      <c r="W1449" s="1273" t="s">
        <v>5927</v>
      </c>
      <c r="X1449" s="1274"/>
      <c r="Y1449" s="956">
        <v>4.9899999999999999E-4</v>
      </c>
      <c r="Z1449" s="927" t="s">
        <v>3381</v>
      </c>
    </row>
    <row r="1450" spans="19:26" ht="13.5" customHeight="1">
      <c r="S1450" s="943"/>
      <c r="T1450" s="944"/>
      <c r="U1450" s="944"/>
      <c r="V1450" s="945"/>
      <c r="W1450" s="1273" t="s">
        <v>3885</v>
      </c>
      <c r="X1450" s="1274"/>
      <c r="Y1450" s="956">
        <v>5.0699999999999996E-4</v>
      </c>
      <c r="Z1450" s="927" t="s">
        <v>3381</v>
      </c>
    </row>
    <row r="1451" spans="19:26">
      <c r="S1451" s="943"/>
      <c r="T1451" s="944"/>
      <c r="U1451" s="944"/>
      <c r="V1451" s="945"/>
      <c r="W1451" s="1273" t="s">
        <v>5928</v>
      </c>
      <c r="X1451" s="1274"/>
      <c r="Y1451" s="1260">
        <v>1.1900000000000001E-4</v>
      </c>
      <c r="Z1451" s="927" t="s">
        <v>3381</v>
      </c>
    </row>
    <row r="1452" spans="19:26" ht="14.25" customHeight="1">
      <c r="S1452" s="943"/>
      <c r="T1452" s="944"/>
      <c r="U1452" s="944"/>
      <c r="V1452" s="945"/>
      <c r="W1452" s="1273" t="s">
        <v>6158</v>
      </c>
      <c r="X1452" s="1274"/>
      <c r="Y1452" s="1260"/>
      <c r="Z1452" s="927" t="s">
        <v>3381</v>
      </c>
    </row>
    <row r="1453" spans="19:26">
      <c r="S1453" s="943"/>
      <c r="T1453" s="944"/>
      <c r="U1453" s="944"/>
      <c r="V1453" s="945"/>
      <c r="W1453" s="1273" t="s">
        <v>5929</v>
      </c>
      <c r="X1453" s="1274"/>
      <c r="Y1453" s="1260">
        <v>4.73E-4</v>
      </c>
      <c r="Z1453" s="927" t="s">
        <v>3381</v>
      </c>
    </row>
    <row r="1454" spans="19:26">
      <c r="S1454" s="943"/>
      <c r="T1454" s="944"/>
      <c r="U1454" s="944"/>
      <c r="V1454" s="945"/>
      <c r="W1454" s="1273" t="s">
        <v>6159</v>
      </c>
      <c r="X1454" s="1274"/>
      <c r="Y1454" s="1260"/>
      <c r="Z1454" s="927" t="s">
        <v>3381</v>
      </c>
    </row>
    <row r="1455" spans="19:26">
      <c r="S1455" s="943"/>
      <c r="T1455" s="944"/>
      <c r="U1455" s="944"/>
      <c r="V1455" s="945"/>
      <c r="W1455" s="1273" t="s">
        <v>6160</v>
      </c>
      <c r="X1455" s="1274"/>
      <c r="Y1455" s="1260"/>
      <c r="Z1455" s="927" t="s">
        <v>3381</v>
      </c>
    </row>
    <row r="1456" spans="19:26">
      <c r="S1456" s="943"/>
      <c r="T1456" s="944"/>
      <c r="U1456" s="944"/>
      <c r="V1456" s="945"/>
      <c r="W1456" s="1273" t="s">
        <v>3893</v>
      </c>
      <c r="X1456" s="1274"/>
      <c r="Y1456" s="956">
        <v>3.3700000000000001E-4</v>
      </c>
      <c r="Z1456" s="927" t="s">
        <v>3381</v>
      </c>
    </row>
    <row r="1457" spans="19:26">
      <c r="S1457" s="943"/>
      <c r="T1457" s="944"/>
      <c r="U1457" s="944"/>
      <c r="V1457" s="945"/>
      <c r="W1457" s="1273" t="s">
        <v>5930</v>
      </c>
      <c r="X1457" s="1274"/>
      <c r="Y1457" s="956">
        <v>5.3700000000000004E-4</v>
      </c>
      <c r="Z1457" s="927" t="s">
        <v>3381</v>
      </c>
    </row>
    <row r="1458" spans="19:26">
      <c r="S1458" s="943"/>
      <c r="T1458" s="944"/>
      <c r="U1458" s="944"/>
      <c r="V1458" s="945"/>
      <c r="W1458" s="1273" t="s">
        <v>5931</v>
      </c>
      <c r="X1458" s="1274"/>
      <c r="Y1458" s="956">
        <v>8.1800000000000004E-4</v>
      </c>
      <c r="Z1458" s="927" t="s">
        <v>3381</v>
      </c>
    </row>
    <row r="1459" spans="19:26">
      <c r="S1459" s="943"/>
      <c r="T1459" s="944"/>
      <c r="U1459" s="944"/>
      <c r="V1459" s="945"/>
      <c r="W1459" s="1273" t="s">
        <v>5932</v>
      </c>
      <c r="X1459" s="1274"/>
      <c r="Y1459" s="956">
        <v>0</v>
      </c>
      <c r="Z1459" s="927" t="s">
        <v>3381</v>
      </c>
    </row>
    <row r="1460" spans="19:26">
      <c r="S1460" s="943"/>
      <c r="T1460" s="944"/>
      <c r="U1460" s="944"/>
      <c r="V1460" s="945"/>
      <c r="W1460" s="1273" t="s">
        <v>5933</v>
      </c>
      <c r="X1460" s="1274"/>
      <c r="Y1460" s="1260">
        <v>2.5999999999999998E-5</v>
      </c>
      <c r="Z1460" s="927" t="s">
        <v>3381</v>
      </c>
    </row>
    <row r="1461" spans="19:26">
      <c r="S1461" s="943"/>
      <c r="T1461" s="944"/>
      <c r="U1461" s="944"/>
      <c r="V1461" s="945"/>
      <c r="W1461" s="1273" t="s">
        <v>6161</v>
      </c>
      <c r="X1461" s="1274"/>
      <c r="Y1461" s="1263"/>
      <c r="Z1461" s="927" t="s">
        <v>3381</v>
      </c>
    </row>
    <row r="1462" spans="19:26">
      <c r="S1462" s="943"/>
      <c r="T1462" s="944"/>
      <c r="U1462" s="944"/>
      <c r="V1462" s="945"/>
      <c r="W1462" s="1273" t="s">
        <v>6162</v>
      </c>
      <c r="X1462" s="1274"/>
      <c r="Y1462" s="1263"/>
      <c r="Z1462" s="927" t="s">
        <v>3381</v>
      </c>
    </row>
    <row r="1463" spans="19:26">
      <c r="S1463" s="943"/>
      <c r="T1463" s="944"/>
      <c r="U1463" s="944"/>
      <c r="V1463" s="945"/>
      <c r="W1463" s="1273" t="s">
        <v>5934</v>
      </c>
      <c r="X1463" s="1274"/>
      <c r="Y1463" s="958">
        <v>3.2000000000000003E-4</v>
      </c>
      <c r="Z1463" s="927" t="s">
        <v>3381</v>
      </c>
    </row>
    <row r="1464" spans="19:26">
      <c r="S1464" s="943"/>
      <c r="T1464" s="944"/>
      <c r="U1464" s="944"/>
      <c r="V1464" s="945"/>
      <c r="W1464" s="1273" t="s">
        <v>5935</v>
      </c>
      <c r="X1464" s="1274"/>
      <c r="Y1464" s="1263">
        <v>3.9100000000000002E-4</v>
      </c>
      <c r="Z1464" s="927" t="s">
        <v>3381</v>
      </c>
    </row>
    <row r="1465" spans="19:26">
      <c r="S1465" s="943"/>
      <c r="T1465" s="944"/>
      <c r="U1465" s="944"/>
      <c r="V1465" s="945"/>
      <c r="W1465" s="1273" t="s">
        <v>6163</v>
      </c>
      <c r="X1465" s="1274"/>
      <c r="Y1465" s="1263"/>
      <c r="Z1465" s="927" t="s">
        <v>3381</v>
      </c>
    </row>
    <row r="1466" spans="19:26">
      <c r="S1466" s="943"/>
      <c r="T1466" s="944"/>
      <c r="U1466" s="944"/>
      <c r="V1466" s="945"/>
      <c r="W1466" s="1273" t="s">
        <v>6164</v>
      </c>
      <c r="X1466" s="1274"/>
      <c r="Y1466" s="1264"/>
      <c r="Z1466" s="927" t="s">
        <v>3381</v>
      </c>
    </row>
    <row r="1467" spans="19:26">
      <c r="S1467" s="943"/>
      <c r="T1467" s="944"/>
      <c r="U1467" s="944"/>
      <c r="V1467" s="945"/>
      <c r="W1467" s="1273" t="s">
        <v>5936</v>
      </c>
      <c r="X1467" s="1274"/>
      <c r="Y1467" s="953">
        <v>4.8500000000000003E-4</v>
      </c>
      <c r="Z1467" s="927" t="s">
        <v>3381</v>
      </c>
    </row>
    <row r="1468" spans="19:26">
      <c r="S1468" s="943"/>
      <c r="T1468" s="944"/>
      <c r="U1468" s="944"/>
      <c r="V1468" s="945"/>
      <c r="W1468" s="1273" t="s">
        <v>5937</v>
      </c>
      <c r="X1468" s="1274"/>
      <c r="Y1468" s="956">
        <v>5.5000000000000003E-4</v>
      </c>
      <c r="Z1468" s="927" t="s">
        <v>3381</v>
      </c>
    </row>
    <row r="1469" spans="19:26">
      <c r="S1469" s="943"/>
      <c r="T1469" s="944"/>
      <c r="U1469" s="944"/>
      <c r="V1469" s="945"/>
      <c r="W1469" s="1273" t="s">
        <v>5938</v>
      </c>
      <c r="X1469" s="1274"/>
      <c r="Y1469" s="1260">
        <v>1.9599999999999999E-4</v>
      </c>
      <c r="Z1469" s="927" t="s">
        <v>3381</v>
      </c>
    </row>
    <row r="1470" spans="19:26">
      <c r="S1470" s="943"/>
      <c r="T1470" s="944"/>
      <c r="U1470" s="944"/>
      <c r="V1470" s="945"/>
      <c r="W1470" s="1273" t="s">
        <v>6165</v>
      </c>
      <c r="X1470" s="1274"/>
      <c r="Y1470" s="1263"/>
      <c r="Z1470" s="927" t="s">
        <v>3381</v>
      </c>
    </row>
    <row r="1471" spans="19:26">
      <c r="S1471" s="943"/>
      <c r="T1471" s="944"/>
      <c r="U1471" s="944"/>
      <c r="V1471" s="945"/>
      <c r="W1471" s="1273" t="s">
        <v>6166</v>
      </c>
      <c r="X1471" s="1274"/>
      <c r="Y1471" s="1265"/>
      <c r="Z1471" s="927" t="s">
        <v>3381</v>
      </c>
    </row>
    <row r="1472" spans="19:26">
      <c r="S1472" s="943"/>
      <c r="T1472" s="944"/>
      <c r="U1472" s="944"/>
      <c r="V1472" s="945"/>
      <c r="W1472" s="1273" t="s">
        <v>5939</v>
      </c>
      <c r="X1472" s="1274"/>
      <c r="Y1472" s="956">
        <v>4.9100000000000001E-4</v>
      </c>
      <c r="Z1472" s="927" t="s">
        <v>3381</v>
      </c>
    </row>
    <row r="1473" spans="19:26">
      <c r="S1473" s="943"/>
      <c r="T1473" s="944"/>
      <c r="U1473" s="944"/>
      <c r="V1473" s="945"/>
      <c r="W1473" s="1305" t="s">
        <v>5940</v>
      </c>
      <c r="X1473" s="1306"/>
      <c r="Y1473" s="959">
        <v>5.2300000000000003E-4</v>
      </c>
      <c r="Z1473" s="927" t="s">
        <v>3381</v>
      </c>
    </row>
    <row r="1474" spans="19:26">
      <c r="S1474" s="943"/>
      <c r="T1474" s="944"/>
      <c r="U1474" s="944"/>
      <c r="V1474" s="945"/>
      <c r="W1474" s="1266" t="s">
        <v>3267</v>
      </c>
      <c r="X1474" s="1266"/>
      <c r="Y1474" s="933">
        <v>4.2900000000000002E-4</v>
      </c>
      <c r="Z1474" s="927" t="s">
        <v>3381</v>
      </c>
    </row>
    <row r="1475" spans="19:26">
      <c r="S1475" s="943"/>
      <c r="T1475" s="944"/>
      <c r="U1475" s="944"/>
      <c r="V1475" s="945"/>
      <c r="W1475" s="1266" t="s">
        <v>3268</v>
      </c>
      <c r="X1475" s="1266"/>
      <c r="Y1475" s="933"/>
      <c r="Z1475" s="927"/>
    </row>
    <row r="1476" spans="19:26">
      <c r="S1476" s="943"/>
      <c r="T1476" s="944"/>
      <c r="U1476" s="944"/>
      <c r="V1476" s="945"/>
      <c r="W1476" s="1266" t="s">
        <v>3269</v>
      </c>
      <c r="X1476" s="1266"/>
      <c r="Y1476" s="933"/>
      <c r="Z1476" s="927"/>
    </row>
    <row r="1477" spans="19:26">
      <c r="S1477" s="943"/>
      <c r="T1477" s="944"/>
      <c r="U1477" s="944"/>
      <c r="V1477" s="945"/>
      <c r="W1477" s="933" t="s">
        <v>6167</v>
      </c>
      <c r="X1477" s="933"/>
      <c r="Y1477" s="933">
        <v>4.3800000000000002E-4</v>
      </c>
      <c r="Z1477" s="933" t="s">
        <v>3381</v>
      </c>
    </row>
    <row r="1478" spans="19:26">
      <c r="S1478" s="943"/>
      <c r="T1478" s="944"/>
      <c r="U1478" s="944"/>
      <c r="V1478" s="945"/>
      <c r="W1478" s="933" t="s">
        <v>6168</v>
      </c>
      <c r="X1478" s="933"/>
      <c r="Y1478" s="933">
        <v>4.3800000000000002E-4</v>
      </c>
      <c r="Z1478" s="933" t="s">
        <v>3381</v>
      </c>
    </row>
    <row r="1479" spans="19:26">
      <c r="S1479" s="943"/>
      <c r="T1479" s="944"/>
      <c r="U1479" s="944"/>
      <c r="V1479" s="945"/>
      <c r="W1479" s="933" t="s">
        <v>6169</v>
      </c>
      <c r="X1479" s="933"/>
      <c r="Y1479" s="933">
        <v>4.3800000000000002E-4</v>
      </c>
      <c r="Z1479" s="933" t="s">
        <v>3381</v>
      </c>
    </row>
    <row r="1480" spans="19:26">
      <c r="S1480" s="943"/>
      <c r="T1480" s="944"/>
      <c r="U1480" s="944"/>
      <c r="V1480" s="945"/>
      <c r="W1480" s="933" t="s">
        <v>6170</v>
      </c>
      <c r="X1480" s="933"/>
      <c r="Y1480" s="933">
        <v>4.3800000000000002E-4</v>
      </c>
      <c r="Z1480" s="933" t="s">
        <v>3381</v>
      </c>
    </row>
    <row r="1481" spans="19:26">
      <c r="S1481" s="943"/>
      <c r="T1481" s="944"/>
      <c r="U1481" s="944"/>
      <c r="V1481" s="945"/>
      <c r="W1481" s="933" t="s">
        <v>6171</v>
      </c>
      <c r="X1481" s="933"/>
      <c r="Y1481" s="933">
        <v>4.3800000000000002E-4</v>
      </c>
      <c r="Z1481" s="933" t="s">
        <v>3381</v>
      </c>
    </row>
    <row r="1482" spans="19:26">
      <c r="S1482" s="943"/>
      <c r="T1482" s="944"/>
      <c r="U1482" s="944"/>
      <c r="V1482" s="945"/>
      <c r="W1482" s="933" t="s">
        <v>6172</v>
      </c>
      <c r="X1482" s="933"/>
      <c r="Y1482" s="933">
        <v>4.3800000000000002E-4</v>
      </c>
      <c r="Z1482" s="933" t="s">
        <v>3381</v>
      </c>
    </row>
    <row r="1483" spans="19:26">
      <c r="S1483" s="943"/>
      <c r="T1483" s="944"/>
      <c r="U1483" s="944"/>
      <c r="V1483" s="945"/>
      <c r="W1483" s="933" t="s">
        <v>6173</v>
      </c>
      <c r="X1483" s="933"/>
      <c r="Y1483" s="933">
        <v>4.3800000000000002E-4</v>
      </c>
      <c r="Z1483" s="933" t="s">
        <v>3381</v>
      </c>
    </row>
    <row r="1484" spans="19:26">
      <c r="S1484" s="943"/>
      <c r="T1484" s="944"/>
      <c r="U1484" s="944"/>
      <c r="V1484" s="945"/>
      <c r="W1484" s="933" t="s">
        <v>6174</v>
      </c>
      <c r="X1484" s="933"/>
      <c r="Y1484" s="933">
        <v>4.3800000000000002E-4</v>
      </c>
      <c r="Z1484" s="933" t="s">
        <v>3381</v>
      </c>
    </row>
    <row r="1485" spans="19:26">
      <c r="S1485" s="943"/>
      <c r="T1485" s="944"/>
      <c r="U1485" s="944"/>
      <c r="V1485" s="945"/>
      <c r="W1485" s="933" t="s">
        <v>6175</v>
      </c>
      <c r="X1485" s="933"/>
      <c r="Y1485" s="933">
        <v>4.3800000000000002E-4</v>
      </c>
      <c r="Z1485" s="933" t="s">
        <v>3381</v>
      </c>
    </row>
    <row r="1486" spans="19:26">
      <c r="S1486" s="960"/>
      <c r="T1486" s="961"/>
      <c r="U1486" s="961"/>
      <c r="V1486" s="962"/>
      <c r="W1486" s="933" t="s">
        <v>6176</v>
      </c>
      <c r="X1486" s="933"/>
      <c r="Y1486" s="933">
        <v>7.0899999999999999E-4</v>
      </c>
      <c r="Z1486" s="933" t="s">
        <v>3381</v>
      </c>
    </row>
  </sheetData>
  <sheetProtection algorithmName="SHA-512" hashValue="p0VrRA2cteikT5300ChaS7SNO+KTOxgwk5eY+MK0pjfqZ0J6ZtmE5scnEm1dxCRU9N1H0Bd4V+rk8wLOt+QGuA==" saltValue="BXGz7Dv1ZZ2Cx0DNnXwdjQ==" spinCount="100000" sheet="1" objects="1" scenarios="1"/>
  <mergeCells count="1841">
    <mergeCell ref="S53:T53"/>
    <mergeCell ref="I23:K23"/>
    <mergeCell ref="N56:Q56"/>
    <mergeCell ref="G57:J58"/>
    <mergeCell ref="K57:M58"/>
    <mergeCell ref="G65:J66"/>
    <mergeCell ref="K65:M66"/>
    <mergeCell ref="D82:E83"/>
    <mergeCell ref="I109:L110"/>
    <mergeCell ref="I111:J111"/>
    <mergeCell ref="K111:L111"/>
    <mergeCell ref="I112:J112"/>
    <mergeCell ref="K112:L112"/>
    <mergeCell ref="I164:J164"/>
    <mergeCell ref="K164:L164"/>
    <mergeCell ref="K71:M72"/>
    <mergeCell ref="J80:L80"/>
    <mergeCell ref="E90:J90"/>
    <mergeCell ref="O113:P113"/>
    <mergeCell ref="E120:H120"/>
    <mergeCell ref="M120:N120"/>
    <mergeCell ref="O120:P120"/>
    <mergeCell ref="K59:M60"/>
    <mergeCell ref="D121:H121"/>
    <mergeCell ref="G63:J64"/>
    <mergeCell ref="K63:M64"/>
    <mergeCell ref="N63:Q64"/>
    <mergeCell ref="D81:I81"/>
    <mergeCell ref="D57:F58"/>
    <mergeCell ref="D63:F64"/>
    <mergeCell ref="H95:I95"/>
    <mergeCell ref="E88:F89"/>
    <mergeCell ref="D65:F66"/>
    <mergeCell ref="D67:F68"/>
    <mergeCell ref="N75:Q76"/>
    <mergeCell ref="K69:M70"/>
    <mergeCell ref="N69:Q70"/>
    <mergeCell ref="G71:J72"/>
    <mergeCell ref="N65:Q66"/>
    <mergeCell ref="G67:J68"/>
    <mergeCell ref="K67:M68"/>
    <mergeCell ref="N67:Q68"/>
    <mergeCell ref="G69:J70"/>
    <mergeCell ref="J82:L82"/>
    <mergeCell ref="J83:L83"/>
    <mergeCell ref="G82:H82"/>
    <mergeCell ref="G83:H83"/>
    <mergeCell ref="H88:I88"/>
    <mergeCell ref="K94:M94"/>
    <mergeCell ref="D69:F70"/>
    <mergeCell ref="I89:J89"/>
    <mergeCell ref="E92:J92"/>
    <mergeCell ref="E93:J93"/>
    <mergeCell ref="K91:M91"/>
    <mergeCell ref="K92:M92"/>
    <mergeCell ref="K93:M93"/>
    <mergeCell ref="AJ136:AK136"/>
    <mergeCell ref="E94:F95"/>
    <mergeCell ref="H94:I94"/>
    <mergeCell ref="D71:F72"/>
    <mergeCell ref="D73:F74"/>
    <mergeCell ref="D75:F76"/>
    <mergeCell ref="G75:J76"/>
    <mergeCell ref="K75:M76"/>
    <mergeCell ref="K95:M95"/>
    <mergeCell ref="O145:P145"/>
    <mergeCell ref="E140:H140"/>
    <mergeCell ref="M140:N140"/>
    <mergeCell ref="O140:P140"/>
    <mergeCell ref="D141:H141"/>
    <mergeCell ref="M141:N141"/>
    <mergeCell ref="N71:Q72"/>
    <mergeCell ref="G73:J74"/>
    <mergeCell ref="K73:M74"/>
    <mergeCell ref="N73:Q74"/>
    <mergeCell ref="D112:H112"/>
    <mergeCell ref="D137:H137"/>
    <mergeCell ref="M137:N137"/>
    <mergeCell ref="O137:P137"/>
    <mergeCell ref="O139:P139"/>
    <mergeCell ref="D115:H115"/>
    <mergeCell ref="E116:H116"/>
    <mergeCell ref="D87:D95"/>
    <mergeCell ref="D117:H117"/>
    <mergeCell ref="E118:H118"/>
    <mergeCell ref="D119:H119"/>
    <mergeCell ref="K116:L116"/>
    <mergeCell ref="I117:J117"/>
    <mergeCell ref="M112:N112"/>
    <mergeCell ref="O112:P112"/>
    <mergeCell ref="D113:H113"/>
    <mergeCell ref="M113:N113"/>
    <mergeCell ref="M109:O110"/>
    <mergeCell ref="C98:I98"/>
    <mergeCell ref="L98:Q98"/>
    <mergeCell ref="O121:P121"/>
    <mergeCell ref="E91:J91"/>
    <mergeCell ref="Y143:AB143"/>
    <mergeCell ref="I137:J137"/>
    <mergeCell ref="K137:L137"/>
    <mergeCell ref="I138:J138"/>
    <mergeCell ref="K138:L138"/>
    <mergeCell ref="I139:J139"/>
    <mergeCell ref="K139:L139"/>
    <mergeCell ref="I140:J140"/>
    <mergeCell ref="K140:L140"/>
    <mergeCell ref="I141:J141"/>
    <mergeCell ref="D111:H111"/>
    <mergeCell ref="M111:P111"/>
    <mergeCell ref="E136:H136"/>
    <mergeCell ref="O141:P141"/>
    <mergeCell ref="D139:H139"/>
    <mergeCell ref="M139:N139"/>
    <mergeCell ref="I144:L144"/>
    <mergeCell ref="M144:P144"/>
    <mergeCell ref="K141:L141"/>
    <mergeCell ref="I142:J142"/>
    <mergeCell ref="K142:L142"/>
    <mergeCell ref="M114:N114"/>
    <mergeCell ref="O114:P114"/>
    <mergeCell ref="M115:N115"/>
    <mergeCell ref="O115:P115"/>
    <mergeCell ref="M116:N116"/>
    <mergeCell ref="O116:P116"/>
    <mergeCell ref="M117:N117"/>
    <mergeCell ref="O117:P117"/>
    <mergeCell ref="M118:N118"/>
    <mergeCell ref="O118:P118"/>
    <mergeCell ref="M119:N119"/>
    <mergeCell ref="O119:P119"/>
    <mergeCell ref="K117:L117"/>
    <mergeCell ref="I118:J118"/>
    <mergeCell ref="K118:L118"/>
    <mergeCell ref="I119:J119"/>
    <mergeCell ref="K119:L119"/>
    <mergeCell ref="M121:N121"/>
    <mergeCell ref="E14:I14"/>
    <mergeCell ref="D23:F23"/>
    <mergeCell ref="D27:F27"/>
    <mergeCell ref="I27:J27"/>
    <mergeCell ref="M27:O27"/>
    <mergeCell ref="D31:F31"/>
    <mergeCell ref="G31:I31"/>
    <mergeCell ref="J31:L31"/>
    <mergeCell ref="M31:O31"/>
    <mergeCell ref="E157:H157"/>
    <mergeCell ref="M157:N157"/>
    <mergeCell ref="O157:P157"/>
    <mergeCell ref="E159:H159"/>
    <mergeCell ref="M159:N159"/>
    <mergeCell ref="O159:P159"/>
    <mergeCell ref="E142:H142"/>
    <mergeCell ref="M142:N142"/>
    <mergeCell ref="O142:P142"/>
    <mergeCell ref="K133:L133"/>
    <mergeCell ref="D51:S51"/>
    <mergeCell ref="G54:Q55"/>
    <mergeCell ref="D59:F60"/>
    <mergeCell ref="D61:F62"/>
    <mergeCell ref="D36:F36"/>
    <mergeCell ref="G36:I36"/>
    <mergeCell ref="J36:L36"/>
    <mergeCell ref="M36:O36"/>
    <mergeCell ref="D46:H46"/>
    <mergeCell ref="N57:Q58"/>
    <mergeCell ref="G59:J60"/>
    <mergeCell ref="O158:P158"/>
    <mergeCell ref="K145:L145"/>
    <mergeCell ref="N59:Q60"/>
    <mergeCell ref="G61:J62"/>
    <mergeCell ref="K61:M62"/>
    <mergeCell ref="N61:Q62"/>
    <mergeCell ref="G56:J56"/>
    <mergeCell ref="K56:M56"/>
    <mergeCell ref="I133:J133"/>
    <mergeCell ref="E114:H114"/>
    <mergeCell ref="I121:J121"/>
    <mergeCell ref="K121:L121"/>
    <mergeCell ref="O163:P163"/>
    <mergeCell ref="E161:H161"/>
    <mergeCell ref="M152:O153"/>
    <mergeCell ref="D154:H154"/>
    <mergeCell ref="M154:P154"/>
    <mergeCell ref="M131:O132"/>
    <mergeCell ref="D133:H133"/>
    <mergeCell ref="M133:P133"/>
    <mergeCell ref="D134:H134"/>
    <mergeCell ref="M134:N134"/>
    <mergeCell ref="O134:P134"/>
    <mergeCell ref="D135:H135"/>
    <mergeCell ref="M135:N135"/>
    <mergeCell ref="O135:P135"/>
    <mergeCell ref="E138:H138"/>
    <mergeCell ref="M138:N138"/>
    <mergeCell ref="O138:P138"/>
    <mergeCell ref="M158:N158"/>
    <mergeCell ref="M160:N160"/>
    <mergeCell ref="O160:P160"/>
    <mergeCell ref="I160:J160"/>
    <mergeCell ref="M145:N145"/>
    <mergeCell ref="AJ153:AK153"/>
    <mergeCell ref="I131:L132"/>
    <mergeCell ref="M136:N136"/>
    <mergeCell ref="D145:H145"/>
    <mergeCell ref="I145:J145"/>
    <mergeCell ref="D176:H176"/>
    <mergeCell ref="I176:J176"/>
    <mergeCell ref="K176:L176"/>
    <mergeCell ref="M176:P176"/>
    <mergeCell ref="M165:P165"/>
    <mergeCell ref="D166:H166"/>
    <mergeCell ref="M166:N166"/>
    <mergeCell ref="O166:P166"/>
    <mergeCell ref="AE165:AF165"/>
    <mergeCell ref="I165:L165"/>
    <mergeCell ref="I166:J166"/>
    <mergeCell ref="K166:L166"/>
    <mergeCell ref="I152:L153"/>
    <mergeCell ref="I154:J154"/>
    <mergeCell ref="K154:L154"/>
    <mergeCell ref="I155:J155"/>
    <mergeCell ref="M161:N161"/>
    <mergeCell ref="O161:P161"/>
    <mergeCell ref="I174:L175"/>
    <mergeCell ref="M174:O175"/>
    <mergeCell ref="M162:N162"/>
    <mergeCell ref="O162:P162"/>
    <mergeCell ref="M164:N164"/>
    <mergeCell ref="R145:V145"/>
    <mergeCell ref="AA144:AB144"/>
    <mergeCell ref="O164:P164"/>
    <mergeCell ref="O136:P136"/>
    <mergeCell ref="C199:E199"/>
    <mergeCell ref="F199:G199"/>
    <mergeCell ref="I199:J199"/>
    <mergeCell ref="L199:M199"/>
    <mergeCell ref="O199:P199"/>
    <mergeCell ref="C200:E200"/>
    <mergeCell ref="F200:G200"/>
    <mergeCell ref="I200:J200"/>
    <mergeCell ref="L200:M200"/>
    <mergeCell ref="O200:P200"/>
    <mergeCell ref="C201:E201"/>
    <mergeCell ref="F201:G201"/>
    <mergeCell ref="I201:J201"/>
    <mergeCell ref="L201:M201"/>
    <mergeCell ref="O201:P201"/>
    <mergeCell ref="I182:J182"/>
    <mergeCell ref="K182:L182"/>
    <mergeCell ref="M182:N182"/>
    <mergeCell ref="O182:P182"/>
    <mergeCell ref="I194:K194"/>
    <mergeCell ref="C197:E197"/>
    <mergeCell ref="F197:G197"/>
    <mergeCell ref="I197:J197"/>
    <mergeCell ref="L197:M197"/>
    <mergeCell ref="O197:P197"/>
    <mergeCell ref="I183:L183"/>
    <mergeCell ref="M183:P183"/>
    <mergeCell ref="O184:P184"/>
    <mergeCell ref="I184:J184"/>
    <mergeCell ref="K184:L184"/>
    <mergeCell ref="M184:N184"/>
    <mergeCell ref="O179:P179"/>
    <mergeCell ref="I113:J113"/>
    <mergeCell ref="K113:L113"/>
    <mergeCell ref="I114:J114"/>
    <mergeCell ref="K114:L114"/>
    <mergeCell ref="I115:J115"/>
    <mergeCell ref="K115:L115"/>
    <mergeCell ref="I116:J116"/>
    <mergeCell ref="D180:H180"/>
    <mergeCell ref="I180:J180"/>
    <mergeCell ref="K180:L180"/>
    <mergeCell ref="M180:N180"/>
    <mergeCell ref="O180:P180"/>
    <mergeCell ref="K160:L160"/>
    <mergeCell ref="I161:J161"/>
    <mergeCell ref="K161:L161"/>
    <mergeCell ref="I162:J162"/>
    <mergeCell ref="K162:L162"/>
    <mergeCell ref="I163:J163"/>
    <mergeCell ref="D177:H177"/>
    <mergeCell ref="I177:J177"/>
    <mergeCell ref="K177:L177"/>
    <mergeCell ref="M177:N177"/>
    <mergeCell ref="O177:P177"/>
    <mergeCell ref="D178:H178"/>
    <mergeCell ref="I178:J178"/>
    <mergeCell ref="K178:L178"/>
    <mergeCell ref="M178:N178"/>
    <mergeCell ref="O178:P178"/>
    <mergeCell ref="D179:H179"/>
    <mergeCell ref="I179:J179"/>
    <mergeCell ref="K179:L179"/>
    <mergeCell ref="M179:N179"/>
    <mergeCell ref="C209:E209"/>
    <mergeCell ref="F209:G209"/>
    <mergeCell ref="I209:J209"/>
    <mergeCell ref="L209:M209"/>
    <mergeCell ref="O209:P209"/>
    <mergeCell ref="C210:E210"/>
    <mergeCell ref="F210:G210"/>
    <mergeCell ref="I210:J210"/>
    <mergeCell ref="L210:M210"/>
    <mergeCell ref="O210:P210"/>
    <mergeCell ref="C211:E211"/>
    <mergeCell ref="F211:G211"/>
    <mergeCell ref="K155:L155"/>
    <mergeCell ref="I156:J156"/>
    <mergeCell ref="K156:L156"/>
    <mergeCell ref="I157:J157"/>
    <mergeCell ref="I158:J158"/>
    <mergeCell ref="K158:L158"/>
    <mergeCell ref="D158:H158"/>
    <mergeCell ref="O202:P202"/>
    <mergeCell ref="C204:G204"/>
    <mergeCell ref="K204:M204"/>
    <mergeCell ref="I206:K206"/>
    <mergeCell ref="C198:E198"/>
    <mergeCell ref="F198:G198"/>
    <mergeCell ref="I198:J198"/>
    <mergeCell ref="L198:M198"/>
    <mergeCell ref="O198:P198"/>
    <mergeCell ref="D184:H184"/>
    <mergeCell ref="I211:J211"/>
    <mergeCell ref="L211:M211"/>
    <mergeCell ref="F218:I218"/>
    <mergeCell ref="L218:M218"/>
    <mergeCell ref="O218:P218"/>
    <mergeCell ref="O217:P217"/>
    <mergeCell ref="C212:E212"/>
    <mergeCell ref="F212:G212"/>
    <mergeCell ref="I212:J212"/>
    <mergeCell ref="L212:M212"/>
    <mergeCell ref="O212:P212"/>
    <mergeCell ref="C213:E213"/>
    <mergeCell ref="F213:G213"/>
    <mergeCell ref="I213:J213"/>
    <mergeCell ref="L213:M213"/>
    <mergeCell ref="O213:P213"/>
    <mergeCell ref="C217:E217"/>
    <mergeCell ref="C216:E216"/>
    <mergeCell ref="F216:I216"/>
    <mergeCell ref="L216:M216"/>
    <mergeCell ref="O216:P216"/>
    <mergeCell ref="D155:H155"/>
    <mergeCell ref="M155:N155"/>
    <mergeCell ref="O155:P155"/>
    <mergeCell ref="D156:H156"/>
    <mergeCell ref="M156:N156"/>
    <mergeCell ref="O156:P156"/>
    <mergeCell ref="I120:J120"/>
    <mergeCell ref="K120:L120"/>
    <mergeCell ref="K88:M88"/>
    <mergeCell ref="K89:M89"/>
    <mergeCell ref="W248:X248"/>
    <mergeCell ref="W249:X249"/>
    <mergeCell ref="D162:H162"/>
    <mergeCell ref="D164:H164"/>
    <mergeCell ref="D160:H160"/>
    <mergeCell ref="K163:L163"/>
    <mergeCell ref="E163:H163"/>
    <mergeCell ref="M163:N163"/>
    <mergeCell ref="I159:J159"/>
    <mergeCell ref="K159:L159"/>
    <mergeCell ref="I134:J134"/>
    <mergeCell ref="K134:L134"/>
    <mergeCell ref="I135:J135"/>
    <mergeCell ref="K135:L135"/>
    <mergeCell ref="I136:J136"/>
    <mergeCell ref="K136:L136"/>
    <mergeCell ref="K157:L157"/>
    <mergeCell ref="F217:I217"/>
    <mergeCell ref="L217:M217"/>
    <mergeCell ref="C221:E221"/>
    <mergeCell ref="O211:P211"/>
    <mergeCell ref="D181:H181"/>
    <mergeCell ref="I181:J181"/>
    <mergeCell ref="K181:L181"/>
    <mergeCell ref="M181:N181"/>
    <mergeCell ref="O181:P181"/>
    <mergeCell ref="D182:H182"/>
    <mergeCell ref="W266:X266"/>
    <mergeCell ref="W267:X267"/>
    <mergeCell ref="W268:X268"/>
    <mergeCell ref="W269:X269"/>
    <mergeCell ref="W270:X270"/>
    <mergeCell ref="W271:X271"/>
    <mergeCell ref="W272:X272"/>
    <mergeCell ref="W273:X273"/>
    <mergeCell ref="W250:X250"/>
    <mergeCell ref="W251:X251"/>
    <mergeCell ref="W252:X252"/>
    <mergeCell ref="W253:X253"/>
    <mergeCell ref="W254:X254"/>
    <mergeCell ref="W255:X255"/>
    <mergeCell ref="W256:X256"/>
    <mergeCell ref="W239:X239"/>
    <mergeCell ref="W240:X240"/>
    <mergeCell ref="W241:X241"/>
    <mergeCell ref="W242:X242"/>
    <mergeCell ref="W243:X243"/>
    <mergeCell ref="W244:X244"/>
    <mergeCell ref="W245:X245"/>
    <mergeCell ref="W246:X246"/>
    <mergeCell ref="W247:X247"/>
    <mergeCell ref="S239:V239"/>
    <mergeCell ref="F221:I221"/>
    <mergeCell ref="C218:E218"/>
    <mergeCell ref="W274:X274"/>
    <mergeCell ref="W257:X257"/>
    <mergeCell ref="W258:X258"/>
    <mergeCell ref="W259:X259"/>
    <mergeCell ref="W260:X260"/>
    <mergeCell ref="W261:X261"/>
    <mergeCell ref="W262:X262"/>
    <mergeCell ref="W263:X263"/>
    <mergeCell ref="W264:X264"/>
    <mergeCell ref="W265:X265"/>
    <mergeCell ref="W284:X284"/>
    <mergeCell ref="W285:X285"/>
    <mergeCell ref="W286:X286"/>
    <mergeCell ref="W287:X287"/>
    <mergeCell ref="W288:X288"/>
    <mergeCell ref="W289:X289"/>
    <mergeCell ref="W290:X290"/>
    <mergeCell ref="W291:X291"/>
    <mergeCell ref="W292:X292"/>
    <mergeCell ref="W275:X275"/>
    <mergeCell ref="W276:X276"/>
    <mergeCell ref="W277:X277"/>
    <mergeCell ref="W278:X278"/>
    <mergeCell ref="W279:X279"/>
    <mergeCell ref="W280:X280"/>
    <mergeCell ref="W281:X281"/>
    <mergeCell ref="W282:X282"/>
    <mergeCell ref="W283:X283"/>
    <mergeCell ref="W302:X302"/>
    <mergeCell ref="W303:X303"/>
    <mergeCell ref="W304:X304"/>
    <mergeCell ref="W305:X305"/>
    <mergeCell ref="W306:X306"/>
    <mergeCell ref="W307:X307"/>
    <mergeCell ref="W308:X308"/>
    <mergeCell ref="W309:X309"/>
    <mergeCell ref="W310:X310"/>
    <mergeCell ref="W293:X293"/>
    <mergeCell ref="W294:X294"/>
    <mergeCell ref="W295:X295"/>
    <mergeCell ref="W296:X296"/>
    <mergeCell ref="W297:X297"/>
    <mergeCell ref="W298:X298"/>
    <mergeCell ref="W299:X299"/>
    <mergeCell ref="W300:X300"/>
    <mergeCell ref="W301:X301"/>
    <mergeCell ref="W320:X320"/>
    <mergeCell ref="W321:X321"/>
    <mergeCell ref="W322:X322"/>
    <mergeCell ref="W323:X323"/>
    <mergeCell ref="W324:X324"/>
    <mergeCell ref="W325:X325"/>
    <mergeCell ref="W326:X326"/>
    <mergeCell ref="W327:X327"/>
    <mergeCell ref="W328:X328"/>
    <mergeCell ref="W311:X311"/>
    <mergeCell ref="W312:X312"/>
    <mergeCell ref="W313:X313"/>
    <mergeCell ref="W314:X314"/>
    <mergeCell ref="W315:X315"/>
    <mergeCell ref="W316:X316"/>
    <mergeCell ref="W317:X317"/>
    <mergeCell ref="W318:X318"/>
    <mergeCell ref="W319:X319"/>
    <mergeCell ref="W338:X338"/>
    <mergeCell ref="W339:X339"/>
    <mergeCell ref="W340:X340"/>
    <mergeCell ref="W341:X341"/>
    <mergeCell ref="W342:X342"/>
    <mergeCell ref="W343:X343"/>
    <mergeCell ref="W344:X344"/>
    <mergeCell ref="W345:X345"/>
    <mergeCell ref="W346:X346"/>
    <mergeCell ref="W329:X329"/>
    <mergeCell ref="W330:X330"/>
    <mergeCell ref="W331:X331"/>
    <mergeCell ref="W332:X332"/>
    <mergeCell ref="W333:X333"/>
    <mergeCell ref="W334:X334"/>
    <mergeCell ref="W335:X335"/>
    <mergeCell ref="W336:X336"/>
    <mergeCell ref="W337:X337"/>
    <mergeCell ref="W356:X356"/>
    <mergeCell ref="W357:X357"/>
    <mergeCell ref="W358:X358"/>
    <mergeCell ref="W359:X359"/>
    <mergeCell ref="W360:X360"/>
    <mergeCell ref="W361:X361"/>
    <mergeCell ref="W362:X362"/>
    <mergeCell ref="W363:X363"/>
    <mergeCell ref="W364:X364"/>
    <mergeCell ref="W347:X347"/>
    <mergeCell ref="W348:X348"/>
    <mergeCell ref="W349:X349"/>
    <mergeCell ref="W350:X350"/>
    <mergeCell ref="W351:X351"/>
    <mergeCell ref="W352:X352"/>
    <mergeCell ref="W353:X353"/>
    <mergeCell ref="W354:X354"/>
    <mergeCell ref="W355:X355"/>
    <mergeCell ref="W374:X374"/>
    <mergeCell ref="W375:X375"/>
    <mergeCell ref="W376:X376"/>
    <mergeCell ref="W377:X377"/>
    <mergeCell ref="W378:X378"/>
    <mergeCell ref="W379:X379"/>
    <mergeCell ref="W380:X380"/>
    <mergeCell ref="W381:X381"/>
    <mergeCell ref="W382:X382"/>
    <mergeCell ref="W365:X365"/>
    <mergeCell ref="W366:X366"/>
    <mergeCell ref="W367:X367"/>
    <mergeCell ref="W368:X368"/>
    <mergeCell ref="W369:X369"/>
    <mergeCell ref="W370:X370"/>
    <mergeCell ref="W371:X371"/>
    <mergeCell ref="W372:X372"/>
    <mergeCell ref="W373:X373"/>
    <mergeCell ref="W392:X392"/>
    <mergeCell ref="W393:X393"/>
    <mergeCell ref="W394:X394"/>
    <mergeCell ref="W395:X395"/>
    <mergeCell ref="W396:X396"/>
    <mergeCell ref="W397:X397"/>
    <mergeCell ref="W398:X398"/>
    <mergeCell ref="W399:X399"/>
    <mergeCell ref="W400:X400"/>
    <mergeCell ref="W383:X383"/>
    <mergeCell ref="W384:X384"/>
    <mergeCell ref="W385:X385"/>
    <mergeCell ref="W386:X386"/>
    <mergeCell ref="W387:X387"/>
    <mergeCell ref="W388:X388"/>
    <mergeCell ref="W389:X389"/>
    <mergeCell ref="W390:X390"/>
    <mergeCell ref="W391:X391"/>
    <mergeCell ref="W410:X410"/>
    <mergeCell ref="W411:X411"/>
    <mergeCell ref="W412:X412"/>
    <mergeCell ref="W413:X413"/>
    <mergeCell ref="W414:X414"/>
    <mergeCell ref="W415:X415"/>
    <mergeCell ref="W416:X416"/>
    <mergeCell ref="W417:X417"/>
    <mergeCell ref="W418:X418"/>
    <mergeCell ref="W401:X401"/>
    <mergeCell ref="W402:X402"/>
    <mergeCell ref="W403:X403"/>
    <mergeCell ref="W404:X404"/>
    <mergeCell ref="W405:X405"/>
    <mergeCell ref="W406:X406"/>
    <mergeCell ref="W407:X407"/>
    <mergeCell ref="W408:X408"/>
    <mergeCell ref="W409:X409"/>
    <mergeCell ref="W428:X428"/>
    <mergeCell ref="W429:X429"/>
    <mergeCell ref="W430:X430"/>
    <mergeCell ref="W431:X431"/>
    <mergeCell ref="W432:X432"/>
    <mergeCell ref="W433:X433"/>
    <mergeCell ref="W434:X434"/>
    <mergeCell ref="W435:X435"/>
    <mergeCell ref="W436:X436"/>
    <mergeCell ref="W419:X419"/>
    <mergeCell ref="W420:X420"/>
    <mergeCell ref="W421:X421"/>
    <mergeCell ref="W422:X422"/>
    <mergeCell ref="W423:X423"/>
    <mergeCell ref="W424:X424"/>
    <mergeCell ref="W425:X425"/>
    <mergeCell ref="W426:X426"/>
    <mergeCell ref="W427:X427"/>
    <mergeCell ref="W446:X446"/>
    <mergeCell ref="W447:X447"/>
    <mergeCell ref="W448:X448"/>
    <mergeCell ref="W449:X449"/>
    <mergeCell ref="W450:X450"/>
    <mergeCell ref="W451:X451"/>
    <mergeCell ref="W452:X452"/>
    <mergeCell ref="W453:X453"/>
    <mergeCell ref="W454:X454"/>
    <mergeCell ref="W437:X437"/>
    <mergeCell ref="W438:X438"/>
    <mergeCell ref="W439:X439"/>
    <mergeCell ref="W440:X440"/>
    <mergeCell ref="W441:X441"/>
    <mergeCell ref="W442:X442"/>
    <mergeCell ref="W443:X443"/>
    <mergeCell ref="W444:X444"/>
    <mergeCell ref="W445:X445"/>
    <mergeCell ref="W464:X464"/>
    <mergeCell ref="W465:X465"/>
    <mergeCell ref="W466:X466"/>
    <mergeCell ref="W467:X467"/>
    <mergeCell ref="W468:X468"/>
    <mergeCell ref="W469:X469"/>
    <mergeCell ref="W470:X470"/>
    <mergeCell ref="W471:X471"/>
    <mergeCell ref="W472:X472"/>
    <mergeCell ref="W455:X455"/>
    <mergeCell ref="W456:X456"/>
    <mergeCell ref="W457:X457"/>
    <mergeCell ref="W458:X458"/>
    <mergeCell ref="W459:X459"/>
    <mergeCell ref="W460:X460"/>
    <mergeCell ref="W461:X461"/>
    <mergeCell ref="W462:X462"/>
    <mergeCell ref="W463:X463"/>
    <mergeCell ref="W482:X482"/>
    <mergeCell ref="W483:X483"/>
    <mergeCell ref="W484:X484"/>
    <mergeCell ref="W485:X485"/>
    <mergeCell ref="W486:X486"/>
    <mergeCell ref="W487:X487"/>
    <mergeCell ref="W488:X488"/>
    <mergeCell ref="W489:X489"/>
    <mergeCell ref="W490:X490"/>
    <mergeCell ref="W473:X473"/>
    <mergeCell ref="W474:X474"/>
    <mergeCell ref="W475:X475"/>
    <mergeCell ref="W476:X476"/>
    <mergeCell ref="W477:X477"/>
    <mergeCell ref="W478:X478"/>
    <mergeCell ref="W479:X479"/>
    <mergeCell ref="W480:X480"/>
    <mergeCell ref="W481:X481"/>
    <mergeCell ref="W500:X500"/>
    <mergeCell ref="W501:X501"/>
    <mergeCell ref="W502:X502"/>
    <mergeCell ref="W503:X503"/>
    <mergeCell ref="W504:X504"/>
    <mergeCell ref="W505:X505"/>
    <mergeCell ref="W506:X506"/>
    <mergeCell ref="W507:X507"/>
    <mergeCell ref="W508:X508"/>
    <mergeCell ref="W491:X491"/>
    <mergeCell ref="W492:X492"/>
    <mergeCell ref="W493:X493"/>
    <mergeCell ref="W494:X494"/>
    <mergeCell ref="W495:X495"/>
    <mergeCell ref="W496:X496"/>
    <mergeCell ref="W497:X497"/>
    <mergeCell ref="W498:X498"/>
    <mergeCell ref="W499:X499"/>
    <mergeCell ref="W518:X518"/>
    <mergeCell ref="W519:X519"/>
    <mergeCell ref="W520:X520"/>
    <mergeCell ref="W521:X521"/>
    <mergeCell ref="W522:X522"/>
    <mergeCell ref="W523:X523"/>
    <mergeCell ref="W524:X524"/>
    <mergeCell ref="W525:X525"/>
    <mergeCell ref="W526:X526"/>
    <mergeCell ref="W509:X509"/>
    <mergeCell ref="W510:X510"/>
    <mergeCell ref="W511:X511"/>
    <mergeCell ref="W512:X512"/>
    <mergeCell ref="W513:X513"/>
    <mergeCell ref="W514:X514"/>
    <mergeCell ref="W515:X515"/>
    <mergeCell ref="W516:X516"/>
    <mergeCell ref="W517:X517"/>
    <mergeCell ref="W536:X536"/>
    <mergeCell ref="W537:X537"/>
    <mergeCell ref="W538:X538"/>
    <mergeCell ref="W539:X539"/>
    <mergeCell ref="W540:X540"/>
    <mergeCell ref="W541:X541"/>
    <mergeCell ref="W542:X542"/>
    <mergeCell ref="W543:X543"/>
    <mergeCell ref="W544:X544"/>
    <mergeCell ref="W527:X527"/>
    <mergeCell ref="W528:X528"/>
    <mergeCell ref="W529:X529"/>
    <mergeCell ref="W530:X530"/>
    <mergeCell ref="W531:X531"/>
    <mergeCell ref="W532:X532"/>
    <mergeCell ref="W533:X533"/>
    <mergeCell ref="W534:X534"/>
    <mergeCell ref="W535:X535"/>
    <mergeCell ref="W554:X554"/>
    <mergeCell ref="W555:X555"/>
    <mergeCell ref="W556:X556"/>
    <mergeCell ref="W557:X557"/>
    <mergeCell ref="W558:X558"/>
    <mergeCell ref="W559:X559"/>
    <mergeCell ref="W560:X560"/>
    <mergeCell ref="W561:X561"/>
    <mergeCell ref="W562:X562"/>
    <mergeCell ref="W545:X545"/>
    <mergeCell ref="W546:X546"/>
    <mergeCell ref="W547:X547"/>
    <mergeCell ref="W548:X548"/>
    <mergeCell ref="W549:X549"/>
    <mergeCell ref="W550:X550"/>
    <mergeCell ref="W551:X551"/>
    <mergeCell ref="W552:X552"/>
    <mergeCell ref="W553:X553"/>
    <mergeCell ref="W572:X572"/>
    <mergeCell ref="W573:X573"/>
    <mergeCell ref="W574:X574"/>
    <mergeCell ref="W575:X575"/>
    <mergeCell ref="W576:X576"/>
    <mergeCell ref="W577:X577"/>
    <mergeCell ref="W578:X578"/>
    <mergeCell ref="W579:X579"/>
    <mergeCell ref="W580:X580"/>
    <mergeCell ref="W563:X563"/>
    <mergeCell ref="W564:X564"/>
    <mergeCell ref="W565:X565"/>
    <mergeCell ref="W566:X566"/>
    <mergeCell ref="W567:X567"/>
    <mergeCell ref="W568:X568"/>
    <mergeCell ref="W569:X569"/>
    <mergeCell ref="W570:X570"/>
    <mergeCell ref="W571:X571"/>
    <mergeCell ref="W590:X590"/>
    <mergeCell ref="W591:X591"/>
    <mergeCell ref="W592:X592"/>
    <mergeCell ref="W593:X593"/>
    <mergeCell ref="W594:X594"/>
    <mergeCell ref="W595:X595"/>
    <mergeCell ref="W596:X596"/>
    <mergeCell ref="W597:X597"/>
    <mergeCell ref="W598:X598"/>
    <mergeCell ref="W581:X581"/>
    <mergeCell ref="W582:X582"/>
    <mergeCell ref="W583:X583"/>
    <mergeCell ref="W584:X584"/>
    <mergeCell ref="W585:X585"/>
    <mergeCell ref="W586:X586"/>
    <mergeCell ref="W587:X587"/>
    <mergeCell ref="W588:X588"/>
    <mergeCell ref="W589:X589"/>
    <mergeCell ref="W608:X608"/>
    <mergeCell ref="W609:X609"/>
    <mergeCell ref="W610:X610"/>
    <mergeCell ref="W611:X611"/>
    <mergeCell ref="W612:X612"/>
    <mergeCell ref="W613:X613"/>
    <mergeCell ref="W614:X614"/>
    <mergeCell ref="W615:X615"/>
    <mergeCell ref="W616:X616"/>
    <mergeCell ref="W599:X599"/>
    <mergeCell ref="W600:X600"/>
    <mergeCell ref="W601:X601"/>
    <mergeCell ref="W602:X602"/>
    <mergeCell ref="W603:X603"/>
    <mergeCell ref="W604:X604"/>
    <mergeCell ref="W605:X605"/>
    <mergeCell ref="W606:X606"/>
    <mergeCell ref="W607:X607"/>
    <mergeCell ref="W626:X626"/>
    <mergeCell ref="W627:X627"/>
    <mergeCell ref="W628:X628"/>
    <mergeCell ref="W629:X629"/>
    <mergeCell ref="W630:X630"/>
    <mergeCell ref="W631:X631"/>
    <mergeCell ref="W632:X632"/>
    <mergeCell ref="W633:X633"/>
    <mergeCell ref="W634:X634"/>
    <mergeCell ref="W617:X617"/>
    <mergeCell ref="W618:X618"/>
    <mergeCell ref="W619:X619"/>
    <mergeCell ref="W620:X620"/>
    <mergeCell ref="W621:X621"/>
    <mergeCell ref="W622:X622"/>
    <mergeCell ref="W623:X623"/>
    <mergeCell ref="W624:X624"/>
    <mergeCell ref="W625:X625"/>
    <mergeCell ref="W644:X644"/>
    <mergeCell ref="W645:X645"/>
    <mergeCell ref="W646:X646"/>
    <mergeCell ref="W647:X647"/>
    <mergeCell ref="W648:X648"/>
    <mergeCell ref="W649:X649"/>
    <mergeCell ref="W650:X650"/>
    <mergeCell ref="W651:X651"/>
    <mergeCell ref="W652:X652"/>
    <mergeCell ref="W635:X635"/>
    <mergeCell ref="W636:X636"/>
    <mergeCell ref="W637:X637"/>
    <mergeCell ref="W638:X638"/>
    <mergeCell ref="W639:X639"/>
    <mergeCell ref="W640:X640"/>
    <mergeCell ref="W641:X641"/>
    <mergeCell ref="W642:X642"/>
    <mergeCell ref="W643:X643"/>
    <mergeCell ref="W662:X662"/>
    <mergeCell ref="W663:X663"/>
    <mergeCell ref="W664:X664"/>
    <mergeCell ref="W665:X665"/>
    <mergeCell ref="W666:X666"/>
    <mergeCell ref="W667:X667"/>
    <mergeCell ref="W668:X668"/>
    <mergeCell ref="W669:X669"/>
    <mergeCell ref="W670:X670"/>
    <mergeCell ref="W653:X653"/>
    <mergeCell ref="W654:X654"/>
    <mergeCell ref="W655:X655"/>
    <mergeCell ref="W656:X656"/>
    <mergeCell ref="W657:X657"/>
    <mergeCell ref="W658:X658"/>
    <mergeCell ref="W659:X659"/>
    <mergeCell ref="W660:X660"/>
    <mergeCell ref="W661:X661"/>
    <mergeCell ref="W680:X680"/>
    <mergeCell ref="W681:X681"/>
    <mergeCell ref="W682:X682"/>
    <mergeCell ref="W683:X683"/>
    <mergeCell ref="W684:X684"/>
    <mergeCell ref="W685:X685"/>
    <mergeCell ref="W686:X686"/>
    <mergeCell ref="W687:X687"/>
    <mergeCell ref="W688:X688"/>
    <mergeCell ref="W671:X671"/>
    <mergeCell ref="W672:X672"/>
    <mergeCell ref="W673:X673"/>
    <mergeCell ref="W674:X674"/>
    <mergeCell ref="W675:X675"/>
    <mergeCell ref="W676:X676"/>
    <mergeCell ref="W677:X677"/>
    <mergeCell ref="W678:X678"/>
    <mergeCell ref="W679:X679"/>
    <mergeCell ref="W698:X698"/>
    <mergeCell ref="W699:X699"/>
    <mergeCell ref="W700:X700"/>
    <mergeCell ref="W701:X701"/>
    <mergeCell ref="W702:X702"/>
    <mergeCell ref="W703:X703"/>
    <mergeCell ref="W704:X704"/>
    <mergeCell ref="W705:X705"/>
    <mergeCell ref="W706:X706"/>
    <mergeCell ref="W689:X689"/>
    <mergeCell ref="W690:X690"/>
    <mergeCell ref="W691:X691"/>
    <mergeCell ref="W692:X692"/>
    <mergeCell ref="W693:X693"/>
    <mergeCell ref="W694:X694"/>
    <mergeCell ref="W695:X695"/>
    <mergeCell ref="W696:X696"/>
    <mergeCell ref="W697:X697"/>
    <mergeCell ref="W716:X716"/>
    <mergeCell ref="W717:X717"/>
    <mergeCell ref="W718:X718"/>
    <mergeCell ref="W719:X719"/>
    <mergeCell ref="W720:X720"/>
    <mergeCell ref="W721:X721"/>
    <mergeCell ref="W722:X722"/>
    <mergeCell ref="W723:X723"/>
    <mergeCell ref="W724:X724"/>
    <mergeCell ref="W707:X707"/>
    <mergeCell ref="W708:X708"/>
    <mergeCell ref="W709:X709"/>
    <mergeCell ref="W710:X710"/>
    <mergeCell ref="W711:X711"/>
    <mergeCell ref="W712:X712"/>
    <mergeCell ref="W713:X713"/>
    <mergeCell ref="W714:X714"/>
    <mergeCell ref="W715:X715"/>
    <mergeCell ref="W734:X734"/>
    <mergeCell ref="W735:X735"/>
    <mergeCell ref="W736:X736"/>
    <mergeCell ref="W737:X737"/>
    <mergeCell ref="W738:X738"/>
    <mergeCell ref="W739:X739"/>
    <mergeCell ref="W740:X740"/>
    <mergeCell ref="W741:X741"/>
    <mergeCell ref="W742:X742"/>
    <mergeCell ref="W725:X725"/>
    <mergeCell ref="W726:X726"/>
    <mergeCell ref="W727:X727"/>
    <mergeCell ref="W728:X728"/>
    <mergeCell ref="W729:X729"/>
    <mergeCell ref="W730:X730"/>
    <mergeCell ref="W731:X731"/>
    <mergeCell ref="W732:X732"/>
    <mergeCell ref="W733:X733"/>
    <mergeCell ref="W752:X752"/>
    <mergeCell ref="W753:X753"/>
    <mergeCell ref="W754:X754"/>
    <mergeCell ref="W755:X755"/>
    <mergeCell ref="W756:X756"/>
    <mergeCell ref="W757:X757"/>
    <mergeCell ref="W758:X758"/>
    <mergeCell ref="W759:X759"/>
    <mergeCell ref="W760:X760"/>
    <mergeCell ref="W743:X743"/>
    <mergeCell ref="W744:X744"/>
    <mergeCell ref="W745:X745"/>
    <mergeCell ref="W746:X746"/>
    <mergeCell ref="W747:X747"/>
    <mergeCell ref="W748:X748"/>
    <mergeCell ref="W749:X749"/>
    <mergeCell ref="W750:X750"/>
    <mergeCell ref="W751:X751"/>
    <mergeCell ref="W770:X770"/>
    <mergeCell ref="W771:X771"/>
    <mergeCell ref="W772:X772"/>
    <mergeCell ref="W773:X773"/>
    <mergeCell ref="W774:X774"/>
    <mergeCell ref="W775:X775"/>
    <mergeCell ref="W776:X776"/>
    <mergeCell ref="W777:X777"/>
    <mergeCell ref="W778:X778"/>
    <mergeCell ref="W761:X761"/>
    <mergeCell ref="W762:X762"/>
    <mergeCell ref="W763:X763"/>
    <mergeCell ref="W764:X764"/>
    <mergeCell ref="W765:X765"/>
    <mergeCell ref="W766:X766"/>
    <mergeCell ref="W767:X767"/>
    <mergeCell ref="W768:X768"/>
    <mergeCell ref="W769:X769"/>
    <mergeCell ref="W788:X788"/>
    <mergeCell ref="W789:X789"/>
    <mergeCell ref="W790:X790"/>
    <mergeCell ref="W791:X791"/>
    <mergeCell ref="W792:X792"/>
    <mergeCell ref="W793:X793"/>
    <mergeCell ref="W794:X794"/>
    <mergeCell ref="W795:X795"/>
    <mergeCell ref="W796:X796"/>
    <mergeCell ref="W779:X779"/>
    <mergeCell ref="W780:X780"/>
    <mergeCell ref="W781:X781"/>
    <mergeCell ref="W782:X782"/>
    <mergeCell ref="W783:X783"/>
    <mergeCell ref="W784:X784"/>
    <mergeCell ref="W785:X785"/>
    <mergeCell ref="W786:X786"/>
    <mergeCell ref="W787:X787"/>
    <mergeCell ref="W806:X806"/>
    <mergeCell ref="W807:X807"/>
    <mergeCell ref="W808:X808"/>
    <mergeCell ref="W809:X809"/>
    <mergeCell ref="W810:X810"/>
    <mergeCell ref="W811:X811"/>
    <mergeCell ref="W812:X812"/>
    <mergeCell ref="W813:X813"/>
    <mergeCell ref="W814:X814"/>
    <mergeCell ref="W797:X797"/>
    <mergeCell ref="W798:X798"/>
    <mergeCell ref="W799:X799"/>
    <mergeCell ref="W800:X800"/>
    <mergeCell ref="W801:X801"/>
    <mergeCell ref="W802:X802"/>
    <mergeCell ref="W803:X803"/>
    <mergeCell ref="W804:X804"/>
    <mergeCell ref="W805:X805"/>
    <mergeCell ref="W824:X824"/>
    <mergeCell ref="W825:X825"/>
    <mergeCell ref="W826:X826"/>
    <mergeCell ref="W827:X827"/>
    <mergeCell ref="W828:X828"/>
    <mergeCell ref="W829:X829"/>
    <mergeCell ref="W830:X830"/>
    <mergeCell ref="W831:X831"/>
    <mergeCell ref="W832:X832"/>
    <mergeCell ref="W815:X815"/>
    <mergeCell ref="W816:X816"/>
    <mergeCell ref="W817:X817"/>
    <mergeCell ref="W818:X818"/>
    <mergeCell ref="W819:X819"/>
    <mergeCell ref="W820:X820"/>
    <mergeCell ref="W821:X821"/>
    <mergeCell ref="W822:X822"/>
    <mergeCell ref="W823:X823"/>
    <mergeCell ref="W842:X842"/>
    <mergeCell ref="W843:X843"/>
    <mergeCell ref="W844:X844"/>
    <mergeCell ref="W845:X845"/>
    <mergeCell ref="W846:X846"/>
    <mergeCell ref="W847:X847"/>
    <mergeCell ref="W848:X848"/>
    <mergeCell ref="W849:X849"/>
    <mergeCell ref="W850:X850"/>
    <mergeCell ref="W833:X833"/>
    <mergeCell ref="W834:X834"/>
    <mergeCell ref="W835:X835"/>
    <mergeCell ref="W836:X836"/>
    <mergeCell ref="W837:X837"/>
    <mergeCell ref="W838:X838"/>
    <mergeCell ref="W839:X839"/>
    <mergeCell ref="W840:X840"/>
    <mergeCell ref="W841:X841"/>
    <mergeCell ref="W860:X860"/>
    <mergeCell ref="W861:X861"/>
    <mergeCell ref="W862:X862"/>
    <mergeCell ref="W863:X863"/>
    <mergeCell ref="W864:X864"/>
    <mergeCell ref="W865:X865"/>
    <mergeCell ref="W866:X866"/>
    <mergeCell ref="W867:X867"/>
    <mergeCell ref="W868:X868"/>
    <mergeCell ref="W851:X851"/>
    <mergeCell ref="W852:X852"/>
    <mergeCell ref="W853:X853"/>
    <mergeCell ref="W854:X854"/>
    <mergeCell ref="W855:X855"/>
    <mergeCell ref="W856:X856"/>
    <mergeCell ref="W857:X857"/>
    <mergeCell ref="W858:X858"/>
    <mergeCell ref="W859:X859"/>
    <mergeCell ref="W878:X878"/>
    <mergeCell ref="W879:X879"/>
    <mergeCell ref="W880:X880"/>
    <mergeCell ref="W881:X881"/>
    <mergeCell ref="W882:X882"/>
    <mergeCell ref="W883:X883"/>
    <mergeCell ref="W884:X884"/>
    <mergeCell ref="W885:X885"/>
    <mergeCell ref="W886:X886"/>
    <mergeCell ref="W869:X869"/>
    <mergeCell ref="W870:X870"/>
    <mergeCell ref="W871:X871"/>
    <mergeCell ref="W872:X872"/>
    <mergeCell ref="W873:X873"/>
    <mergeCell ref="W874:X874"/>
    <mergeCell ref="W875:X875"/>
    <mergeCell ref="W876:X876"/>
    <mergeCell ref="W877:X877"/>
    <mergeCell ref="W896:X896"/>
    <mergeCell ref="W897:X897"/>
    <mergeCell ref="W898:X898"/>
    <mergeCell ref="W899:X899"/>
    <mergeCell ref="W900:X900"/>
    <mergeCell ref="W901:X901"/>
    <mergeCell ref="W902:X902"/>
    <mergeCell ref="W903:X903"/>
    <mergeCell ref="W904:X904"/>
    <mergeCell ref="W887:X887"/>
    <mergeCell ref="W888:X888"/>
    <mergeCell ref="W889:X889"/>
    <mergeCell ref="W890:X890"/>
    <mergeCell ref="W891:X891"/>
    <mergeCell ref="W892:X892"/>
    <mergeCell ref="W893:X893"/>
    <mergeCell ref="W894:X894"/>
    <mergeCell ref="W895:X895"/>
    <mergeCell ref="W914:X914"/>
    <mergeCell ref="W915:X915"/>
    <mergeCell ref="W916:X916"/>
    <mergeCell ref="W917:X917"/>
    <mergeCell ref="W918:X918"/>
    <mergeCell ref="W919:X919"/>
    <mergeCell ref="W920:X920"/>
    <mergeCell ref="W921:X921"/>
    <mergeCell ref="W922:X922"/>
    <mergeCell ref="W905:X905"/>
    <mergeCell ref="W906:X906"/>
    <mergeCell ref="W907:X907"/>
    <mergeCell ref="W908:X908"/>
    <mergeCell ref="W909:X909"/>
    <mergeCell ref="W910:X910"/>
    <mergeCell ref="W911:X911"/>
    <mergeCell ref="W912:X912"/>
    <mergeCell ref="W913:X913"/>
    <mergeCell ref="W932:X932"/>
    <mergeCell ref="W933:X933"/>
    <mergeCell ref="W934:X934"/>
    <mergeCell ref="W935:X935"/>
    <mergeCell ref="W936:X936"/>
    <mergeCell ref="W937:X937"/>
    <mergeCell ref="W938:X938"/>
    <mergeCell ref="W939:X939"/>
    <mergeCell ref="W940:X940"/>
    <mergeCell ref="W923:X923"/>
    <mergeCell ref="W924:X924"/>
    <mergeCell ref="W925:X925"/>
    <mergeCell ref="W926:X926"/>
    <mergeCell ref="W927:X927"/>
    <mergeCell ref="W928:X928"/>
    <mergeCell ref="W929:X929"/>
    <mergeCell ref="W930:X930"/>
    <mergeCell ref="W931:X931"/>
    <mergeCell ref="W950:X950"/>
    <mergeCell ref="W951:X951"/>
    <mergeCell ref="W952:X952"/>
    <mergeCell ref="W953:X953"/>
    <mergeCell ref="W954:X954"/>
    <mergeCell ref="W955:X955"/>
    <mergeCell ref="W956:X956"/>
    <mergeCell ref="W957:X957"/>
    <mergeCell ref="W958:X958"/>
    <mergeCell ref="W941:X941"/>
    <mergeCell ref="W942:X942"/>
    <mergeCell ref="W943:X943"/>
    <mergeCell ref="W944:X944"/>
    <mergeCell ref="W945:X945"/>
    <mergeCell ref="W946:X946"/>
    <mergeCell ref="W947:X947"/>
    <mergeCell ref="W948:X948"/>
    <mergeCell ref="W949:X949"/>
    <mergeCell ref="W968:X968"/>
    <mergeCell ref="W969:X969"/>
    <mergeCell ref="W970:X970"/>
    <mergeCell ref="W971:X971"/>
    <mergeCell ref="W972:X972"/>
    <mergeCell ref="W973:X973"/>
    <mergeCell ref="W974:X974"/>
    <mergeCell ref="W975:X975"/>
    <mergeCell ref="W976:X976"/>
    <mergeCell ref="W959:X959"/>
    <mergeCell ref="W960:X960"/>
    <mergeCell ref="W961:X961"/>
    <mergeCell ref="W962:X962"/>
    <mergeCell ref="W963:X963"/>
    <mergeCell ref="W964:X964"/>
    <mergeCell ref="W965:X965"/>
    <mergeCell ref="W966:X966"/>
    <mergeCell ref="W967:X967"/>
    <mergeCell ref="W986:X986"/>
    <mergeCell ref="W987:X987"/>
    <mergeCell ref="W988:X988"/>
    <mergeCell ref="W989:X989"/>
    <mergeCell ref="W990:X990"/>
    <mergeCell ref="W991:X991"/>
    <mergeCell ref="W992:X992"/>
    <mergeCell ref="W993:X993"/>
    <mergeCell ref="W994:X994"/>
    <mergeCell ref="W977:X977"/>
    <mergeCell ref="W978:X978"/>
    <mergeCell ref="W979:X979"/>
    <mergeCell ref="W980:X980"/>
    <mergeCell ref="W981:X981"/>
    <mergeCell ref="W982:X982"/>
    <mergeCell ref="W983:X983"/>
    <mergeCell ref="W984:X984"/>
    <mergeCell ref="W985:X985"/>
    <mergeCell ref="W1004:X1004"/>
    <mergeCell ref="W1005:X1005"/>
    <mergeCell ref="W1006:X1006"/>
    <mergeCell ref="W1007:X1007"/>
    <mergeCell ref="W1008:X1008"/>
    <mergeCell ref="W1009:X1009"/>
    <mergeCell ref="W1010:X1010"/>
    <mergeCell ref="W1011:X1011"/>
    <mergeCell ref="W1012:X1012"/>
    <mergeCell ref="W995:X995"/>
    <mergeCell ref="W996:X996"/>
    <mergeCell ref="W997:X997"/>
    <mergeCell ref="W998:X998"/>
    <mergeCell ref="W999:X999"/>
    <mergeCell ref="W1000:X1000"/>
    <mergeCell ref="W1001:X1001"/>
    <mergeCell ref="W1002:X1002"/>
    <mergeCell ref="W1003:X1003"/>
    <mergeCell ref="W1022:X1022"/>
    <mergeCell ref="W1023:X1023"/>
    <mergeCell ref="W1024:X1024"/>
    <mergeCell ref="W1025:X1025"/>
    <mergeCell ref="W1026:X1026"/>
    <mergeCell ref="W1027:X1027"/>
    <mergeCell ref="W1028:X1028"/>
    <mergeCell ref="W1029:X1029"/>
    <mergeCell ref="W1030:X1030"/>
    <mergeCell ref="W1013:X1013"/>
    <mergeCell ref="W1014:X1014"/>
    <mergeCell ref="W1015:X1015"/>
    <mergeCell ref="W1016:X1016"/>
    <mergeCell ref="W1017:X1017"/>
    <mergeCell ref="W1018:X1018"/>
    <mergeCell ref="W1019:X1019"/>
    <mergeCell ref="W1020:X1020"/>
    <mergeCell ref="W1021:X1021"/>
    <mergeCell ref="W1040:X1040"/>
    <mergeCell ref="W1041:X1041"/>
    <mergeCell ref="W1042:X1042"/>
    <mergeCell ref="W1043:X1043"/>
    <mergeCell ref="W1044:X1044"/>
    <mergeCell ref="W1045:X1045"/>
    <mergeCell ref="W1046:X1046"/>
    <mergeCell ref="W1047:X1047"/>
    <mergeCell ref="W1048:X1048"/>
    <mergeCell ref="W1031:X1031"/>
    <mergeCell ref="W1032:X1032"/>
    <mergeCell ref="W1033:X1033"/>
    <mergeCell ref="W1034:X1034"/>
    <mergeCell ref="W1035:X1035"/>
    <mergeCell ref="W1036:X1036"/>
    <mergeCell ref="W1037:X1037"/>
    <mergeCell ref="W1038:X1038"/>
    <mergeCell ref="W1039:X1039"/>
    <mergeCell ref="W1058:X1058"/>
    <mergeCell ref="W1059:X1059"/>
    <mergeCell ref="W1060:X1060"/>
    <mergeCell ref="W1061:X1061"/>
    <mergeCell ref="W1062:X1062"/>
    <mergeCell ref="W1063:X1063"/>
    <mergeCell ref="W1064:X1064"/>
    <mergeCell ref="W1065:X1065"/>
    <mergeCell ref="W1066:X1066"/>
    <mergeCell ref="W1049:X1049"/>
    <mergeCell ref="W1050:X1050"/>
    <mergeCell ref="W1051:X1051"/>
    <mergeCell ref="W1052:X1052"/>
    <mergeCell ref="W1053:X1053"/>
    <mergeCell ref="W1054:X1054"/>
    <mergeCell ref="W1055:X1055"/>
    <mergeCell ref="W1056:X1056"/>
    <mergeCell ref="W1057:X1057"/>
    <mergeCell ref="W1076:X1076"/>
    <mergeCell ref="W1077:X1077"/>
    <mergeCell ref="W1078:X1078"/>
    <mergeCell ref="W1079:X1079"/>
    <mergeCell ref="W1080:X1080"/>
    <mergeCell ref="W1081:X1081"/>
    <mergeCell ref="W1082:X1082"/>
    <mergeCell ref="W1083:X1083"/>
    <mergeCell ref="W1084:X1084"/>
    <mergeCell ref="W1067:X1067"/>
    <mergeCell ref="W1068:X1068"/>
    <mergeCell ref="W1069:X1069"/>
    <mergeCell ref="W1070:X1070"/>
    <mergeCell ref="W1071:X1071"/>
    <mergeCell ref="W1072:X1072"/>
    <mergeCell ref="W1073:X1073"/>
    <mergeCell ref="W1074:X1074"/>
    <mergeCell ref="W1075:X1075"/>
    <mergeCell ref="W1094:X1094"/>
    <mergeCell ref="W1095:X1095"/>
    <mergeCell ref="W1096:X1096"/>
    <mergeCell ref="W1097:X1097"/>
    <mergeCell ref="W1098:X1098"/>
    <mergeCell ref="W1099:X1099"/>
    <mergeCell ref="W1100:X1100"/>
    <mergeCell ref="W1101:X1101"/>
    <mergeCell ref="W1102:X1102"/>
    <mergeCell ref="W1085:X1085"/>
    <mergeCell ref="W1086:X1086"/>
    <mergeCell ref="W1087:X1087"/>
    <mergeCell ref="W1088:X1088"/>
    <mergeCell ref="W1089:X1089"/>
    <mergeCell ref="W1090:X1090"/>
    <mergeCell ref="W1091:X1091"/>
    <mergeCell ref="W1092:X1092"/>
    <mergeCell ref="W1093:X1093"/>
    <mergeCell ref="W1112:X1112"/>
    <mergeCell ref="W1113:X1113"/>
    <mergeCell ref="W1114:X1114"/>
    <mergeCell ref="W1115:X1115"/>
    <mergeCell ref="W1116:X1116"/>
    <mergeCell ref="W1117:X1117"/>
    <mergeCell ref="W1118:X1118"/>
    <mergeCell ref="W1119:X1119"/>
    <mergeCell ref="W1120:X1120"/>
    <mergeCell ref="W1103:X1103"/>
    <mergeCell ref="W1104:X1104"/>
    <mergeCell ref="W1105:X1105"/>
    <mergeCell ref="W1106:X1106"/>
    <mergeCell ref="W1107:X1107"/>
    <mergeCell ref="W1108:X1108"/>
    <mergeCell ref="W1109:X1109"/>
    <mergeCell ref="W1110:X1110"/>
    <mergeCell ref="W1111:X1111"/>
    <mergeCell ref="W1130:X1130"/>
    <mergeCell ref="W1131:X1131"/>
    <mergeCell ref="W1132:X1132"/>
    <mergeCell ref="W1133:X1133"/>
    <mergeCell ref="W1134:X1134"/>
    <mergeCell ref="W1135:X1135"/>
    <mergeCell ref="W1136:X1136"/>
    <mergeCell ref="W1137:X1137"/>
    <mergeCell ref="W1138:X1138"/>
    <mergeCell ref="W1121:X1121"/>
    <mergeCell ref="W1122:X1122"/>
    <mergeCell ref="W1123:X1123"/>
    <mergeCell ref="W1124:X1124"/>
    <mergeCell ref="W1125:X1125"/>
    <mergeCell ref="W1126:X1126"/>
    <mergeCell ref="W1127:X1127"/>
    <mergeCell ref="W1128:X1128"/>
    <mergeCell ref="W1129:X1129"/>
    <mergeCell ref="W1148:X1148"/>
    <mergeCell ref="W1149:X1149"/>
    <mergeCell ref="W1150:X1150"/>
    <mergeCell ref="W1151:X1151"/>
    <mergeCell ref="W1152:X1152"/>
    <mergeCell ref="W1153:X1153"/>
    <mergeCell ref="W1154:X1154"/>
    <mergeCell ref="W1155:X1155"/>
    <mergeCell ref="W1156:X1156"/>
    <mergeCell ref="W1139:X1139"/>
    <mergeCell ref="W1140:X1140"/>
    <mergeCell ref="W1141:X1141"/>
    <mergeCell ref="W1142:X1142"/>
    <mergeCell ref="W1143:X1143"/>
    <mergeCell ref="W1144:X1144"/>
    <mergeCell ref="W1145:X1145"/>
    <mergeCell ref="W1146:X1146"/>
    <mergeCell ref="W1147:X1147"/>
    <mergeCell ref="W1166:X1166"/>
    <mergeCell ref="W1167:X1167"/>
    <mergeCell ref="W1168:X1168"/>
    <mergeCell ref="W1169:X1169"/>
    <mergeCell ref="W1170:X1170"/>
    <mergeCell ref="W1171:X1171"/>
    <mergeCell ref="W1172:X1172"/>
    <mergeCell ref="W1173:X1173"/>
    <mergeCell ref="W1174:X1174"/>
    <mergeCell ref="W1157:X1157"/>
    <mergeCell ref="W1158:X1158"/>
    <mergeCell ref="W1159:X1159"/>
    <mergeCell ref="W1160:X1160"/>
    <mergeCell ref="W1161:X1161"/>
    <mergeCell ref="W1162:X1162"/>
    <mergeCell ref="W1163:X1163"/>
    <mergeCell ref="W1164:X1164"/>
    <mergeCell ref="W1165:X1165"/>
    <mergeCell ref="W1184:X1184"/>
    <mergeCell ref="W1185:X1185"/>
    <mergeCell ref="W1186:X1186"/>
    <mergeCell ref="W1187:X1187"/>
    <mergeCell ref="W1188:X1188"/>
    <mergeCell ref="W1189:X1189"/>
    <mergeCell ref="W1190:X1190"/>
    <mergeCell ref="W1191:X1191"/>
    <mergeCell ref="W1192:X1192"/>
    <mergeCell ref="W1175:X1175"/>
    <mergeCell ref="W1176:X1176"/>
    <mergeCell ref="W1177:X1177"/>
    <mergeCell ref="W1178:X1178"/>
    <mergeCell ref="W1179:X1179"/>
    <mergeCell ref="W1180:X1180"/>
    <mergeCell ref="W1181:X1181"/>
    <mergeCell ref="W1182:X1182"/>
    <mergeCell ref="W1183:X1183"/>
    <mergeCell ref="W1202:X1202"/>
    <mergeCell ref="W1203:X1203"/>
    <mergeCell ref="W1204:X1204"/>
    <mergeCell ref="W1205:X1205"/>
    <mergeCell ref="W1206:X1206"/>
    <mergeCell ref="W1207:X1207"/>
    <mergeCell ref="W1208:X1208"/>
    <mergeCell ref="W1209:X1209"/>
    <mergeCell ref="W1210:X1210"/>
    <mergeCell ref="W1193:X1193"/>
    <mergeCell ref="W1194:X1194"/>
    <mergeCell ref="W1195:X1195"/>
    <mergeCell ref="W1196:X1196"/>
    <mergeCell ref="W1197:X1197"/>
    <mergeCell ref="W1198:X1198"/>
    <mergeCell ref="W1199:X1199"/>
    <mergeCell ref="W1200:X1200"/>
    <mergeCell ref="W1201:X1201"/>
    <mergeCell ref="W1220:X1220"/>
    <mergeCell ref="W1221:X1221"/>
    <mergeCell ref="W1222:X1222"/>
    <mergeCell ref="W1223:X1223"/>
    <mergeCell ref="W1224:X1224"/>
    <mergeCell ref="W1225:X1225"/>
    <mergeCell ref="W1226:X1226"/>
    <mergeCell ref="W1227:X1227"/>
    <mergeCell ref="W1228:X1228"/>
    <mergeCell ref="W1211:X1211"/>
    <mergeCell ref="W1212:X1212"/>
    <mergeCell ref="W1213:X1213"/>
    <mergeCell ref="W1214:X1214"/>
    <mergeCell ref="W1215:X1215"/>
    <mergeCell ref="W1216:X1216"/>
    <mergeCell ref="W1217:X1217"/>
    <mergeCell ref="W1218:X1218"/>
    <mergeCell ref="W1219:X1219"/>
    <mergeCell ref="W1238:X1238"/>
    <mergeCell ref="W1239:X1239"/>
    <mergeCell ref="W1240:X1240"/>
    <mergeCell ref="W1241:X1241"/>
    <mergeCell ref="W1242:X1242"/>
    <mergeCell ref="W1243:X1243"/>
    <mergeCell ref="W1244:X1244"/>
    <mergeCell ref="W1245:X1245"/>
    <mergeCell ref="W1246:X1246"/>
    <mergeCell ref="W1229:X1229"/>
    <mergeCell ref="W1230:X1230"/>
    <mergeCell ref="W1231:X1231"/>
    <mergeCell ref="W1232:X1232"/>
    <mergeCell ref="W1233:X1233"/>
    <mergeCell ref="W1234:X1234"/>
    <mergeCell ref="W1235:X1235"/>
    <mergeCell ref="W1236:X1236"/>
    <mergeCell ref="W1237:X1237"/>
    <mergeCell ref="W1256:X1256"/>
    <mergeCell ref="W1257:X1257"/>
    <mergeCell ref="W1258:X1258"/>
    <mergeCell ref="W1259:X1259"/>
    <mergeCell ref="W1260:X1260"/>
    <mergeCell ref="W1261:X1261"/>
    <mergeCell ref="W1262:X1262"/>
    <mergeCell ref="W1263:X1263"/>
    <mergeCell ref="W1264:X1264"/>
    <mergeCell ref="W1247:X1247"/>
    <mergeCell ref="W1248:X1248"/>
    <mergeCell ref="W1249:X1249"/>
    <mergeCell ref="W1250:X1250"/>
    <mergeCell ref="W1251:X1251"/>
    <mergeCell ref="W1252:X1252"/>
    <mergeCell ref="W1253:X1253"/>
    <mergeCell ref="W1254:X1254"/>
    <mergeCell ref="W1255:X1255"/>
    <mergeCell ref="W1274:X1274"/>
    <mergeCell ref="W1275:X1275"/>
    <mergeCell ref="W1276:X1276"/>
    <mergeCell ref="W1277:X1277"/>
    <mergeCell ref="W1278:X1278"/>
    <mergeCell ref="W1279:X1279"/>
    <mergeCell ref="W1280:X1280"/>
    <mergeCell ref="W1281:X1281"/>
    <mergeCell ref="W1282:X1282"/>
    <mergeCell ref="W1265:X1265"/>
    <mergeCell ref="W1266:X1266"/>
    <mergeCell ref="W1267:X1267"/>
    <mergeCell ref="W1268:X1268"/>
    <mergeCell ref="W1269:X1269"/>
    <mergeCell ref="W1270:X1270"/>
    <mergeCell ref="W1271:X1271"/>
    <mergeCell ref="W1272:X1272"/>
    <mergeCell ref="W1273:X1273"/>
    <mergeCell ref="W1292:X1292"/>
    <mergeCell ref="W1293:X1293"/>
    <mergeCell ref="W1294:X1294"/>
    <mergeCell ref="W1295:X1295"/>
    <mergeCell ref="W1296:X1296"/>
    <mergeCell ref="W1297:X1297"/>
    <mergeCell ref="W1298:X1298"/>
    <mergeCell ref="W1299:X1299"/>
    <mergeCell ref="W1300:X1300"/>
    <mergeCell ref="W1283:X1283"/>
    <mergeCell ref="W1284:X1284"/>
    <mergeCell ref="W1285:X1285"/>
    <mergeCell ref="W1286:X1286"/>
    <mergeCell ref="W1287:X1287"/>
    <mergeCell ref="W1288:X1288"/>
    <mergeCell ref="W1289:X1289"/>
    <mergeCell ref="W1290:X1290"/>
    <mergeCell ref="W1291:X1291"/>
    <mergeCell ref="W1310:X1310"/>
    <mergeCell ref="W1311:X1311"/>
    <mergeCell ref="W1312:X1312"/>
    <mergeCell ref="W1313:X1313"/>
    <mergeCell ref="W1314:X1314"/>
    <mergeCell ref="W1315:X1315"/>
    <mergeCell ref="W1316:X1316"/>
    <mergeCell ref="W1317:X1317"/>
    <mergeCell ref="W1318:X1318"/>
    <mergeCell ref="W1301:X1301"/>
    <mergeCell ref="W1302:X1302"/>
    <mergeCell ref="W1303:X1303"/>
    <mergeCell ref="W1304:X1304"/>
    <mergeCell ref="W1305:X1305"/>
    <mergeCell ref="W1306:X1306"/>
    <mergeCell ref="W1307:X1307"/>
    <mergeCell ref="W1308:X1308"/>
    <mergeCell ref="W1309:X1309"/>
    <mergeCell ref="W1328:X1328"/>
    <mergeCell ref="W1329:X1329"/>
    <mergeCell ref="W1330:X1330"/>
    <mergeCell ref="W1331:X1331"/>
    <mergeCell ref="W1332:X1332"/>
    <mergeCell ref="W1333:X1333"/>
    <mergeCell ref="W1334:X1334"/>
    <mergeCell ref="W1335:X1335"/>
    <mergeCell ref="W1336:X1336"/>
    <mergeCell ref="W1319:X1319"/>
    <mergeCell ref="W1320:X1320"/>
    <mergeCell ref="W1321:X1321"/>
    <mergeCell ref="W1322:X1322"/>
    <mergeCell ref="W1323:X1323"/>
    <mergeCell ref="W1324:X1324"/>
    <mergeCell ref="W1325:X1325"/>
    <mergeCell ref="W1326:X1326"/>
    <mergeCell ref="W1327:X1327"/>
    <mergeCell ref="W1346:X1346"/>
    <mergeCell ref="W1347:X1347"/>
    <mergeCell ref="W1348:X1348"/>
    <mergeCell ref="W1349:X1349"/>
    <mergeCell ref="W1350:X1350"/>
    <mergeCell ref="W1351:X1351"/>
    <mergeCell ref="W1352:X1352"/>
    <mergeCell ref="W1353:X1353"/>
    <mergeCell ref="W1354:X1354"/>
    <mergeCell ref="W1337:X1337"/>
    <mergeCell ref="W1338:X1338"/>
    <mergeCell ref="W1339:X1339"/>
    <mergeCell ref="W1340:X1340"/>
    <mergeCell ref="W1341:X1341"/>
    <mergeCell ref="W1342:X1342"/>
    <mergeCell ref="W1343:X1343"/>
    <mergeCell ref="W1344:X1344"/>
    <mergeCell ref="W1345:X1345"/>
    <mergeCell ref="W1373:X1373"/>
    <mergeCell ref="W1374:X1374"/>
    <mergeCell ref="W1375:X1375"/>
    <mergeCell ref="W1376:X1376"/>
    <mergeCell ref="W1364:X1364"/>
    <mergeCell ref="W1365:X1365"/>
    <mergeCell ref="W1366:X1366"/>
    <mergeCell ref="W1367:X1367"/>
    <mergeCell ref="W1368:X1368"/>
    <mergeCell ref="W1369:X1369"/>
    <mergeCell ref="W1370:X1370"/>
    <mergeCell ref="W1371:X1371"/>
    <mergeCell ref="W1372:X1372"/>
    <mergeCell ref="W1355:X1355"/>
    <mergeCell ref="W1356:X1356"/>
    <mergeCell ref="W1357:X1357"/>
    <mergeCell ref="W1358:X1358"/>
    <mergeCell ref="W1359:X1359"/>
    <mergeCell ref="W1360:X1360"/>
    <mergeCell ref="W1361:X1361"/>
    <mergeCell ref="W1362:X1362"/>
    <mergeCell ref="W1363:X1363"/>
    <mergeCell ref="W1377:X1377"/>
    <mergeCell ref="W1378:X1378"/>
    <mergeCell ref="W1379:X1379"/>
    <mergeCell ref="W1380:X1380"/>
    <mergeCell ref="W1381:X1381"/>
    <mergeCell ref="W1382:X1382"/>
    <mergeCell ref="W1383:X1383"/>
    <mergeCell ref="W1384:X1384"/>
    <mergeCell ref="W1385:X1385"/>
    <mergeCell ref="W1386:X1386"/>
    <mergeCell ref="W1387:X1387"/>
    <mergeCell ref="W1388:X1388"/>
    <mergeCell ref="W1389:X1389"/>
    <mergeCell ref="W1390:X1390"/>
    <mergeCell ref="W1391:X1391"/>
    <mergeCell ref="W1392:X1392"/>
    <mergeCell ref="W1393:X1393"/>
    <mergeCell ref="W1394:X1394"/>
    <mergeCell ref="W1395:X1395"/>
    <mergeCell ref="W1396:X1396"/>
    <mergeCell ref="W1397:X1397"/>
    <mergeCell ref="W1398:X1398"/>
    <mergeCell ref="W1399:X1399"/>
    <mergeCell ref="W1400:X1400"/>
    <mergeCell ref="W1401:X1401"/>
    <mergeCell ref="W1402:X1402"/>
    <mergeCell ref="W1403:X1403"/>
    <mergeCell ref="W1404:X1404"/>
    <mergeCell ref="W1405:X1405"/>
    <mergeCell ref="W1406:X1406"/>
    <mergeCell ref="W1407:X1407"/>
    <mergeCell ref="W1408:X1408"/>
    <mergeCell ref="W1409:X1409"/>
    <mergeCell ref="W1410:X1410"/>
    <mergeCell ref="W1411:X1411"/>
    <mergeCell ref="W1412:X1412"/>
    <mergeCell ref="W1413:X1413"/>
    <mergeCell ref="W1414:X1414"/>
    <mergeCell ref="W1415:X1415"/>
    <mergeCell ref="W1416:X1416"/>
    <mergeCell ref="W1417:X1417"/>
    <mergeCell ref="W1418:X1418"/>
    <mergeCell ref="W1419:X1419"/>
    <mergeCell ref="W1420:X1420"/>
    <mergeCell ref="W1421:X1421"/>
    <mergeCell ref="W1422:X1422"/>
    <mergeCell ref="W1423:X1423"/>
    <mergeCell ref="W1424:X1424"/>
    <mergeCell ref="W1425:X1425"/>
    <mergeCell ref="W1426:X1426"/>
    <mergeCell ref="W1427:X1427"/>
    <mergeCell ref="W1460:X1460"/>
    <mergeCell ref="W1461:X1461"/>
    <mergeCell ref="W1428:X1428"/>
    <mergeCell ref="W1429:X1429"/>
    <mergeCell ref="W1430:X1430"/>
    <mergeCell ref="W1431:X1431"/>
    <mergeCell ref="W1432:X1432"/>
    <mergeCell ref="W1433:X1433"/>
    <mergeCell ref="W1434:X1434"/>
    <mergeCell ref="W1435:X1435"/>
    <mergeCell ref="W1436:X1436"/>
    <mergeCell ref="W1437:X1437"/>
    <mergeCell ref="W1438:X1438"/>
    <mergeCell ref="W1439:X1439"/>
    <mergeCell ref="W1440:X1440"/>
    <mergeCell ref="W1441:X1441"/>
    <mergeCell ref="W1442:X1442"/>
    <mergeCell ref="W1443:X1443"/>
    <mergeCell ref="W1444:X1444"/>
    <mergeCell ref="W1465:X1465"/>
    <mergeCell ref="W1466:X1466"/>
    <mergeCell ref="W1467:X1467"/>
    <mergeCell ref="W1468:X1468"/>
    <mergeCell ref="W1469:X1469"/>
    <mergeCell ref="W1470:X1470"/>
    <mergeCell ref="W1471:X1471"/>
    <mergeCell ref="W1472:X1472"/>
    <mergeCell ref="W1473:X1473"/>
    <mergeCell ref="Y241:Y243"/>
    <mergeCell ref="Y244:Y246"/>
    <mergeCell ref="Y249:Y258"/>
    <mergeCell ref="Y259:Y261"/>
    <mergeCell ref="Y262:Y265"/>
    <mergeCell ref="Y266:Y268"/>
    <mergeCell ref="Y269:Y271"/>
    <mergeCell ref="Y272:Y274"/>
    <mergeCell ref="Y275:Y286"/>
    <mergeCell ref="Y288:Y290"/>
    <mergeCell ref="Y291:Y293"/>
    <mergeCell ref="Y294:Y296"/>
    <mergeCell ref="Y297:Y302"/>
    <mergeCell ref="Y303:Y305"/>
    <mergeCell ref="Y306:Y310"/>
    <mergeCell ref="Y311:Y327"/>
    <mergeCell ref="Y328:Y331"/>
    <mergeCell ref="Y332:Y337"/>
    <mergeCell ref="Y338:Y342"/>
    <mergeCell ref="Y343:Y354"/>
    <mergeCell ref="W1445:X1445"/>
    <mergeCell ref="W1446:X1446"/>
    <mergeCell ref="W1447:X1447"/>
    <mergeCell ref="Y357:Y360"/>
    <mergeCell ref="Y362:Y364"/>
    <mergeCell ref="Y365:Y367"/>
    <mergeCell ref="Y369:Y371"/>
    <mergeCell ref="Y372:Y375"/>
    <mergeCell ref="Y376:Y379"/>
    <mergeCell ref="Y380:Y382"/>
    <mergeCell ref="Y383:Y387"/>
    <mergeCell ref="Y388:Y391"/>
    <mergeCell ref="Y392:Y397"/>
    <mergeCell ref="Y399:Y402"/>
    <mergeCell ref="Y403:Y411"/>
    <mergeCell ref="Y413:Y415"/>
    <mergeCell ref="Y416:Y418"/>
    <mergeCell ref="Y419:Y423"/>
    <mergeCell ref="Y424:Y426"/>
    <mergeCell ref="Y427:Y429"/>
    <mergeCell ref="Y430:Y432"/>
    <mergeCell ref="Y433:Y439"/>
    <mergeCell ref="Y440:Y442"/>
    <mergeCell ref="Y443:Y447"/>
    <mergeCell ref="Y448:Y450"/>
    <mergeCell ref="Y451:Y453"/>
    <mergeCell ref="Y454:Y458"/>
    <mergeCell ref="Y460:Y469"/>
    <mergeCell ref="Y470:Y474"/>
    <mergeCell ref="Y475:Y477"/>
    <mergeCell ref="Y478:Y481"/>
    <mergeCell ref="Y483:Y485"/>
    <mergeCell ref="Y487:Y493"/>
    <mergeCell ref="Y494:Y496"/>
    <mergeCell ref="Y499:Y502"/>
    <mergeCell ref="Y503:Y505"/>
    <mergeCell ref="Y508:Y511"/>
    <mergeCell ref="Y512:Y520"/>
    <mergeCell ref="Y521:Y534"/>
    <mergeCell ref="Y535:Y539"/>
    <mergeCell ref="Y541:Y545"/>
    <mergeCell ref="Y546:Y548"/>
    <mergeCell ref="Y551:Y553"/>
    <mergeCell ref="Y554:Y556"/>
    <mergeCell ref="Y557:Y559"/>
    <mergeCell ref="Y560:Y562"/>
    <mergeCell ref="Y563:Y565"/>
    <mergeCell ref="Y566:Y568"/>
    <mergeCell ref="Y569:Y571"/>
    <mergeCell ref="Y574:Y587"/>
    <mergeCell ref="Y591:Y597"/>
    <mergeCell ref="Y598:Y600"/>
    <mergeCell ref="Y602:Y611"/>
    <mergeCell ref="Y613:Y616"/>
    <mergeCell ref="Y617:Y619"/>
    <mergeCell ref="Y620:Y623"/>
    <mergeCell ref="Y625:Y627"/>
    <mergeCell ref="Y628:Y631"/>
    <mergeCell ref="Y632:Y634"/>
    <mergeCell ref="Y635:Y637"/>
    <mergeCell ref="Y638:Y643"/>
    <mergeCell ref="Y645:Y647"/>
    <mergeCell ref="Y648:Y650"/>
    <mergeCell ref="Y651:Y653"/>
    <mergeCell ref="Y654:Y656"/>
    <mergeCell ref="Y657:Y659"/>
    <mergeCell ref="Y660:Y662"/>
    <mergeCell ref="Y663:Y674"/>
    <mergeCell ref="Y676:Y678"/>
    <mergeCell ref="Y680:Y683"/>
    <mergeCell ref="Y684:Y686"/>
    <mergeCell ref="Y689:Y691"/>
    <mergeCell ref="Y692:Y694"/>
    <mergeCell ref="Y697:Y699"/>
    <mergeCell ref="Y703:Y705"/>
    <mergeCell ref="Y706:Y717"/>
    <mergeCell ref="Y718:Y721"/>
    <mergeCell ref="Y724:Y726"/>
    <mergeCell ref="Y728:Y730"/>
    <mergeCell ref="Y731:Y734"/>
    <mergeCell ref="Y735:Y739"/>
    <mergeCell ref="Y741:Y743"/>
    <mergeCell ref="Y745:Y749"/>
    <mergeCell ref="Y750:Y752"/>
    <mergeCell ref="Y753:Y756"/>
    <mergeCell ref="Y759:Y761"/>
    <mergeCell ref="Y762:Y764"/>
    <mergeCell ref="Y768:Y771"/>
    <mergeCell ref="Y772:Y774"/>
    <mergeCell ref="Y775:Y777"/>
    <mergeCell ref="Y780:Y782"/>
    <mergeCell ref="Y786:Y790"/>
    <mergeCell ref="Y794:Y796"/>
    <mergeCell ref="Y797:Y799"/>
    <mergeCell ref="Y800:Y802"/>
    <mergeCell ref="Y807:Y809"/>
    <mergeCell ref="Y810:Y812"/>
    <mergeCell ref="Y814:Y816"/>
    <mergeCell ref="Y817:Y819"/>
    <mergeCell ref="Y820:Y822"/>
    <mergeCell ref="Y823:Y825"/>
    <mergeCell ref="Y832:Y834"/>
    <mergeCell ref="Y837:Y839"/>
    <mergeCell ref="Y843:Y845"/>
    <mergeCell ref="Y851:Y853"/>
    <mergeCell ref="Y854:Y857"/>
    <mergeCell ref="Y858:Y862"/>
    <mergeCell ref="Y863:Y875"/>
    <mergeCell ref="Y876:Y878"/>
    <mergeCell ref="Y879:Y881"/>
    <mergeCell ref="Y882:Y891"/>
    <mergeCell ref="Y892:Y899"/>
    <mergeCell ref="Y900:Y903"/>
    <mergeCell ref="Y904:Y906"/>
    <mergeCell ref="Y907:Y909"/>
    <mergeCell ref="Y920:Y922"/>
    <mergeCell ref="Y926:Y928"/>
    <mergeCell ref="Y931:Y935"/>
    <mergeCell ref="Y939:Y941"/>
    <mergeCell ref="Y942:Y948"/>
    <mergeCell ref="Y957:Y959"/>
    <mergeCell ref="Y960:Y962"/>
    <mergeCell ref="Y963:Y965"/>
    <mergeCell ref="Y966:Y968"/>
    <mergeCell ref="Y975:Y977"/>
    <mergeCell ref="Y984:Y988"/>
    <mergeCell ref="Y993:Y995"/>
    <mergeCell ref="Y999:Y1001"/>
    <mergeCell ref="Y1002:Y1009"/>
    <mergeCell ref="Y1011:Y1013"/>
    <mergeCell ref="Y1014:Y1018"/>
    <mergeCell ref="Y1023:Y1025"/>
    <mergeCell ref="Y1026:Y1028"/>
    <mergeCell ref="Y1030:Y1032"/>
    <mergeCell ref="Y1033:Y1035"/>
    <mergeCell ref="Y1037:Y1040"/>
    <mergeCell ref="Y1050:Y1052"/>
    <mergeCell ref="Y1053:Y1056"/>
    <mergeCell ref="Y1060:Y1062"/>
    <mergeCell ref="Y1065:Y1068"/>
    <mergeCell ref="Y1074:Y1076"/>
    <mergeCell ref="Y1083:Y1085"/>
    <mergeCell ref="Y1092:Y1094"/>
    <mergeCell ref="Y1098:Y1100"/>
    <mergeCell ref="Y1102:Y1104"/>
    <mergeCell ref="Y1107:Y1109"/>
    <mergeCell ref="Y1116:Y1118"/>
    <mergeCell ref="Y1120:Y1122"/>
    <mergeCell ref="Y1126:Y1128"/>
    <mergeCell ref="Y1131:Y1133"/>
    <mergeCell ref="Y1135:Y1137"/>
    <mergeCell ref="Y1138:Y1141"/>
    <mergeCell ref="Y1145:Y1147"/>
    <mergeCell ref="Y1152:Y1158"/>
    <mergeCell ref="Y1159:Y1161"/>
    <mergeCell ref="Y1166:Y1168"/>
    <mergeCell ref="W1462:X1462"/>
    <mergeCell ref="W1463:X1463"/>
    <mergeCell ref="W1464:X1464"/>
    <mergeCell ref="Y1169:Y1171"/>
    <mergeCell ref="Y1174:Y1176"/>
    <mergeCell ref="Y1179:Y1182"/>
    <mergeCell ref="Y1184:Y1187"/>
    <mergeCell ref="Y1189:Y1192"/>
    <mergeCell ref="Y1194:Y1196"/>
    <mergeCell ref="Y1197:Y1199"/>
    <mergeCell ref="Y1205:Y1207"/>
    <mergeCell ref="Y1210:Y1213"/>
    <mergeCell ref="Y1215:Y1217"/>
    <mergeCell ref="Y1219:Y1221"/>
    <mergeCell ref="Y1230:Y1233"/>
    <mergeCell ref="Y1237:Y1239"/>
    <mergeCell ref="Y1241:Y1244"/>
    <mergeCell ref="Y1247:Y1249"/>
    <mergeCell ref="Y1254:Y1256"/>
    <mergeCell ref="Y1257:Y1260"/>
    <mergeCell ref="W1448:X1448"/>
    <mergeCell ref="W1449:X1449"/>
    <mergeCell ref="W1450:X1450"/>
    <mergeCell ref="W1451:X1451"/>
    <mergeCell ref="W1452:X1452"/>
    <mergeCell ref="W1453:X1453"/>
    <mergeCell ref="W1454:X1454"/>
    <mergeCell ref="W1455:X1455"/>
    <mergeCell ref="W1456:X1456"/>
    <mergeCell ref="W1457:X1457"/>
    <mergeCell ref="W1458:X1458"/>
    <mergeCell ref="W1459:X1459"/>
    <mergeCell ref="I46:M46"/>
    <mergeCell ref="N46:O46"/>
    <mergeCell ref="I43:O43"/>
    <mergeCell ref="Y1387:Y1389"/>
    <mergeCell ref="Y1406:Y1409"/>
    <mergeCell ref="Y1416:Y1418"/>
    <mergeCell ref="Y1444:Y1446"/>
    <mergeCell ref="Y1451:Y1452"/>
    <mergeCell ref="Y1453:Y1455"/>
    <mergeCell ref="Y1460:Y1462"/>
    <mergeCell ref="Y1464:Y1466"/>
    <mergeCell ref="Y1469:Y1471"/>
    <mergeCell ref="W1474:X1474"/>
    <mergeCell ref="W1475:X1475"/>
    <mergeCell ref="W1476:X1476"/>
    <mergeCell ref="Y1264:Y1266"/>
    <mergeCell ref="Y1273:Y1276"/>
    <mergeCell ref="Y1279:Y1282"/>
    <mergeCell ref="Y1285:Y1287"/>
    <mergeCell ref="Y1290:Y1292"/>
    <mergeCell ref="Y1293:Y1295"/>
    <mergeCell ref="Y1302:Y1306"/>
    <mergeCell ref="Y1311:Y1313"/>
    <mergeCell ref="Y1315:Y1317"/>
    <mergeCell ref="Y1320:Y1323"/>
    <mergeCell ref="Y1328:Y1334"/>
    <mergeCell ref="Y1335:Y1337"/>
    <mergeCell ref="Y1338:Y1340"/>
    <mergeCell ref="Y1348:Y1354"/>
    <mergeCell ref="Y1361:Y1363"/>
    <mergeCell ref="Y1365:Y1371"/>
    <mergeCell ref="Y1375:Y1380"/>
  </mergeCells>
  <phoneticPr fontId="19"/>
  <conditionalFormatting sqref="M184:N184 I184:J184 M166:N166 M145:N145 I145 I166">
    <cfRule type="expression" dxfId="207" priority="55" stopIfTrue="1">
      <formula>$F$106&gt;1</formula>
    </cfRule>
  </conditionalFormatting>
  <conditionalFormatting sqref="R78:R81">
    <cfRule type="cellIs" dxfId="206" priority="57" stopIfTrue="1" operator="equal">
      <formula>FALSE</formula>
    </cfRule>
  </conditionalFormatting>
  <conditionalFormatting sqref="S57:S77">
    <cfRule type="cellIs" dxfId="205" priority="49" stopIfTrue="1" operator="equal">
      <formula>FALSE</formula>
    </cfRule>
  </conditionalFormatting>
  <conditionalFormatting sqref="S57:S77">
    <cfRule type="cellIs" dxfId="204" priority="48" stopIfTrue="1" operator="equal">
      <formula>FALSE</formula>
    </cfRule>
  </conditionalFormatting>
  <conditionalFormatting sqref="S58:S77">
    <cfRule type="cellIs" dxfId="203" priority="35" stopIfTrue="1" operator="equal">
      <formula>FALSE</formula>
    </cfRule>
  </conditionalFormatting>
  <conditionalFormatting sqref="S58:S77">
    <cfRule type="cellIs" dxfId="202" priority="34" stopIfTrue="1" operator="equal">
      <formula>FALSE</formula>
    </cfRule>
  </conditionalFormatting>
  <conditionalFormatting sqref="M113:N120 I121 M121">
    <cfRule type="expression" dxfId="201" priority="22">
      <formula>$F$106=1</formula>
    </cfRule>
  </conditionalFormatting>
  <conditionalFormatting sqref="M135:N142">
    <cfRule type="expression" dxfId="200" priority="18" stopIfTrue="1">
      <formula>$F$106=2</formula>
    </cfRule>
  </conditionalFormatting>
  <conditionalFormatting sqref="I145:J145">
    <cfRule type="expression" dxfId="199" priority="19" stopIfTrue="1">
      <formula>$F$106&gt;1</formula>
    </cfRule>
  </conditionalFormatting>
  <conditionalFormatting sqref="I113:J120">
    <cfRule type="expression" dxfId="198" priority="13" stopIfTrue="1">
      <formula>#REF!=1</formula>
    </cfRule>
  </conditionalFormatting>
  <conditionalFormatting sqref="I155:J155">
    <cfRule type="expression" dxfId="197" priority="9" stopIfTrue="1">
      <formula>#REF!=3</formula>
    </cfRule>
  </conditionalFormatting>
  <conditionalFormatting sqref="I166:J166">
    <cfRule type="expression" dxfId="196" priority="4" stopIfTrue="1">
      <formula>#REF!&gt;1</formula>
    </cfRule>
  </conditionalFormatting>
  <conditionalFormatting sqref="M156:N163 I145 M145 M166 I166 I164 M164">
    <cfRule type="expression" dxfId="195" priority="1">
      <formula>$F$106=3</formula>
    </cfRule>
  </conditionalFormatting>
  <dataValidations count="27">
    <dataValidation type="list" allowBlank="1" showInputMessage="1" showErrorMessage="1" sqref="H69 H57 H75 H59" xr:uid="{6BE108EA-AEB3-4858-BC8F-91AD99DFEE99}">
      <formula1>電力会社</formula1>
    </dataValidation>
    <dataValidation type="list" allowBlank="1" showInputMessage="1" showErrorMessage="1" sqref="E14:I14" xr:uid="{5094D028-C5CE-44BB-98F6-92C8211058D2}">
      <formula1>"専ら事務所,工場等"</formula1>
    </dataValidation>
    <dataValidation type="custom" imeMode="halfAlpha" allowBlank="1" showInputMessage="1" showErrorMessage="1" sqref="D31:O31 D36:O36" xr:uid="{F2062A4E-6B2A-47D2-AE8D-9308EF59F09E}">
      <formula1>AND((D31*1)&lt;10000000000,(D31*1)&gt;=0.0001,LEN(D31)&lt;17)</formula1>
    </dataValidation>
    <dataValidation type="custom" imeMode="halfAlpha" allowBlank="1" showInputMessage="1" showErrorMessage="1" sqref="Y57 Y59:Y77" xr:uid="{2150787B-5C17-4D35-97AF-765EE5AF43FA}">
      <formula1>AND(Y57&gt;=0.0001,Y57&lt;10000000000,LEN(Y57)&lt;17)</formula1>
    </dataValidation>
    <dataValidation type="custom" imeMode="halfAlpha" allowBlank="1" showInputMessage="1" showErrorMessage="1" error="整数部10桁以内で入力して下さい。" sqref="V79:V80" xr:uid="{4179DD9B-7819-483E-8267-587B7A874610}">
      <formula1>AND(V79&gt;=0.0001,V79&lt;10000000000,LEN(V79)&lt;17)</formula1>
    </dataValidation>
    <dataValidation type="whole" imeMode="halfAlpha" allowBlank="1" showInputMessage="1" showErrorMessage="1" error="1桁の整数を入力して下さい。" sqref="J11:P11" xr:uid="{F1E76019-7F5F-4411-B17C-95AEAAEB8F2A}">
      <formula1>0</formula1>
      <formula2>9</formula2>
    </dataValidation>
    <dataValidation type="custom" imeMode="halfAlpha" allowBlank="1" showInputMessage="1" showErrorMessage="1" sqref="M86 L81 L78:L79 M78:O81" xr:uid="{33041B58-3214-46D1-BF6A-541E879B1996}">
      <formula1>AND(ISNUMBER(L78),L78&gt;=0,L78&lt;10000000000,LEN(L78)&lt;17)</formula1>
    </dataValidation>
    <dataValidation type="custom" imeMode="halfAlpha" allowBlank="1" showInputMessage="1" showErrorMessage="1" error="整数部10桁以内の正の数値を入力して下さい。" sqref="M27:O27 D23:F23" xr:uid="{DD049F86-8250-46D7-909D-0F151736F7B0}">
      <formula1>AND(D23&gt;0,D23&lt;10000000000,LEN(D23)&lt;17)</formula1>
    </dataValidation>
    <dataValidation type="list" allowBlank="1" showInputMessage="1" error="単位は20文字以内で入力して下さい。" sqref="I27:J27" xr:uid="{B69902B5-A854-44B5-8117-604CAF0DF01A}">
      <formula1>密接な値</formula1>
    </dataValidation>
    <dataValidation type="textLength" allowBlank="1" showInputMessage="1" showErrorMessage="1" error="名称は50文字以内で入力して下さい。" sqref="D27:F27" xr:uid="{92F7AD72-EFAC-4E97-9286-849E5AC986AA}">
      <formula1>0</formula1>
      <formula2>50</formula2>
    </dataValidation>
    <dataValidation type="whole" allowBlank="1" showInputMessage="1" showErrorMessage="1" sqref="R11:T11 I11" xr:uid="{BFBA61B5-A7FD-445E-A7BD-6C105DE83C91}">
      <formula1>0</formula1>
      <formula2>9</formula2>
    </dataValidation>
    <dataValidation allowBlank="1" showDropDown="1" showInputMessage="1" showErrorMessage="1" sqref="O178:P182 O156:P164 O113:P120 O135:P142" xr:uid="{F0CDE1BF-5834-42F5-914C-35C96A1B3F54}"/>
    <dataValidation type="list" allowBlank="1" showInputMessage="1" showErrorMessage="1" sqref="L98:Q98" xr:uid="{394A8EF6-028F-4702-B632-D3B373E442ED}">
      <formula1>"電気や熱を供給する事業者ではない,発電所である,熱供給事業者である"</formula1>
    </dataValidation>
    <dataValidation type="list" allowBlank="1" showDropDown="1" showInputMessage="1" showErrorMessage="1" sqref="K177:L181 K112:L120 K134:L142 K155:L163" xr:uid="{C8B66E73-4417-482D-B945-2A86B873A31F}">
      <formula1>熱量単位</formula1>
    </dataValidation>
    <dataValidation type="list" allowBlank="1" showDropDown="1" showInputMessage="1" showErrorMessage="1" sqref="D46:H46" xr:uid="{D624FDD7-232D-4C35-89A4-602B457BA153}">
      <formula1>使用エネルギー</formula1>
    </dataValidation>
    <dataValidation type="list" allowBlank="1" showInputMessage="1" showErrorMessage="1" sqref="L99" xr:uid="{595BEA80-5F08-4E71-8EB3-216E84ABD518}">
      <formula1>事業者の分類</formula1>
    </dataValidation>
    <dataValidation type="textLength" operator="greaterThanOrEqual" allowBlank="1" showInputMessage="1" showErrorMessage="1" sqref="I167:P167 I146:P146" xr:uid="{EA8EC350-230F-49D6-9B08-02EDBC631BE0}">
      <formula1>100000000</formula1>
    </dataValidation>
    <dataValidation type="list" allowBlank="1" showInputMessage="1" showErrorMessage="1" sqref="O177:P177 O143:P143" xr:uid="{07953422-AADF-4F80-AFFF-3072E27249F7}">
      <formula1>CO2の単位</formula1>
    </dataValidation>
    <dataValidation type="list" allowBlank="1" showInputMessage="1" showErrorMessage="1" sqref="L143" xr:uid="{4E39FD14-02C2-48DC-9049-6ED7937B3884}">
      <formula1>熱量単位</formula1>
    </dataValidation>
    <dataValidation type="textLength" operator="greaterThanOrEqual" allowBlank="1" showInputMessage="1" showErrorMessage="1" sqref="O130 P78" xr:uid="{8E1183F0-4867-4391-9015-6AE5E0B3DEDC}">
      <formula1>10000000</formula1>
    </dataValidation>
    <dataValidation type="textLength" operator="lessThanOrEqual" allowBlank="1" showInputMessage="1" showErrorMessage="1" sqref="R57:S77" xr:uid="{1F33603A-856C-4E21-A441-1EE690B0123B}">
      <formula1>10000000</formula1>
    </dataValidation>
    <dataValidation type="custom" allowBlank="1" showInputMessage="1" showErrorMessage="1" sqref="N71 N75 N73 N69 N61 N63 N65 N67" xr:uid="{BCC993F5-A89D-47CF-B4AE-C75544C8A8E0}">
      <formula1>AND(ISNUMBER(N61),N61&gt;=0,N61&lt;10000000000,LEN(N61)&lt;17)</formula1>
    </dataValidation>
    <dataValidation type="list" allowBlank="1" showInputMessage="1" showErrorMessage="1" sqref="W8" xr:uid="{DED07C83-F42D-49F2-B589-3E15523A8797}">
      <formula1>",PG,HD"</formula1>
    </dataValidation>
    <dataValidation imeMode="halfAlpha" allowBlank="1" showInputMessage="1" showErrorMessage="1" sqref="M166:N166 J82:L83 K88:M89 K91:M95 M113:N121 I121:J121 M135:N142 I145:J145 M145:N145 M156:N164 I164:J164 I166:J166 N46 P46:T46" xr:uid="{E445224B-9846-4A7D-90E1-AE68DB1ECCDE}"/>
    <dataValidation type="textLength" allowBlank="1" showInputMessage="1" showErrorMessage="1" error="20文字以内で入力して下さい。" sqref="G78" xr:uid="{A4ACC512-B5A6-4C21-AF6A-23EBF11964C0}">
      <formula1>0</formula1>
      <formula2>20</formula2>
    </dataValidation>
    <dataValidation operator="greaterThanOrEqual" allowBlank="1" showInputMessage="1" sqref="Q78" xr:uid="{B980E3AD-A90B-426E-88E1-622461AE5AA1}"/>
    <dataValidation type="whole" imeMode="halfAlpha" allowBlank="1" showInputMessage="1" showErrorMessage="1" error="整数部10桁以内の正の数値を入力して下さい。" sqref="I23:K23" xr:uid="{527EC5B6-8396-49E2-B3F0-869A95310250}">
      <formula1>0</formula1>
      <formula2>9.99999999999999E+25</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9" r:id="rId3" name="過年度保存ボタン">
              <controlPr defaultSize="0" print="0" autoFill="0" autoPict="0" macro="[0]!過年度保存ボタン_Click">
                <anchor moveWithCells="1">
                  <from>
                    <xdr:col>22</xdr:col>
                    <xdr:colOff>57150</xdr:colOff>
                    <xdr:row>19</xdr:row>
                    <xdr:rowOff>38100</xdr:rowOff>
                  </from>
                  <to>
                    <xdr:col>22</xdr:col>
                    <xdr:colOff>1047750</xdr:colOff>
                    <xdr:row>21</xdr:row>
                    <xdr:rowOff>161925</xdr:rowOff>
                  </to>
                </anchor>
              </controlPr>
            </control>
          </mc:Choice>
        </mc:AlternateContent>
        <mc:AlternateContent xmlns:mc="http://schemas.openxmlformats.org/markup-compatibility/2006">
          <mc:Choice Requires="x14">
            <control shapeId="301060" r:id="rId4" name="過年度取込ボタン">
              <controlPr defaultSize="0" print="0" autoFill="0" autoPict="0" macro="[0]!過年度取込ボタン_Click">
                <anchor moveWithCells="1">
                  <from>
                    <xdr:col>22</xdr:col>
                    <xdr:colOff>57150</xdr:colOff>
                    <xdr:row>23</xdr:row>
                    <xdr:rowOff>38100</xdr:rowOff>
                  </from>
                  <to>
                    <xdr:col>22</xdr:col>
                    <xdr:colOff>1047750</xdr:colOff>
                    <xdr:row>25</xdr:row>
                    <xdr:rowOff>161925</xdr:rowOff>
                  </to>
                </anchor>
              </controlPr>
            </control>
          </mc:Choice>
        </mc:AlternateContent>
        <mc:AlternateContent xmlns:mc="http://schemas.openxmlformats.org/markup-compatibility/2006">
          <mc:Choice Requires="x14">
            <control shapeId="301241" r:id="rId5" name="過年度表示ボタン">
              <controlPr defaultSize="0" print="0" autoFill="0" autoPict="0" macro="[0]!過年度表示ボタン_Click">
                <anchor moveWithCells="1">
                  <from>
                    <xdr:col>22</xdr:col>
                    <xdr:colOff>76200</xdr:colOff>
                    <xdr:row>31</xdr:row>
                    <xdr:rowOff>28575</xdr:rowOff>
                  </from>
                  <to>
                    <xdr:col>22</xdr:col>
                    <xdr:colOff>1066800</xdr:colOff>
                    <xdr:row>33</xdr:row>
                    <xdr:rowOff>152400</xdr:rowOff>
                  </to>
                </anchor>
              </controlPr>
            </control>
          </mc:Choice>
        </mc:AlternateContent>
        <mc:AlternateContent xmlns:mc="http://schemas.openxmlformats.org/markup-compatibility/2006">
          <mc:Choice Requires="x14">
            <control shapeId="323710" r:id="rId6" name="調査表取込ボタン">
              <controlPr defaultSize="0" print="0" autoFill="0" autoPict="0" macro="[0]!調査表取込ボタン_Click">
                <anchor moveWithCells="1">
                  <from>
                    <xdr:col>23</xdr:col>
                    <xdr:colOff>447675</xdr:colOff>
                    <xdr:row>7</xdr:row>
                    <xdr:rowOff>9525</xdr:rowOff>
                  </from>
                  <to>
                    <xdr:col>25</xdr:col>
                    <xdr:colOff>885825</xdr:colOff>
                    <xdr:row>8</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AA3DC-B5A4-4AD9-9538-FEDB08FE6689}">
  <sheetPr codeName="Sheet13">
    <tabColor rgb="FFFFFF00"/>
  </sheetPr>
  <dimension ref="A1:ABG359"/>
  <sheetViews>
    <sheetView view="pageBreakPreview" zoomScale="80" zoomScaleNormal="100" zoomScaleSheetLayoutView="80" workbookViewId="0">
      <selection activeCell="BO15" sqref="BO15"/>
    </sheetView>
  </sheetViews>
  <sheetFormatPr defaultColWidth="9" defaultRowHeight="13.5"/>
  <cols>
    <col min="1" max="74" width="2" style="259" customWidth="1"/>
    <col min="75" max="81" width="2" style="259" hidden="1" customWidth="1"/>
    <col min="82" max="82" width="11.875" style="259" hidden="1" customWidth="1"/>
    <col min="83" max="83" width="23.25" style="259" hidden="1" customWidth="1"/>
    <col min="84" max="84" width="13.625" style="259" hidden="1" customWidth="1"/>
    <col min="85" max="85" width="16.375" style="259" hidden="1" customWidth="1"/>
    <col min="86" max="86" width="6" style="259" hidden="1" customWidth="1"/>
    <col min="87" max="87" width="4" style="259" hidden="1" customWidth="1"/>
    <col min="88" max="88" width="6.875" style="259" hidden="1" customWidth="1"/>
    <col min="89" max="89" width="13.875" style="259" hidden="1" customWidth="1"/>
    <col min="90" max="90" width="4.375" style="259" hidden="1" customWidth="1"/>
    <col min="91" max="91" width="4.875" style="259" hidden="1" customWidth="1"/>
    <col min="92" max="92" width="3.625" style="259" hidden="1" customWidth="1"/>
    <col min="93" max="95" width="3.875" style="259" hidden="1" customWidth="1"/>
    <col min="96" max="96" width="1.625" style="259" hidden="1" customWidth="1"/>
    <col min="97" max="114" width="2" style="259" customWidth="1"/>
    <col min="115" max="115" width="9" style="259" hidden="1" customWidth="1"/>
    <col min="116" max="116" width="2" style="259" customWidth="1"/>
    <col min="117" max="16384" width="9" style="259"/>
  </cols>
  <sheetData>
    <row r="1" spans="2:89" s="155" customFormat="1" ht="45" customHeight="1">
      <c r="K1" s="588"/>
      <c r="L1" s="588"/>
      <c r="BD1" s="155" t="s">
        <v>3278</v>
      </c>
      <c r="BR1" s="155" t="str">
        <f>IF('STEP２（第３表～）'!V838="１．　　有","無","有")</f>
        <v>無</v>
      </c>
      <c r="BS1" s="155" t="s">
        <v>3279</v>
      </c>
      <c r="BT1" s="155" t="str">
        <f>IF('STEP２（第３表～）'!AX838="１．　　有","無","有")</f>
        <v>無</v>
      </c>
      <c r="BY1" s="582"/>
    </row>
    <row r="2" spans="2:89" s="155" customFormat="1" ht="46.5" customHeight="1">
      <c r="B2" s="1833" t="s">
        <v>3274</v>
      </c>
      <c r="C2" s="1834"/>
      <c r="D2" s="1834"/>
      <c r="E2" s="1834"/>
      <c r="F2" s="1834"/>
      <c r="G2" s="1834"/>
      <c r="H2" s="1834"/>
      <c r="I2" s="1834"/>
      <c r="J2" s="1834"/>
      <c r="K2" s="1834"/>
      <c r="L2" s="1834"/>
      <c r="M2" s="1834"/>
      <c r="N2" s="1834"/>
      <c r="O2" s="1834"/>
      <c r="P2" s="1834"/>
      <c r="Q2" s="1834"/>
      <c r="R2" s="1834"/>
      <c r="S2" s="1834"/>
      <c r="T2" s="1834"/>
      <c r="U2" s="1834"/>
      <c r="V2" s="1834"/>
      <c r="W2" s="1834"/>
      <c r="X2" s="1834"/>
      <c r="Y2" s="1834"/>
      <c r="Z2" s="1834"/>
      <c r="AA2" s="1834"/>
      <c r="AB2" s="1834"/>
      <c r="AC2" s="1834"/>
      <c r="AD2" s="1834"/>
      <c r="AE2" s="1834"/>
      <c r="AF2" s="1834"/>
      <c r="AG2" s="1834"/>
      <c r="AH2" s="1834"/>
      <c r="AI2" s="1834"/>
      <c r="AJ2" s="1834"/>
      <c r="AK2" s="1834"/>
      <c r="AL2" s="1834"/>
      <c r="AM2" s="1834"/>
      <c r="AN2" s="1834"/>
      <c r="AO2" s="1834"/>
      <c r="AP2" s="1834"/>
      <c r="AQ2" s="1834"/>
      <c r="AR2" s="1834"/>
      <c r="AS2" s="1834"/>
      <c r="AT2" s="1834"/>
      <c r="AU2" s="1834"/>
      <c r="AV2" s="1834"/>
      <c r="AW2" s="1834"/>
      <c r="AX2" s="1834"/>
      <c r="AY2" s="1834"/>
      <c r="AZ2" s="1834"/>
      <c r="BY2" s="582"/>
    </row>
    <row r="3" spans="2:89" s="155" customFormat="1" ht="58.5" customHeight="1" thickBot="1">
      <c r="C3" s="1835" t="s">
        <v>3275</v>
      </c>
      <c r="D3" s="1836"/>
      <c r="E3" s="1836"/>
      <c r="F3" s="1836"/>
      <c r="G3" s="1836"/>
      <c r="H3" s="1836"/>
      <c r="I3" s="1836"/>
      <c r="J3" s="1836"/>
      <c r="K3" s="1836"/>
      <c r="L3" s="1836"/>
      <c r="M3" s="1836"/>
      <c r="N3" s="1836"/>
      <c r="O3" s="1836"/>
      <c r="P3" s="1836"/>
      <c r="Q3" s="1836"/>
      <c r="R3" s="1836"/>
      <c r="S3" s="1836"/>
      <c r="T3" s="1836"/>
      <c r="U3" s="1836"/>
      <c r="V3" s="1836"/>
      <c r="W3" s="1836"/>
      <c r="X3" s="1836"/>
      <c r="Y3" s="1836"/>
      <c r="Z3" s="1836"/>
      <c r="AA3" s="1836"/>
      <c r="AB3" s="1836"/>
      <c r="AC3" s="1836"/>
      <c r="AD3" s="1836"/>
      <c r="AE3" s="1836"/>
      <c r="AF3" s="1836"/>
      <c r="AG3" s="1836"/>
      <c r="AH3" s="1836"/>
      <c r="AI3" s="1836"/>
      <c r="AJ3" s="1836"/>
      <c r="AK3" s="1836"/>
      <c r="AL3" s="1836"/>
      <c r="AM3" s="1836"/>
      <c r="AN3" s="1836"/>
      <c r="AO3" s="1836"/>
      <c r="AP3" s="1836"/>
      <c r="AQ3" s="1836"/>
      <c r="AR3" s="1836"/>
      <c r="AS3" s="1836"/>
      <c r="AT3" s="1836"/>
      <c r="AU3" s="1836"/>
      <c r="AV3" s="1836"/>
      <c r="AW3" s="1836"/>
      <c r="AX3" s="1836"/>
      <c r="AY3" s="1836"/>
      <c r="AZ3" s="1836"/>
      <c r="BY3" s="582"/>
    </row>
    <row r="4" spans="2:89" s="155" customFormat="1" ht="40.5" customHeight="1">
      <c r="B4" s="1837" t="s">
        <v>297</v>
      </c>
      <c r="C4" s="1838"/>
      <c r="D4" s="1838"/>
      <c r="E4" s="1838"/>
      <c r="F4" s="1838"/>
      <c r="G4" s="1838"/>
      <c r="H4" s="1838"/>
      <c r="I4" s="1838"/>
      <c r="J4" s="1838"/>
      <c r="K4" s="1838"/>
      <c r="L4" s="1838"/>
      <c r="M4" s="1838"/>
      <c r="N4" s="1838"/>
      <c r="O4" s="1838"/>
      <c r="P4" s="1838"/>
      <c r="Q4" s="1838"/>
      <c r="R4" s="1838"/>
      <c r="S4" s="1838"/>
      <c r="T4" s="1839"/>
      <c r="U4" s="1840">
        <v>0</v>
      </c>
      <c r="V4" s="1841"/>
      <c r="W4" s="1841"/>
      <c r="X4" s="1841"/>
      <c r="Y4" s="1841"/>
      <c r="Z4" s="1841">
        <v>1</v>
      </c>
      <c r="AA4" s="1841"/>
      <c r="AB4" s="1841"/>
      <c r="AC4" s="1841"/>
      <c r="AD4" s="1841"/>
      <c r="AE4" s="1841">
        <v>2</v>
      </c>
      <c r="AF4" s="1841"/>
      <c r="AG4" s="1841"/>
      <c r="AH4" s="1841"/>
      <c r="AI4" s="1841"/>
      <c r="AJ4" s="1841">
        <v>3</v>
      </c>
      <c r="AK4" s="1841"/>
      <c r="AL4" s="1841"/>
      <c r="AM4" s="1841"/>
      <c r="AN4" s="1841"/>
      <c r="AO4" s="1841">
        <v>4</v>
      </c>
      <c r="AP4" s="1841"/>
      <c r="AQ4" s="1841"/>
      <c r="AR4" s="1841"/>
      <c r="AS4" s="1841"/>
      <c r="AT4" s="1841">
        <v>5</v>
      </c>
      <c r="AU4" s="1841"/>
      <c r="AV4" s="1841"/>
      <c r="AW4" s="1841"/>
      <c r="AX4" s="1841"/>
      <c r="AY4" s="1841">
        <v>6</v>
      </c>
      <c r="AZ4" s="1841"/>
      <c r="BA4" s="1841"/>
      <c r="BB4" s="1841"/>
      <c r="BC4" s="1842"/>
      <c r="BY4" s="582"/>
    </row>
    <row r="5" spans="2:89" s="155" customFormat="1" ht="27" customHeight="1">
      <c r="B5" s="1843" t="s">
        <v>3144</v>
      </c>
      <c r="C5" s="1844"/>
      <c r="D5" s="1844"/>
      <c r="E5" s="1844"/>
      <c r="F5" s="1844"/>
      <c r="G5" s="1844"/>
      <c r="H5" s="1844"/>
      <c r="I5" s="1844"/>
      <c r="J5" s="1844"/>
      <c r="K5" s="1844"/>
      <c r="L5" s="1844"/>
      <c r="M5" s="1844"/>
      <c r="N5" s="1844"/>
      <c r="O5" s="1844"/>
      <c r="P5" s="1844"/>
      <c r="Q5" s="1844"/>
      <c r="R5" s="1844"/>
      <c r="S5" s="1844"/>
      <c r="T5" s="1844"/>
      <c r="U5" s="1847"/>
      <c r="V5" s="1849" t="s">
        <v>7253</v>
      </c>
      <c r="W5" s="1850"/>
      <c r="X5" s="1850"/>
      <c r="Y5" s="1850"/>
      <c r="Z5" s="1850"/>
      <c r="AA5" s="1850"/>
      <c r="AB5" s="1850"/>
      <c r="AC5" s="1850"/>
      <c r="AD5" s="1850"/>
      <c r="AE5" s="1850"/>
      <c r="AF5" s="1850"/>
      <c r="AG5" s="1850"/>
      <c r="AH5" s="1850"/>
      <c r="AI5" s="1850"/>
      <c r="AJ5" s="1850"/>
      <c r="AK5" s="1850"/>
      <c r="AL5" s="1850"/>
      <c r="AM5" s="1850"/>
      <c r="AN5" s="1850"/>
      <c r="AO5" s="1850"/>
      <c r="AP5" s="1850"/>
      <c r="AQ5" s="1850"/>
      <c r="AR5" s="1850"/>
      <c r="AS5" s="1850"/>
      <c r="AT5" s="1850"/>
      <c r="AU5" s="1850"/>
      <c r="AV5" s="1850"/>
      <c r="AW5" s="1850"/>
      <c r="AX5" s="1850"/>
      <c r="AY5" s="1850"/>
      <c r="AZ5" s="1850"/>
      <c r="BA5" s="1850"/>
      <c r="BB5" s="1850"/>
      <c r="BC5" s="1851"/>
      <c r="BG5" s="584"/>
      <c r="BY5" s="582"/>
    </row>
    <row r="6" spans="2:89" s="155" customFormat="1" ht="27" hidden="1" customHeight="1">
      <c r="B6" s="1845"/>
      <c r="C6" s="1846"/>
      <c r="D6" s="1846"/>
      <c r="E6" s="1846"/>
      <c r="F6" s="1846"/>
      <c r="G6" s="1846"/>
      <c r="H6" s="1846"/>
      <c r="I6" s="1846"/>
      <c r="J6" s="1846"/>
      <c r="K6" s="1846"/>
      <c r="L6" s="1846"/>
      <c r="M6" s="1846"/>
      <c r="N6" s="1846"/>
      <c r="O6" s="1846"/>
      <c r="P6" s="1846"/>
      <c r="Q6" s="1846"/>
      <c r="R6" s="1846"/>
      <c r="S6" s="1846"/>
      <c r="T6" s="1846"/>
      <c r="U6" s="1848"/>
      <c r="V6" s="1853"/>
      <c r="W6" s="1854"/>
      <c r="X6" s="1854"/>
      <c r="Y6" s="1854"/>
      <c r="Z6" s="1854"/>
      <c r="AA6" s="1854"/>
      <c r="AB6" s="1854"/>
      <c r="AC6" s="1854"/>
      <c r="AD6" s="1854"/>
      <c r="AE6" s="1854"/>
      <c r="AF6" s="1854"/>
      <c r="AG6" s="1854"/>
      <c r="AH6" s="1854"/>
      <c r="AI6" s="1854"/>
      <c r="AJ6" s="1854"/>
      <c r="AK6" s="1854"/>
      <c r="AL6" s="1854"/>
      <c r="AM6" s="1854"/>
      <c r="AN6" s="1854"/>
      <c r="AO6" s="1854"/>
      <c r="AP6" s="1854"/>
      <c r="AQ6" s="1854"/>
      <c r="AR6" s="1854"/>
      <c r="AS6" s="1854"/>
      <c r="AT6" s="1854"/>
      <c r="AU6" s="1854"/>
      <c r="AV6" s="1854"/>
      <c r="AW6" s="1854"/>
      <c r="AX6" s="1854"/>
      <c r="AY6" s="1854"/>
      <c r="AZ6" s="1854"/>
      <c r="BA6" s="1854"/>
      <c r="BB6" s="1854"/>
      <c r="BC6" s="1852"/>
      <c r="BY6" s="582"/>
    </row>
    <row r="7" spans="2:89" s="155" customFormat="1" ht="30" customHeight="1">
      <c r="B7" s="1855" t="s">
        <v>3145</v>
      </c>
      <c r="C7" s="1856"/>
      <c r="D7" s="1856"/>
      <c r="E7" s="1856"/>
      <c r="F7" s="1856"/>
      <c r="G7" s="1856"/>
      <c r="H7" s="1856"/>
      <c r="I7" s="1856"/>
      <c r="J7" s="1856"/>
      <c r="K7" s="1856"/>
      <c r="L7" s="1856"/>
      <c r="M7" s="1856"/>
      <c r="N7" s="1856"/>
      <c r="O7" s="1856"/>
      <c r="P7" s="1856"/>
      <c r="Q7" s="1856"/>
      <c r="R7" s="1856"/>
      <c r="S7" s="1856"/>
      <c r="T7" s="1857"/>
      <c r="U7" s="590" t="s">
        <v>17</v>
      </c>
      <c r="V7" s="1861" t="s">
        <v>7254</v>
      </c>
      <c r="W7" s="1862"/>
      <c r="X7" s="1862"/>
      <c r="Y7" s="1862"/>
      <c r="Z7" s="1862"/>
      <c r="AA7" s="1862"/>
      <c r="AB7" s="1862"/>
      <c r="AC7" s="1862"/>
      <c r="AD7" s="1862"/>
      <c r="AE7" s="1863"/>
      <c r="AF7" s="1850"/>
      <c r="AG7" s="1850"/>
      <c r="AH7" s="1850"/>
      <c r="AI7" s="1850"/>
      <c r="AJ7" s="1850"/>
      <c r="AK7" s="1850"/>
      <c r="AL7" s="1850"/>
      <c r="AM7" s="1850"/>
      <c r="AN7" s="1850"/>
      <c r="AO7" s="1850"/>
      <c r="AP7" s="1850"/>
      <c r="AQ7" s="1850"/>
      <c r="AR7" s="1850"/>
      <c r="AS7" s="1850"/>
      <c r="AT7" s="1850"/>
      <c r="AU7" s="1850"/>
      <c r="AV7" s="1850"/>
      <c r="AW7" s="1850"/>
      <c r="AX7" s="1850"/>
      <c r="AY7" s="1850"/>
      <c r="AZ7" s="1850"/>
      <c r="BA7" s="1850"/>
      <c r="BB7" s="1850"/>
      <c r="BC7" s="1864"/>
      <c r="BG7" s="584"/>
      <c r="BY7" s="582"/>
    </row>
    <row r="8" spans="2:89" s="155" customFormat="1" ht="30" customHeight="1">
      <c r="B8" s="1858"/>
      <c r="C8" s="1859"/>
      <c r="D8" s="1859"/>
      <c r="E8" s="1859"/>
      <c r="F8" s="1859"/>
      <c r="G8" s="1859"/>
      <c r="H8" s="1859"/>
      <c r="I8" s="1859"/>
      <c r="J8" s="1859"/>
      <c r="K8" s="1859"/>
      <c r="L8" s="1859"/>
      <c r="M8" s="1859"/>
      <c r="N8" s="1859"/>
      <c r="O8" s="1859"/>
      <c r="P8" s="1859"/>
      <c r="Q8" s="1859"/>
      <c r="R8" s="1859"/>
      <c r="S8" s="1859"/>
      <c r="T8" s="1860"/>
      <c r="U8" s="591"/>
      <c r="V8" s="1865" t="s">
        <v>7255</v>
      </c>
      <c r="W8" s="1866"/>
      <c r="X8" s="1866"/>
      <c r="Y8" s="1866"/>
      <c r="Z8" s="1866"/>
      <c r="AA8" s="1866"/>
      <c r="AB8" s="1866"/>
      <c r="AC8" s="1866"/>
      <c r="AD8" s="1866"/>
      <c r="AE8" s="1866"/>
      <c r="AF8" s="1866"/>
      <c r="AG8" s="1866"/>
      <c r="AH8" s="1866"/>
      <c r="AI8" s="1866"/>
      <c r="AJ8" s="1866"/>
      <c r="AK8" s="1866"/>
      <c r="AL8" s="1866"/>
      <c r="AM8" s="1866"/>
      <c r="AN8" s="1866"/>
      <c r="AO8" s="1866"/>
      <c r="AP8" s="1866"/>
      <c r="AQ8" s="1866"/>
      <c r="AR8" s="1866"/>
      <c r="AS8" s="1866"/>
      <c r="AT8" s="1866"/>
      <c r="AU8" s="1866"/>
      <c r="AV8" s="1866"/>
      <c r="AW8" s="1866"/>
      <c r="AX8" s="1866"/>
      <c r="AY8" s="1866"/>
      <c r="AZ8" s="1866"/>
      <c r="BA8" s="1866"/>
      <c r="BB8" s="1866"/>
      <c r="BC8" s="592"/>
      <c r="BY8" s="582"/>
    </row>
    <row r="9" spans="2:89" s="155" customFormat="1" ht="30" customHeight="1">
      <c r="B9" s="1855" t="s">
        <v>298</v>
      </c>
      <c r="C9" s="1856"/>
      <c r="D9" s="1856"/>
      <c r="E9" s="1856"/>
      <c r="F9" s="1856"/>
      <c r="G9" s="1856"/>
      <c r="H9" s="1856"/>
      <c r="I9" s="1856"/>
      <c r="J9" s="1856"/>
      <c r="K9" s="1856"/>
      <c r="L9" s="1856"/>
      <c r="M9" s="1856"/>
      <c r="N9" s="1856"/>
      <c r="O9" s="1856"/>
      <c r="P9" s="1856"/>
      <c r="Q9" s="1856"/>
      <c r="R9" s="1856"/>
      <c r="S9" s="1856"/>
      <c r="T9" s="1857"/>
      <c r="U9" s="593"/>
      <c r="V9" s="1877" t="str">
        <f>日本標準産業分類!F2</f>
        <v>主として管理事務を行う本社等</v>
      </c>
      <c r="W9" s="1878"/>
      <c r="X9" s="1878"/>
      <c r="Y9" s="1878"/>
      <c r="Z9" s="1878"/>
      <c r="AA9" s="1878"/>
      <c r="AB9" s="1878"/>
      <c r="AC9" s="1878"/>
      <c r="AD9" s="1878"/>
      <c r="AE9" s="1878"/>
      <c r="AF9" s="1878"/>
      <c r="AG9" s="1878"/>
      <c r="AH9" s="1878"/>
      <c r="AI9" s="1878"/>
      <c r="AJ9" s="1878"/>
      <c r="AK9" s="1878"/>
      <c r="AL9" s="1878"/>
      <c r="AM9" s="1878"/>
      <c r="AN9" s="1878"/>
      <c r="AO9" s="1878"/>
      <c r="AP9" s="1878"/>
      <c r="AQ9" s="1878"/>
      <c r="AR9" s="1878"/>
      <c r="AS9" s="1878"/>
      <c r="AT9" s="1878"/>
      <c r="AU9" s="1878"/>
      <c r="AV9" s="1878"/>
      <c r="AW9" s="1878"/>
      <c r="AX9" s="1878"/>
      <c r="AY9" s="1878"/>
      <c r="AZ9" s="1878"/>
      <c r="BA9" s="1878"/>
      <c r="BB9" s="1878"/>
      <c r="BC9" s="594"/>
      <c r="BY9" s="582"/>
    </row>
    <row r="10" spans="2:89" s="155" customFormat="1" ht="30" customHeight="1">
      <c r="B10" s="1855" t="s">
        <v>299</v>
      </c>
      <c r="C10" s="1856"/>
      <c r="D10" s="1856"/>
      <c r="E10" s="1856"/>
      <c r="F10" s="1856"/>
      <c r="G10" s="1856"/>
      <c r="H10" s="1856"/>
      <c r="I10" s="1856"/>
      <c r="J10" s="1856"/>
      <c r="K10" s="1856"/>
      <c r="L10" s="1856"/>
      <c r="M10" s="1856"/>
      <c r="N10" s="1856"/>
      <c r="O10" s="1856"/>
      <c r="P10" s="1856"/>
      <c r="Q10" s="1856"/>
      <c r="R10" s="1856"/>
      <c r="S10" s="1856"/>
      <c r="T10" s="1857"/>
      <c r="U10" s="1879">
        <v>0</v>
      </c>
      <c r="V10" s="1880"/>
      <c r="W10" s="1880"/>
      <c r="X10" s="1880"/>
      <c r="Y10" s="1881"/>
      <c r="Z10" s="1879">
        <v>1</v>
      </c>
      <c r="AA10" s="1880"/>
      <c r="AB10" s="1880"/>
      <c r="AC10" s="1880"/>
      <c r="AD10" s="1881"/>
      <c r="AE10" s="1879">
        <v>0</v>
      </c>
      <c r="AF10" s="1880"/>
      <c r="AG10" s="1880"/>
      <c r="AH10" s="1880"/>
      <c r="AI10" s="1881"/>
      <c r="AJ10" s="1879">
        <v>0</v>
      </c>
      <c r="AK10" s="1880"/>
      <c r="AL10" s="1880"/>
      <c r="AM10" s="1880"/>
      <c r="AN10" s="1881"/>
      <c r="AO10" s="1882"/>
      <c r="AP10" s="1883"/>
      <c r="AQ10" s="1883"/>
      <c r="AR10" s="1883"/>
      <c r="AS10" s="1883"/>
      <c r="AT10" s="1883"/>
      <c r="AU10" s="1883"/>
      <c r="AV10" s="1883"/>
      <c r="AW10" s="1883"/>
      <c r="AX10" s="1883"/>
      <c r="AY10" s="1883"/>
      <c r="AZ10" s="1883"/>
      <c r="BA10" s="1883"/>
      <c r="BB10" s="1883"/>
      <c r="BC10" s="1884"/>
      <c r="BY10" s="582"/>
    </row>
    <row r="11" spans="2:89" s="155" customFormat="1" ht="30" customHeight="1">
      <c r="B11" s="1855" t="s">
        <v>294</v>
      </c>
      <c r="C11" s="1856"/>
      <c r="D11" s="1856"/>
      <c r="E11" s="1856"/>
      <c r="F11" s="1856"/>
      <c r="G11" s="1856"/>
      <c r="H11" s="1856"/>
      <c r="I11" s="1856"/>
      <c r="J11" s="1856"/>
      <c r="K11" s="1856"/>
      <c r="L11" s="1856"/>
      <c r="M11" s="1856"/>
      <c r="N11" s="1856"/>
      <c r="O11" s="1856"/>
      <c r="P11" s="1856"/>
      <c r="Q11" s="1856"/>
      <c r="R11" s="1856"/>
      <c r="S11" s="1856"/>
      <c r="T11" s="1857"/>
      <c r="U11" s="595" t="s">
        <v>18</v>
      </c>
      <c r="V11" s="596"/>
      <c r="W11" s="596"/>
      <c r="X11" s="1888" t="s">
        <v>7263</v>
      </c>
      <c r="Y11" s="1888"/>
      <c r="Z11" s="1888"/>
      <c r="AA11" s="1888"/>
      <c r="AB11" s="1888"/>
      <c r="AC11" s="1888"/>
      <c r="AD11" s="1888"/>
      <c r="AE11" s="1888"/>
      <c r="AF11" s="1888"/>
      <c r="AG11" s="1888"/>
      <c r="AH11" s="1888"/>
      <c r="AI11" s="1888"/>
      <c r="AJ11" s="1888"/>
      <c r="AK11" s="1888"/>
      <c r="AL11" s="1888"/>
      <c r="AM11" s="1888"/>
      <c r="AN11" s="1888"/>
      <c r="AO11" s="1888"/>
      <c r="AP11" s="1888"/>
      <c r="AQ11" s="1888"/>
      <c r="AR11" s="1888"/>
      <c r="AS11" s="1888"/>
      <c r="AT11" s="1888"/>
      <c r="AU11" s="1888"/>
      <c r="AV11" s="1888"/>
      <c r="AW11" s="1888"/>
      <c r="AX11" s="1888"/>
      <c r="AY11" s="1888"/>
      <c r="AZ11" s="1888"/>
      <c r="BA11" s="1888"/>
      <c r="BB11" s="1888"/>
      <c r="BC11" s="597"/>
      <c r="BY11" s="582"/>
    </row>
    <row r="12" spans="2:89" s="155" customFormat="1" ht="30" customHeight="1">
      <c r="B12" s="1858"/>
      <c r="C12" s="1859"/>
      <c r="D12" s="1859"/>
      <c r="E12" s="1859"/>
      <c r="F12" s="1859"/>
      <c r="G12" s="1859"/>
      <c r="H12" s="1859"/>
      <c r="I12" s="1859"/>
      <c r="J12" s="1859"/>
      <c r="K12" s="1859"/>
      <c r="L12" s="1859"/>
      <c r="M12" s="1859"/>
      <c r="N12" s="1859"/>
      <c r="O12" s="1859"/>
      <c r="P12" s="1859"/>
      <c r="Q12" s="1859"/>
      <c r="R12" s="1859"/>
      <c r="S12" s="1859"/>
      <c r="T12" s="1860"/>
      <c r="U12" s="598" t="s">
        <v>19</v>
      </c>
      <c r="V12" s="599"/>
      <c r="W12" s="599"/>
      <c r="X12" s="1889" t="s">
        <v>7264</v>
      </c>
      <c r="Y12" s="1890"/>
      <c r="Z12" s="1890"/>
      <c r="AA12" s="1890"/>
      <c r="AB12" s="1890"/>
      <c r="AC12" s="1890"/>
      <c r="AD12" s="1890"/>
      <c r="AE12" s="1890"/>
      <c r="AF12" s="1890"/>
      <c r="AG12" s="1890"/>
      <c r="AH12" s="1890"/>
      <c r="AI12" s="1890"/>
      <c r="AJ12" s="1890"/>
      <c r="AK12" s="1890"/>
      <c r="AL12" s="1890"/>
      <c r="AM12" s="1890"/>
      <c r="AN12" s="1890"/>
      <c r="AO12" s="1890"/>
      <c r="AP12" s="1890"/>
      <c r="AQ12" s="1890"/>
      <c r="AR12" s="1890"/>
      <c r="AS12" s="1890"/>
      <c r="AT12" s="1890"/>
      <c r="AU12" s="1890"/>
      <c r="AV12" s="1890"/>
      <c r="AW12" s="1890"/>
      <c r="AX12" s="1890"/>
      <c r="AY12" s="1890"/>
      <c r="AZ12" s="1890"/>
      <c r="BA12" s="1890"/>
      <c r="BB12" s="1890"/>
      <c r="BC12" s="600"/>
      <c r="BY12" s="582"/>
      <c r="CK12" s="585"/>
    </row>
    <row r="13" spans="2:89" s="155" customFormat="1" ht="30" customHeight="1">
      <c r="B13" s="1858"/>
      <c r="C13" s="1859"/>
      <c r="D13" s="1859"/>
      <c r="E13" s="1859"/>
      <c r="F13" s="1859"/>
      <c r="G13" s="1859"/>
      <c r="H13" s="1859"/>
      <c r="I13" s="1859"/>
      <c r="J13" s="1859"/>
      <c r="K13" s="1859"/>
      <c r="L13" s="1859"/>
      <c r="M13" s="1859"/>
      <c r="N13" s="1859"/>
      <c r="O13" s="1859"/>
      <c r="P13" s="1859"/>
      <c r="Q13" s="1859"/>
      <c r="R13" s="1859"/>
      <c r="S13" s="1859"/>
      <c r="T13" s="1860"/>
      <c r="U13" s="1891" t="s">
        <v>4462</v>
      </c>
      <c r="V13" s="1892"/>
      <c r="W13" s="1892"/>
      <c r="X13" s="1892"/>
      <c r="Y13" s="1892"/>
      <c r="Z13" s="1892"/>
      <c r="AA13" s="1892"/>
      <c r="AB13" s="1892"/>
      <c r="AC13" s="1892"/>
      <c r="AD13" s="1892"/>
      <c r="AE13" s="1892"/>
      <c r="AF13" s="1892"/>
      <c r="AG13" s="1892"/>
      <c r="AH13" s="1892"/>
      <c r="AI13" s="1892"/>
      <c r="AJ13" s="1892"/>
      <c r="AK13" s="1892"/>
      <c r="AL13" s="1892"/>
      <c r="AM13" s="1892"/>
      <c r="AN13" s="1892"/>
      <c r="AO13" s="1892"/>
      <c r="AP13" s="1892"/>
      <c r="AQ13" s="1892"/>
      <c r="AR13" s="1892"/>
      <c r="AS13" s="1892"/>
      <c r="AT13" s="1892"/>
      <c r="AU13" s="1892"/>
      <c r="AV13" s="1892"/>
      <c r="AW13" s="1892"/>
      <c r="AX13" s="1892"/>
      <c r="AY13" s="1892"/>
      <c r="AZ13" s="1892"/>
      <c r="BA13" s="1892"/>
      <c r="BB13" s="1892"/>
      <c r="BC13" s="602"/>
      <c r="BY13" s="582"/>
    </row>
    <row r="14" spans="2:89" s="155" customFormat="1" ht="30" customHeight="1">
      <c r="B14" s="1858"/>
      <c r="C14" s="1859"/>
      <c r="D14" s="1859"/>
      <c r="E14" s="1859"/>
      <c r="F14" s="1859"/>
      <c r="G14" s="1859"/>
      <c r="H14" s="1859"/>
      <c r="I14" s="1859"/>
      <c r="J14" s="1859"/>
      <c r="K14" s="1859"/>
      <c r="L14" s="1859"/>
      <c r="M14" s="1859"/>
      <c r="N14" s="1859"/>
      <c r="O14" s="1859"/>
      <c r="P14" s="1859"/>
      <c r="Q14" s="1859"/>
      <c r="R14" s="1859"/>
      <c r="S14" s="1859"/>
      <c r="T14" s="1860"/>
      <c r="U14" s="603"/>
      <c r="V14" s="1889" t="s">
        <v>7265</v>
      </c>
      <c r="W14" s="1889"/>
      <c r="X14" s="1889"/>
      <c r="Y14" s="1889"/>
      <c r="Z14" s="1889"/>
      <c r="AA14" s="1889"/>
      <c r="AB14" s="1889"/>
      <c r="AC14" s="1889"/>
      <c r="AD14" s="1889"/>
      <c r="AE14" s="1889"/>
      <c r="AF14" s="1889"/>
      <c r="AG14" s="1889"/>
      <c r="AH14" s="1889"/>
      <c r="AI14" s="1889"/>
      <c r="AJ14" s="1889"/>
      <c r="AK14" s="1889"/>
      <c r="AL14" s="1889"/>
      <c r="AM14" s="1889"/>
      <c r="AN14" s="1889"/>
      <c r="AO14" s="1889"/>
      <c r="AP14" s="1889"/>
      <c r="AQ14" s="1889"/>
      <c r="AR14" s="1889"/>
      <c r="AS14" s="1889"/>
      <c r="AT14" s="1889"/>
      <c r="AU14" s="1889"/>
      <c r="AV14" s="1889"/>
      <c r="AW14" s="1889"/>
      <c r="AX14" s="1889"/>
      <c r="AY14" s="1889"/>
      <c r="AZ14" s="1889"/>
      <c r="BA14" s="1889"/>
      <c r="BB14" s="1889"/>
      <c r="BC14" s="602"/>
      <c r="BK14" s="586" t="s">
        <v>7201</v>
      </c>
      <c r="BY14" s="582"/>
      <c r="CK14" s="587"/>
    </row>
    <row r="15" spans="2:89" s="155" customFormat="1" ht="30" customHeight="1">
      <c r="B15" s="1858"/>
      <c r="C15" s="1859"/>
      <c r="D15" s="1859"/>
      <c r="E15" s="1859"/>
      <c r="F15" s="1859"/>
      <c r="G15" s="1859"/>
      <c r="H15" s="1859"/>
      <c r="I15" s="1859"/>
      <c r="J15" s="1859"/>
      <c r="K15" s="1859"/>
      <c r="L15" s="1859"/>
      <c r="M15" s="1859"/>
      <c r="N15" s="1859"/>
      <c r="O15" s="1859"/>
      <c r="P15" s="1859"/>
      <c r="Q15" s="1859"/>
      <c r="R15" s="1859"/>
      <c r="S15" s="1859"/>
      <c r="T15" s="1860"/>
      <c r="U15" s="604" t="s">
        <v>139</v>
      </c>
      <c r="V15" s="605"/>
      <c r="W15" s="605"/>
      <c r="X15" s="605"/>
      <c r="Y15" s="1869" t="s">
        <v>7266</v>
      </c>
      <c r="Z15" s="1869"/>
      <c r="AA15" s="1869"/>
      <c r="AB15" s="1869"/>
      <c r="AC15" s="606" t="s">
        <v>140</v>
      </c>
      <c r="AD15" s="607"/>
      <c r="AE15" s="1869" t="s">
        <v>7267</v>
      </c>
      <c r="AF15" s="1869"/>
      <c r="AG15" s="1869"/>
      <c r="AH15" s="1869"/>
      <c r="AI15" s="1869"/>
      <c r="AJ15" s="606" t="s">
        <v>140</v>
      </c>
      <c r="AK15" s="607"/>
      <c r="AL15" s="1869" t="s">
        <v>7268</v>
      </c>
      <c r="AM15" s="1869"/>
      <c r="AN15" s="1869"/>
      <c r="AO15" s="1869"/>
      <c r="AP15" s="1869"/>
      <c r="AQ15" s="1869"/>
      <c r="AR15" s="606" t="s">
        <v>141</v>
      </c>
      <c r="AS15" s="1867" t="str">
        <f>IF(LEN(Y15&amp;AE15&amp;AL15)&gt;11,"11桁以内で入力して下さい","")</f>
        <v/>
      </c>
      <c r="AT15" s="1868"/>
      <c r="AU15" s="1868"/>
      <c r="AV15" s="1868"/>
      <c r="AW15" s="1868"/>
      <c r="AX15" s="1868"/>
      <c r="AY15" s="1868"/>
      <c r="AZ15" s="1868"/>
      <c r="BA15" s="1868"/>
      <c r="BB15" s="1868"/>
      <c r="BC15" s="608"/>
      <c r="BY15" s="582"/>
    </row>
    <row r="16" spans="2:89" s="155" customFormat="1" ht="30" customHeight="1">
      <c r="B16" s="1858"/>
      <c r="C16" s="1859"/>
      <c r="D16" s="1859"/>
      <c r="E16" s="1859"/>
      <c r="F16" s="1859"/>
      <c r="G16" s="1859"/>
      <c r="H16" s="1859"/>
      <c r="I16" s="1859"/>
      <c r="J16" s="1859"/>
      <c r="K16" s="1859"/>
      <c r="L16" s="1859"/>
      <c r="M16" s="1859"/>
      <c r="N16" s="1859"/>
      <c r="O16" s="1859"/>
      <c r="P16" s="1859"/>
      <c r="Q16" s="1859"/>
      <c r="R16" s="1859"/>
      <c r="S16" s="1859"/>
      <c r="T16" s="1860"/>
      <c r="U16" s="604" t="s">
        <v>142</v>
      </c>
      <c r="V16" s="605"/>
      <c r="W16" s="605"/>
      <c r="X16" s="605"/>
      <c r="Y16" s="1869"/>
      <c r="Z16" s="1870"/>
      <c r="AA16" s="1870"/>
      <c r="AB16" s="1870"/>
      <c r="AC16" s="606" t="s">
        <v>140</v>
      </c>
      <c r="AD16" s="607"/>
      <c r="AE16" s="1869"/>
      <c r="AF16" s="1869"/>
      <c r="AG16" s="1869"/>
      <c r="AH16" s="1869"/>
      <c r="AI16" s="1869"/>
      <c r="AJ16" s="606" t="s">
        <v>140</v>
      </c>
      <c r="AK16" s="607"/>
      <c r="AL16" s="1869"/>
      <c r="AM16" s="1869"/>
      <c r="AN16" s="1869"/>
      <c r="AO16" s="1869"/>
      <c r="AP16" s="1869"/>
      <c r="AQ16" s="1869"/>
      <c r="AR16" s="606" t="s">
        <v>141</v>
      </c>
      <c r="AS16" s="1867" t="str">
        <f>IF(LEN(Y16&amp;AE16&amp;AL16)&gt;11,"11桁以内で入力して下さい","")</f>
        <v/>
      </c>
      <c r="AT16" s="1868"/>
      <c r="AU16" s="1868"/>
      <c r="AV16" s="1868"/>
      <c r="AW16" s="1868"/>
      <c r="AX16" s="1868"/>
      <c r="AY16" s="1868"/>
      <c r="AZ16" s="1868"/>
      <c r="BA16" s="1868"/>
      <c r="BB16" s="1868"/>
      <c r="BC16" s="608"/>
      <c r="BY16" s="582"/>
    </row>
    <row r="17" spans="2:89" s="155" customFormat="1" ht="30" customHeight="1" thickBot="1">
      <c r="B17" s="1885"/>
      <c r="C17" s="1886"/>
      <c r="D17" s="1886"/>
      <c r="E17" s="1886"/>
      <c r="F17" s="1886"/>
      <c r="G17" s="1886"/>
      <c r="H17" s="1886"/>
      <c r="I17" s="1886"/>
      <c r="J17" s="1886"/>
      <c r="K17" s="1886"/>
      <c r="L17" s="1886"/>
      <c r="M17" s="1886"/>
      <c r="N17" s="1886"/>
      <c r="O17" s="1886"/>
      <c r="P17" s="1886"/>
      <c r="Q17" s="1886"/>
      <c r="R17" s="1886"/>
      <c r="S17" s="1886"/>
      <c r="T17" s="1887"/>
      <c r="U17" s="1871" t="s">
        <v>295</v>
      </c>
      <c r="V17" s="1872"/>
      <c r="W17" s="1872"/>
      <c r="X17" s="1872"/>
      <c r="Y17" s="1872"/>
      <c r="Z17" s="1873"/>
      <c r="AA17" s="1873"/>
      <c r="AB17" s="1873"/>
      <c r="AC17" s="1893" t="s">
        <v>7269</v>
      </c>
      <c r="AD17" s="1875"/>
      <c r="AE17" s="1875"/>
      <c r="AF17" s="1875"/>
      <c r="AG17" s="1875"/>
      <c r="AH17" s="1875"/>
      <c r="AI17" s="1875"/>
      <c r="AJ17" s="1875"/>
      <c r="AK17" s="1875"/>
      <c r="AL17" s="1875"/>
      <c r="AM17" s="1875"/>
      <c r="AN17" s="1875"/>
      <c r="AO17" s="1875"/>
      <c r="AP17" s="1875"/>
      <c r="AQ17" s="1875"/>
      <c r="AR17" s="1875"/>
      <c r="AS17" s="1875"/>
      <c r="AT17" s="1875"/>
      <c r="AU17" s="1875"/>
      <c r="AV17" s="1875"/>
      <c r="AW17" s="1875"/>
      <c r="AX17" s="1875"/>
      <c r="AY17" s="1875"/>
      <c r="AZ17" s="1875"/>
      <c r="BA17" s="1875"/>
      <c r="BB17" s="1875"/>
      <c r="BC17" s="1876"/>
      <c r="BY17" s="582"/>
    </row>
    <row r="18" spans="2:89" s="155" customFormat="1" ht="30" hidden="1" customHeight="1">
      <c r="B18" s="1855" t="s">
        <v>294</v>
      </c>
      <c r="C18" s="1856"/>
      <c r="D18" s="1856"/>
      <c r="E18" s="1856"/>
      <c r="F18" s="1856"/>
      <c r="G18" s="1856"/>
      <c r="H18" s="1856"/>
      <c r="I18" s="1856"/>
      <c r="J18" s="1856"/>
      <c r="K18" s="1856"/>
      <c r="L18" s="1856"/>
      <c r="M18" s="1856"/>
      <c r="N18" s="1856"/>
      <c r="O18" s="1856"/>
      <c r="P18" s="1856"/>
      <c r="Q18" s="1856"/>
      <c r="R18" s="1856"/>
      <c r="S18" s="1856"/>
      <c r="T18" s="1857"/>
      <c r="U18" s="595" t="s">
        <v>18</v>
      </c>
      <c r="V18" s="596"/>
      <c r="W18" s="596"/>
      <c r="X18" s="1888" t="s">
        <v>6</v>
      </c>
      <c r="Y18" s="1888"/>
      <c r="Z18" s="1888"/>
      <c r="AA18" s="1888"/>
      <c r="AB18" s="1888"/>
      <c r="AC18" s="1888"/>
      <c r="AD18" s="1888"/>
      <c r="AE18" s="1888"/>
      <c r="AF18" s="1888"/>
      <c r="AG18" s="1888"/>
      <c r="AH18" s="1888"/>
      <c r="AI18" s="1888"/>
      <c r="AJ18" s="1888"/>
      <c r="AK18" s="1888"/>
      <c r="AL18" s="1888"/>
      <c r="AM18" s="1888"/>
      <c r="AN18" s="1888"/>
      <c r="AO18" s="1888"/>
      <c r="AP18" s="1888"/>
      <c r="AQ18" s="1888"/>
      <c r="AR18" s="1888"/>
      <c r="AS18" s="1888"/>
      <c r="AT18" s="1888"/>
      <c r="AU18" s="1888"/>
      <c r="AV18" s="1888"/>
      <c r="AW18" s="1888"/>
      <c r="AX18" s="1888"/>
      <c r="AY18" s="1888"/>
      <c r="AZ18" s="1888"/>
      <c r="BA18" s="1888"/>
      <c r="BB18" s="1888"/>
      <c r="BC18" s="597"/>
      <c r="BY18" s="582"/>
    </row>
    <row r="19" spans="2:89" s="155" customFormat="1" ht="30" hidden="1" customHeight="1">
      <c r="B19" s="1858"/>
      <c r="C19" s="1859"/>
      <c r="D19" s="1859"/>
      <c r="E19" s="1859"/>
      <c r="F19" s="1859"/>
      <c r="G19" s="1859"/>
      <c r="H19" s="1859"/>
      <c r="I19" s="1859"/>
      <c r="J19" s="1859"/>
      <c r="K19" s="1859"/>
      <c r="L19" s="1859"/>
      <c r="M19" s="1859"/>
      <c r="N19" s="1859"/>
      <c r="O19" s="1859"/>
      <c r="P19" s="1859"/>
      <c r="Q19" s="1859"/>
      <c r="R19" s="1859"/>
      <c r="S19" s="1859"/>
      <c r="T19" s="1860"/>
      <c r="U19" s="598" t="s">
        <v>19</v>
      </c>
      <c r="V19" s="599"/>
      <c r="W19" s="599"/>
      <c r="X19" s="1889" t="s">
        <v>6</v>
      </c>
      <c r="Y19" s="1890"/>
      <c r="Z19" s="1890"/>
      <c r="AA19" s="1890"/>
      <c r="AB19" s="1890"/>
      <c r="AC19" s="1890"/>
      <c r="AD19" s="1890"/>
      <c r="AE19" s="1890"/>
      <c r="AF19" s="1890"/>
      <c r="AG19" s="1890"/>
      <c r="AH19" s="1890"/>
      <c r="AI19" s="1890"/>
      <c r="AJ19" s="1890"/>
      <c r="AK19" s="1890"/>
      <c r="AL19" s="1890"/>
      <c r="AM19" s="1890"/>
      <c r="AN19" s="1890"/>
      <c r="AO19" s="1890"/>
      <c r="AP19" s="1890"/>
      <c r="AQ19" s="1890"/>
      <c r="AR19" s="1890"/>
      <c r="AS19" s="1890"/>
      <c r="AT19" s="1890"/>
      <c r="AU19" s="1890"/>
      <c r="AV19" s="1890"/>
      <c r="AW19" s="1890"/>
      <c r="AX19" s="1890"/>
      <c r="AY19" s="1890"/>
      <c r="AZ19" s="1890"/>
      <c r="BA19" s="1890"/>
      <c r="BB19" s="1890"/>
      <c r="BC19" s="600"/>
      <c r="BY19" s="582"/>
      <c r="CK19" s="585"/>
    </row>
    <row r="20" spans="2:89" s="155" customFormat="1" ht="30" hidden="1" customHeight="1">
      <c r="B20" s="1858"/>
      <c r="C20" s="1859"/>
      <c r="D20" s="1859"/>
      <c r="E20" s="1859"/>
      <c r="F20" s="1859"/>
      <c r="G20" s="1859"/>
      <c r="H20" s="1859"/>
      <c r="I20" s="1859"/>
      <c r="J20" s="1859"/>
      <c r="K20" s="1859"/>
      <c r="L20" s="1859"/>
      <c r="M20" s="1859"/>
      <c r="N20" s="1859"/>
      <c r="O20" s="1859"/>
      <c r="P20" s="1859"/>
      <c r="Q20" s="1859"/>
      <c r="R20" s="1859"/>
      <c r="S20" s="1859"/>
      <c r="T20" s="1860"/>
      <c r="U20" s="1891" t="s">
        <v>20</v>
      </c>
      <c r="V20" s="1892"/>
      <c r="W20" s="1892"/>
      <c r="X20" s="1892"/>
      <c r="Y20" s="1892"/>
      <c r="Z20" s="1892"/>
      <c r="AA20" s="1892"/>
      <c r="AB20" s="1892"/>
      <c r="AC20" s="1892"/>
      <c r="AD20" s="1892"/>
      <c r="AE20" s="1892"/>
      <c r="AF20" s="1892"/>
      <c r="AG20" s="1892"/>
      <c r="AH20" s="1892"/>
      <c r="AI20" s="1892"/>
      <c r="AJ20" s="1892"/>
      <c r="AK20" s="1892"/>
      <c r="AL20" s="1892"/>
      <c r="AM20" s="1892"/>
      <c r="AN20" s="1892"/>
      <c r="AO20" s="1892"/>
      <c r="AP20" s="1892"/>
      <c r="AQ20" s="1892"/>
      <c r="AR20" s="1892"/>
      <c r="AS20" s="1892"/>
      <c r="AT20" s="1892"/>
      <c r="AU20" s="1892"/>
      <c r="AV20" s="1892"/>
      <c r="AW20" s="1892"/>
      <c r="AX20" s="1892"/>
      <c r="AY20" s="1892"/>
      <c r="AZ20" s="1892"/>
      <c r="BA20" s="1892"/>
      <c r="BB20" s="1892"/>
      <c r="BC20" s="602"/>
      <c r="BY20" s="582"/>
    </row>
    <row r="21" spans="2:89" s="155" customFormat="1" ht="30" hidden="1" customHeight="1">
      <c r="B21" s="1858"/>
      <c r="C21" s="1859"/>
      <c r="D21" s="1859"/>
      <c r="E21" s="1859"/>
      <c r="F21" s="1859"/>
      <c r="G21" s="1859"/>
      <c r="H21" s="1859"/>
      <c r="I21" s="1859"/>
      <c r="J21" s="1859"/>
      <c r="K21" s="1859"/>
      <c r="L21" s="1859"/>
      <c r="M21" s="1859"/>
      <c r="N21" s="1859"/>
      <c r="O21" s="1859"/>
      <c r="P21" s="1859"/>
      <c r="Q21" s="1859"/>
      <c r="R21" s="1859"/>
      <c r="S21" s="1859"/>
      <c r="T21" s="1860"/>
      <c r="U21" s="603"/>
      <c r="V21" s="1889" t="s">
        <v>6</v>
      </c>
      <c r="W21" s="1889"/>
      <c r="X21" s="1889"/>
      <c r="Y21" s="1889"/>
      <c r="Z21" s="1889"/>
      <c r="AA21" s="1889"/>
      <c r="AB21" s="1889"/>
      <c r="AC21" s="1889"/>
      <c r="AD21" s="1889"/>
      <c r="AE21" s="1889"/>
      <c r="AF21" s="1889"/>
      <c r="AG21" s="1889"/>
      <c r="AH21" s="1889"/>
      <c r="AI21" s="1889"/>
      <c r="AJ21" s="1889"/>
      <c r="AK21" s="1889"/>
      <c r="AL21" s="1889"/>
      <c r="AM21" s="1889"/>
      <c r="AN21" s="1889"/>
      <c r="AO21" s="1889"/>
      <c r="AP21" s="1889"/>
      <c r="AQ21" s="1889"/>
      <c r="AR21" s="1889"/>
      <c r="AS21" s="1889"/>
      <c r="AT21" s="1889"/>
      <c r="AU21" s="1889"/>
      <c r="AV21" s="1889"/>
      <c r="AW21" s="1889"/>
      <c r="AX21" s="1889"/>
      <c r="AY21" s="1889"/>
      <c r="AZ21" s="1889"/>
      <c r="BA21" s="1889"/>
      <c r="BB21" s="1889"/>
      <c r="BC21" s="602"/>
      <c r="BY21" s="582"/>
      <c r="CK21" s="587"/>
    </row>
    <row r="22" spans="2:89" s="155" customFormat="1" ht="30" hidden="1" customHeight="1">
      <c r="B22" s="1858"/>
      <c r="C22" s="1859"/>
      <c r="D22" s="1859"/>
      <c r="E22" s="1859"/>
      <c r="F22" s="1859"/>
      <c r="G22" s="1859"/>
      <c r="H22" s="1859"/>
      <c r="I22" s="1859"/>
      <c r="J22" s="1859"/>
      <c r="K22" s="1859"/>
      <c r="L22" s="1859"/>
      <c r="M22" s="1859"/>
      <c r="N22" s="1859"/>
      <c r="O22" s="1859"/>
      <c r="P22" s="1859"/>
      <c r="Q22" s="1859"/>
      <c r="R22" s="1859"/>
      <c r="S22" s="1859"/>
      <c r="T22" s="1860"/>
      <c r="U22" s="604" t="s">
        <v>139</v>
      </c>
      <c r="V22" s="605"/>
      <c r="W22" s="605"/>
      <c r="X22" s="605"/>
      <c r="Y22" s="1869" t="s">
        <v>6</v>
      </c>
      <c r="Z22" s="1869"/>
      <c r="AA22" s="1869"/>
      <c r="AB22" s="1869"/>
      <c r="AC22" s="606" t="s">
        <v>140</v>
      </c>
      <c r="AD22" s="607"/>
      <c r="AE22" s="1869" t="s">
        <v>6</v>
      </c>
      <c r="AF22" s="1869"/>
      <c r="AG22" s="1869"/>
      <c r="AH22" s="1869"/>
      <c r="AI22" s="1869"/>
      <c r="AJ22" s="606" t="s">
        <v>140</v>
      </c>
      <c r="AK22" s="607"/>
      <c r="AL22" s="1869" t="s">
        <v>6</v>
      </c>
      <c r="AM22" s="1869"/>
      <c r="AN22" s="1869"/>
      <c r="AO22" s="1869"/>
      <c r="AP22" s="1869"/>
      <c r="AQ22" s="1869"/>
      <c r="AR22" s="606" t="s">
        <v>141</v>
      </c>
      <c r="AS22" s="1867" t="str">
        <f>IF(LEN(Y22&amp;AE22&amp;AL22)&gt;11,"11桁以内で入力して下さい","")</f>
        <v/>
      </c>
      <c r="AT22" s="1868"/>
      <c r="AU22" s="1868"/>
      <c r="AV22" s="1868"/>
      <c r="AW22" s="1868"/>
      <c r="AX22" s="1868"/>
      <c r="AY22" s="1868"/>
      <c r="AZ22" s="1868"/>
      <c r="BA22" s="1868"/>
      <c r="BB22" s="1868"/>
      <c r="BC22" s="608"/>
      <c r="BY22" s="582"/>
    </row>
    <row r="23" spans="2:89" s="155" customFormat="1" ht="30" hidden="1" customHeight="1">
      <c r="B23" s="1858"/>
      <c r="C23" s="1859"/>
      <c r="D23" s="1859"/>
      <c r="E23" s="1859"/>
      <c r="F23" s="1859"/>
      <c r="G23" s="1859"/>
      <c r="H23" s="1859"/>
      <c r="I23" s="1859"/>
      <c r="J23" s="1859"/>
      <c r="K23" s="1859"/>
      <c r="L23" s="1859"/>
      <c r="M23" s="1859"/>
      <c r="N23" s="1859"/>
      <c r="O23" s="1859"/>
      <c r="P23" s="1859"/>
      <c r="Q23" s="1859"/>
      <c r="R23" s="1859"/>
      <c r="S23" s="1859"/>
      <c r="T23" s="1860"/>
      <c r="U23" s="604" t="s">
        <v>142</v>
      </c>
      <c r="V23" s="605"/>
      <c r="W23" s="605"/>
      <c r="X23" s="605"/>
      <c r="Y23" s="1869" t="s">
        <v>6</v>
      </c>
      <c r="Z23" s="1870"/>
      <c r="AA23" s="1870"/>
      <c r="AB23" s="1870"/>
      <c r="AC23" s="606" t="s">
        <v>140</v>
      </c>
      <c r="AD23" s="607"/>
      <c r="AE23" s="1869" t="s">
        <v>6</v>
      </c>
      <c r="AF23" s="1869"/>
      <c r="AG23" s="1869"/>
      <c r="AH23" s="1869"/>
      <c r="AI23" s="1869"/>
      <c r="AJ23" s="606" t="s">
        <v>140</v>
      </c>
      <c r="AK23" s="607"/>
      <c r="AL23" s="1869" t="s">
        <v>6</v>
      </c>
      <c r="AM23" s="1869"/>
      <c r="AN23" s="1869"/>
      <c r="AO23" s="1869"/>
      <c r="AP23" s="1869"/>
      <c r="AQ23" s="1869"/>
      <c r="AR23" s="606" t="s">
        <v>141</v>
      </c>
      <c r="AS23" s="1867" t="str">
        <f>IF(LEN(Y23&amp;AE23&amp;AL23)&gt;11,"11桁以内で入力して下さい","")</f>
        <v/>
      </c>
      <c r="AT23" s="1868"/>
      <c r="AU23" s="1868"/>
      <c r="AV23" s="1868"/>
      <c r="AW23" s="1868"/>
      <c r="AX23" s="1868"/>
      <c r="AY23" s="1868"/>
      <c r="AZ23" s="1868"/>
      <c r="BA23" s="1868"/>
      <c r="BB23" s="1868"/>
      <c r="BC23" s="608"/>
      <c r="BY23" s="582"/>
    </row>
    <row r="24" spans="2:89" s="155" customFormat="1" ht="30" hidden="1" customHeight="1" thickBot="1">
      <c r="B24" s="1885"/>
      <c r="C24" s="1886"/>
      <c r="D24" s="1886"/>
      <c r="E24" s="1886"/>
      <c r="F24" s="1886"/>
      <c r="G24" s="1886"/>
      <c r="H24" s="1886"/>
      <c r="I24" s="1886"/>
      <c r="J24" s="1886"/>
      <c r="K24" s="1886"/>
      <c r="L24" s="1886"/>
      <c r="M24" s="1886"/>
      <c r="N24" s="1886"/>
      <c r="O24" s="1886"/>
      <c r="P24" s="1886"/>
      <c r="Q24" s="1886"/>
      <c r="R24" s="1886"/>
      <c r="S24" s="1886"/>
      <c r="T24" s="1887"/>
      <c r="U24" s="1871" t="s">
        <v>295</v>
      </c>
      <c r="V24" s="1872"/>
      <c r="W24" s="1872"/>
      <c r="X24" s="1872"/>
      <c r="Y24" s="1872"/>
      <c r="Z24" s="1873"/>
      <c r="AA24" s="1873"/>
      <c r="AB24" s="1873"/>
      <c r="AC24" s="1875"/>
      <c r="AD24" s="1875"/>
      <c r="AE24" s="1875"/>
      <c r="AF24" s="1875"/>
      <c r="AG24" s="1875"/>
      <c r="AH24" s="1875"/>
      <c r="AI24" s="1875"/>
      <c r="AJ24" s="1875"/>
      <c r="AK24" s="1875"/>
      <c r="AL24" s="1875"/>
      <c r="AM24" s="1875"/>
      <c r="AN24" s="1875"/>
      <c r="AO24" s="1875"/>
      <c r="AP24" s="1875"/>
      <c r="AQ24" s="1875"/>
      <c r="AR24" s="1875"/>
      <c r="AS24" s="1875"/>
      <c r="AT24" s="1875"/>
      <c r="AU24" s="1875"/>
      <c r="AV24" s="1875"/>
      <c r="AW24" s="1875"/>
      <c r="AX24" s="1875"/>
      <c r="AY24" s="1875"/>
      <c r="AZ24" s="1875"/>
      <c r="BA24" s="1875"/>
      <c r="BB24" s="1875"/>
      <c r="BC24" s="1876"/>
      <c r="BY24" s="582"/>
    </row>
    <row r="25" spans="2:89" s="155" customFormat="1" ht="30" hidden="1" customHeight="1">
      <c r="B25" s="1855" t="s">
        <v>294</v>
      </c>
      <c r="C25" s="1856"/>
      <c r="D25" s="1856"/>
      <c r="E25" s="1856"/>
      <c r="F25" s="1856"/>
      <c r="G25" s="1856"/>
      <c r="H25" s="1856"/>
      <c r="I25" s="1856"/>
      <c r="J25" s="1856"/>
      <c r="K25" s="1856"/>
      <c r="L25" s="1856"/>
      <c r="M25" s="1856"/>
      <c r="N25" s="1856"/>
      <c r="O25" s="1856"/>
      <c r="P25" s="1856"/>
      <c r="Q25" s="1856"/>
      <c r="R25" s="1856"/>
      <c r="S25" s="1856"/>
      <c r="T25" s="1857"/>
      <c r="U25" s="595" t="s">
        <v>18</v>
      </c>
      <c r="V25" s="596"/>
      <c r="W25" s="596"/>
      <c r="X25" s="1888" t="s">
        <v>6</v>
      </c>
      <c r="Y25" s="1888"/>
      <c r="Z25" s="1888"/>
      <c r="AA25" s="1888"/>
      <c r="AB25" s="1888"/>
      <c r="AC25" s="1888"/>
      <c r="AD25" s="1888"/>
      <c r="AE25" s="1888"/>
      <c r="AF25" s="1888"/>
      <c r="AG25" s="1888"/>
      <c r="AH25" s="1888"/>
      <c r="AI25" s="1888"/>
      <c r="AJ25" s="1888"/>
      <c r="AK25" s="1888"/>
      <c r="AL25" s="1888"/>
      <c r="AM25" s="1888"/>
      <c r="AN25" s="1888"/>
      <c r="AO25" s="1888"/>
      <c r="AP25" s="1888"/>
      <c r="AQ25" s="1888"/>
      <c r="AR25" s="1888"/>
      <c r="AS25" s="1888"/>
      <c r="AT25" s="1888"/>
      <c r="AU25" s="1888"/>
      <c r="AV25" s="1888"/>
      <c r="AW25" s="1888"/>
      <c r="AX25" s="1888"/>
      <c r="AY25" s="1888"/>
      <c r="AZ25" s="1888"/>
      <c r="BA25" s="1888"/>
      <c r="BB25" s="1888"/>
      <c r="BC25" s="597"/>
      <c r="BY25" s="582"/>
    </row>
    <row r="26" spans="2:89" s="155" customFormat="1" ht="30" hidden="1" customHeight="1">
      <c r="B26" s="1858"/>
      <c r="C26" s="1859"/>
      <c r="D26" s="1859"/>
      <c r="E26" s="1859"/>
      <c r="F26" s="1859"/>
      <c r="G26" s="1859"/>
      <c r="H26" s="1859"/>
      <c r="I26" s="1859"/>
      <c r="J26" s="1859"/>
      <c r="K26" s="1859"/>
      <c r="L26" s="1859"/>
      <c r="M26" s="1859"/>
      <c r="N26" s="1859"/>
      <c r="O26" s="1859"/>
      <c r="P26" s="1859"/>
      <c r="Q26" s="1859"/>
      <c r="R26" s="1859"/>
      <c r="S26" s="1859"/>
      <c r="T26" s="1860"/>
      <c r="U26" s="598" t="s">
        <v>19</v>
      </c>
      <c r="V26" s="599"/>
      <c r="W26" s="599"/>
      <c r="X26" s="1889" t="s">
        <v>6</v>
      </c>
      <c r="Y26" s="1890"/>
      <c r="Z26" s="1890"/>
      <c r="AA26" s="1890"/>
      <c r="AB26" s="1890"/>
      <c r="AC26" s="1890"/>
      <c r="AD26" s="1890"/>
      <c r="AE26" s="1890"/>
      <c r="AF26" s="1890"/>
      <c r="AG26" s="1890"/>
      <c r="AH26" s="1890"/>
      <c r="AI26" s="1890"/>
      <c r="AJ26" s="1890"/>
      <c r="AK26" s="1890"/>
      <c r="AL26" s="1890"/>
      <c r="AM26" s="1890"/>
      <c r="AN26" s="1890"/>
      <c r="AO26" s="1890"/>
      <c r="AP26" s="1890"/>
      <c r="AQ26" s="1890"/>
      <c r="AR26" s="1890"/>
      <c r="AS26" s="1890"/>
      <c r="AT26" s="1890"/>
      <c r="AU26" s="1890"/>
      <c r="AV26" s="1890"/>
      <c r="AW26" s="1890"/>
      <c r="AX26" s="1890"/>
      <c r="AY26" s="1890"/>
      <c r="AZ26" s="1890"/>
      <c r="BA26" s="1890"/>
      <c r="BB26" s="1890"/>
      <c r="BC26" s="600"/>
      <c r="BY26" s="582"/>
      <c r="CK26" s="585"/>
    </row>
    <row r="27" spans="2:89" s="155" customFormat="1" ht="30" hidden="1" customHeight="1">
      <c r="B27" s="1858"/>
      <c r="C27" s="1859"/>
      <c r="D27" s="1859"/>
      <c r="E27" s="1859"/>
      <c r="F27" s="1859"/>
      <c r="G27" s="1859"/>
      <c r="H27" s="1859"/>
      <c r="I27" s="1859"/>
      <c r="J27" s="1859"/>
      <c r="K27" s="1859"/>
      <c r="L27" s="1859"/>
      <c r="M27" s="1859"/>
      <c r="N27" s="1859"/>
      <c r="O27" s="1859"/>
      <c r="P27" s="1859"/>
      <c r="Q27" s="1859"/>
      <c r="R27" s="1859"/>
      <c r="S27" s="1859"/>
      <c r="T27" s="1860"/>
      <c r="U27" s="1891" t="s">
        <v>20</v>
      </c>
      <c r="V27" s="1892"/>
      <c r="W27" s="1892"/>
      <c r="X27" s="1892"/>
      <c r="Y27" s="1892"/>
      <c r="Z27" s="1892"/>
      <c r="AA27" s="1892"/>
      <c r="AB27" s="1892"/>
      <c r="AC27" s="1892"/>
      <c r="AD27" s="1892"/>
      <c r="AE27" s="1892"/>
      <c r="AF27" s="1892"/>
      <c r="AG27" s="1892"/>
      <c r="AH27" s="1892"/>
      <c r="AI27" s="1892"/>
      <c r="AJ27" s="1892"/>
      <c r="AK27" s="1892"/>
      <c r="AL27" s="1892"/>
      <c r="AM27" s="1892"/>
      <c r="AN27" s="1892"/>
      <c r="AO27" s="1892"/>
      <c r="AP27" s="1892"/>
      <c r="AQ27" s="1892"/>
      <c r="AR27" s="1892"/>
      <c r="AS27" s="1892"/>
      <c r="AT27" s="1892"/>
      <c r="AU27" s="1892"/>
      <c r="AV27" s="1892"/>
      <c r="AW27" s="1892"/>
      <c r="AX27" s="1892"/>
      <c r="AY27" s="1892"/>
      <c r="AZ27" s="1892"/>
      <c r="BA27" s="1892"/>
      <c r="BB27" s="1892"/>
      <c r="BC27" s="602"/>
      <c r="BY27" s="582"/>
    </row>
    <row r="28" spans="2:89" s="155" customFormat="1" ht="30" hidden="1" customHeight="1">
      <c r="B28" s="1858"/>
      <c r="C28" s="1859"/>
      <c r="D28" s="1859"/>
      <c r="E28" s="1859"/>
      <c r="F28" s="1859"/>
      <c r="G28" s="1859"/>
      <c r="H28" s="1859"/>
      <c r="I28" s="1859"/>
      <c r="J28" s="1859"/>
      <c r="K28" s="1859"/>
      <c r="L28" s="1859"/>
      <c r="M28" s="1859"/>
      <c r="N28" s="1859"/>
      <c r="O28" s="1859"/>
      <c r="P28" s="1859"/>
      <c r="Q28" s="1859"/>
      <c r="R28" s="1859"/>
      <c r="S28" s="1859"/>
      <c r="T28" s="1860"/>
      <c r="U28" s="603"/>
      <c r="V28" s="1889" t="s">
        <v>6</v>
      </c>
      <c r="W28" s="1889"/>
      <c r="X28" s="1889"/>
      <c r="Y28" s="1889"/>
      <c r="Z28" s="1889"/>
      <c r="AA28" s="1889"/>
      <c r="AB28" s="1889"/>
      <c r="AC28" s="1889"/>
      <c r="AD28" s="1889"/>
      <c r="AE28" s="1889"/>
      <c r="AF28" s="1889"/>
      <c r="AG28" s="1889"/>
      <c r="AH28" s="1889"/>
      <c r="AI28" s="1889"/>
      <c r="AJ28" s="1889"/>
      <c r="AK28" s="1889"/>
      <c r="AL28" s="1889"/>
      <c r="AM28" s="1889"/>
      <c r="AN28" s="1889"/>
      <c r="AO28" s="1889"/>
      <c r="AP28" s="1889"/>
      <c r="AQ28" s="1889"/>
      <c r="AR28" s="1889"/>
      <c r="AS28" s="1889"/>
      <c r="AT28" s="1889"/>
      <c r="AU28" s="1889"/>
      <c r="AV28" s="1889"/>
      <c r="AW28" s="1889"/>
      <c r="AX28" s="1889"/>
      <c r="AY28" s="1889"/>
      <c r="AZ28" s="1889"/>
      <c r="BA28" s="1889"/>
      <c r="BB28" s="1889"/>
      <c r="BC28" s="602"/>
      <c r="BY28" s="582"/>
      <c r="CK28" s="587"/>
    </row>
    <row r="29" spans="2:89" s="155" customFormat="1" ht="30" hidden="1" customHeight="1">
      <c r="B29" s="1858"/>
      <c r="C29" s="1859"/>
      <c r="D29" s="1859"/>
      <c r="E29" s="1859"/>
      <c r="F29" s="1859"/>
      <c r="G29" s="1859"/>
      <c r="H29" s="1859"/>
      <c r="I29" s="1859"/>
      <c r="J29" s="1859"/>
      <c r="K29" s="1859"/>
      <c r="L29" s="1859"/>
      <c r="M29" s="1859"/>
      <c r="N29" s="1859"/>
      <c r="O29" s="1859"/>
      <c r="P29" s="1859"/>
      <c r="Q29" s="1859"/>
      <c r="R29" s="1859"/>
      <c r="S29" s="1859"/>
      <c r="T29" s="1860"/>
      <c r="U29" s="604" t="s">
        <v>139</v>
      </c>
      <c r="V29" s="605"/>
      <c r="W29" s="605"/>
      <c r="X29" s="605"/>
      <c r="Y29" s="1869" t="s">
        <v>6</v>
      </c>
      <c r="Z29" s="1869"/>
      <c r="AA29" s="1869"/>
      <c r="AB29" s="1869"/>
      <c r="AC29" s="606" t="s">
        <v>140</v>
      </c>
      <c r="AD29" s="607"/>
      <c r="AE29" s="1869" t="s">
        <v>6</v>
      </c>
      <c r="AF29" s="1869"/>
      <c r="AG29" s="1869"/>
      <c r="AH29" s="1869"/>
      <c r="AI29" s="1869"/>
      <c r="AJ29" s="606" t="s">
        <v>140</v>
      </c>
      <c r="AK29" s="607"/>
      <c r="AL29" s="1869" t="s">
        <v>6</v>
      </c>
      <c r="AM29" s="1869"/>
      <c r="AN29" s="1869"/>
      <c r="AO29" s="1869"/>
      <c r="AP29" s="1869"/>
      <c r="AQ29" s="1869"/>
      <c r="AR29" s="606" t="s">
        <v>141</v>
      </c>
      <c r="AS29" s="1867" t="str">
        <f>IF(LEN(Y29&amp;AE29&amp;AL29)&gt;11,"11桁以内で入力して下さい","")</f>
        <v/>
      </c>
      <c r="AT29" s="1868"/>
      <c r="AU29" s="1868"/>
      <c r="AV29" s="1868"/>
      <c r="AW29" s="1868"/>
      <c r="AX29" s="1868"/>
      <c r="AY29" s="1868"/>
      <c r="AZ29" s="1868"/>
      <c r="BA29" s="1868"/>
      <c r="BB29" s="1868"/>
      <c r="BC29" s="608"/>
      <c r="BY29" s="582"/>
    </row>
    <row r="30" spans="2:89" s="155" customFormat="1" ht="30" hidden="1" customHeight="1">
      <c r="B30" s="1858"/>
      <c r="C30" s="1859"/>
      <c r="D30" s="1859"/>
      <c r="E30" s="1859"/>
      <c r="F30" s="1859"/>
      <c r="G30" s="1859"/>
      <c r="H30" s="1859"/>
      <c r="I30" s="1859"/>
      <c r="J30" s="1859"/>
      <c r="K30" s="1859"/>
      <c r="L30" s="1859"/>
      <c r="M30" s="1859"/>
      <c r="N30" s="1859"/>
      <c r="O30" s="1859"/>
      <c r="P30" s="1859"/>
      <c r="Q30" s="1859"/>
      <c r="R30" s="1859"/>
      <c r="S30" s="1859"/>
      <c r="T30" s="1860"/>
      <c r="U30" s="604" t="s">
        <v>142</v>
      </c>
      <c r="V30" s="605"/>
      <c r="W30" s="605"/>
      <c r="X30" s="605"/>
      <c r="Y30" s="1869" t="s">
        <v>6</v>
      </c>
      <c r="Z30" s="1870"/>
      <c r="AA30" s="1870"/>
      <c r="AB30" s="1870"/>
      <c r="AC30" s="606" t="s">
        <v>140</v>
      </c>
      <c r="AD30" s="607"/>
      <c r="AE30" s="1869" t="s">
        <v>6</v>
      </c>
      <c r="AF30" s="1869"/>
      <c r="AG30" s="1869"/>
      <c r="AH30" s="1869"/>
      <c r="AI30" s="1869"/>
      <c r="AJ30" s="606" t="s">
        <v>140</v>
      </c>
      <c r="AK30" s="607"/>
      <c r="AL30" s="1869" t="s">
        <v>6</v>
      </c>
      <c r="AM30" s="1869"/>
      <c r="AN30" s="1869"/>
      <c r="AO30" s="1869"/>
      <c r="AP30" s="1869"/>
      <c r="AQ30" s="1869"/>
      <c r="AR30" s="606" t="s">
        <v>141</v>
      </c>
      <c r="AS30" s="1867" t="str">
        <f>IF(LEN(Y30&amp;AE30&amp;AL30)&gt;11,"11桁以内で入力して下さい","")</f>
        <v/>
      </c>
      <c r="AT30" s="1868"/>
      <c r="AU30" s="1868"/>
      <c r="AV30" s="1868"/>
      <c r="AW30" s="1868"/>
      <c r="AX30" s="1868"/>
      <c r="AY30" s="1868"/>
      <c r="AZ30" s="1868"/>
      <c r="BA30" s="1868"/>
      <c r="BB30" s="1868"/>
      <c r="BC30" s="608"/>
      <c r="BY30" s="582"/>
    </row>
    <row r="31" spans="2:89" s="155" customFormat="1" ht="30" hidden="1" customHeight="1" thickBot="1">
      <c r="B31" s="1885"/>
      <c r="C31" s="1886"/>
      <c r="D31" s="1886"/>
      <c r="E31" s="1886"/>
      <c r="F31" s="1886"/>
      <c r="G31" s="1886"/>
      <c r="H31" s="1886"/>
      <c r="I31" s="1886"/>
      <c r="J31" s="1886"/>
      <c r="K31" s="1886"/>
      <c r="L31" s="1886"/>
      <c r="M31" s="1886"/>
      <c r="N31" s="1886"/>
      <c r="O31" s="1886"/>
      <c r="P31" s="1886"/>
      <c r="Q31" s="1886"/>
      <c r="R31" s="1886"/>
      <c r="S31" s="1886"/>
      <c r="T31" s="1887"/>
      <c r="U31" s="1871" t="s">
        <v>295</v>
      </c>
      <c r="V31" s="1872"/>
      <c r="W31" s="1872"/>
      <c r="X31" s="1872"/>
      <c r="Y31" s="1872"/>
      <c r="Z31" s="1873"/>
      <c r="AA31" s="1873"/>
      <c r="AB31" s="1873"/>
      <c r="AC31" s="1874"/>
      <c r="AD31" s="1875"/>
      <c r="AE31" s="1875"/>
      <c r="AF31" s="1875"/>
      <c r="AG31" s="1875"/>
      <c r="AH31" s="1875"/>
      <c r="AI31" s="1875"/>
      <c r="AJ31" s="1875"/>
      <c r="AK31" s="1875"/>
      <c r="AL31" s="1875"/>
      <c r="AM31" s="1875"/>
      <c r="AN31" s="1875"/>
      <c r="AO31" s="1875"/>
      <c r="AP31" s="1875"/>
      <c r="AQ31" s="1875"/>
      <c r="AR31" s="1875"/>
      <c r="AS31" s="1875"/>
      <c r="AT31" s="1875"/>
      <c r="AU31" s="1875"/>
      <c r="AV31" s="1875"/>
      <c r="AW31" s="1875"/>
      <c r="AX31" s="1875"/>
      <c r="AY31" s="1875"/>
      <c r="AZ31" s="1875"/>
      <c r="BA31" s="1875"/>
      <c r="BB31" s="1875"/>
      <c r="BC31" s="1876"/>
      <c r="BY31" s="582"/>
    </row>
    <row r="32" spans="2:89" s="155" customFormat="1" ht="30" hidden="1" customHeight="1">
      <c r="B32" s="1855" t="s">
        <v>294</v>
      </c>
      <c r="C32" s="1856"/>
      <c r="D32" s="1856"/>
      <c r="E32" s="1856"/>
      <c r="F32" s="1856"/>
      <c r="G32" s="1856"/>
      <c r="H32" s="1856"/>
      <c r="I32" s="1856"/>
      <c r="J32" s="1856"/>
      <c r="K32" s="1856"/>
      <c r="L32" s="1856"/>
      <c r="M32" s="1856"/>
      <c r="N32" s="1856"/>
      <c r="O32" s="1856"/>
      <c r="P32" s="1856"/>
      <c r="Q32" s="1856"/>
      <c r="R32" s="1856"/>
      <c r="S32" s="1856"/>
      <c r="T32" s="1857"/>
      <c r="U32" s="595" t="s">
        <v>18</v>
      </c>
      <c r="V32" s="596"/>
      <c r="W32" s="596"/>
      <c r="X32" s="1888" t="s">
        <v>6</v>
      </c>
      <c r="Y32" s="1888"/>
      <c r="Z32" s="1888"/>
      <c r="AA32" s="1888"/>
      <c r="AB32" s="1888"/>
      <c r="AC32" s="1888"/>
      <c r="AD32" s="1888"/>
      <c r="AE32" s="1888"/>
      <c r="AF32" s="1888"/>
      <c r="AG32" s="1888"/>
      <c r="AH32" s="1888"/>
      <c r="AI32" s="1888"/>
      <c r="AJ32" s="1888"/>
      <c r="AK32" s="1888"/>
      <c r="AL32" s="1888"/>
      <c r="AM32" s="1888"/>
      <c r="AN32" s="1888"/>
      <c r="AO32" s="1888"/>
      <c r="AP32" s="1888"/>
      <c r="AQ32" s="1888"/>
      <c r="AR32" s="1888"/>
      <c r="AS32" s="1888"/>
      <c r="AT32" s="1888"/>
      <c r="AU32" s="1888"/>
      <c r="AV32" s="1888"/>
      <c r="AW32" s="1888"/>
      <c r="AX32" s="1888"/>
      <c r="AY32" s="1888"/>
      <c r="AZ32" s="1888"/>
      <c r="BA32" s="1888"/>
      <c r="BB32" s="1888"/>
      <c r="BC32" s="597"/>
      <c r="BY32" s="582"/>
    </row>
    <row r="33" spans="2:89" s="155" customFormat="1" ht="30" hidden="1" customHeight="1">
      <c r="B33" s="1858"/>
      <c r="C33" s="1859"/>
      <c r="D33" s="1859"/>
      <c r="E33" s="1859"/>
      <c r="F33" s="1859"/>
      <c r="G33" s="1859"/>
      <c r="H33" s="1859"/>
      <c r="I33" s="1859"/>
      <c r="J33" s="1859"/>
      <c r="K33" s="1859"/>
      <c r="L33" s="1859"/>
      <c r="M33" s="1859"/>
      <c r="N33" s="1859"/>
      <c r="O33" s="1859"/>
      <c r="P33" s="1859"/>
      <c r="Q33" s="1859"/>
      <c r="R33" s="1859"/>
      <c r="S33" s="1859"/>
      <c r="T33" s="1860"/>
      <c r="U33" s="598" t="s">
        <v>19</v>
      </c>
      <c r="V33" s="599"/>
      <c r="W33" s="599"/>
      <c r="X33" s="1889" t="s">
        <v>6</v>
      </c>
      <c r="Y33" s="1890"/>
      <c r="Z33" s="1890"/>
      <c r="AA33" s="1890"/>
      <c r="AB33" s="1890"/>
      <c r="AC33" s="1890"/>
      <c r="AD33" s="1890"/>
      <c r="AE33" s="1890"/>
      <c r="AF33" s="1890"/>
      <c r="AG33" s="1890"/>
      <c r="AH33" s="1890"/>
      <c r="AI33" s="1890"/>
      <c r="AJ33" s="1890"/>
      <c r="AK33" s="1890"/>
      <c r="AL33" s="1890"/>
      <c r="AM33" s="1890"/>
      <c r="AN33" s="1890"/>
      <c r="AO33" s="1890"/>
      <c r="AP33" s="1890"/>
      <c r="AQ33" s="1890"/>
      <c r="AR33" s="1890"/>
      <c r="AS33" s="1890"/>
      <c r="AT33" s="1890"/>
      <c r="AU33" s="1890"/>
      <c r="AV33" s="1890"/>
      <c r="AW33" s="1890"/>
      <c r="AX33" s="1890"/>
      <c r="AY33" s="1890"/>
      <c r="AZ33" s="1890"/>
      <c r="BA33" s="1890"/>
      <c r="BB33" s="1890"/>
      <c r="BC33" s="600"/>
      <c r="BY33" s="582"/>
      <c r="CK33" s="585"/>
    </row>
    <row r="34" spans="2:89" s="155" customFormat="1" ht="30" hidden="1" customHeight="1">
      <c r="B34" s="1858"/>
      <c r="C34" s="1859"/>
      <c r="D34" s="1859"/>
      <c r="E34" s="1859"/>
      <c r="F34" s="1859"/>
      <c r="G34" s="1859"/>
      <c r="H34" s="1859"/>
      <c r="I34" s="1859"/>
      <c r="J34" s="1859"/>
      <c r="K34" s="1859"/>
      <c r="L34" s="1859"/>
      <c r="M34" s="1859"/>
      <c r="N34" s="1859"/>
      <c r="O34" s="1859"/>
      <c r="P34" s="1859"/>
      <c r="Q34" s="1859"/>
      <c r="R34" s="1859"/>
      <c r="S34" s="1859"/>
      <c r="T34" s="1860"/>
      <c r="U34" s="1891" t="s">
        <v>20</v>
      </c>
      <c r="V34" s="1892"/>
      <c r="W34" s="1892"/>
      <c r="X34" s="1892"/>
      <c r="Y34" s="1892"/>
      <c r="Z34" s="1892"/>
      <c r="AA34" s="1892"/>
      <c r="AB34" s="1892"/>
      <c r="AC34" s="1892"/>
      <c r="AD34" s="1892"/>
      <c r="AE34" s="1892"/>
      <c r="AF34" s="1892"/>
      <c r="AG34" s="1892"/>
      <c r="AH34" s="1892"/>
      <c r="AI34" s="1892"/>
      <c r="AJ34" s="1892"/>
      <c r="AK34" s="1892"/>
      <c r="AL34" s="1892"/>
      <c r="AM34" s="1892"/>
      <c r="AN34" s="1892"/>
      <c r="AO34" s="1892"/>
      <c r="AP34" s="1892"/>
      <c r="AQ34" s="1892"/>
      <c r="AR34" s="1892"/>
      <c r="AS34" s="1892"/>
      <c r="AT34" s="1892"/>
      <c r="AU34" s="1892"/>
      <c r="AV34" s="1892"/>
      <c r="AW34" s="1892"/>
      <c r="AX34" s="1892"/>
      <c r="AY34" s="1892"/>
      <c r="AZ34" s="1892"/>
      <c r="BA34" s="1892"/>
      <c r="BB34" s="1892"/>
      <c r="BC34" s="602"/>
      <c r="BY34" s="582"/>
    </row>
    <row r="35" spans="2:89" s="155" customFormat="1" ht="30" hidden="1" customHeight="1">
      <c r="B35" s="1858"/>
      <c r="C35" s="1859"/>
      <c r="D35" s="1859"/>
      <c r="E35" s="1859"/>
      <c r="F35" s="1859"/>
      <c r="G35" s="1859"/>
      <c r="H35" s="1859"/>
      <c r="I35" s="1859"/>
      <c r="J35" s="1859"/>
      <c r="K35" s="1859"/>
      <c r="L35" s="1859"/>
      <c r="M35" s="1859"/>
      <c r="N35" s="1859"/>
      <c r="O35" s="1859"/>
      <c r="P35" s="1859"/>
      <c r="Q35" s="1859"/>
      <c r="R35" s="1859"/>
      <c r="S35" s="1859"/>
      <c r="T35" s="1860"/>
      <c r="U35" s="603"/>
      <c r="V35" s="1889" t="s">
        <v>6</v>
      </c>
      <c r="W35" s="1889"/>
      <c r="X35" s="1889"/>
      <c r="Y35" s="1889"/>
      <c r="Z35" s="1889"/>
      <c r="AA35" s="1889"/>
      <c r="AB35" s="1889"/>
      <c r="AC35" s="1889"/>
      <c r="AD35" s="1889"/>
      <c r="AE35" s="1889"/>
      <c r="AF35" s="1889"/>
      <c r="AG35" s="1889"/>
      <c r="AH35" s="1889"/>
      <c r="AI35" s="1889"/>
      <c r="AJ35" s="1889"/>
      <c r="AK35" s="1889"/>
      <c r="AL35" s="1889"/>
      <c r="AM35" s="1889"/>
      <c r="AN35" s="1889"/>
      <c r="AO35" s="1889"/>
      <c r="AP35" s="1889"/>
      <c r="AQ35" s="1889"/>
      <c r="AR35" s="1889"/>
      <c r="AS35" s="1889"/>
      <c r="AT35" s="1889"/>
      <c r="AU35" s="1889"/>
      <c r="AV35" s="1889"/>
      <c r="AW35" s="1889"/>
      <c r="AX35" s="1889"/>
      <c r="AY35" s="1889"/>
      <c r="AZ35" s="1889"/>
      <c r="BA35" s="1889"/>
      <c r="BB35" s="1889"/>
      <c r="BC35" s="602"/>
      <c r="BY35" s="582"/>
      <c r="CK35" s="587"/>
    </row>
    <row r="36" spans="2:89" s="155" customFormat="1" ht="30" hidden="1" customHeight="1">
      <c r="B36" s="1858"/>
      <c r="C36" s="1859"/>
      <c r="D36" s="1859"/>
      <c r="E36" s="1859"/>
      <c r="F36" s="1859"/>
      <c r="G36" s="1859"/>
      <c r="H36" s="1859"/>
      <c r="I36" s="1859"/>
      <c r="J36" s="1859"/>
      <c r="K36" s="1859"/>
      <c r="L36" s="1859"/>
      <c r="M36" s="1859"/>
      <c r="N36" s="1859"/>
      <c r="O36" s="1859"/>
      <c r="P36" s="1859"/>
      <c r="Q36" s="1859"/>
      <c r="R36" s="1859"/>
      <c r="S36" s="1859"/>
      <c r="T36" s="1860"/>
      <c r="U36" s="604" t="s">
        <v>139</v>
      </c>
      <c r="V36" s="605"/>
      <c r="W36" s="605"/>
      <c r="X36" s="605"/>
      <c r="Y36" s="1869" t="s">
        <v>6</v>
      </c>
      <c r="Z36" s="1869"/>
      <c r="AA36" s="1869"/>
      <c r="AB36" s="1869"/>
      <c r="AC36" s="606" t="s">
        <v>140</v>
      </c>
      <c r="AD36" s="607"/>
      <c r="AE36" s="1869" t="s">
        <v>6</v>
      </c>
      <c r="AF36" s="1869"/>
      <c r="AG36" s="1869"/>
      <c r="AH36" s="1869"/>
      <c r="AI36" s="1869"/>
      <c r="AJ36" s="606" t="s">
        <v>140</v>
      </c>
      <c r="AK36" s="607"/>
      <c r="AL36" s="1869" t="s">
        <v>6</v>
      </c>
      <c r="AM36" s="1869"/>
      <c r="AN36" s="1869"/>
      <c r="AO36" s="1869"/>
      <c r="AP36" s="1869"/>
      <c r="AQ36" s="1869"/>
      <c r="AR36" s="606" t="s">
        <v>141</v>
      </c>
      <c r="AS36" s="1867" t="str">
        <f>IF(LEN(Y36&amp;AE36&amp;AL36)&gt;11,"11桁以内で入力して下さい","")</f>
        <v/>
      </c>
      <c r="AT36" s="1868"/>
      <c r="AU36" s="1868"/>
      <c r="AV36" s="1868"/>
      <c r="AW36" s="1868"/>
      <c r="AX36" s="1868"/>
      <c r="AY36" s="1868"/>
      <c r="AZ36" s="1868"/>
      <c r="BA36" s="1868"/>
      <c r="BB36" s="1868"/>
      <c r="BC36" s="608"/>
      <c r="BY36" s="582"/>
    </row>
    <row r="37" spans="2:89" s="155" customFormat="1" ht="30" hidden="1" customHeight="1">
      <c r="B37" s="1858"/>
      <c r="C37" s="1859"/>
      <c r="D37" s="1859"/>
      <c r="E37" s="1859"/>
      <c r="F37" s="1859"/>
      <c r="G37" s="1859"/>
      <c r="H37" s="1859"/>
      <c r="I37" s="1859"/>
      <c r="J37" s="1859"/>
      <c r="K37" s="1859"/>
      <c r="L37" s="1859"/>
      <c r="M37" s="1859"/>
      <c r="N37" s="1859"/>
      <c r="O37" s="1859"/>
      <c r="P37" s="1859"/>
      <c r="Q37" s="1859"/>
      <c r="R37" s="1859"/>
      <c r="S37" s="1859"/>
      <c r="T37" s="1860"/>
      <c r="U37" s="604" t="s">
        <v>142</v>
      </c>
      <c r="V37" s="605"/>
      <c r="W37" s="605"/>
      <c r="X37" s="605"/>
      <c r="Y37" s="1869" t="s">
        <v>6</v>
      </c>
      <c r="Z37" s="1870"/>
      <c r="AA37" s="1870"/>
      <c r="AB37" s="1870"/>
      <c r="AC37" s="606" t="s">
        <v>140</v>
      </c>
      <c r="AD37" s="607"/>
      <c r="AE37" s="1869" t="s">
        <v>6</v>
      </c>
      <c r="AF37" s="1869"/>
      <c r="AG37" s="1869"/>
      <c r="AH37" s="1869"/>
      <c r="AI37" s="1869"/>
      <c r="AJ37" s="606" t="s">
        <v>140</v>
      </c>
      <c r="AK37" s="607"/>
      <c r="AL37" s="1869" t="s">
        <v>6</v>
      </c>
      <c r="AM37" s="1869"/>
      <c r="AN37" s="1869"/>
      <c r="AO37" s="1869"/>
      <c r="AP37" s="1869"/>
      <c r="AQ37" s="1869"/>
      <c r="AR37" s="606" t="s">
        <v>141</v>
      </c>
      <c r="AS37" s="1867" t="str">
        <f>IF(LEN(Y37&amp;AE37&amp;AL37)&gt;11,"11桁以内で入力して下さい","")</f>
        <v/>
      </c>
      <c r="AT37" s="1868"/>
      <c r="AU37" s="1868"/>
      <c r="AV37" s="1868"/>
      <c r="AW37" s="1868"/>
      <c r="AX37" s="1868"/>
      <c r="AY37" s="1868"/>
      <c r="AZ37" s="1868"/>
      <c r="BA37" s="1868"/>
      <c r="BB37" s="1868"/>
      <c r="BC37" s="608"/>
      <c r="BY37" s="582"/>
    </row>
    <row r="38" spans="2:89" s="155" customFormat="1" ht="30" hidden="1" customHeight="1" thickBot="1">
      <c r="B38" s="1885"/>
      <c r="C38" s="1886"/>
      <c r="D38" s="1886"/>
      <c r="E38" s="1886"/>
      <c r="F38" s="1886"/>
      <c r="G38" s="1886"/>
      <c r="H38" s="1886"/>
      <c r="I38" s="1886"/>
      <c r="J38" s="1886"/>
      <c r="K38" s="1886"/>
      <c r="L38" s="1886"/>
      <c r="M38" s="1886"/>
      <c r="N38" s="1886"/>
      <c r="O38" s="1886"/>
      <c r="P38" s="1886"/>
      <c r="Q38" s="1886"/>
      <c r="R38" s="1886"/>
      <c r="S38" s="1886"/>
      <c r="T38" s="1887"/>
      <c r="U38" s="1871" t="s">
        <v>295</v>
      </c>
      <c r="V38" s="1872"/>
      <c r="W38" s="1872"/>
      <c r="X38" s="1872"/>
      <c r="Y38" s="1872"/>
      <c r="Z38" s="1873"/>
      <c r="AA38" s="1873"/>
      <c r="AB38" s="1873"/>
      <c r="AC38" s="1875"/>
      <c r="AD38" s="1875"/>
      <c r="AE38" s="1875"/>
      <c r="AF38" s="1875"/>
      <c r="AG38" s="1875"/>
      <c r="AH38" s="1875"/>
      <c r="AI38" s="1875"/>
      <c r="AJ38" s="1875"/>
      <c r="AK38" s="1875"/>
      <c r="AL38" s="1875"/>
      <c r="AM38" s="1875"/>
      <c r="AN38" s="1875"/>
      <c r="AO38" s="1875"/>
      <c r="AP38" s="1875"/>
      <c r="AQ38" s="1875"/>
      <c r="AR38" s="1875"/>
      <c r="AS38" s="1875"/>
      <c r="AT38" s="1875"/>
      <c r="AU38" s="1875"/>
      <c r="AV38" s="1875"/>
      <c r="AW38" s="1875"/>
      <c r="AX38" s="1875"/>
      <c r="AY38" s="1875"/>
      <c r="AZ38" s="1875"/>
      <c r="BA38" s="1875"/>
      <c r="BB38" s="1875"/>
      <c r="BC38" s="1876"/>
      <c r="BY38" s="582"/>
    </row>
    <row r="39" spans="2:89" s="155" customFormat="1" ht="30" hidden="1" customHeight="1">
      <c r="B39" s="1855" t="s">
        <v>294</v>
      </c>
      <c r="C39" s="1856"/>
      <c r="D39" s="1856"/>
      <c r="E39" s="1856"/>
      <c r="F39" s="1856"/>
      <c r="G39" s="1856"/>
      <c r="H39" s="1856"/>
      <c r="I39" s="1856"/>
      <c r="J39" s="1856"/>
      <c r="K39" s="1856"/>
      <c r="L39" s="1856"/>
      <c r="M39" s="1856"/>
      <c r="N39" s="1856"/>
      <c r="O39" s="1856"/>
      <c r="P39" s="1856"/>
      <c r="Q39" s="1856"/>
      <c r="R39" s="1856"/>
      <c r="S39" s="1856"/>
      <c r="T39" s="1857"/>
      <c r="U39" s="595" t="s">
        <v>18</v>
      </c>
      <c r="V39" s="596"/>
      <c r="W39" s="596"/>
      <c r="X39" s="1888" t="s">
        <v>6</v>
      </c>
      <c r="Y39" s="1888"/>
      <c r="Z39" s="1888"/>
      <c r="AA39" s="1888"/>
      <c r="AB39" s="1888"/>
      <c r="AC39" s="1888"/>
      <c r="AD39" s="1888"/>
      <c r="AE39" s="1888"/>
      <c r="AF39" s="1888"/>
      <c r="AG39" s="1888"/>
      <c r="AH39" s="1888"/>
      <c r="AI39" s="1888"/>
      <c r="AJ39" s="1888"/>
      <c r="AK39" s="1888"/>
      <c r="AL39" s="1888"/>
      <c r="AM39" s="1888"/>
      <c r="AN39" s="1888"/>
      <c r="AO39" s="1888"/>
      <c r="AP39" s="1888"/>
      <c r="AQ39" s="1888"/>
      <c r="AR39" s="1888"/>
      <c r="AS39" s="1888"/>
      <c r="AT39" s="1888"/>
      <c r="AU39" s="1888"/>
      <c r="AV39" s="1888"/>
      <c r="AW39" s="1888"/>
      <c r="AX39" s="1888"/>
      <c r="AY39" s="1888"/>
      <c r="AZ39" s="1888"/>
      <c r="BA39" s="1888"/>
      <c r="BB39" s="1888"/>
      <c r="BC39" s="597"/>
      <c r="BY39" s="582"/>
    </row>
    <row r="40" spans="2:89" s="155" customFormat="1" ht="30" hidden="1" customHeight="1">
      <c r="B40" s="1858"/>
      <c r="C40" s="1859"/>
      <c r="D40" s="1859"/>
      <c r="E40" s="1859"/>
      <c r="F40" s="1859"/>
      <c r="G40" s="1859"/>
      <c r="H40" s="1859"/>
      <c r="I40" s="1859"/>
      <c r="J40" s="1859"/>
      <c r="K40" s="1859"/>
      <c r="L40" s="1859"/>
      <c r="M40" s="1859"/>
      <c r="N40" s="1859"/>
      <c r="O40" s="1859"/>
      <c r="P40" s="1859"/>
      <c r="Q40" s="1859"/>
      <c r="R40" s="1859"/>
      <c r="S40" s="1859"/>
      <c r="T40" s="1860"/>
      <c r="U40" s="598" t="s">
        <v>19</v>
      </c>
      <c r="V40" s="599"/>
      <c r="W40" s="599"/>
      <c r="X40" s="1889" t="s">
        <v>6</v>
      </c>
      <c r="Y40" s="1890"/>
      <c r="Z40" s="1890"/>
      <c r="AA40" s="1890"/>
      <c r="AB40" s="1890"/>
      <c r="AC40" s="1890"/>
      <c r="AD40" s="1890"/>
      <c r="AE40" s="1890"/>
      <c r="AF40" s="1890"/>
      <c r="AG40" s="1890"/>
      <c r="AH40" s="1890"/>
      <c r="AI40" s="1890"/>
      <c r="AJ40" s="1890"/>
      <c r="AK40" s="1890"/>
      <c r="AL40" s="1890"/>
      <c r="AM40" s="1890"/>
      <c r="AN40" s="1890"/>
      <c r="AO40" s="1890"/>
      <c r="AP40" s="1890"/>
      <c r="AQ40" s="1890"/>
      <c r="AR40" s="1890"/>
      <c r="AS40" s="1890"/>
      <c r="AT40" s="1890"/>
      <c r="AU40" s="1890"/>
      <c r="AV40" s="1890"/>
      <c r="AW40" s="1890"/>
      <c r="AX40" s="1890"/>
      <c r="AY40" s="1890"/>
      <c r="AZ40" s="1890"/>
      <c r="BA40" s="1890"/>
      <c r="BB40" s="1890"/>
      <c r="BC40" s="600"/>
      <c r="BY40" s="582"/>
      <c r="CK40" s="585"/>
    </row>
    <row r="41" spans="2:89" s="155" customFormat="1" ht="30" hidden="1" customHeight="1">
      <c r="B41" s="1858"/>
      <c r="C41" s="1859"/>
      <c r="D41" s="1859"/>
      <c r="E41" s="1859"/>
      <c r="F41" s="1859"/>
      <c r="G41" s="1859"/>
      <c r="H41" s="1859"/>
      <c r="I41" s="1859"/>
      <c r="J41" s="1859"/>
      <c r="K41" s="1859"/>
      <c r="L41" s="1859"/>
      <c r="M41" s="1859"/>
      <c r="N41" s="1859"/>
      <c r="O41" s="1859"/>
      <c r="P41" s="1859"/>
      <c r="Q41" s="1859"/>
      <c r="R41" s="1859"/>
      <c r="S41" s="1859"/>
      <c r="T41" s="1860"/>
      <c r="U41" s="1891" t="s">
        <v>20</v>
      </c>
      <c r="V41" s="1892"/>
      <c r="W41" s="1892"/>
      <c r="X41" s="1892"/>
      <c r="Y41" s="1892"/>
      <c r="Z41" s="1892"/>
      <c r="AA41" s="1892"/>
      <c r="AB41" s="1892"/>
      <c r="AC41" s="1892"/>
      <c r="AD41" s="1892"/>
      <c r="AE41" s="1892"/>
      <c r="AF41" s="1892"/>
      <c r="AG41" s="1892"/>
      <c r="AH41" s="1892"/>
      <c r="AI41" s="1892"/>
      <c r="AJ41" s="1892"/>
      <c r="AK41" s="1892"/>
      <c r="AL41" s="1892"/>
      <c r="AM41" s="1892"/>
      <c r="AN41" s="1892"/>
      <c r="AO41" s="1892"/>
      <c r="AP41" s="1892"/>
      <c r="AQ41" s="1892"/>
      <c r="AR41" s="1892"/>
      <c r="AS41" s="1892"/>
      <c r="AT41" s="1892"/>
      <c r="AU41" s="1892"/>
      <c r="AV41" s="1892"/>
      <c r="AW41" s="1892"/>
      <c r="AX41" s="1892"/>
      <c r="AY41" s="1892"/>
      <c r="AZ41" s="1892"/>
      <c r="BA41" s="1892"/>
      <c r="BB41" s="1892"/>
      <c r="BC41" s="602"/>
      <c r="BY41" s="582"/>
    </row>
    <row r="42" spans="2:89" s="155" customFormat="1" ht="30" hidden="1" customHeight="1">
      <c r="B42" s="1858"/>
      <c r="C42" s="1859"/>
      <c r="D42" s="1859"/>
      <c r="E42" s="1859"/>
      <c r="F42" s="1859"/>
      <c r="G42" s="1859"/>
      <c r="H42" s="1859"/>
      <c r="I42" s="1859"/>
      <c r="J42" s="1859"/>
      <c r="K42" s="1859"/>
      <c r="L42" s="1859"/>
      <c r="M42" s="1859"/>
      <c r="N42" s="1859"/>
      <c r="O42" s="1859"/>
      <c r="P42" s="1859"/>
      <c r="Q42" s="1859"/>
      <c r="R42" s="1859"/>
      <c r="S42" s="1859"/>
      <c r="T42" s="1860"/>
      <c r="U42" s="603"/>
      <c r="V42" s="1889" t="s">
        <v>6</v>
      </c>
      <c r="W42" s="1889"/>
      <c r="X42" s="1889"/>
      <c r="Y42" s="1889"/>
      <c r="Z42" s="1889"/>
      <c r="AA42" s="1889"/>
      <c r="AB42" s="1889"/>
      <c r="AC42" s="1889"/>
      <c r="AD42" s="1889"/>
      <c r="AE42" s="1889"/>
      <c r="AF42" s="1889"/>
      <c r="AG42" s="1889"/>
      <c r="AH42" s="1889"/>
      <c r="AI42" s="1889"/>
      <c r="AJ42" s="1889"/>
      <c r="AK42" s="1889"/>
      <c r="AL42" s="1889"/>
      <c r="AM42" s="1889"/>
      <c r="AN42" s="1889"/>
      <c r="AO42" s="1889"/>
      <c r="AP42" s="1889"/>
      <c r="AQ42" s="1889"/>
      <c r="AR42" s="1889"/>
      <c r="AS42" s="1889"/>
      <c r="AT42" s="1889"/>
      <c r="AU42" s="1889"/>
      <c r="AV42" s="1889"/>
      <c r="AW42" s="1889"/>
      <c r="AX42" s="1889"/>
      <c r="AY42" s="1889"/>
      <c r="AZ42" s="1889"/>
      <c r="BA42" s="1889"/>
      <c r="BB42" s="1889"/>
      <c r="BC42" s="602"/>
      <c r="BY42" s="582"/>
      <c r="CK42" s="587"/>
    </row>
    <row r="43" spans="2:89" s="155" customFormat="1" ht="30" hidden="1" customHeight="1">
      <c r="B43" s="1858"/>
      <c r="C43" s="1859"/>
      <c r="D43" s="1859"/>
      <c r="E43" s="1859"/>
      <c r="F43" s="1859"/>
      <c r="G43" s="1859"/>
      <c r="H43" s="1859"/>
      <c r="I43" s="1859"/>
      <c r="J43" s="1859"/>
      <c r="K43" s="1859"/>
      <c r="L43" s="1859"/>
      <c r="M43" s="1859"/>
      <c r="N43" s="1859"/>
      <c r="O43" s="1859"/>
      <c r="P43" s="1859"/>
      <c r="Q43" s="1859"/>
      <c r="R43" s="1859"/>
      <c r="S43" s="1859"/>
      <c r="T43" s="1860"/>
      <c r="U43" s="604" t="s">
        <v>139</v>
      </c>
      <c r="V43" s="605"/>
      <c r="W43" s="605"/>
      <c r="X43" s="605"/>
      <c r="Y43" s="1869" t="s">
        <v>6</v>
      </c>
      <c r="Z43" s="1869"/>
      <c r="AA43" s="1869"/>
      <c r="AB43" s="1869"/>
      <c r="AC43" s="606" t="s">
        <v>140</v>
      </c>
      <c r="AD43" s="607"/>
      <c r="AE43" s="1869" t="s">
        <v>6</v>
      </c>
      <c r="AF43" s="1869"/>
      <c r="AG43" s="1869"/>
      <c r="AH43" s="1869"/>
      <c r="AI43" s="1869"/>
      <c r="AJ43" s="606" t="s">
        <v>140</v>
      </c>
      <c r="AK43" s="607"/>
      <c r="AL43" s="1869" t="s">
        <v>6</v>
      </c>
      <c r="AM43" s="1869"/>
      <c r="AN43" s="1869"/>
      <c r="AO43" s="1869"/>
      <c r="AP43" s="1869"/>
      <c r="AQ43" s="1869"/>
      <c r="AR43" s="606" t="s">
        <v>141</v>
      </c>
      <c r="AS43" s="1867" t="str">
        <f>IF(LEN(Y43&amp;AE43&amp;AL43)&gt;11,"11桁以内で入力して下さい","")</f>
        <v/>
      </c>
      <c r="AT43" s="1868"/>
      <c r="AU43" s="1868"/>
      <c r="AV43" s="1868"/>
      <c r="AW43" s="1868"/>
      <c r="AX43" s="1868"/>
      <c r="AY43" s="1868"/>
      <c r="AZ43" s="1868"/>
      <c r="BA43" s="1868"/>
      <c r="BB43" s="1868"/>
      <c r="BC43" s="608"/>
      <c r="BY43" s="582"/>
    </row>
    <row r="44" spans="2:89" s="155" customFormat="1" ht="30" hidden="1" customHeight="1">
      <c r="B44" s="1858"/>
      <c r="C44" s="1859"/>
      <c r="D44" s="1859"/>
      <c r="E44" s="1859"/>
      <c r="F44" s="1859"/>
      <c r="G44" s="1859"/>
      <c r="H44" s="1859"/>
      <c r="I44" s="1859"/>
      <c r="J44" s="1859"/>
      <c r="K44" s="1859"/>
      <c r="L44" s="1859"/>
      <c r="M44" s="1859"/>
      <c r="N44" s="1859"/>
      <c r="O44" s="1859"/>
      <c r="P44" s="1859"/>
      <c r="Q44" s="1859"/>
      <c r="R44" s="1859"/>
      <c r="S44" s="1859"/>
      <c r="T44" s="1860"/>
      <c r="U44" s="604" t="s">
        <v>142</v>
      </c>
      <c r="V44" s="605"/>
      <c r="W44" s="605"/>
      <c r="X44" s="605"/>
      <c r="Y44" s="1869" t="s">
        <v>6</v>
      </c>
      <c r="Z44" s="1870"/>
      <c r="AA44" s="1870"/>
      <c r="AB44" s="1870"/>
      <c r="AC44" s="606" t="s">
        <v>140</v>
      </c>
      <c r="AD44" s="607"/>
      <c r="AE44" s="1869" t="s">
        <v>6</v>
      </c>
      <c r="AF44" s="1869"/>
      <c r="AG44" s="1869"/>
      <c r="AH44" s="1869"/>
      <c r="AI44" s="1869"/>
      <c r="AJ44" s="606" t="s">
        <v>140</v>
      </c>
      <c r="AK44" s="607"/>
      <c r="AL44" s="1869" t="s">
        <v>6</v>
      </c>
      <c r="AM44" s="1869"/>
      <c r="AN44" s="1869"/>
      <c r="AO44" s="1869"/>
      <c r="AP44" s="1869"/>
      <c r="AQ44" s="1869"/>
      <c r="AR44" s="606" t="s">
        <v>141</v>
      </c>
      <c r="AS44" s="1867" t="str">
        <f>IF(LEN(Y44&amp;AE44&amp;AL44)&gt;11,"11桁以内で入力して下さい","")</f>
        <v/>
      </c>
      <c r="AT44" s="1868"/>
      <c r="AU44" s="1868"/>
      <c r="AV44" s="1868"/>
      <c r="AW44" s="1868"/>
      <c r="AX44" s="1868"/>
      <c r="AY44" s="1868"/>
      <c r="AZ44" s="1868"/>
      <c r="BA44" s="1868"/>
      <c r="BB44" s="1868"/>
      <c r="BC44" s="608"/>
      <c r="BY44" s="582"/>
    </row>
    <row r="45" spans="2:89" s="155" customFormat="1" ht="30" hidden="1" customHeight="1" thickBot="1">
      <c r="B45" s="1885"/>
      <c r="C45" s="1886"/>
      <c r="D45" s="1886"/>
      <c r="E45" s="1886"/>
      <c r="F45" s="1886"/>
      <c r="G45" s="1886"/>
      <c r="H45" s="1886"/>
      <c r="I45" s="1886"/>
      <c r="J45" s="1886"/>
      <c r="K45" s="1886"/>
      <c r="L45" s="1886"/>
      <c r="M45" s="1886"/>
      <c r="N45" s="1886"/>
      <c r="O45" s="1886"/>
      <c r="P45" s="1886"/>
      <c r="Q45" s="1886"/>
      <c r="R45" s="1886"/>
      <c r="S45" s="1886"/>
      <c r="T45" s="1887"/>
      <c r="U45" s="1871" t="s">
        <v>295</v>
      </c>
      <c r="V45" s="1872"/>
      <c r="W45" s="1872"/>
      <c r="X45" s="1872"/>
      <c r="Y45" s="1872"/>
      <c r="Z45" s="1873"/>
      <c r="AA45" s="1873"/>
      <c r="AB45" s="1873"/>
      <c r="AC45" s="1875"/>
      <c r="AD45" s="1875"/>
      <c r="AE45" s="1875"/>
      <c r="AF45" s="1875"/>
      <c r="AG45" s="1875"/>
      <c r="AH45" s="1875"/>
      <c r="AI45" s="1875"/>
      <c r="AJ45" s="1875"/>
      <c r="AK45" s="1875"/>
      <c r="AL45" s="1875"/>
      <c r="AM45" s="1875"/>
      <c r="AN45" s="1875"/>
      <c r="AO45" s="1875"/>
      <c r="AP45" s="1875"/>
      <c r="AQ45" s="1875"/>
      <c r="AR45" s="1875"/>
      <c r="AS45" s="1875"/>
      <c r="AT45" s="1875"/>
      <c r="AU45" s="1875"/>
      <c r="AV45" s="1875"/>
      <c r="AW45" s="1875"/>
      <c r="AX45" s="1875"/>
      <c r="AY45" s="1875"/>
      <c r="AZ45" s="1875"/>
      <c r="BA45" s="1875"/>
      <c r="BB45" s="1875"/>
      <c r="BC45" s="1876"/>
      <c r="BY45" s="582"/>
    </row>
    <row r="46" spans="2:89" s="155" customFormat="1" ht="30" hidden="1" customHeight="1">
      <c r="B46" s="1855" t="s">
        <v>294</v>
      </c>
      <c r="C46" s="1856"/>
      <c r="D46" s="1856"/>
      <c r="E46" s="1856"/>
      <c r="F46" s="1856"/>
      <c r="G46" s="1856"/>
      <c r="H46" s="1856"/>
      <c r="I46" s="1856"/>
      <c r="J46" s="1856"/>
      <c r="K46" s="1856"/>
      <c r="L46" s="1856"/>
      <c r="M46" s="1856"/>
      <c r="N46" s="1856"/>
      <c r="O46" s="1856"/>
      <c r="P46" s="1856"/>
      <c r="Q46" s="1856"/>
      <c r="R46" s="1856"/>
      <c r="S46" s="1856"/>
      <c r="T46" s="1857"/>
      <c r="U46" s="595" t="s">
        <v>18</v>
      </c>
      <c r="V46" s="596"/>
      <c r="W46" s="596"/>
      <c r="X46" s="1888" t="s">
        <v>6</v>
      </c>
      <c r="Y46" s="1888"/>
      <c r="Z46" s="1888"/>
      <c r="AA46" s="1888"/>
      <c r="AB46" s="1888"/>
      <c r="AC46" s="1888"/>
      <c r="AD46" s="1888"/>
      <c r="AE46" s="1888"/>
      <c r="AF46" s="1888"/>
      <c r="AG46" s="1888"/>
      <c r="AH46" s="1888"/>
      <c r="AI46" s="1888"/>
      <c r="AJ46" s="1888"/>
      <c r="AK46" s="1888"/>
      <c r="AL46" s="1888"/>
      <c r="AM46" s="1888"/>
      <c r="AN46" s="1888"/>
      <c r="AO46" s="1888"/>
      <c r="AP46" s="1888"/>
      <c r="AQ46" s="1888"/>
      <c r="AR46" s="1888"/>
      <c r="AS46" s="1888"/>
      <c r="AT46" s="1888"/>
      <c r="AU46" s="1888"/>
      <c r="AV46" s="1888"/>
      <c r="AW46" s="1888"/>
      <c r="AX46" s="1888"/>
      <c r="AY46" s="1888"/>
      <c r="AZ46" s="1888"/>
      <c r="BA46" s="1888"/>
      <c r="BB46" s="1888"/>
      <c r="BC46" s="597"/>
      <c r="BY46" s="582"/>
    </row>
    <row r="47" spans="2:89" s="155" customFormat="1" ht="30" hidden="1" customHeight="1">
      <c r="B47" s="1858"/>
      <c r="C47" s="1859"/>
      <c r="D47" s="1859"/>
      <c r="E47" s="1859"/>
      <c r="F47" s="1859"/>
      <c r="G47" s="1859"/>
      <c r="H47" s="1859"/>
      <c r="I47" s="1859"/>
      <c r="J47" s="1859"/>
      <c r="K47" s="1859"/>
      <c r="L47" s="1859"/>
      <c r="M47" s="1859"/>
      <c r="N47" s="1859"/>
      <c r="O47" s="1859"/>
      <c r="P47" s="1859"/>
      <c r="Q47" s="1859"/>
      <c r="R47" s="1859"/>
      <c r="S47" s="1859"/>
      <c r="T47" s="1860"/>
      <c r="U47" s="598" t="s">
        <v>19</v>
      </c>
      <c r="V47" s="599"/>
      <c r="W47" s="599"/>
      <c r="X47" s="1889" t="s">
        <v>6</v>
      </c>
      <c r="Y47" s="1890"/>
      <c r="Z47" s="1890"/>
      <c r="AA47" s="1890"/>
      <c r="AB47" s="1890"/>
      <c r="AC47" s="1890"/>
      <c r="AD47" s="1890"/>
      <c r="AE47" s="1890"/>
      <c r="AF47" s="1890"/>
      <c r="AG47" s="1890"/>
      <c r="AH47" s="1890"/>
      <c r="AI47" s="1890"/>
      <c r="AJ47" s="1890"/>
      <c r="AK47" s="1890"/>
      <c r="AL47" s="1890"/>
      <c r="AM47" s="1890"/>
      <c r="AN47" s="1890"/>
      <c r="AO47" s="1890"/>
      <c r="AP47" s="1890"/>
      <c r="AQ47" s="1890"/>
      <c r="AR47" s="1890"/>
      <c r="AS47" s="1890"/>
      <c r="AT47" s="1890"/>
      <c r="AU47" s="1890"/>
      <c r="AV47" s="1890"/>
      <c r="AW47" s="1890"/>
      <c r="AX47" s="1890"/>
      <c r="AY47" s="1890"/>
      <c r="AZ47" s="1890"/>
      <c r="BA47" s="1890"/>
      <c r="BB47" s="1890"/>
      <c r="BC47" s="600"/>
      <c r="BY47" s="582"/>
      <c r="CK47" s="585"/>
    </row>
    <row r="48" spans="2:89" s="155" customFormat="1" ht="30" hidden="1" customHeight="1">
      <c r="B48" s="1858"/>
      <c r="C48" s="1859"/>
      <c r="D48" s="1859"/>
      <c r="E48" s="1859"/>
      <c r="F48" s="1859"/>
      <c r="G48" s="1859"/>
      <c r="H48" s="1859"/>
      <c r="I48" s="1859"/>
      <c r="J48" s="1859"/>
      <c r="K48" s="1859"/>
      <c r="L48" s="1859"/>
      <c r="M48" s="1859"/>
      <c r="N48" s="1859"/>
      <c r="O48" s="1859"/>
      <c r="P48" s="1859"/>
      <c r="Q48" s="1859"/>
      <c r="R48" s="1859"/>
      <c r="S48" s="1859"/>
      <c r="T48" s="1860"/>
      <c r="U48" s="1891" t="s">
        <v>20</v>
      </c>
      <c r="V48" s="1892"/>
      <c r="W48" s="1892"/>
      <c r="X48" s="1892"/>
      <c r="Y48" s="1892"/>
      <c r="Z48" s="1892"/>
      <c r="AA48" s="1892"/>
      <c r="AB48" s="1892"/>
      <c r="AC48" s="1892"/>
      <c r="AD48" s="1892"/>
      <c r="AE48" s="1892"/>
      <c r="AF48" s="1892"/>
      <c r="AG48" s="1892"/>
      <c r="AH48" s="1892"/>
      <c r="AI48" s="1892"/>
      <c r="AJ48" s="1892"/>
      <c r="AK48" s="1892"/>
      <c r="AL48" s="1892"/>
      <c r="AM48" s="1892"/>
      <c r="AN48" s="1892"/>
      <c r="AO48" s="1892"/>
      <c r="AP48" s="1892"/>
      <c r="AQ48" s="1892"/>
      <c r="AR48" s="1892"/>
      <c r="AS48" s="1892"/>
      <c r="AT48" s="1892"/>
      <c r="AU48" s="1892"/>
      <c r="AV48" s="1892"/>
      <c r="AW48" s="1892"/>
      <c r="AX48" s="1892"/>
      <c r="AY48" s="1892"/>
      <c r="AZ48" s="1892"/>
      <c r="BA48" s="1892"/>
      <c r="BB48" s="1892"/>
      <c r="BC48" s="602"/>
      <c r="BY48" s="582"/>
    </row>
    <row r="49" spans="2:89" s="155" customFormat="1" ht="30" hidden="1" customHeight="1">
      <c r="B49" s="1858"/>
      <c r="C49" s="1859"/>
      <c r="D49" s="1859"/>
      <c r="E49" s="1859"/>
      <c r="F49" s="1859"/>
      <c r="G49" s="1859"/>
      <c r="H49" s="1859"/>
      <c r="I49" s="1859"/>
      <c r="J49" s="1859"/>
      <c r="K49" s="1859"/>
      <c r="L49" s="1859"/>
      <c r="M49" s="1859"/>
      <c r="N49" s="1859"/>
      <c r="O49" s="1859"/>
      <c r="P49" s="1859"/>
      <c r="Q49" s="1859"/>
      <c r="R49" s="1859"/>
      <c r="S49" s="1859"/>
      <c r="T49" s="1860"/>
      <c r="U49" s="603"/>
      <c r="V49" s="1889" t="s">
        <v>6</v>
      </c>
      <c r="W49" s="1889"/>
      <c r="X49" s="1889"/>
      <c r="Y49" s="1889"/>
      <c r="Z49" s="1889"/>
      <c r="AA49" s="1889"/>
      <c r="AB49" s="1889"/>
      <c r="AC49" s="1889"/>
      <c r="AD49" s="1889"/>
      <c r="AE49" s="1889"/>
      <c r="AF49" s="1889"/>
      <c r="AG49" s="1889"/>
      <c r="AH49" s="1889"/>
      <c r="AI49" s="1889"/>
      <c r="AJ49" s="1889"/>
      <c r="AK49" s="1889"/>
      <c r="AL49" s="1889"/>
      <c r="AM49" s="1889"/>
      <c r="AN49" s="1889"/>
      <c r="AO49" s="1889"/>
      <c r="AP49" s="1889"/>
      <c r="AQ49" s="1889"/>
      <c r="AR49" s="1889"/>
      <c r="AS49" s="1889"/>
      <c r="AT49" s="1889"/>
      <c r="AU49" s="1889"/>
      <c r="AV49" s="1889"/>
      <c r="AW49" s="1889"/>
      <c r="AX49" s="1889"/>
      <c r="AY49" s="1889"/>
      <c r="AZ49" s="1889"/>
      <c r="BA49" s="1889"/>
      <c r="BB49" s="1889"/>
      <c r="BC49" s="602"/>
      <c r="BY49" s="582"/>
      <c r="CK49" s="587"/>
    </row>
    <row r="50" spans="2:89" s="155" customFormat="1" ht="30" hidden="1" customHeight="1">
      <c r="B50" s="1858"/>
      <c r="C50" s="1859"/>
      <c r="D50" s="1859"/>
      <c r="E50" s="1859"/>
      <c r="F50" s="1859"/>
      <c r="G50" s="1859"/>
      <c r="H50" s="1859"/>
      <c r="I50" s="1859"/>
      <c r="J50" s="1859"/>
      <c r="K50" s="1859"/>
      <c r="L50" s="1859"/>
      <c r="M50" s="1859"/>
      <c r="N50" s="1859"/>
      <c r="O50" s="1859"/>
      <c r="P50" s="1859"/>
      <c r="Q50" s="1859"/>
      <c r="R50" s="1859"/>
      <c r="S50" s="1859"/>
      <c r="T50" s="1860"/>
      <c r="U50" s="604" t="s">
        <v>139</v>
      </c>
      <c r="V50" s="605"/>
      <c r="W50" s="605"/>
      <c r="X50" s="605"/>
      <c r="Y50" s="1869" t="s">
        <v>6</v>
      </c>
      <c r="Z50" s="1869"/>
      <c r="AA50" s="1869"/>
      <c r="AB50" s="1869"/>
      <c r="AC50" s="606" t="s">
        <v>140</v>
      </c>
      <c r="AD50" s="607"/>
      <c r="AE50" s="1869" t="s">
        <v>6</v>
      </c>
      <c r="AF50" s="1869"/>
      <c r="AG50" s="1869"/>
      <c r="AH50" s="1869"/>
      <c r="AI50" s="1869"/>
      <c r="AJ50" s="606" t="s">
        <v>140</v>
      </c>
      <c r="AK50" s="607"/>
      <c r="AL50" s="1869" t="s">
        <v>6</v>
      </c>
      <c r="AM50" s="1869"/>
      <c r="AN50" s="1869"/>
      <c r="AO50" s="1869"/>
      <c r="AP50" s="1869"/>
      <c r="AQ50" s="1869"/>
      <c r="AR50" s="606" t="s">
        <v>141</v>
      </c>
      <c r="AS50" s="1892"/>
      <c r="AT50" s="1892"/>
      <c r="AU50" s="1892"/>
      <c r="AV50" s="1892"/>
      <c r="AW50" s="1892"/>
      <c r="AX50" s="1892"/>
      <c r="AY50" s="1892"/>
      <c r="AZ50" s="1892"/>
      <c r="BA50" s="1892"/>
      <c r="BB50" s="1892"/>
      <c r="BC50" s="608"/>
      <c r="BY50" s="582"/>
    </row>
    <row r="51" spans="2:89" s="155" customFormat="1" ht="30" hidden="1" customHeight="1">
      <c r="B51" s="1858"/>
      <c r="C51" s="1859"/>
      <c r="D51" s="1859"/>
      <c r="E51" s="1859"/>
      <c r="F51" s="1859"/>
      <c r="G51" s="1859"/>
      <c r="H51" s="1859"/>
      <c r="I51" s="1859"/>
      <c r="J51" s="1859"/>
      <c r="K51" s="1859"/>
      <c r="L51" s="1859"/>
      <c r="M51" s="1859"/>
      <c r="N51" s="1859"/>
      <c r="O51" s="1859"/>
      <c r="P51" s="1859"/>
      <c r="Q51" s="1859"/>
      <c r="R51" s="1859"/>
      <c r="S51" s="1859"/>
      <c r="T51" s="1860"/>
      <c r="U51" s="604" t="s">
        <v>142</v>
      </c>
      <c r="V51" s="605"/>
      <c r="W51" s="605"/>
      <c r="X51" s="605"/>
      <c r="Y51" s="1869" t="s">
        <v>6</v>
      </c>
      <c r="Z51" s="1870"/>
      <c r="AA51" s="1870"/>
      <c r="AB51" s="1870"/>
      <c r="AC51" s="606" t="s">
        <v>140</v>
      </c>
      <c r="AD51" s="607"/>
      <c r="AE51" s="1869" t="s">
        <v>6</v>
      </c>
      <c r="AF51" s="1869"/>
      <c r="AG51" s="1869"/>
      <c r="AH51" s="1869"/>
      <c r="AI51" s="1869"/>
      <c r="AJ51" s="606" t="s">
        <v>140</v>
      </c>
      <c r="AK51" s="607"/>
      <c r="AL51" s="1869" t="s">
        <v>6</v>
      </c>
      <c r="AM51" s="1869"/>
      <c r="AN51" s="1869"/>
      <c r="AO51" s="1869"/>
      <c r="AP51" s="1869"/>
      <c r="AQ51" s="1869"/>
      <c r="AR51" s="606" t="s">
        <v>141</v>
      </c>
      <c r="AS51" s="1892"/>
      <c r="AT51" s="1892"/>
      <c r="AU51" s="1892"/>
      <c r="AV51" s="1892"/>
      <c r="AW51" s="1892"/>
      <c r="AX51" s="1892"/>
      <c r="AY51" s="1892"/>
      <c r="AZ51" s="1892"/>
      <c r="BA51" s="1892"/>
      <c r="BB51" s="1892"/>
      <c r="BC51" s="608"/>
      <c r="BY51" s="582"/>
    </row>
    <row r="52" spans="2:89" s="155" customFormat="1" ht="30" hidden="1" customHeight="1" thickBot="1">
      <c r="B52" s="1885"/>
      <c r="C52" s="1886"/>
      <c r="D52" s="1886"/>
      <c r="E52" s="1886"/>
      <c r="F52" s="1886"/>
      <c r="G52" s="1886"/>
      <c r="H52" s="1886"/>
      <c r="I52" s="1886"/>
      <c r="J52" s="1886"/>
      <c r="K52" s="1886"/>
      <c r="L52" s="1886"/>
      <c r="M52" s="1886"/>
      <c r="N52" s="1886"/>
      <c r="O52" s="1886"/>
      <c r="P52" s="1886"/>
      <c r="Q52" s="1886"/>
      <c r="R52" s="1886"/>
      <c r="S52" s="1886"/>
      <c r="T52" s="1887"/>
      <c r="U52" s="1871" t="s">
        <v>295</v>
      </c>
      <c r="V52" s="1872"/>
      <c r="W52" s="1872"/>
      <c r="X52" s="1872"/>
      <c r="Y52" s="1872"/>
      <c r="Z52" s="1873"/>
      <c r="AA52" s="1873"/>
      <c r="AB52" s="1873"/>
      <c r="AC52" s="1875"/>
      <c r="AD52" s="1875"/>
      <c r="AE52" s="1875"/>
      <c r="AF52" s="1875"/>
      <c r="AG52" s="1875"/>
      <c r="AH52" s="1875"/>
      <c r="AI52" s="1875"/>
      <c r="AJ52" s="1875"/>
      <c r="AK52" s="1875"/>
      <c r="AL52" s="1875"/>
      <c r="AM52" s="1875"/>
      <c r="AN52" s="1875"/>
      <c r="AO52" s="1875"/>
      <c r="AP52" s="1875"/>
      <c r="AQ52" s="1875"/>
      <c r="AR52" s="1875"/>
      <c r="AS52" s="1875"/>
      <c r="AT52" s="1875"/>
      <c r="AU52" s="1875"/>
      <c r="AV52" s="1875"/>
      <c r="AW52" s="1875"/>
      <c r="AX52" s="1875"/>
      <c r="AY52" s="1875"/>
      <c r="AZ52" s="1875"/>
      <c r="BA52" s="1875"/>
      <c r="BB52" s="1875"/>
      <c r="BC52" s="1876"/>
      <c r="BY52" s="582"/>
    </row>
    <row r="53" spans="2:89" s="155" customFormat="1" ht="30" hidden="1" customHeight="1">
      <c r="B53" s="1855" t="s">
        <v>294</v>
      </c>
      <c r="C53" s="1856"/>
      <c r="D53" s="1856"/>
      <c r="E53" s="1856"/>
      <c r="F53" s="1856"/>
      <c r="G53" s="1856"/>
      <c r="H53" s="1856"/>
      <c r="I53" s="1856"/>
      <c r="J53" s="1856"/>
      <c r="K53" s="1856"/>
      <c r="L53" s="1856"/>
      <c r="M53" s="1856"/>
      <c r="N53" s="1856"/>
      <c r="O53" s="1856"/>
      <c r="P53" s="1856"/>
      <c r="Q53" s="1856"/>
      <c r="R53" s="1856"/>
      <c r="S53" s="1856"/>
      <c r="T53" s="1857"/>
      <c r="U53" s="595" t="s">
        <v>18</v>
      </c>
      <c r="V53" s="596"/>
      <c r="W53" s="596"/>
      <c r="X53" s="1888" t="s">
        <v>6</v>
      </c>
      <c r="Y53" s="1888"/>
      <c r="Z53" s="1888"/>
      <c r="AA53" s="1888"/>
      <c r="AB53" s="1888"/>
      <c r="AC53" s="1888"/>
      <c r="AD53" s="1888"/>
      <c r="AE53" s="1888"/>
      <c r="AF53" s="1888"/>
      <c r="AG53" s="1888"/>
      <c r="AH53" s="1888"/>
      <c r="AI53" s="1888"/>
      <c r="AJ53" s="1888"/>
      <c r="AK53" s="1888"/>
      <c r="AL53" s="1888"/>
      <c r="AM53" s="1888"/>
      <c r="AN53" s="1888"/>
      <c r="AO53" s="1888"/>
      <c r="AP53" s="1888"/>
      <c r="AQ53" s="1888"/>
      <c r="AR53" s="1888"/>
      <c r="AS53" s="1888"/>
      <c r="AT53" s="1888"/>
      <c r="AU53" s="1888"/>
      <c r="AV53" s="1888"/>
      <c r="AW53" s="1888"/>
      <c r="AX53" s="1888"/>
      <c r="AY53" s="1888"/>
      <c r="AZ53" s="1888"/>
      <c r="BA53" s="1888"/>
      <c r="BB53" s="1888"/>
      <c r="BC53" s="597"/>
      <c r="BY53" s="582"/>
    </row>
    <row r="54" spans="2:89" s="155" customFormat="1" ht="30" hidden="1" customHeight="1">
      <c r="B54" s="1858"/>
      <c r="C54" s="1859"/>
      <c r="D54" s="1859"/>
      <c r="E54" s="1859"/>
      <c r="F54" s="1859"/>
      <c r="G54" s="1859"/>
      <c r="H54" s="1859"/>
      <c r="I54" s="1859"/>
      <c r="J54" s="1859"/>
      <c r="K54" s="1859"/>
      <c r="L54" s="1859"/>
      <c r="M54" s="1859"/>
      <c r="N54" s="1859"/>
      <c r="O54" s="1859"/>
      <c r="P54" s="1859"/>
      <c r="Q54" s="1859"/>
      <c r="R54" s="1859"/>
      <c r="S54" s="1859"/>
      <c r="T54" s="1860"/>
      <c r="U54" s="598" t="s">
        <v>19</v>
      </c>
      <c r="V54" s="599"/>
      <c r="W54" s="599"/>
      <c r="X54" s="1889" t="s">
        <v>6</v>
      </c>
      <c r="Y54" s="1890"/>
      <c r="Z54" s="1890"/>
      <c r="AA54" s="1890"/>
      <c r="AB54" s="1890"/>
      <c r="AC54" s="1890"/>
      <c r="AD54" s="1890"/>
      <c r="AE54" s="1890"/>
      <c r="AF54" s="1890"/>
      <c r="AG54" s="1890"/>
      <c r="AH54" s="1890"/>
      <c r="AI54" s="1890"/>
      <c r="AJ54" s="1890"/>
      <c r="AK54" s="1890"/>
      <c r="AL54" s="1890"/>
      <c r="AM54" s="1890"/>
      <c r="AN54" s="1890"/>
      <c r="AO54" s="1890"/>
      <c r="AP54" s="1890"/>
      <c r="AQ54" s="1890"/>
      <c r="AR54" s="1890"/>
      <c r="AS54" s="1890"/>
      <c r="AT54" s="1890"/>
      <c r="AU54" s="1890"/>
      <c r="AV54" s="1890"/>
      <c r="AW54" s="1890"/>
      <c r="AX54" s="1890"/>
      <c r="AY54" s="1890"/>
      <c r="AZ54" s="1890"/>
      <c r="BA54" s="1890"/>
      <c r="BB54" s="1890"/>
      <c r="BC54" s="600"/>
      <c r="BY54" s="582"/>
      <c r="CK54" s="585"/>
    </row>
    <row r="55" spans="2:89" s="155" customFormat="1" ht="30" hidden="1" customHeight="1">
      <c r="B55" s="1858"/>
      <c r="C55" s="1859"/>
      <c r="D55" s="1859"/>
      <c r="E55" s="1859"/>
      <c r="F55" s="1859"/>
      <c r="G55" s="1859"/>
      <c r="H55" s="1859"/>
      <c r="I55" s="1859"/>
      <c r="J55" s="1859"/>
      <c r="K55" s="1859"/>
      <c r="L55" s="1859"/>
      <c r="M55" s="1859"/>
      <c r="N55" s="1859"/>
      <c r="O55" s="1859"/>
      <c r="P55" s="1859"/>
      <c r="Q55" s="1859"/>
      <c r="R55" s="1859"/>
      <c r="S55" s="1859"/>
      <c r="T55" s="1860"/>
      <c r="U55" s="1891" t="s">
        <v>20</v>
      </c>
      <c r="V55" s="1892"/>
      <c r="W55" s="1892"/>
      <c r="X55" s="1892"/>
      <c r="Y55" s="1892"/>
      <c r="Z55" s="1892"/>
      <c r="AA55" s="1892"/>
      <c r="AB55" s="1892"/>
      <c r="AC55" s="1892"/>
      <c r="AD55" s="1892"/>
      <c r="AE55" s="1892"/>
      <c r="AF55" s="1892"/>
      <c r="AG55" s="1892"/>
      <c r="AH55" s="1892"/>
      <c r="AI55" s="1892"/>
      <c r="AJ55" s="1892"/>
      <c r="AK55" s="1892"/>
      <c r="AL55" s="1892"/>
      <c r="AM55" s="1892"/>
      <c r="AN55" s="1892"/>
      <c r="AO55" s="1892"/>
      <c r="AP55" s="1892"/>
      <c r="AQ55" s="1892"/>
      <c r="AR55" s="1892"/>
      <c r="AS55" s="1892"/>
      <c r="AT55" s="1892"/>
      <c r="AU55" s="1892"/>
      <c r="AV55" s="1892"/>
      <c r="AW55" s="1892"/>
      <c r="AX55" s="1892"/>
      <c r="AY55" s="1892"/>
      <c r="AZ55" s="1892"/>
      <c r="BA55" s="1892"/>
      <c r="BB55" s="1892"/>
      <c r="BC55" s="602"/>
      <c r="BY55" s="582"/>
    </row>
    <row r="56" spans="2:89" s="155" customFormat="1" ht="30" hidden="1" customHeight="1">
      <c r="B56" s="1858"/>
      <c r="C56" s="1859"/>
      <c r="D56" s="1859"/>
      <c r="E56" s="1859"/>
      <c r="F56" s="1859"/>
      <c r="G56" s="1859"/>
      <c r="H56" s="1859"/>
      <c r="I56" s="1859"/>
      <c r="J56" s="1859"/>
      <c r="K56" s="1859"/>
      <c r="L56" s="1859"/>
      <c r="M56" s="1859"/>
      <c r="N56" s="1859"/>
      <c r="O56" s="1859"/>
      <c r="P56" s="1859"/>
      <c r="Q56" s="1859"/>
      <c r="R56" s="1859"/>
      <c r="S56" s="1859"/>
      <c r="T56" s="1860"/>
      <c r="U56" s="603"/>
      <c r="V56" s="1889" t="s">
        <v>6</v>
      </c>
      <c r="W56" s="1889"/>
      <c r="X56" s="1889"/>
      <c r="Y56" s="1889"/>
      <c r="Z56" s="1889"/>
      <c r="AA56" s="1889"/>
      <c r="AB56" s="1889"/>
      <c r="AC56" s="1889"/>
      <c r="AD56" s="1889"/>
      <c r="AE56" s="1889"/>
      <c r="AF56" s="1889"/>
      <c r="AG56" s="1889"/>
      <c r="AH56" s="1889"/>
      <c r="AI56" s="1889"/>
      <c r="AJ56" s="1889"/>
      <c r="AK56" s="1889"/>
      <c r="AL56" s="1889"/>
      <c r="AM56" s="1889"/>
      <c r="AN56" s="1889"/>
      <c r="AO56" s="1889"/>
      <c r="AP56" s="1889"/>
      <c r="AQ56" s="1889"/>
      <c r="AR56" s="1889"/>
      <c r="AS56" s="1889"/>
      <c r="AT56" s="1889"/>
      <c r="AU56" s="1889"/>
      <c r="AV56" s="1889"/>
      <c r="AW56" s="1889"/>
      <c r="AX56" s="1889"/>
      <c r="AY56" s="1889"/>
      <c r="AZ56" s="1889"/>
      <c r="BA56" s="1889"/>
      <c r="BB56" s="1889"/>
      <c r="BC56" s="602"/>
      <c r="BY56" s="582"/>
      <c r="CK56" s="587"/>
    </row>
    <row r="57" spans="2:89" s="155" customFormat="1" ht="30" hidden="1" customHeight="1">
      <c r="B57" s="1858"/>
      <c r="C57" s="1859"/>
      <c r="D57" s="1859"/>
      <c r="E57" s="1859"/>
      <c r="F57" s="1859"/>
      <c r="G57" s="1859"/>
      <c r="H57" s="1859"/>
      <c r="I57" s="1859"/>
      <c r="J57" s="1859"/>
      <c r="K57" s="1859"/>
      <c r="L57" s="1859"/>
      <c r="M57" s="1859"/>
      <c r="N57" s="1859"/>
      <c r="O57" s="1859"/>
      <c r="P57" s="1859"/>
      <c r="Q57" s="1859"/>
      <c r="R57" s="1859"/>
      <c r="S57" s="1859"/>
      <c r="T57" s="1860"/>
      <c r="U57" s="604" t="s">
        <v>139</v>
      </c>
      <c r="V57" s="605"/>
      <c r="W57" s="605"/>
      <c r="X57" s="605"/>
      <c r="Y57" s="1869" t="s">
        <v>6</v>
      </c>
      <c r="Z57" s="1869"/>
      <c r="AA57" s="1869"/>
      <c r="AB57" s="1869"/>
      <c r="AC57" s="606" t="s">
        <v>140</v>
      </c>
      <c r="AD57" s="607"/>
      <c r="AE57" s="1869" t="s">
        <v>6</v>
      </c>
      <c r="AF57" s="1869"/>
      <c r="AG57" s="1869"/>
      <c r="AH57" s="1869"/>
      <c r="AI57" s="1869"/>
      <c r="AJ57" s="606" t="s">
        <v>140</v>
      </c>
      <c r="AK57" s="607"/>
      <c r="AL57" s="1869" t="s">
        <v>6</v>
      </c>
      <c r="AM57" s="1869"/>
      <c r="AN57" s="1869"/>
      <c r="AO57" s="1869"/>
      <c r="AP57" s="1869"/>
      <c r="AQ57" s="1869"/>
      <c r="AR57" s="606" t="s">
        <v>141</v>
      </c>
      <c r="AS57" s="1867" t="str">
        <f>IF(LEN(Y57&amp;AE57&amp;AL57)&gt;11,"11桁以内で入力して下さい","")</f>
        <v/>
      </c>
      <c r="AT57" s="1868"/>
      <c r="AU57" s="1868"/>
      <c r="AV57" s="1868"/>
      <c r="AW57" s="1868"/>
      <c r="AX57" s="1868"/>
      <c r="AY57" s="1868"/>
      <c r="AZ57" s="1868"/>
      <c r="BA57" s="1868"/>
      <c r="BB57" s="1868"/>
      <c r="BC57" s="608"/>
      <c r="BY57" s="582"/>
    </row>
    <row r="58" spans="2:89" s="155" customFormat="1" ht="30" hidden="1" customHeight="1">
      <c r="B58" s="1858"/>
      <c r="C58" s="1859"/>
      <c r="D58" s="1859"/>
      <c r="E58" s="1859"/>
      <c r="F58" s="1859"/>
      <c r="G58" s="1859"/>
      <c r="H58" s="1859"/>
      <c r="I58" s="1859"/>
      <c r="J58" s="1859"/>
      <c r="K58" s="1859"/>
      <c r="L58" s="1859"/>
      <c r="M58" s="1859"/>
      <c r="N58" s="1859"/>
      <c r="O58" s="1859"/>
      <c r="P58" s="1859"/>
      <c r="Q58" s="1859"/>
      <c r="R58" s="1859"/>
      <c r="S58" s="1859"/>
      <c r="T58" s="1860"/>
      <c r="U58" s="604" t="s">
        <v>142</v>
      </c>
      <c r="V58" s="605"/>
      <c r="W58" s="605"/>
      <c r="X58" s="605"/>
      <c r="Y58" s="1869" t="s">
        <v>6</v>
      </c>
      <c r="Z58" s="1870"/>
      <c r="AA58" s="1870"/>
      <c r="AB58" s="1870"/>
      <c r="AC58" s="606" t="s">
        <v>140</v>
      </c>
      <c r="AD58" s="607"/>
      <c r="AE58" s="1869" t="s">
        <v>6</v>
      </c>
      <c r="AF58" s="1869"/>
      <c r="AG58" s="1869"/>
      <c r="AH58" s="1869"/>
      <c r="AI58" s="1869"/>
      <c r="AJ58" s="606" t="s">
        <v>140</v>
      </c>
      <c r="AK58" s="607"/>
      <c r="AL58" s="1869" t="s">
        <v>6</v>
      </c>
      <c r="AM58" s="1869"/>
      <c r="AN58" s="1869"/>
      <c r="AO58" s="1869"/>
      <c r="AP58" s="1869"/>
      <c r="AQ58" s="1869"/>
      <c r="AR58" s="606" t="s">
        <v>141</v>
      </c>
      <c r="AS58" s="1867" t="str">
        <f>IF(LEN(Y58&amp;AE58&amp;AL58)&gt;11,"11桁以内で入力して下さい","")</f>
        <v/>
      </c>
      <c r="AT58" s="1868"/>
      <c r="AU58" s="1868"/>
      <c r="AV58" s="1868"/>
      <c r="AW58" s="1868"/>
      <c r="AX58" s="1868"/>
      <c r="AY58" s="1868"/>
      <c r="AZ58" s="1868"/>
      <c r="BA58" s="1868"/>
      <c r="BB58" s="1868"/>
      <c r="BC58" s="608"/>
      <c r="BY58" s="582"/>
    </row>
    <row r="59" spans="2:89" s="155" customFormat="1" ht="30" hidden="1" customHeight="1" thickBot="1">
      <c r="B59" s="1885"/>
      <c r="C59" s="1886"/>
      <c r="D59" s="1886"/>
      <c r="E59" s="1886"/>
      <c r="F59" s="1886"/>
      <c r="G59" s="1886"/>
      <c r="H59" s="1886"/>
      <c r="I59" s="1886"/>
      <c r="J59" s="1886"/>
      <c r="K59" s="1886"/>
      <c r="L59" s="1886"/>
      <c r="M59" s="1886"/>
      <c r="N59" s="1886"/>
      <c r="O59" s="1886"/>
      <c r="P59" s="1886"/>
      <c r="Q59" s="1886"/>
      <c r="R59" s="1886"/>
      <c r="S59" s="1886"/>
      <c r="T59" s="1887"/>
      <c r="U59" s="1871" t="s">
        <v>295</v>
      </c>
      <c r="V59" s="1872"/>
      <c r="W59" s="1872"/>
      <c r="X59" s="1872"/>
      <c r="Y59" s="1872"/>
      <c r="Z59" s="1873"/>
      <c r="AA59" s="1873"/>
      <c r="AB59" s="1873"/>
      <c r="AC59" s="1875"/>
      <c r="AD59" s="1875"/>
      <c r="AE59" s="1875"/>
      <c r="AF59" s="1875"/>
      <c r="AG59" s="1875"/>
      <c r="AH59" s="1875"/>
      <c r="AI59" s="1875"/>
      <c r="AJ59" s="1875"/>
      <c r="AK59" s="1875"/>
      <c r="AL59" s="1875"/>
      <c r="AM59" s="1875"/>
      <c r="AN59" s="1875"/>
      <c r="AO59" s="1875"/>
      <c r="AP59" s="1875"/>
      <c r="AQ59" s="1875"/>
      <c r="AR59" s="1875"/>
      <c r="AS59" s="1875"/>
      <c r="AT59" s="1875"/>
      <c r="AU59" s="1875"/>
      <c r="AV59" s="1875"/>
      <c r="AW59" s="1875"/>
      <c r="AX59" s="1875"/>
      <c r="AY59" s="1875"/>
      <c r="AZ59" s="1875"/>
      <c r="BA59" s="1875"/>
      <c r="BB59" s="1875"/>
      <c r="BC59" s="1876"/>
      <c r="BY59" s="582"/>
    </row>
    <row r="60" spans="2:89" s="155" customFormat="1" ht="30" hidden="1" customHeight="1">
      <c r="B60" s="1855" t="s">
        <v>294</v>
      </c>
      <c r="C60" s="1856"/>
      <c r="D60" s="1856"/>
      <c r="E60" s="1856"/>
      <c r="F60" s="1856"/>
      <c r="G60" s="1856"/>
      <c r="H60" s="1856"/>
      <c r="I60" s="1856"/>
      <c r="J60" s="1856"/>
      <c r="K60" s="1856"/>
      <c r="L60" s="1856"/>
      <c r="M60" s="1856"/>
      <c r="N60" s="1856"/>
      <c r="O60" s="1856"/>
      <c r="P60" s="1856"/>
      <c r="Q60" s="1856"/>
      <c r="R60" s="1856"/>
      <c r="S60" s="1856"/>
      <c r="T60" s="1857"/>
      <c r="U60" s="595" t="s">
        <v>18</v>
      </c>
      <c r="V60" s="596"/>
      <c r="W60" s="596"/>
      <c r="X60" s="1888" t="s">
        <v>6</v>
      </c>
      <c r="Y60" s="1888"/>
      <c r="Z60" s="1888"/>
      <c r="AA60" s="1888"/>
      <c r="AB60" s="1888"/>
      <c r="AC60" s="1888"/>
      <c r="AD60" s="1888"/>
      <c r="AE60" s="1888"/>
      <c r="AF60" s="1888"/>
      <c r="AG60" s="1888"/>
      <c r="AH60" s="1888"/>
      <c r="AI60" s="1888"/>
      <c r="AJ60" s="1888"/>
      <c r="AK60" s="1888"/>
      <c r="AL60" s="1888"/>
      <c r="AM60" s="1888"/>
      <c r="AN60" s="1888"/>
      <c r="AO60" s="1888"/>
      <c r="AP60" s="1888"/>
      <c r="AQ60" s="1888"/>
      <c r="AR60" s="1888"/>
      <c r="AS60" s="1888"/>
      <c r="AT60" s="1888"/>
      <c r="AU60" s="1888"/>
      <c r="AV60" s="1888"/>
      <c r="AW60" s="1888"/>
      <c r="AX60" s="1888"/>
      <c r="AY60" s="1888"/>
      <c r="AZ60" s="1888"/>
      <c r="BA60" s="1888"/>
      <c r="BB60" s="1888"/>
      <c r="BC60" s="597"/>
      <c r="BY60" s="582"/>
    </row>
    <row r="61" spans="2:89" s="155" customFormat="1" ht="30" hidden="1" customHeight="1">
      <c r="B61" s="1858"/>
      <c r="C61" s="1859"/>
      <c r="D61" s="1859"/>
      <c r="E61" s="1859"/>
      <c r="F61" s="1859"/>
      <c r="G61" s="1859"/>
      <c r="H61" s="1859"/>
      <c r="I61" s="1859"/>
      <c r="J61" s="1859"/>
      <c r="K61" s="1859"/>
      <c r="L61" s="1859"/>
      <c r="M61" s="1859"/>
      <c r="N61" s="1859"/>
      <c r="O61" s="1859"/>
      <c r="P61" s="1859"/>
      <c r="Q61" s="1859"/>
      <c r="R61" s="1859"/>
      <c r="S61" s="1859"/>
      <c r="T61" s="1860"/>
      <c r="U61" s="598" t="s">
        <v>19</v>
      </c>
      <c r="V61" s="599"/>
      <c r="W61" s="599"/>
      <c r="X61" s="1889" t="s">
        <v>6</v>
      </c>
      <c r="Y61" s="1890"/>
      <c r="Z61" s="1890"/>
      <c r="AA61" s="1890"/>
      <c r="AB61" s="1890"/>
      <c r="AC61" s="1890"/>
      <c r="AD61" s="1890"/>
      <c r="AE61" s="1890"/>
      <c r="AF61" s="1890"/>
      <c r="AG61" s="1890"/>
      <c r="AH61" s="1890"/>
      <c r="AI61" s="1890"/>
      <c r="AJ61" s="1890"/>
      <c r="AK61" s="1890"/>
      <c r="AL61" s="1890"/>
      <c r="AM61" s="1890"/>
      <c r="AN61" s="1890"/>
      <c r="AO61" s="1890"/>
      <c r="AP61" s="1890"/>
      <c r="AQ61" s="1890"/>
      <c r="AR61" s="1890"/>
      <c r="AS61" s="1890"/>
      <c r="AT61" s="1890"/>
      <c r="AU61" s="1890"/>
      <c r="AV61" s="1890"/>
      <c r="AW61" s="1890"/>
      <c r="AX61" s="1890"/>
      <c r="AY61" s="1890"/>
      <c r="AZ61" s="1890"/>
      <c r="BA61" s="1890"/>
      <c r="BB61" s="1890"/>
      <c r="BC61" s="600"/>
      <c r="BY61" s="582"/>
      <c r="CK61" s="585"/>
    </row>
    <row r="62" spans="2:89" s="155" customFormat="1" ht="30" hidden="1" customHeight="1">
      <c r="B62" s="1858"/>
      <c r="C62" s="1859"/>
      <c r="D62" s="1859"/>
      <c r="E62" s="1859"/>
      <c r="F62" s="1859"/>
      <c r="G62" s="1859"/>
      <c r="H62" s="1859"/>
      <c r="I62" s="1859"/>
      <c r="J62" s="1859"/>
      <c r="K62" s="1859"/>
      <c r="L62" s="1859"/>
      <c r="M62" s="1859"/>
      <c r="N62" s="1859"/>
      <c r="O62" s="1859"/>
      <c r="P62" s="1859"/>
      <c r="Q62" s="1859"/>
      <c r="R62" s="1859"/>
      <c r="S62" s="1859"/>
      <c r="T62" s="1860"/>
      <c r="U62" s="1891" t="s">
        <v>20</v>
      </c>
      <c r="V62" s="1892"/>
      <c r="W62" s="1892"/>
      <c r="X62" s="1892"/>
      <c r="Y62" s="1892"/>
      <c r="Z62" s="1892"/>
      <c r="AA62" s="1892"/>
      <c r="AB62" s="1892"/>
      <c r="AC62" s="1892"/>
      <c r="AD62" s="1892"/>
      <c r="AE62" s="1892"/>
      <c r="AF62" s="1892"/>
      <c r="AG62" s="1892"/>
      <c r="AH62" s="1892"/>
      <c r="AI62" s="1892"/>
      <c r="AJ62" s="1892"/>
      <c r="AK62" s="1892"/>
      <c r="AL62" s="1892"/>
      <c r="AM62" s="1892"/>
      <c r="AN62" s="1892"/>
      <c r="AO62" s="1892"/>
      <c r="AP62" s="1892"/>
      <c r="AQ62" s="1892"/>
      <c r="AR62" s="1892"/>
      <c r="AS62" s="1892"/>
      <c r="AT62" s="1892"/>
      <c r="AU62" s="1892"/>
      <c r="AV62" s="1892"/>
      <c r="AW62" s="1892"/>
      <c r="AX62" s="1892"/>
      <c r="AY62" s="1892"/>
      <c r="AZ62" s="1892"/>
      <c r="BA62" s="1892"/>
      <c r="BB62" s="1892"/>
      <c r="BC62" s="602"/>
      <c r="BY62" s="582"/>
    </row>
    <row r="63" spans="2:89" s="155" customFormat="1" ht="30" hidden="1" customHeight="1">
      <c r="B63" s="1858"/>
      <c r="C63" s="1859"/>
      <c r="D63" s="1859"/>
      <c r="E63" s="1859"/>
      <c r="F63" s="1859"/>
      <c r="G63" s="1859"/>
      <c r="H63" s="1859"/>
      <c r="I63" s="1859"/>
      <c r="J63" s="1859"/>
      <c r="K63" s="1859"/>
      <c r="L63" s="1859"/>
      <c r="M63" s="1859"/>
      <c r="N63" s="1859"/>
      <c r="O63" s="1859"/>
      <c r="P63" s="1859"/>
      <c r="Q63" s="1859"/>
      <c r="R63" s="1859"/>
      <c r="S63" s="1859"/>
      <c r="T63" s="1860"/>
      <c r="U63" s="603"/>
      <c r="V63" s="1889" t="s">
        <v>6</v>
      </c>
      <c r="W63" s="1889"/>
      <c r="X63" s="1889"/>
      <c r="Y63" s="1889"/>
      <c r="Z63" s="1889"/>
      <c r="AA63" s="1889"/>
      <c r="AB63" s="1889"/>
      <c r="AC63" s="1889"/>
      <c r="AD63" s="1889"/>
      <c r="AE63" s="1889"/>
      <c r="AF63" s="1889"/>
      <c r="AG63" s="1889"/>
      <c r="AH63" s="1889"/>
      <c r="AI63" s="1889"/>
      <c r="AJ63" s="1889"/>
      <c r="AK63" s="1889"/>
      <c r="AL63" s="1889"/>
      <c r="AM63" s="1889"/>
      <c r="AN63" s="1889"/>
      <c r="AO63" s="1889"/>
      <c r="AP63" s="1889"/>
      <c r="AQ63" s="1889"/>
      <c r="AR63" s="1889"/>
      <c r="AS63" s="1889"/>
      <c r="AT63" s="1889"/>
      <c r="AU63" s="1889"/>
      <c r="AV63" s="1889"/>
      <c r="AW63" s="1889"/>
      <c r="AX63" s="1889"/>
      <c r="AY63" s="1889"/>
      <c r="AZ63" s="1889"/>
      <c r="BA63" s="1889"/>
      <c r="BB63" s="1889"/>
      <c r="BC63" s="602"/>
      <c r="BY63" s="582"/>
      <c r="CK63" s="587"/>
    </row>
    <row r="64" spans="2:89" s="155" customFormat="1" ht="30" hidden="1" customHeight="1">
      <c r="B64" s="1858"/>
      <c r="C64" s="1859"/>
      <c r="D64" s="1859"/>
      <c r="E64" s="1859"/>
      <c r="F64" s="1859"/>
      <c r="G64" s="1859"/>
      <c r="H64" s="1859"/>
      <c r="I64" s="1859"/>
      <c r="J64" s="1859"/>
      <c r="K64" s="1859"/>
      <c r="L64" s="1859"/>
      <c r="M64" s="1859"/>
      <c r="N64" s="1859"/>
      <c r="O64" s="1859"/>
      <c r="P64" s="1859"/>
      <c r="Q64" s="1859"/>
      <c r="R64" s="1859"/>
      <c r="S64" s="1859"/>
      <c r="T64" s="1860"/>
      <c r="U64" s="604" t="s">
        <v>139</v>
      </c>
      <c r="V64" s="605"/>
      <c r="W64" s="605"/>
      <c r="X64" s="605"/>
      <c r="Y64" s="1869" t="s">
        <v>6</v>
      </c>
      <c r="Z64" s="1869"/>
      <c r="AA64" s="1869"/>
      <c r="AB64" s="1869"/>
      <c r="AC64" s="606" t="s">
        <v>140</v>
      </c>
      <c r="AD64" s="607"/>
      <c r="AE64" s="1869" t="s">
        <v>6</v>
      </c>
      <c r="AF64" s="1869"/>
      <c r="AG64" s="1869"/>
      <c r="AH64" s="1869"/>
      <c r="AI64" s="1869"/>
      <c r="AJ64" s="606" t="s">
        <v>140</v>
      </c>
      <c r="AK64" s="607"/>
      <c r="AL64" s="1869" t="s">
        <v>6</v>
      </c>
      <c r="AM64" s="1869"/>
      <c r="AN64" s="1869"/>
      <c r="AO64" s="1869"/>
      <c r="AP64" s="1869"/>
      <c r="AQ64" s="1869"/>
      <c r="AR64" s="606" t="s">
        <v>141</v>
      </c>
      <c r="AS64" s="1867" t="str">
        <f>IF(LEN(Y64&amp;AE64&amp;AL64)&gt;11,"11桁以内で入力して下さい","")</f>
        <v/>
      </c>
      <c r="AT64" s="1868"/>
      <c r="AU64" s="1868"/>
      <c r="AV64" s="1868"/>
      <c r="AW64" s="1868"/>
      <c r="AX64" s="1868"/>
      <c r="AY64" s="1868"/>
      <c r="AZ64" s="1868"/>
      <c r="BA64" s="1868"/>
      <c r="BB64" s="1868"/>
      <c r="BC64" s="608"/>
      <c r="BY64" s="582"/>
    </row>
    <row r="65" spans="2:89" s="155" customFormat="1" ht="30" hidden="1" customHeight="1">
      <c r="B65" s="1858"/>
      <c r="C65" s="1859"/>
      <c r="D65" s="1859"/>
      <c r="E65" s="1859"/>
      <c r="F65" s="1859"/>
      <c r="G65" s="1859"/>
      <c r="H65" s="1859"/>
      <c r="I65" s="1859"/>
      <c r="J65" s="1859"/>
      <c r="K65" s="1859"/>
      <c r="L65" s="1859"/>
      <c r="M65" s="1859"/>
      <c r="N65" s="1859"/>
      <c r="O65" s="1859"/>
      <c r="P65" s="1859"/>
      <c r="Q65" s="1859"/>
      <c r="R65" s="1859"/>
      <c r="S65" s="1859"/>
      <c r="T65" s="1860"/>
      <c r="U65" s="604" t="s">
        <v>142</v>
      </c>
      <c r="V65" s="605"/>
      <c r="W65" s="605"/>
      <c r="X65" s="605"/>
      <c r="Y65" s="1869" t="s">
        <v>6</v>
      </c>
      <c r="Z65" s="1870"/>
      <c r="AA65" s="1870"/>
      <c r="AB65" s="1870"/>
      <c r="AC65" s="606" t="s">
        <v>140</v>
      </c>
      <c r="AD65" s="607"/>
      <c r="AE65" s="1869" t="s">
        <v>6</v>
      </c>
      <c r="AF65" s="1869"/>
      <c r="AG65" s="1869"/>
      <c r="AH65" s="1869"/>
      <c r="AI65" s="1869"/>
      <c r="AJ65" s="606" t="s">
        <v>140</v>
      </c>
      <c r="AK65" s="607"/>
      <c r="AL65" s="1869" t="s">
        <v>6</v>
      </c>
      <c r="AM65" s="1869"/>
      <c r="AN65" s="1869"/>
      <c r="AO65" s="1869"/>
      <c r="AP65" s="1869"/>
      <c r="AQ65" s="1869"/>
      <c r="AR65" s="606" t="s">
        <v>141</v>
      </c>
      <c r="AS65" s="1867" t="str">
        <f>IF(LEN(Y65&amp;AE65&amp;AL65)&gt;11,"11桁以内で入力して下さい","")</f>
        <v/>
      </c>
      <c r="AT65" s="1868"/>
      <c r="AU65" s="1868"/>
      <c r="AV65" s="1868"/>
      <c r="AW65" s="1868"/>
      <c r="AX65" s="1868"/>
      <c r="AY65" s="1868"/>
      <c r="AZ65" s="1868"/>
      <c r="BA65" s="1868"/>
      <c r="BB65" s="1868"/>
      <c r="BC65" s="608"/>
      <c r="BY65" s="582"/>
    </row>
    <row r="66" spans="2:89" s="155" customFormat="1" ht="30" hidden="1" customHeight="1" thickBot="1">
      <c r="B66" s="1885"/>
      <c r="C66" s="1886"/>
      <c r="D66" s="1886"/>
      <c r="E66" s="1886"/>
      <c r="F66" s="1886"/>
      <c r="G66" s="1886"/>
      <c r="H66" s="1886"/>
      <c r="I66" s="1886"/>
      <c r="J66" s="1886"/>
      <c r="K66" s="1886"/>
      <c r="L66" s="1886"/>
      <c r="M66" s="1886"/>
      <c r="N66" s="1886"/>
      <c r="O66" s="1886"/>
      <c r="P66" s="1886"/>
      <c r="Q66" s="1886"/>
      <c r="R66" s="1886"/>
      <c r="S66" s="1886"/>
      <c r="T66" s="1887"/>
      <c r="U66" s="1871" t="s">
        <v>295</v>
      </c>
      <c r="V66" s="1872"/>
      <c r="W66" s="1872"/>
      <c r="X66" s="1872"/>
      <c r="Y66" s="1872"/>
      <c r="Z66" s="1873"/>
      <c r="AA66" s="1873"/>
      <c r="AB66" s="1873"/>
      <c r="AC66" s="1875"/>
      <c r="AD66" s="1875"/>
      <c r="AE66" s="1875"/>
      <c r="AF66" s="1875"/>
      <c r="AG66" s="1875"/>
      <c r="AH66" s="1875"/>
      <c r="AI66" s="1875"/>
      <c r="AJ66" s="1875"/>
      <c r="AK66" s="1875"/>
      <c r="AL66" s="1875"/>
      <c r="AM66" s="1875"/>
      <c r="AN66" s="1875"/>
      <c r="AO66" s="1875"/>
      <c r="AP66" s="1875"/>
      <c r="AQ66" s="1875"/>
      <c r="AR66" s="1875"/>
      <c r="AS66" s="1875"/>
      <c r="AT66" s="1875"/>
      <c r="AU66" s="1875"/>
      <c r="AV66" s="1875"/>
      <c r="AW66" s="1875"/>
      <c r="AX66" s="1875"/>
      <c r="AY66" s="1875"/>
      <c r="AZ66" s="1875"/>
      <c r="BA66" s="1875"/>
      <c r="BB66" s="1875"/>
      <c r="BC66" s="1876"/>
      <c r="BY66" s="582"/>
    </row>
    <row r="67" spans="2:89" s="155" customFormat="1" ht="30" hidden="1" customHeight="1">
      <c r="B67" s="1855" t="s">
        <v>294</v>
      </c>
      <c r="C67" s="1856"/>
      <c r="D67" s="1856"/>
      <c r="E67" s="1856"/>
      <c r="F67" s="1856"/>
      <c r="G67" s="1856"/>
      <c r="H67" s="1856"/>
      <c r="I67" s="1856"/>
      <c r="J67" s="1856"/>
      <c r="K67" s="1856"/>
      <c r="L67" s="1856"/>
      <c r="M67" s="1856"/>
      <c r="N67" s="1856"/>
      <c r="O67" s="1856"/>
      <c r="P67" s="1856"/>
      <c r="Q67" s="1856"/>
      <c r="R67" s="1856"/>
      <c r="S67" s="1856"/>
      <c r="T67" s="1857"/>
      <c r="U67" s="595" t="s">
        <v>18</v>
      </c>
      <c r="V67" s="596"/>
      <c r="W67" s="596"/>
      <c r="X67" s="1888" t="s">
        <v>6</v>
      </c>
      <c r="Y67" s="1888"/>
      <c r="Z67" s="1888"/>
      <c r="AA67" s="1888"/>
      <c r="AB67" s="1888"/>
      <c r="AC67" s="1888"/>
      <c r="AD67" s="1888"/>
      <c r="AE67" s="1888"/>
      <c r="AF67" s="1888"/>
      <c r="AG67" s="1888"/>
      <c r="AH67" s="1888"/>
      <c r="AI67" s="1888"/>
      <c r="AJ67" s="1888"/>
      <c r="AK67" s="1888"/>
      <c r="AL67" s="1888"/>
      <c r="AM67" s="1888"/>
      <c r="AN67" s="1888"/>
      <c r="AO67" s="1888"/>
      <c r="AP67" s="1888"/>
      <c r="AQ67" s="1888"/>
      <c r="AR67" s="1888"/>
      <c r="AS67" s="1888"/>
      <c r="AT67" s="1888"/>
      <c r="AU67" s="1888"/>
      <c r="AV67" s="1888"/>
      <c r="AW67" s="1888"/>
      <c r="AX67" s="1888"/>
      <c r="AY67" s="1888"/>
      <c r="AZ67" s="1888"/>
      <c r="BA67" s="1888"/>
      <c r="BB67" s="1888"/>
      <c r="BC67" s="597"/>
      <c r="BY67" s="582"/>
    </row>
    <row r="68" spans="2:89" s="155" customFormat="1" ht="30" hidden="1" customHeight="1">
      <c r="B68" s="1858"/>
      <c r="C68" s="1859"/>
      <c r="D68" s="1859"/>
      <c r="E68" s="1859"/>
      <c r="F68" s="1859"/>
      <c r="G68" s="1859"/>
      <c r="H68" s="1859"/>
      <c r="I68" s="1859"/>
      <c r="J68" s="1859"/>
      <c r="K68" s="1859"/>
      <c r="L68" s="1859"/>
      <c r="M68" s="1859"/>
      <c r="N68" s="1859"/>
      <c r="O68" s="1859"/>
      <c r="P68" s="1859"/>
      <c r="Q68" s="1859"/>
      <c r="R68" s="1859"/>
      <c r="S68" s="1859"/>
      <c r="T68" s="1860"/>
      <c r="U68" s="598" t="s">
        <v>19</v>
      </c>
      <c r="V68" s="599"/>
      <c r="W68" s="599"/>
      <c r="X68" s="1889" t="s">
        <v>6</v>
      </c>
      <c r="Y68" s="1890"/>
      <c r="Z68" s="1890"/>
      <c r="AA68" s="1890"/>
      <c r="AB68" s="1890"/>
      <c r="AC68" s="1890"/>
      <c r="AD68" s="1890"/>
      <c r="AE68" s="1890"/>
      <c r="AF68" s="1890"/>
      <c r="AG68" s="1890"/>
      <c r="AH68" s="1890"/>
      <c r="AI68" s="1890"/>
      <c r="AJ68" s="1890"/>
      <c r="AK68" s="1890"/>
      <c r="AL68" s="1890"/>
      <c r="AM68" s="1890"/>
      <c r="AN68" s="1890"/>
      <c r="AO68" s="1890"/>
      <c r="AP68" s="1890"/>
      <c r="AQ68" s="1890"/>
      <c r="AR68" s="1890"/>
      <c r="AS68" s="1890"/>
      <c r="AT68" s="1890"/>
      <c r="AU68" s="1890"/>
      <c r="AV68" s="1890"/>
      <c r="AW68" s="1890"/>
      <c r="AX68" s="1890"/>
      <c r="AY68" s="1890"/>
      <c r="AZ68" s="1890"/>
      <c r="BA68" s="1890"/>
      <c r="BB68" s="1890"/>
      <c r="BC68" s="600"/>
      <c r="BY68" s="582"/>
      <c r="CK68" s="585"/>
    </row>
    <row r="69" spans="2:89" s="155" customFormat="1" ht="30" hidden="1" customHeight="1">
      <c r="B69" s="1858"/>
      <c r="C69" s="1859"/>
      <c r="D69" s="1859"/>
      <c r="E69" s="1859"/>
      <c r="F69" s="1859"/>
      <c r="G69" s="1859"/>
      <c r="H69" s="1859"/>
      <c r="I69" s="1859"/>
      <c r="J69" s="1859"/>
      <c r="K69" s="1859"/>
      <c r="L69" s="1859"/>
      <c r="M69" s="1859"/>
      <c r="N69" s="1859"/>
      <c r="O69" s="1859"/>
      <c r="P69" s="1859"/>
      <c r="Q69" s="1859"/>
      <c r="R69" s="1859"/>
      <c r="S69" s="1859"/>
      <c r="T69" s="1860"/>
      <c r="U69" s="1891" t="s">
        <v>20</v>
      </c>
      <c r="V69" s="1892"/>
      <c r="W69" s="1892"/>
      <c r="X69" s="1892"/>
      <c r="Y69" s="1892"/>
      <c r="Z69" s="1892"/>
      <c r="AA69" s="1892"/>
      <c r="AB69" s="1892"/>
      <c r="AC69" s="1892"/>
      <c r="AD69" s="1892"/>
      <c r="AE69" s="1892"/>
      <c r="AF69" s="1892"/>
      <c r="AG69" s="1892"/>
      <c r="AH69" s="1892"/>
      <c r="AI69" s="1892"/>
      <c r="AJ69" s="1892"/>
      <c r="AK69" s="1892"/>
      <c r="AL69" s="1892"/>
      <c r="AM69" s="1892"/>
      <c r="AN69" s="1892"/>
      <c r="AO69" s="1892"/>
      <c r="AP69" s="1892"/>
      <c r="AQ69" s="1892"/>
      <c r="AR69" s="1892"/>
      <c r="AS69" s="1892"/>
      <c r="AT69" s="1892"/>
      <c r="AU69" s="1892"/>
      <c r="AV69" s="1892"/>
      <c r="AW69" s="1892"/>
      <c r="AX69" s="1892"/>
      <c r="AY69" s="1892"/>
      <c r="AZ69" s="1892"/>
      <c r="BA69" s="1892"/>
      <c r="BB69" s="1892"/>
      <c r="BC69" s="602"/>
      <c r="BY69" s="582"/>
    </row>
    <row r="70" spans="2:89" s="155" customFormat="1" ht="30" hidden="1" customHeight="1">
      <c r="B70" s="1858"/>
      <c r="C70" s="1859"/>
      <c r="D70" s="1859"/>
      <c r="E70" s="1859"/>
      <c r="F70" s="1859"/>
      <c r="G70" s="1859"/>
      <c r="H70" s="1859"/>
      <c r="I70" s="1859"/>
      <c r="J70" s="1859"/>
      <c r="K70" s="1859"/>
      <c r="L70" s="1859"/>
      <c r="M70" s="1859"/>
      <c r="N70" s="1859"/>
      <c r="O70" s="1859"/>
      <c r="P70" s="1859"/>
      <c r="Q70" s="1859"/>
      <c r="R70" s="1859"/>
      <c r="S70" s="1859"/>
      <c r="T70" s="1860"/>
      <c r="U70" s="603"/>
      <c r="V70" s="1889" t="s">
        <v>6</v>
      </c>
      <c r="W70" s="1889"/>
      <c r="X70" s="1889"/>
      <c r="Y70" s="1889"/>
      <c r="Z70" s="1889"/>
      <c r="AA70" s="1889"/>
      <c r="AB70" s="1889"/>
      <c r="AC70" s="1889"/>
      <c r="AD70" s="1889"/>
      <c r="AE70" s="1889"/>
      <c r="AF70" s="1889"/>
      <c r="AG70" s="1889"/>
      <c r="AH70" s="1889"/>
      <c r="AI70" s="1889"/>
      <c r="AJ70" s="1889"/>
      <c r="AK70" s="1889"/>
      <c r="AL70" s="1889"/>
      <c r="AM70" s="1889"/>
      <c r="AN70" s="1889"/>
      <c r="AO70" s="1889"/>
      <c r="AP70" s="1889"/>
      <c r="AQ70" s="1889"/>
      <c r="AR70" s="1889"/>
      <c r="AS70" s="1889"/>
      <c r="AT70" s="1889"/>
      <c r="AU70" s="1889"/>
      <c r="AV70" s="1889"/>
      <c r="AW70" s="1889"/>
      <c r="AX70" s="1889"/>
      <c r="AY70" s="1889"/>
      <c r="AZ70" s="1889"/>
      <c r="BA70" s="1889"/>
      <c r="BB70" s="1889"/>
      <c r="BC70" s="602"/>
      <c r="BY70" s="582"/>
      <c r="CK70" s="587"/>
    </row>
    <row r="71" spans="2:89" s="155" customFormat="1" ht="30" hidden="1" customHeight="1">
      <c r="B71" s="1858"/>
      <c r="C71" s="1859"/>
      <c r="D71" s="1859"/>
      <c r="E71" s="1859"/>
      <c r="F71" s="1859"/>
      <c r="G71" s="1859"/>
      <c r="H71" s="1859"/>
      <c r="I71" s="1859"/>
      <c r="J71" s="1859"/>
      <c r="K71" s="1859"/>
      <c r="L71" s="1859"/>
      <c r="M71" s="1859"/>
      <c r="N71" s="1859"/>
      <c r="O71" s="1859"/>
      <c r="P71" s="1859"/>
      <c r="Q71" s="1859"/>
      <c r="R71" s="1859"/>
      <c r="S71" s="1859"/>
      <c r="T71" s="1860"/>
      <c r="U71" s="604" t="s">
        <v>139</v>
      </c>
      <c r="V71" s="605"/>
      <c r="W71" s="605"/>
      <c r="X71" s="605"/>
      <c r="Y71" s="1869" t="s">
        <v>6</v>
      </c>
      <c r="Z71" s="1869"/>
      <c r="AA71" s="1869"/>
      <c r="AB71" s="1869"/>
      <c r="AC71" s="606" t="s">
        <v>140</v>
      </c>
      <c r="AD71" s="607"/>
      <c r="AE71" s="1869" t="s">
        <v>6</v>
      </c>
      <c r="AF71" s="1869"/>
      <c r="AG71" s="1869"/>
      <c r="AH71" s="1869"/>
      <c r="AI71" s="1869"/>
      <c r="AJ71" s="606" t="s">
        <v>140</v>
      </c>
      <c r="AK71" s="607"/>
      <c r="AL71" s="1869" t="s">
        <v>6</v>
      </c>
      <c r="AM71" s="1869"/>
      <c r="AN71" s="1869"/>
      <c r="AO71" s="1869"/>
      <c r="AP71" s="1869"/>
      <c r="AQ71" s="1869"/>
      <c r="AR71" s="606" t="s">
        <v>141</v>
      </c>
      <c r="AS71" s="1867" t="str">
        <f>IF(LEN(Y71&amp;AE71&amp;AL71)&gt;11,"11桁以内で入力して下さい","")</f>
        <v/>
      </c>
      <c r="AT71" s="1868"/>
      <c r="AU71" s="1868"/>
      <c r="AV71" s="1868"/>
      <c r="AW71" s="1868"/>
      <c r="AX71" s="1868"/>
      <c r="AY71" s="1868"/>
      <c r="AZ71" s="1868"/>
      <c r="BA71" s="1868"/>
      <c r="BB71" s="1868"/>
      <c r="BC71" s="608"/>
      <c r="BY71" s="582"/>
    </row>
    <row r="72" spans="2:89" s="155" customFormat="1" ht="30" hidden="1" customHeight="1">
      <c r="B72" s="1858"/>
      <c r="C72" s="1859"/>
      <c r="D72" s="1859"/>
      <c r="E72" s="1859"/>
      <c r="F72" s="1859"/>
      <c r="G72" s="1859"/>
      <c r="H72" s="1859"/>
      <c r="I72" s="1859"/>
      <c r="J72" s="1859"/>
      <c r="K72" s="1859"/>
      <c r="L72" s="1859"/>
      <c r="M72" s="1859"/>
      <c r="N72" s="1859"/>
      <c r="O72" s="1859"/>
      <c r="P72" s="1859"/>
      <c r="Q72" s="1859"/>
      <c r="R72" s="1859"/>
      <c r="S72" s="1859"/>
      <c r="T72" s="1860"/>
      <c r="U72" s="604" t="s">
        <v>142</v>
      </c>
      <c r="V72" s="605"/>
      <c r="W72" s="605"/>
      <c r="X72" s="605"/>
      <c r="Y72" s="1869" t="s">
        <v>6</v>
      </c>
      <c r="Z72" s="1870"/>
      <c r="AA72" s="1870"/>
      <c r="AB72" s="1870"/>
      <c r="AC72" s="606" t="s">
        <v>140</v>
      </c>
      <c r="AD72" s="607"/>
      <c r="AE72" s="1869" t="s">
        <v>6</v>
      </c>
      <c r="AF72" s="1869"/>
      <c r="AG72" s="1869"/>
      <c r="AH72" s="1869"/>
      <c r="AI72" s="1869"/>
      <c r="AJ72" s="606" t="s">
        <v>140</v>
      </c>
      <c r="AK72" s="607"/>
      <c r="AL72" s="1869" t="s">
        <v>6</v>
      </c>
      <c r="AM72" s="1869"/>
      <c r="AN72" s="1869"/>
      <c r="AO72" s="1869"/>
      <c r="AP72" s="1869"/>
      <c r="AQ72" s="1869"/>
      <c r="AR72" s="606" t="s">
        <v>141</v>
      </c>
      <c r="AS72" s="1867" t="str">
        <f>IF(LEN(Y72&amp;AE72&amp;AL72)&gt;11,"11桁以内で入力して下さい","")</f>
        <v/>
      </c>
      <c r="AT72" s="1868"/>
      <c r="AU72" s="1868"/>
      <c r="AV72" s="1868"/>
      <c r="AW72" s="1868"/>
      <c r="AX72" s="1868"/>
      <c r="AY72" s="1868"/>
      <c r="AZ72" s="1868"/>
      <c r="BA72" s="1868"/>
      <c r="BB72" s="1868"/>
      <c r="BC72" s="608"/>
      <c r="BY72" s="582"/>
    </row>
    <row r="73" spans="2:89" s="155" customFormat="1" ht="30" hidden="1" customHeight="1" thickBot="1">
      <c r="B73" s="1885"/>
      <c r="C73" s="1886"/>
      <c r="D73" s="1886"/>
      <c r="E73" s="1886"/>
      <c r="F73" s="1886"/>
      <c r="G73" s="1886"/>
      <c r="H73" s="1886"/>
      <c r="I73" s="1886"/>
      <c r="J73" s="1886"/>
      <c r="K73" s="1886"/>
      <c r="L73" s="1886"/>
      <c r="M73" s="1886"/>
      <c r="N73" s="1886"/>
      <c r="O73" s="1886"/>
      <c r="P73" s="1886"/>
      <c r="Q73" s="1886"/>
      <c r="R73" s="1886"/>
      <c r="S73" s="1886"/>
      <c r="T73" s="1887"/>
      <c r="U73" s="1871" t="s">
        <v>295</v>
      </c>
      <c r="V73" s="1872"/>
      <c r="W73" s="1872"/>
      <c r="X73" s="1872"/>
      <c r="Y73" s="1872"/>
      <c r="Z73" s="1873"/>
      <c r="AA73" s="1873"/>
      <c r="AB73" s="1873"/>
      <c r="AC73" s="1875"/>
      <c r="AD73" s="1875"/>
      <c r="AE73" s="1875"/>
      <c r="AF73" s="1875"/>
      <c r="AG73" s="1875"/>
      <c r="AH73" s="1875"/>
      <c r="AI73" s="1875"/>
      <c r="AJ73" s="1875"/>
      <c r="AK73" s="1875"/>
      <c r="AL73" s="1875"/>
      <c r="AM73" s="1875"/>
      <c r="AN73" s="1875"/>
      <c r="AO73" s="1875"/>
      <c r="AP73" s="1875"/>
      <c r="AQ73" s="1875"/>
      <c r="AR73" s="1875"/>
      <c r="AS73" s="1875"/>
      <c r="AT73" s="1875"/>
      <c r="AU73" s="1875"/>
      <c r="AV73" s="1875"/>
      <c r="AW73" s="1875"/>
      <c r="AX73" s="1875"/>
      <c r="AY73" s="1875"/>
      <c r="AZ73" s="1875"/>
      <c r="BA73" s="1875"/>
      <c r="BB73" s="1875"/>
      <c r="BC73" s="1876"/>
      <c r="BY73" s="582"/>
    </row>
    <row r="74" spans="2:89" s="155" customFormat="1" ht="30" hidden="1" customHeight="1">
      <c r="B74" s="1855" t="s">
        <v>294</v>
      </c>
      <c r="C74" s="1856"/>
      <c r="D74" s="1856"/>
      <c r="E74" s="1856"/>
      <c r="F74" s="1856"/>
      <c r="G74" s="1856"/>
      <c r="H74" s="1856"/>
      <c r="I74" s="1856"/>
      <c r="J74" s="1856"/>
      <c r="K74" s="1856"/>
      <c r="L74" s="1856"/>
      <c r="M74" s="1856"/>
      <c r="N74" s="1856"/>
      <c r="O74" s="1856"/>
      <c r="P74" s="1856"/>
      <c r="Q74" s="1856"/>
      <c r="R74" s="1856"/>
      <c r="S74" s="1856"/>
      <c r="T74" s="1857"/>
      <c r="U74" s="595" t="s">
        <v>18</v>
      </c>
      <c r="V74" s="596"/>
      <c r="W74" s="596"/>
      <c r="X74" s="1888" t="s">
        <v>6</v>
      </c>
      <c r="Y74" s="1888"/>
      <c r="Z74" s="1888"/>
      <c r="AA74" s="1888"/>
      <c r="AB74" s="1888"/>
      <c r="AC74" s="1888"/>
      <c r="AD74" s="1888"/>
      <c r="AE74" s="1888"/>
      <c r="AF74" s="1888"/>
      <c r="AG74" s="1888"/>
      <c r="AH74" s="1888"/>
      <c r="AI74" s="1888"/>
      <c r="AJ74" s="1888"/>
      <c r="AK74" s="1888"/>
      <c r="AL74" s="1888"/>
      <c r="AM74" s="1888"/>
      <c r="AN74" s="1888"/>
      <c r="AO74" s="1888"/>
      <c r="AP74" s="1888"/>
      <c r="AQ74" s="1888"/>
      <c r="AR74" s="1888"/>
      <c r="AS74" s="1888"/>
      <c r="AT74" s="1888"/>
      <c r="AU74" s="1888"/>
      <c r="AV74" s="1888"/>
      <c r="AW74" s="1888"/>
      <c r="AX74" s="1888"/>
      <c r="AY74" s="1888"/>
      <c r="AZ74" s="1888"/>
      <c r="BA74" s="1888"/>
      <c r="BB74" s="1888"/>
      <c r="BC74" s="597"/>
      <c r="BY74" s="582"/>
    </row>
    <row r="75" spans="2:89" s="155" customFormat="1" ht="30" hidden="1" customHeight="1">
      <c r="B75" s="1858"/>
      <c r="C75" s="1859"/>
      <c r="D75" s="1859"/>
      <c r="E75" s="1859"/>
      <c r="F75" s="1859"/>
      <c r="G75" s="1859"/>
      <c r="H75" s="1859"/>
      <c r="I75" s="1859"/>
      <c r="J75" s="1859"/>
      <c r="K75" s="1859"/>
      <c r="L75" s="1859"/>
      <c r="M75" s="1859"/>
      <c r="N75" s="1859"/>
      <c r="O75" s="1859"/>
      <c r="P75" s="1859"/>
      <c r="Q75" s="1859"/>
      <c r="R75" s="1859"/>
      <c r="S75" s="1859"/>
      <c r="T75" s="1860"/>
      <c r="U75" s="598" t="s">
        <v>19</v>
      </c>
      <c r="V75" s="599"/>
      <c r="W75" s="599"/>
      <c r="X75" s="1889" t="s">
        <v>6</v>
      </c>
      <c r="Y75" s="1890"/>
      <c r="Z75" s="1890"/>
      <c r="AA75" s="1890"/>
      <c r="AB75" s="1890"/>
      <c r="AC75" s="1890"/>
      <c r="AD75" s="1890"/>
      <c r="AE75" s="1890"/>
      <c r="AF75" s="1890"/>
      <c r="AG75" s="1890"/>
      <c r="AH75" s="1890"/>
      <c r="AI75" s="1890"/>
      <c r="AJ75" s="1890"/>
      <c r="AK75" s="1890"/>
      <c r="AL75" s="1890"/>
      <c r="AM75" s="1890"/>
      <c r="AN75" s="1890"/>
      <c r="AO75" s="1890"/>
      <c r="AP75" s="1890"/>
      <c r="AQ75" s="1890"/>
      <c r="AR75" s="1890"/>
      <c r="AS75" s="1890"/>
      <c r="AT75" s="1890"/>
      <c r="AU75" s="1890"/>
      <c r="AV75" s="1890"/>
      <c r="AW75" s="1890"/>
      <c r="AX75" s="1890"/>
      <c r="AY75" s="1890"/>
      <c r="AZ75" s="1890"/>
      <c r="BA75" s="1890"/>
      <c r="BB75" s="1890"/>
      <c r="BC75" s="600"/>
      <c r="BY75" s="582"/>
      <c r="CK75" s="585"/>
    </row>
    <row r="76" spans="2:89" s="155" customFormat="1" ht="30" hidden="1" customHeight="1">
      <c r="B76" s="1858"/>
      <c r="C76" s="1859"/>
      <c r="D76" s="1859"/>
      <c r="E76" s="1859"/>
      <c r="F76" s="1859"/>
      <c r="G76" s="1859"/>
      <c r="H76" s="1859"/>
      <c r="I76" s="1859"/>
      <c r="J76" s="1859"/>
      <c r="K76" s="1859"/>
      <c r="L76" s="1859"/>
      <c r="M76" s="1859"/>
      <c r="N76" s="1859"/>
      <c r="O76" s="1859"/>
      <c r="P76" s="1859"/>
      <c r="Q76" s="1859"/>
      <c r="R76" s="1859"/>
      <c r="S76" s="1859"/>
      <c r="T76" s="1860"/>
      <c r="U76" s="1891" t="s">
        <v>20</v>
      </c>
      <c r="V76" s="1892"/>
      <c r="W76" s="1892"/>
      <c r="X76" s="1892"/>
      <c r="Y76" s="1892"/>
      <c r="Z76" s="1892"/>
      <c r="AA76" s="1892"/>
      <c r="AB76" s="1892"/>
      <c r="AC76" s="1892"/>
      <c r="AD76" s="1892"/>
      <c r="AE76" s="1892"/>
      <c r="AF76" s="1892"/>
      <c r="AG76" s="1892"/>
      <c r="AH76" s="1892"/>
      <c r="AI76" s="1892"/>
      <c r="AJ76" s="1892"/>
      <c r="AK76" s="1892"/>
      <c r="AL76" s="1892"/>
      <c r="AM76" s="1892"/>
      <c r="AN76" s="1892"/>
      <c r="AO76" s="1892"/>
      <c r="AP76" s="1892"/>
      <c r="AQ76" s="1892"/>
      <c r="AR76" s="1892"/>
      <c r="AS76" s="1892"/>
      <c r="AT76" s="1892"/>
      <c r="AU76" s="1892"/>
      <c r="AV76" s="1892"/>
      <c r="AW76" s="1892"/>
      <c r="AX76" s="1892"/>
      <c r="AY76" s="1892"/>
      <c r="AZ76" s="1892"/>
      <c r="BA76" s="1892"/>
      <c r="BB76" s="1892"/>
      <c r="BC76" s="602"/>
      <c r="BY76" s="582"/>
    </row>
    <row r="77" spans="2:89" s="155" customFormat="1" ht="30" hidden="1" customHeight="1">
      <c r="B77" s="1858"/>
      <c r="C77" s="1859"/>
      <c r="D77" s="1859"/>
      <c r="E77" s="1859"/>
      <c r="F77" s="1859"/>
      <c r="G77" s="1859"/>
      <c r="H77" s="1859"/>
      <c r="I77" s="1859"/>
      <c r="J77" s="1859"/>
      <c r="K77" s="1859"/>
      <c r="L77" s="1859"/>
      <c r="M77" s="1859"/>
      <c r="N77" s="1859"/>
      <c r="O77" s="1859"/>
      <c r="P77" s="1859"/>
      <c r="Q77" s="1859"/>
      <c r="R77" s="1859"/>
      <c r="S77" s="1859"/>
      <c r="T77" s="1860"/>
      <c r="U77" s="603"/>
      <c r="V77" s="1889" t="s">
        <v>6</v>
      </c>
      <c r="W77" s="1889"/>
      <c r="X77" s="1889"/>
      <c r="Y77" s="1889"/>
      <c r="Z77" s="1889"/>
      <c r="AA77" s="1889"/>
      <c r="AB77" s="1889"/>
      <c r="AC77" s="1889"/>
      <c r="AD77" s="1889"/>
      <c r="AE77" s="1889"/>
      <c r="AF77" s="1889"/>
      <c r="AG77" s="1889"/>
      <c r="AH77" s="1889"/>
      <c r="AI77" s="1889"/>
      <c r="AJ77" s="1889"/>
      <c r="AK77" s="1889"/>
      <c r="AL77" s="1889"/>
      <c r="AM77" s="1889"/>
      <c r="AN77" s="1889"/>
      <c r="AO77" s="1889"/>
      <c r="AP77" s="1889"/>
      <c r="AQ77" s="1889"/>
      <c r="AR77" s="1889"/>
      <c r="AS77" s="1889"/>
      <c r="AT77" s="1889"/>
      <c r="AU77" s="1889"/>
      <c r="AV77" s="1889"/>
      <c r="AW77" s="1889"/>
      <c r="AX77" s="1889"/>
      <c r="AY77" s="1889"/>
      <c r="AZ77" s="1889"/>
      <c r="BA77" s="1889"/>
      <c r="BB77" s="1889"/>
      <c r="BC77" s="602"/>
      <c r="BY77" s="582"/>
      <c r="CK77" s="587"/>
    </row>
    <row r="78" spans="2:89" s="155" customFormat="1" ht="30" hidden="1" customHeight="1">
      <c r="B78" s="1858"/>
      <c r="C78" s="1859"/>
      <c r="D78" s="1859"/>
      <c r="E78" s="1859"/>
      <c r="F78" s="1859"/>
      <c r="G78" s="1859"/>
      <c r="H78" s="1859"/>
      <c r="I78" s="1859"/>
      <c r="J78" s="1859"/>
      <c r="K78" s="1859"/>
      <c r="L78" s="1859"/>
      <c r="M78" s="1859"/>
      <c r="N78" s="1859"/>
      <c r="O78" s="1859"/>
      <c r="P78" s="1859"/>
      <c r="Q78" s="1859"/>
      <c r="R78" s="1859"/>
      <c r="S78" s="1859"/>
      <c r="T78" s="1860"/>
      <c r="U78" s="604" t="s">
        <v>139</v>
      </c>
      <c r="V78" s="605"/>
      <c r="W78" s="605"/>
      <c r="X78" s="605"/>
      <c r="Y78" s="1869" t="s">
        <v>6</v>
      </c>
      <c r="Z78" s="1869"/>
      <c r="AA78" s="1869"/>
      <c r="AB78" s="1869"/>
      <c r="AC78" s="606" t="s">
        <v>140</v>
      </c>
      <c r="AD78" s="607"/>
      <c r="AE78" s="1869" t="s">
        <v>6</v>
      </c>
      <c r="AF78" s="1869"/>
      <c r="AG78" s="1869"/>
      <c r="AH78" s="1869"/>
      <c r="AI78" s="1869"/>
      <c r="AJ78" s="606" t="s">
        <v>140</v>
      </c>
      <c r="AK78" s="607"/>
      <c r="AL78" s="1869" t="s">
        <v>6</v>
      </c>
      <c r="AM78" s="1869"/>
      <c r="AN78" s="1869"/>
      <c r="AO78" s="1869"/>
      <c r="AP78" s="1869"/>
      <c r="AQ78" s="1869"/>
      <c r="AR78" s="606" t="s">
        <v>141</v>
      </c>
      <c r="AS78" s="1867" t="str">
        <f>IF(LEN(Y78&amp;AE78&amp;AL78)&gt;11,"11桁以内で入力して下さい","")</f>
        <v/>
      </c>
      <c r="AT78" s="1868"/>
      <c r="AU78" s="1868"/>
      <c r="AV78" s="1868"/>
      <c r="AW78" s="1868"/>
      <c r="AX78" s="1868"/>
      <c r="AY78" s="1868"/>
      <c r="AZ78" s="1868"/>
      <c r="BA78" s="1868"/>
      <c r="BB78" s="1868"/>
      <c r="BC78" s="608"/>
      <c r="BY78" s="582"/>
    </row>
    <row r="79" spans="2:89" s="155" customFormat="1" ht="30" hidden="1" customHeight="1">
      <c r="B79" s="1858"/>
      <c r="C79" s="1859"/>
      <c r="D79" s="1859"/>
      <c r="E79" s="1859"/>
      <c r="F79" s="1859"/>
      <c r="G79" s="1859"/>
      <c r="H79" s="1859"/>
      <c r="I79" s="1859"/>
      <c r="J79" s="1859"/>
      <c r="K79" s="1859"/>
      <c r="L79" s="1859"/>
      <c r="M79" s="1859"/>
      <c r="N79" s="1859"/>
      <c r="O79" s="1859"/>
      <c r="P79" s="1859"/>
      <c r="Q79" s="1859"/>
      <c r="R79" s="1859"/>
      <c r="S79" s="1859"/>
      <c r="T79" s="1860"/>
      <c r="U79" s="604" t="s">
        <v>142</v>
      </c>
      <c r="V79" s="605"/>
      <c r="W79" s="605"/>
      <c r="X79" s="605"/>
      <c r="Y79" s="1869" t="s">
        <v>6</v>
      </c>
      <c r="Z79" s="1870"/>
      <c r="AA79" s="1870"/>
      <c r="AB79" s="1870"/>
      <c r="AC79" s="606" t="s">
        <v>140</v>
      </c>
      <c r="AD79" s="607"/>
      <c r="AE79" s="1869" t="s">
        <v>6</v>
      </c>
      <c r="AF79" s="1869"/>
      <c r="AG79" s="1869"/>
      <c r="AH79" s="1869"/>
      <c r="AI79" s="1869"/>
      <c r="AJ79" s="606" t="s">
        <v>140</v>
      </c>
      <c r="AK79" s="607"/>
      <c r="AL79" s="1869" t="s">
        <v>6</v>
      </c>
      <c r="AM79" s="1869"/>
      <c r="AN79" s="1869"/>
      <c r="AO79" s="1869"/>
      <c r="AP79" s="1869"/>
      <c r="AQ79" s="1869"/>
      <c r="AR79" s="606" t="s">
        <v>141</v>
      </c>
      <c r="AS79" s="1867" t="str">
        <f>IF(LEN(Y79&amp;AE79&amp;AL79)&gt;11,"11桁以内で入力して下さい","")</f>
        <v/>
      </c>
      <c r="AT79" s="1868"/>
      <c r="AU79" s="1868"/>
      <c r="AV79" s="1868"/>
      <c r="AW79" s="1868"/>
      <c r="AX79" s="1868"/>
      <c r="AY79" s="1868"/>
      <c r="AZ79" s="1868"/>
      <c r="BA79" s="1868"/>
      <c r="BB79" s="1868"/>
      <c r="BC79" s="608"/>
      <c r="BY79" s="582"/>
    </row>
    <row r="80" spans="2:89" s="155" customFormat="1" ht="30" hidden="1" customHeight="1" thickBot="1">
      <c r="B80" s="1885"/>
      <c r="C80" s="1886"/>
      <c r="D80" s="1886"/>
      <c r="E80" s="1886"/>
      <c r="F80" s="1886"/>
      <c r="G80" s="1886"/>
      <c r="H80" s="1886"/>
      <c r="I80" s="1886"/>
      <c r="J80" s="1886"/>
      <c r="K80" s="1886"/>
      <c r="L80" s="1886"/>
      <c r="M80" s="1886"/>
      <c r="N80" s="1886"/>
      <c r="O80" s="1886"/>
      <c r="P80" s="1886"/>
      <c r="Q80" s="1886"/>
      <c r="R80" s="1886"/>
      <c r="S80" s="1886"/>
      <c r="T80" s="1887"/>
      <c r="U80" s="1871" t="s">
        <v>295</v>
      </c>
      <c r="V80" s="1872"/>
      <c r="W80" s="1872"/>
      <c r="X80" s="1872"/>
      <c r="Y80" s="1872"/>
      <c r="Z80" s="1873"/>
      <c r="AA80" s="1873"/>
      <c r="AB80" s="1873"/>
      <c r="AC80" s="1875"/>
      <c r="AD80" s="1875"/>
      <c r="AE80" s="1875"/>
      <c r="AF80" s="1875"/>
      <c r="AG80" s="1875"/>
      <c r="AH80" s="1875"/>
      <c r="AI80" s="1875"/>
      <c r="AJ80" s="1875"/>
      <c r="AK80" s="1875"/>
      <c r="AL80" s="1875"/>
      <c r="AM80" s="1875"/>
      <c r="AN80" s="1875"/>
      <c r="AO80" s="1875"/>
      <c r="AP80" s="1875"/>
      <c r="AQ80" s="1875"/>
      <c r="AR80" s="1875"/>
      <c r="AS80" s="1875"/>
      <c r="AT80" s="1875"/>
      <c r="AU80" s="1875"/>
      <c r="AV80" s="1875"/>
      <c r="AW80" s="1875"/>
      <c r="AX80" s="1875"/>
      <c r="AY80" s="1875"/>
      <c r="AZ80" s="1875"/>
      <c r="BA80" s="1875"/>
      <c r="BB80" s="1875"/>
      <c r="BC80" s="1876"/>
      <c r="BY80" s="582"/>
    </row>
    <row r="81" spans="2:114" s="155" customFormat="1" ht="25.5" customHeight="1">
      <c r="AN81" s="763"/>
      <c r="BY81" s="582"/>
    </row>
    <row r="82" spans="2:114" s="155" customFormat="1" ht="25.5" customHeight="1">
      <c r="AN82" s="763"/>
      <c r="BY82" s="582"/>
    </row>
    <row r="83" spans="2:114" s="155" customFormat="1" ht="25.5" customHeight="1">
      <c r="AN83" s="763"/>
      <c r="BY83" s="582"/>
    </row>
    <row r="85" spans="2:114">
      <c r="B85" s="259" t="s">
        <v>4498</v>
      </c>
    </row>
    <row r="86" spans="2:114" ht="14.25" thickBot="1">
      <c r="B86" s="259" t="s">
        <v>4499</v>
      </c>
    </row>
    <row r="87" spans="2:114" ht="23.25" customHeight="1">
      <c r="B87" s="1814" t="s">
        <v>4183</v>
      </c>
      <c r="C87" s="1815"/>
      <c r="D87" s="1815"/>
      <c r="E87" s="1815"/>
      <c r="F87" s="1815"/>
      <c r="G87" s="1815"/>
      <c r="H87" s="1815"/>
      <c r="I87" s="1815"/>
      <c r="J87" s="1815"/>
      <c r="K87" s="1815"/>
      <c r="L87" s="1815"/>
      <c r="M87" s="1815"/>
      <c r="N87" s="1815"/>
      <c r="O87" s="1815"/>
      <c r="P87" s="1816"/>
      <c r="Q87" s="1823" t="s">
        <v>4184</v>
      </c>
      <c r="R87" s="1824"/>
      <c r="S87" s="1824"/>
      <c r="T87" s="1825"/>
      <c r="U87" s="1621"/>
      <c r="V87" s="1620"/>
      <c r="W87" s="1620"/>
      <c r="X87" s="1620"/>
      <c r="Y87" s="1620"/>
      <c r="Z87" s="1620"/>
      <c r="AA87" s="1620"/>
      <c r="AB87" s="1620"/>
      <c r="AC87" s="1620"/>
      <c r="AD87" s="1620"/>
      <c r="AE87" s="1620"/>
      <c r="AF87" s="1620"/>
      <c r="AG87" s="1620"/>
      <c r="AH87" s="1620"/>
      <c r="AI87" s="1620"/>
      <c r="AJ87" s="1620"/>
      <c r="AK87" s="1620"/>
      <c r="AL87" s="1620"/>
      <c r="AM87" s="1620"/>
      <c r="AN87" s="1620"/>
      <c r="AO87" s="1620"/>
      <c r="AP87" s="1620"/>
      <c r="AQ87" s="1620"/>
      <c r="AR87" s="1620"/>
      <c r="AS87" s="1620"/>
      <c r="AT87" s="1620"/>
      <c r="AU87" s="1620"/>
      <c r="AV87" s="1620"/>
      <c r="AW87" s="1620"/>
      <c r="AX87" s="1620"/>
      <c r="AY87" s="1620"/>
      <c r="AZ87" s="1620">
        <f>'STEP１（第１入力頁）'!D17</f>
        <v>2023</v>
      </c>
      <c r="BA87" s="1620"/>
      <c r="BB87" s="1620"/>
      <c r="BC87" s="1620"/>
      <c r="BD87" s="1622" t="s">
        <v>4292</v>
      </c>
      <c r="BE87" s="1622"/>
      <c r="BF87" s="1622"/>
      <c r="BG87" s="1622"/>
      <c r="BH87" s="1622"/>
      <c r="BI87" s="1622"/>
      <c r="BJ87" s="1622"/>
      <c r="BK87" s="1622"/>
      <c r="BL87" s="1622"/>
      <c r="BM87" s="1622"/>
      <c r="BN87" s="1622"/>
      <c r="BO87" s="1622"/>
      <c r="BP87" s="1622"/>
      <c r="BQ87" s="1622"/>
      <c r="BR87" s="1622"/>
      <c r="BS87" s="1622"/>
      <c r="BT87" s="1622"/>
      <c r="BU87" s="1622"/>
      <c r="BV87" s="1622"/>
      <c r="BW87" s="1622"/>
      <c r="BX87" s="1622"/>
      <c r="BY87" s="1622"/>
      <c r="BZ87" s="1622"/>
      <c r="CA87" s="1622"/>
      <c r="CB87" s="1622"/>
      <c r="CC87" s="1622"/>
      <c r="CD87" s="1622"/>
      <c r="CE87" s="1622"/>
      <c r="CF87" s="1622"/>
      <c r="CG87" s="1622"/>
      <c r="CH87" s="1622"/>
      <c r="CI87" s="1622"/>
      <c r="CJ87" s="1622"/>
      <c r="CK87" s="1622"/>
      <c r="CL87" s="1622"/>
      <c r="CM87" s="1622"/>
      <c r="CN87" s="1622"/>
      <c r="CO87" s="1622"/>
      <c r="CP87" s="1622"/>
      <c r="CQ87" s="1622"/>
      <c r="CR87" s="1622"/>
      <c r="CS87" s="1622"/>
      <c r="CT87" s="1622"/>
      <c r="CU87" s="1622"/>
      <c r="CV87" s="1622"/>
      <c r="CW87" s="1622"/>
      <c r="CX87" s="1622"/>
      <c r="CY87" s="1622"/>
      <c r="CZ87" s="1622"/>
      <c r="DA87" s="1622"/>
      <c r="DB87" s="1622"/>
      <c r="DC87" s="1622"/>
      <c r="DD87" s="1622"/>
      <c r="DE87" s="1622"/>
      <c r="DF87" s="1622"/>
      <c r="DG87" s="1622"/>
      <c r="DH87" s="1622"/>
      <c r="DI87" s="1622"/>
      <c r="DJ87" s="1623"/>
    </row>
    <row r="88" spans="2:114" ht="13.5" customHeight="1">
      <c r="B88" s="1817"/>
      <c r="C88" s="1818"/>
      <c r="D88" s="1818"/>
      <c r="E88" s="1818"/>
      <c r="F88" s="1818"/>
      <c r="G88" s="1818"/>
      <c r="H88" s="1818"/>
      <c r="I88" s="1818"/>
      <c r="J88" s="1818"/>
      <c r="K88" s="1818"/>
      <c r="L88" s="1818"/>
      <c r="M88" s="1818"/>
      <c r="N88" s="1818"/>
      <c r="O88" s="1818"/>
      <c r="P88" s="1819"/>
      <c r="Q88" s="1826"/>
      <c r="R88" s="1827"/>
      <c r="S88" s="1827"/>
      <c r="T88" s="1828"/>
      <c r="U88" s="1670" t="s">
        <v>4185</v>
      </c>
      <c r="V88" s="1605"/>
      <c r="W88" s="1605"/>
      <c r="X88" s="1605"/>
      <c r="Y88" s="1605"/>
      <c r="Z88" s="1605"/>
      <c r="AA88" s="1605"/>
      <c r="AB88" s="1605"/>
      <c r="AC88" s="1605"/>
      <c r="AD88" s="1605"/>
      <c r="AE88" s="1605"/>
      <c r="AF88" s="1605"/>
      <c r="AG88" s="1605"/>
      <c r="AH88" s="1605"/>
      <c r="AI88" s="1605"/>
      <c r="AJ88" s="1605"/>
      <c r="AK88" s="1605"/>
      <c r="AL88" s="1606"/>
      <c r="AM88" s="1587" t="s">
        <v>4186</v>
      </c>
      <c r="AN88" s="1588"/>
      <c r="AO88" s="1588"/>
      <c r="AP88" s="1588"/>
      <c r="AQ88" s="1588"/>
      <c r="AR88" s="1588"/>
      <c r="AS88" s="1588"/>
      <c r="AT88" s="1588"/>
      <c r="AU88" s="1588"/>
      <c r="AV88" s="1588"/>
      <c r="AW88" s="1588"/>
      <c r="AX88" s="1588"/>
      <c r="AY88" s="1588"/>
      <c r="AZ88" s="1588"/>
      <c r="BA88" s="1588"/>
      <c r="BB88" s="1588"/>
      <c r="BC88" s="1588"/>
      <c r="BD88" s="1589"/>
      <c r="BE88" s="1670" t="s">
        <v>4187</v>
      </c>
      <c r="BF88" s="1605"/>
      <c r="BG88" s="1605"/>
      <c r="BH88" s="1605"/>
      <c r="BI88" s="1605"/>
      <c r="BJ88" s="1605"/>
      <c r="BK88" s="1605"/>
      <c r="BL88" s="1605"/>
      <c r="BM88" s="1605"/>
      <c r="BN88" s="1605"/>
      <c r="BO88" s="1605"/>
      <c r="BP88" s="1605"/>
      <c r="BQ88" s="1605"/>
      <c r="BR88" s="1605"/>
      <c r="BS88" s="1605"/>
      <c r="BT88" s="1605"/>
      <c r="BU88" s="1605"/>
      <c r="BV88" s="1606"/>
      <c r="CS88" s="1670" t="s">
        <v>4188</v>
      </c>
      <c r="CT88" s="1605"/>
      <c r="CU88" s="1605"/>
      <c r="CV88" s="1605"/>
      <c r="CW88" s="1605"/>
      <c r="CX88" s="1605"/>
      <c r="CY88" s="1605"/>
      <c r="CZ88" s="1605"/>
      <c r="DA88" s="1605"/>
      <c r="DB88" s="1605"/>
      <c r="DC88" s="1605"/>
      <c r="DD88" s="1605"/>
      <c r="DE88" s="1605"/>
      <c r="DF88" s="1605"/>
      <c r="DG88" s="1605"/>
      <c r="DH88" s="1605"/>
      <c r="DI88" s="1605"/>
      <c r="DJ88" s="1671"/>
    </row>
    <row r="89" spans="2:114">
      <c r="B89" s="1817"/>
      <c r="C89" s="1818"/>
      <c r="D89" s="1818"/>
      <c r="E89" s="1818"/>
      <c r="F89" s="1818"/>
      <c r="G89" s="1818"/>
      <c r="H89" s="1818"/>
      <c r="I89" s="1818"/>
      <c r="J89" s="1818"/>
      <c r="K89" s="1818"/>
      <c r="L89" s="1818"/>
      <c r="M89" s="1818"/>
      <c r="N89" s="1818"/>
      <c r="O89" s="1818"/>
      <c r="P89" s="1819"/>
      <c r="Q89" s="1826"/>
      <c r="R89" s="1827"/>
      <c r="S89" s="1827"/>
      <c r="T89" s="1828"/>
      <c r="U89" s="1769"/>
      <c r="V89" s="1581"/>
      <c r="W89" s="1581"/>
      <c r="X89" s="1581"/>
      <c r="Y89" s="1581"/>
      <c r="Z89" s="1581"/>
      <c r="AA89" s="1581"/>
      <c r="AB89" s="1581"/>
      <c r="AC89" s="1581"/>
      <c r="AD89" s="1581"/>
      <c r="AE89" s="1581"/>
      <c r="AF89" s="1581"/>
      <c r="AG89" s="1581"/>
      <c r="AH89" s="1581"/>
      <c r="AI89" s="1581"/>
      <c r="AJ89" s="1581"/>
      <c r="AK89" s="1581"/>
      <c r="AL89" s="1770"/>
      <c r="AM89" s="1590"/>
      <c r="AN89" s="1591"/>
      <c r="AO89" s="1591"/>
      <c r="AP89" s="1591"/>
      <c r="AQ89" s="1591"/>
      <c r="AR89" s="1591"/>
      <c r="AS89" s="1591"/>
      <c r="AT89" s="1591"/>
      <c r="AU89" s="1591"/>
      <c r="AV89" s="1591"/>
      <c r="AW89" s="1591"/>
      <c r="AX89" s="1591"/>
      <c r="AY89" s="1591"/>
      <c r="AZ89" s="1591"/>
      <c r="BA89" s="1591"/>
      <c r="BB89" s="1591"/>
      <c r="BC89" s="1591"/>
      <c r="BD89" s="1592"/>
      <c r="BE89" s="1769"/>
      <c r="BF89" s="1581"/>
      <c r="BG89" s="1581"/>
      <c r="BH89" s="1581"/>
      <c r="BI89" s="1581"/>
      <c r="BJ89" s="1581"/>
      <c r="BK89" s="1581"/>
      <c r="BL89" s="1581"/>
      <c r="BM89" s="1581"/>
      <c r="BN89" s="1581"/>
      <c r="BO89" s="1581"/>
      <c r="BP89" s="1581"/>
      <c r="BQ89" s="1581"/>
      <c r="BR89" s="1581"/>
      <c r="BS89" s="1581"/>
      <c r="BT89" s="1581"/>
      <c r="BU89" s="1581"/>
      <c r="BV89" s="1770"/>
      <c r="CS89" s="1769"/>
      <c r="CT89" s="1581"/>
      <c r="CU89" s="1581"/>
      <c r="CV89" s="1581"/>
      <c r="CW89" s="1581"/>
      <c r="CX89" s="1581"/>
      <c r="CY89" s="1581"/>
      <c r="CZ89" s="1581"/>
      <c r="DA89" s="1581"/>
      <c r="DB89" s="1581"/>
      <c r="DC89" s="1581"/>
      <c r="DD89" s="1581"/>
      <c r="DE89" s="1581"/>
      <c r="DF89" s="1581"/>
      <c r="DG89" s="1581"/>
      <c r="DH89" s="1581"/>
      <c r="DI89" s="1581"/>
      <c r="DJ89" s="1832"/>
    </row>
    <row r="90" spans="2:114" ht="13.5" customHeight="1">
      <c r="B90" s="1817"/>
      <c r="C90" s="1818"/>
      <c r="D90" s="1818"/>
      <c r="E90" s="1818"/>
      <c r="F90" s="1818"/>
      <c r="G90" s="1818"/>
      <c r="H90" s="1818"/>
      <c r="I90" s="1818"/>
      <c r="J90" s="1818"/>
      <c r="K90" s="1818"/>
      <c r="L90" s="1818"/>
      <c r="M90" s="1818"/>
      <c r="N90" s="1818"/>
      <c r="O90" s="1818"/>
      <c r="P90" s="1819"/>
      <c r="Q90" s="1826"/>
      <c r="R90" s="1827"/>
      <c r="S90" s="1827"/>
      <c r="T90" s="1828"/>
      <c r="U90" s="1769"/>
      <c r="V90" s="1581"/>
      <c r="W90" s="1581"/>
      <c r="X90" s="1581"/>
      <c r="Y90" s="1581"/>
      <c r="Z90" s="1581"/>
      <c r="AA90" s="1581"/>
      <c r="AB90" s="1581"/>
      <c r="AC90" s="1581"/>
      <c r="AD90" s="1581"/>
      <c r="AE90" s="1581"/>
      <c r="AF90" s="1581"/>
      <c r="AG90" s="1581"/>
      <c r="AH90" s="1581"/>
      <c r="AI90" s="1581"/>
      <c r="AJ90" s="1581"/>
      <c r="AK90" s="1581"/>
      <c r="AL90" s="1770"/>
      <c r="AM90" s="1590"/>
      <c r="AN90" s="1591"/>
      <c r="AO90" s="1591"/>
      <c r="AP90" s="1591"/>
      <c r="AQ90" s="1591"/>
      <c r="AR90" s="1591"/>
      <c r="AS90" s="1591"/>
      <c r="AT90" s="1591"/>
      <c r="AU90" s="1591"/>
      <c r="AV90" s="1591"/>
      <c r="AW90" s="1591"/>
      <c r="AX90" s="1591"/>
      <c r="AY90" s="1591"/>
      <c r="AZ90" s="1591"/>
      <c r="BA90" s="1591"/>
      <c r="BB90" s="1591"/>
      <c r="BC90" s="1591"/>
      <c r="BD90" s="1592"/>
      <c r="BE90" s="1769"/>
      <c r="BF90" s="1581"/>
      <c r="BG90" s="1581"/>
      <c r="BH90" s="1581"/>
      <c r="BI90" s="1581"/>
      <c r="BJ90" s="1581"/>
      <c r="BK90" s="1581"/>
      <c r="BL90" s="1581"/>
      <c r="BM90" s="1581"/>
      <c r="BN90" s="1581"/>
      <c r="BO90" s="1581"/>
      <c r="BP90" s="1581"/>
      <c r="BQ90" s="1581"/>
      <c r="BR90" s="1581"/>
      <c r="BS90" s="1581"/>
      <c r="BT90" s="1581"/>
      <c r="BU90" s="1581"/>
      <c r="BV90" s="1770"/>
      <c r="CS90" s="1769"/>
      <c r="CT90" s="1581"/>
      <c r="CU90" s="1581"/>
      <c r="CV90" s="1581"/>
      <c r="CW90" s="1581"/>
      <c r="CX90" s="1581"/>
      <c r="CY90" s="1581"/>
      <c r="CZ90" s="1581"/>
      <c r="DA90" s="1581"/>
      <c r="DB90" s="1581"/>
      <c r="DC90" s="1581"/>
      <c r="DD90" s="1581"/>
      <c r="DE90" s="1581"/>
      <c r="DF90" s="1581"/>
      <c r="DG90" s="1581"/>
      <c r="DH90" s="1581"/>
      <c r="DI90" s="1581"/>
      <c r="DJ90" s="1832"/>
    </row>
    <row r="91" spans="2:114">
      <c r="B91" s="1817"/>
      <c r="C91" s="1818"/>
      <c r="D91" s="1818"/>
      <c r="E91" s="1818"/>
      <c r="F91" s="1818"/>
      <c r="G91" s="1818"/>
      <c r="H91" s="1818"/>
      <c r="I91" s="1818"/>
      <c r="J91" s="1818"/>
      <c r="K91" s="1818"/>
      <c r="L91" s="1818"/>
      <c r="M91" s="1818"/>
      <c r="N91" s="1818"/>
      <c r="O91" s="1818"/>
      <c r="P91" s="1819"/>
      <c r="Q91" s="1826"/>
      <c r="R91" s="1827"/>
      <c r="S91" s="1827"/>
      <c r="T91" s="1828"/>
      <c r="U91" s="1672"/>
      <c r="V91" s="1608"/>
      <c r="W91" s="1608"/>
      <c r="X91" s="1608"/>
      <c r="Y91" s="1608"/>
      <c r="Z91" s="1608"/>
      <c r="AA91" s="1608"/>
      <c r="AB91" s="1608"/>
      <c r="AC91" s="1608"/>
      <c r="AD91" s="1608"/>
      <c r="AE91" s="1608"/>
      <c r="AF91" s="1608"/>
      <c r="AG91" s="1608"/>
      <c r="AH91" s="1608"/>
      <c r="AI91" s="1608"/>
      <c r="AJ91" s="1608"/>
      <c r="AK91" s="1608"/>
      <c r="AL91" s="1609"/>
      <c r="AM91" s="1747"/>
      <c r="AN91" s="1764"/>
      <c r="AO91" s="1764"/>
      <c r="AP91" s="1764"/>
      <c r="AQ91" s="1764"/>
      <c r="AR91" s="1764"/>
      <c r="AS91" s="1764"/>
      <c r="AT91" s="1764"/>
      <c r="AU91" s="1764"/>
      <c r="AV91" s="1764"/>
      <c r="AW91" s="1764"/>
      <c r="AX91" s="1764"/>
      <c r="AY91" s="1764"/>
      <c r="AZ91" s="1764"/>
      <c r="BA91" s="1764"/>
      <c r="BB91" s="1764"/>
      <c r="BC91" s="1764"/>
      <c r="BD91" s="1748"/>
      <c r="BE91" s="1672"/>
      <c r="BF91" s="1608"/>
      <c r="BG91" s="1608"/>
      <c r="BH91" s="1608"/>
      <c r="BI91" s="1608"/>
      <c r="BJ91" s="1608"/>
      <c r="BK91" s="1608"/>
      <c r="BL91" s="1608"/>
      <c r="BM91" s="1608"/>
      <c r="BN91" s="1608"/>
      <c r="BO91" s="1608"/>
      <c r="BP91" s="1608"/>
      <c r="BQ91" s="1608"/>
      <c r="BR91" s="1608"/>
      <c r="BS91" s="1608"/>
      <c r="BT91" s="1608"/>
      <c r="BU91" s="1608"/>
      <c r="BV91" s="1609"/>
      <c r="CS91" s="1672"/>
      <c r="CT91" s="1608"/>
      <c r="CU91" s="1608"/>
      <c r="CV91" s="1608"/>
      <c r="CW91" s="1608"/>
      <c r="CX91" s="1608"/>
      <c r="CY91" s="1608"/>
      <c r="CZ91" s="1608"/>
      <c r="DA91" s="1608"/>
      <c r="DB91" s="1608"/>
      <c r="DC91" s="1608"/>
      <c r="DD91" s="1608"/>
      <c r="DE91" s="1608"/>
      <c r="DF91" s="1608"/>
      <c r="DG91" s="1608"/>
      <c r="DH91" s="1608"/>
      <c r="DI91" s="1608"/>
      <c r="DJ91" s="1673"/>
    </row>
    <row r="92" spans="2:114" ht="14.25" thickBot="1">
      <c r="B92" s="1820"/>
      <c r="C92" s="1821"/>
      <c r="D92" s="1821"/>
      <c r="E92" s="1821"/>
      <c r="F92" s="1821"/>
      <c r="G92" s="1821"/>
      <c r="H92" s="1821"/>
      <c r="I92" s="1821"/>
      <c r="J92" s="1821"/>
      <c r="K92" s="1821"/>
      <c r="L92" s="1821"/>
      <c r="M92" s="1821"/>
      <c r="N92" s="1821"/>
      <c r="O92" s="1821"/>
      <c r="P92" s="1822"/>
      <c r="Q92" s="1829"/>
      <c r="R92" s="1830"/>
      <c r="S92" s="1830"/>
      <c r="T92" s="1831"/>
      <c r="U92" s="1674" t="s">
        <v>3122</v>
      </c>
      <c r="V92" s="1675"/>
      <c r="W92" s="1675"/>
      <c r="X92" s="1675"/>
      <c r="Y92" s="1675"/>
      <c r="Z92" s="1675"/>
      <c r="AA92" s="1675"/>
      <c r="AB92" s="1675"/>
      <c r="AC92" s="1676"/>
      <c r="AD92" s="1674" t="s">
        <v>4189</v>
      </c>
      <c r="AE92" s="1675"/>
      <c r="AF92" s="1675"/>
      <c r="AG92" s="1675"/>
      <c r="AH92" s="1675"/>
      <c r="AI92" s="1675"/>
      <c r="AJ92" s="1675"/>
      <c r="AK92" s="1675"/>
      <c r="AL92" s="1676"/>
      <c r="AM92" s="1674" t="s">
        <v>3122</v>
      </c>
      <c r="AN92" s="1675"/>
      <c r="AO92" s="1675"/>
      <c r="AP92" s="1675"/>
      <c r="AQ92" s="1675"/>
      <c r="AR92" s="1675"/>
      <c r="AS92" s="1675"/>
      <c r="AT92" s="1675"/>
      <c r="AU92" s="1676"/>
      <c r="AV92" s="1674" t="s">
        <v>4189</v>
      </c>
      <c r="AW92" s="1675"/>
      <c r="AX92" s="1675"/>
      <c r="AY92" s="1675"/>
      <c r="AZ92" s="1675"/>
      <c r="BA92" s="1675"/>
      <c r="BB92" s="1675"/>
      <c r="BC92" s="1675"/>
      <c r="BD92" s="1676"/>
      <c r="BE92" s="1674" t="s">
        <v>3122</v>
      </c>
      <c r="BF92" s="1675"/>
      <c r="BG92" s="1675"/>
      <c r="BH92" s="1675"/>
      <c r="BI92" s="1675"/>
      <c r="BJ92" s="1675"/>
      <c r="BK92" s="1675"/>
      <c r="BL92" s="1675"/>
      <c r="BM92" s="1676"/>
      <c r="BN92" s="1674" t="s">
        <v>4189</v>
      </c>
      <c r="BO92" s="1675"/>
      <c r="BP92" s="1675"/>
      <c r="BQ92" s="1675"/>
      <c r="BR92" s="1675"/>
      <c r="BS92" s="1675"/>
      <c r="BT92" s="1675"/>
      <c r="BU92" s="1675"/>
      <c r="BV92" s="1676"/>
      <c r="CS92" s="1674" t="s">
        <v>3122</v>
      </c>
      <c r="CT92" s="1675"/>
      <c r="CU92" s="1675"/>
      <c r="CV92" s="1675"/>
      <c r="CW92" s="1675"/>
      <c r="CX92" s="1675"/>
      <c r="CY92" s="1675"/>
      <c r="CZ92" s="1675"/>
      <c r="DA92" s="1676"/>
      <c r="DB92" s="1674" t="s">
        <v>4189</v>
      </c>
      <c r="DC92" s="1675"/>
      <c r="DD92" s="1675"/>
      <c r="DE92" s="1675"/>
      <c r="DF92" s="1675"/>
      <c r="DG92" s="1675"/>
      <c r="DH92" s="1675"/>
      <c r="DI92" s="1675"/>
      <c r="DJ92" s="1677"/>
    </row>
    <row r="93" spans="2:114" ht="24" customHeight="1">
      <c r="B93" s="1807" t="s">
        <v>4191</v>
      </c>
      <c r="C93" s="1808"/>
      <c r="D93" s="1809" t="s">
        <v>4</v>
      </c>
      <c r="E93" s="1810"/>
      <c r="F93" s="1810"/>
      <c r="G93" s="1810"/>
      <c r="H93" s="1810"/>
      <c r="I93" s="1810"/>
      <c r="J93" s="1810"/>
      <c r="K93" s="1810"/>
      <c r="L93" s="1810"/>
      <c r="M93" s="1810"/>
      <c r="N93" s="1810"/>
      <c r="O93" s="1810"/>
      <c r="P93" s="1811"/>
      <c r="Q93" s="1621" t="s">
        <v>4228</v>
      </c>
      <c r="R93" s="1812"/>
      <c r="S93" s="1812"/>
      <c r="T93" s="1813"/>
      <c r="U93" s="1800">
        <v>81.599999999999994</v>
      </c>
      <c r="V93" s="1801"/>
      <c r="W93" s="1801"/>
      <c r="X93" s="1801"/>
      <c r="Y93" s="1801"/>
      <c r="Z93" s="1801"/>
      <c r="AA93" s="1801"/>
      <c r="AB93" s="1801"/>
      <c r="AC93" s="1802"/>
      <c r="AD93" s="1603">
        <v>3125.2799999999997</v>
      </c>
      <c r="AE93" s="1585"/>
      <c r="AF93" s="1585"/>
      <c r="AG93" s="1585"/>
      <c r="AH93" s="1585"/>
      <c r="AI93" s="1585"/>
      <c r="AJ93" s="1585"/>
      <c r="AK93" s="1585"/>
      <c r="AL93" s="1610"/>
      <c r="AM93" s="1800">
        <v>14.25</v>
      </c>
      <c r="AN93" s="1801"/>
      <c r="AO93" s="1801"/>
      <c r="AP93" s="1801"/>
      <c r="AQ93" s="1801"/>
      <c r="AR93" s="1801"/>
      <c r="AS93" s="1801"/>
      <c r="AT93" s="1801"/>
      <c r="AU93" s="1802"/>
      <c r="AV93" s="1800">
        <v>545.77499999999998</v>
      </c>
      <c r="AW93" s="1801"/>
      <c r="AX93" s="1801"/>
      <c r="AY93" s="1801"/>
      <c r="AZ93" s="1801"/>
      <c r="BA93" s="1801"/>
      <c r="BB93" s="1801"/>
      <c r="BC93" s="1801"/>
      <c r="BD93" s="1802"/>
      <c r="BE93" s="1800">
        <v>13.24</v>
      </c>
      <c r="BF93" s="1801"/>
      <c r="BG93" s="1801"/>
      <c r="BH93" s="1801"/>
      <c r="BI93" s="1801"/>
      <c r="BJ93" s="1801"/>
      <c r="BK93" s="1801"/>
      <c r="BL93" s="1801"/>
      <c r="BM93" s="1802"/>
      <c r="BN93" s="1800">
        <v>507.09199999999998</v>
      </c>
      <c r="BO93" s="1801"/>
      <c r="BP93" s="1801"/>
      <c r="BQ93" s="1801"/>
      <c r="BR93" s="1801"/>
      <c r="BS93" s="1801"/>
      <c r="BT93" s="1801"/>
      <c r="BU93" s="1801"/>
      <c r="BV93" s="1802"/>
      <c r="BW93" s="764"/>
      <c r="BX93" s="764"/>
      <c r="BY93" s="764"/>
      <c r="BZ93" s="764"/>
      <c r="CA93" s="764"/>
      <c r="CB93" s="764"/>
      <c r="CC93" s="764"/>
      <c r="CD93" s="764"/>
      <c r="CE93" s="764"/>
      <c r="CF93" s="764"/>
      <c r="CG93" s="764"/>
      <c r="CH93" s="764"/>
      <c r="CI93" s="764"/>
      <c r="CJ93" s="764"/>
      <c r="CK93" s="764"/>
      <c r="CL93" s="764"/>
      <c r="CM93" s="764"/>
      <c r="CN93" s="764"/>
      <c r="CO93" s="764"/>
      <c r="CP93" s="764"/>
      <c r="CQ93" s="764"/>
      <c r="CR93" s="764"/>
      <c r="CS93" s="1803"/>
      <c r="CT93" s="1804"/>
      <c r="CU93" s="1804"/>
      <c r="CV93" s="1804"/>
      <c r="CW93" s="1804"/>
      <c r="CX93" s="1804"/>
      <c r="CY93" s="1804"/>
      <c r="CZ93" s="1804"/>
      <c r="DA93" s="1805"/>
      <c r="DB93" s="1803"/>
      <c r="DC93" s="1804"/>
      <c r="DD93" s="1804"/>
      <c r="DE93" s="1804"/>
      <c r="DF93" s="1804"/>
      <c r="DG93" s="1804"/>
      <c r="DH93" s="1804"/>
      <c r="DI93" s="1804"/>
      <c r="DJ93" s="1806"/>
    </row>
    <row r="94" spans="2:114" ht="24" customHeight="1">
      <c r="B94" s="1786"/>
      <c r="C94" s="1592"/>
      <c r="D94" s="1790"/>
      <c r="E94" s="1745"/>
      <c r="F94" s="1745"/>
      <c r="G94" s="1745"/>
      <c r="H94" s="1745"/>
      <c r="I94" s="1745"/>
      <c r="J94" s="1745"/>
      <c r="K94" s="1745"/>
      <c r="L94" s="1745"/>
      <c r="M94" s="1745"/>
      <c r="N94" s="1745"/>
      <c r="O94" s="1745"/>
      <c r="P94" s="1742"/>
      <c r="Q94" s="1686"/>
      <c r="R94" s="1687"/>
      <c r="S94" s="1687"/>
      <c r="T94" s="1688"/>
      <c r="U94" s="1582"/>
      <c r="V94" s="1583"/>
      <c r="W94" s="1583"/>
      <c r="X94" s="1583"/>
      <c r="Y94" s="1583"/>
      <c r="Z94" s="1583"/>
      <c r="AA94" s="1583"/>
      <c r="AB94" s="1583"/>
      <c r="AC94" s="1593"/>
      <c r="AD94" s="1582" t="s">
        <v>4397</v>
      </c>
      <c r="AE94" s="1583"/>
      <c r="AF94" s="1583">
        <v>3117.12</v>
      </c>
      <c r="AG94" s="1583"/>
      <c r="AH94" s="1583"/>
      <c r="AI94" s="1583"/>
      <c r="AJ94" s="1583"/>
      <c r="AK94" s="1583" t="s">
        <v>4398</v>
      </c>
      <c r="AL94" s="1593"/>
      <c r="AM94" s="1582"/>
      <c r="AN94" s="1583"/>
      <c r="AO94" s="1583"/>
      <c r="AP94" s="1583"/>
      <c r="AQ94" s="1583"/>
      <c r="AR94" s="1583"/>
      <c r="AS94" s="1583"/>
      <c r="AT94" s="1583"/>
      <c r="AU94" s="1593"/>
      <c r="AV94" s="1582" t="s">
        <v>4397</v>
      </c>
      <c r="AW94" s="1583"/>
      <c r="AX94" s="1583">
        <v>544.35</v>
      </c>
      <c r="AY94" s="1583"/>
      <c r="AZ94" s="1583"/>
      <c r="BA94" s="1583"/>
      <c r="BB94" s="1583"/>
      <c r="BC94" s="1583" t="s">
        <v>4465</v>
      </c>
      <c r="BD94" s="1593"/>
      <c r="BE94" s="1582"/>
      <c r="BF94" s="1583"/>
      <c r="BG94" s="1583"/>
      <c r="BH94" s="1583"/>
      <c r="BI94" s="1583"/>
      <c r="BJ94" s="1583"/>
      <c r="BK94" s="1583"/>
      <c r="BL94" s="1583"/>
      <c r="BM94" s="1593"/>
      <c r="BN94" s="1582" t="s">
        <v>4397</v>
      </c>
      <c r="BO94" s="1583"/>
      <c r="BP94" s="1583">
        <v>505.76800000000003</v>
      </c>
      <c r="BQ94" s="1583"/>
      <c r="BR94" s="1583"/>
      <c r="BS94" s="1583"/>
      <c r="BT94" s="1583"/>
      <c r="BU94" s="1583" t="s">
        <v>4465</v>
      </c>
      <c r="BV94" s="1593"/>
      <c r="BW94" s="764"/>
      <c r="BX94" s="764"/>
      <c r="BY94" s="764"/>
      <c r="BZ94" s="764"/>
      <c r="CA94" s="764"/>
      <c r="CB94" s="764"/>
      <c r="CC94" s="764"/>
      <c r="CD94" s="764"/>
      <c r="CE94" s="764"/>
      <c r="CF94" s="764"/>
      <c r="CG94" s="764"/>
      <c r="CH94" s="764"/>
      <c r="CI94" s="764"/>
      <c r="CJ94" s="764"/>
      <c r="CK94" s="764"/>
      <c r="CL94" s="764"/>
      <c r="CM94" s="764"/>
      <c r="CN94" s="764"/>
      <c r="CO94" s="764"/>
      <c r="CP94" s="764"/>
      <c r="CQ94" s="764"/>
      <c r="CR94" s="764"/>
      <c r="CS94" s="1617"/>
      <c r="CT94" s="1618"/>
      <c r="CU94" s="1618"/>
      <c r="CV94" s="1618"/>
      <c r="CW94" s="1618"/>
      <c r="CX94" s="1618"/>
      <c r="CY94" s="1618"/>
      <c r="CZ94" s="1618"/>
      <c r="DA94" s="1772"/>
      <c r="DB94" s="1617"/>
      <c r="DC94" s="1618"/>
      <c r="DD94" s="1618"/>
      <c r="DE94" s="1618"/>
      <c r="DF94" s="1618"/>
      <c r="DG94" s="1618"/>
      <c r="DH94" s="1618"/>
      <c r="DI94" s="1618"/>
      <c r="DJ94" s="1619"/>
    </row>
    <row r="95" spans="2:114" ht="24" customHeight="1">
      <c r="B95" s="1786"/>
      <c r="C95" s="1592"/>
      <c r="D95" s="1789" t="s">
        <v>96</v>
      </c>
      <c r="E95" s="1743"/>
      <c r="F95" s="1743"/>
      <c r="G95" s="1743"/>
      <c r="H95" s="1743"/>
      <c r="I95" s="1743"/>
      <c r="J95" s="1743"/>
      <c r="K95" s="1743"/>
      <c r="L95" s="1743"/>
      <c r="M95" s="1743"/>
      <c r="N95" s="1743"/>
      <c r="O95" s="1743"/>
      <c r="P95" s="1744"/>
      <c r="Q95" s="1686" t="s">
        <v>4228</v>
      </c>
      <c r="R95" s="1687"/>
      <c r="S95" s="1687"/>
      <c r="T95" s="1688"/>
      <c r="U95" s="1603">
        <v>93.6</v>
      </c>
      <c r="V95" s="1585"/>
      <c r="W95" s="1585"/>
      <c r="X95" s="1585"/>
      <c r="Y95" s="1585"/>
      <c r="Z95" s="1585"/>
      <c r="AA95" s="1585"/>
      <c r="AB95" s="1585"/>
      <c r="AC95" s="1610"/>
      <c r="AD95" s="1603">
        <v>3257.2799999999997</v>
      </c>
      <c r="AE95" s="1585"/>
      <c r="AF95" s="1585"/>
      <c r="AG95" s="1585"/>
      <c r="AH95" s="1585"/>
      <c r="AI95" s="1585"/>
      <c r="AJ95" s="1585"/>
      <c r="AK95" s="1585"/>
      <c r="AL95" s="1610"/>
      <c r="AM95" s="1603">
        <v>15.25</v>
      </c>
      <c r="AN95" s="1585"/>
      <c r="AO95" s="1585"/>
      <c r="AP95" s="1585"/>
      <c r="AQ95" s="1585"/>
      <c r="AR95" s="1585"/>
      <c r="AS95" s="1585"/>
      <c r="AT95" s="1585"/>
      <c r="AU95" s="1610"/>
      <c r="AV95" s="1603">
        <v>530.69999999999993</v>
      </c>
      <c r="AW95" s="1585"/>
      <c r="AX95" s="1585"/>
      <c r="AY95" s="1585"/>
      <c r="AZ95" s="1585"/>
      <c r="BA95" s="1585"/>
      <c r="BB95" s="1585"/>
      <c r="BC95" s="1585"/>
      <c r="BD95" s="1610"/>
      <c r="BE95" s="1603">
        <v>14.24</v>
      </c>
      <c r="BF95" s="1585"/>
      <c r="BG95" s="1585"/>
      <c r="BH95" s="1585"/>
      <c r="BI95" s="1585"/>
      <c r="BJ95" s="1585"/>
      <c r="BK95" s="1585"/>
      <c r="BL95" s="1585"/>
      <c r="BM95" s="1610"/>
      <c r="BN95" s="1603">
        <v>495.55199999999996</v>
      </c>
      <c r="BO95" s="1585"/>
      <c r="BP95" s="1585"/>
      <c r="BQ95" s="1585"/>
      <c r="BR95" s="1585"/>
      <c r="BS95" s="1585"/>
      <c r="BT95" s="1585"/>
      <c r="BU95" s="1585"/>
      <c r="BV95" s="1610"/>
      <c r="BW95" s="765"/>
      <c r="BX95" s="765"/>
      <c r="BY95" s="765"/>
      <c r="BZ95" s="765"/>
      <c r="CA95" s="765"/>
      <c r="CB95" s="765"/>
      <c r="CC95" s="765"/>
      <c r="CD95" s="765"/>
      <c r="CE95" s="765"/>
      <c r="CF95" s="765"/>
      <c r="CG95" s="765"/>
      <c r="CH95" s="765"/>
      <c r="CI95" s="765"/>
      <c r="CJ95" s="765"/>
      <c r="CK95" s="765"/>
      <c r="CL95" s="765"/>
      <c r="CM95" s="765"/>
      <c r="CN95" s="765"/>
      <c r="CO95" s="765"/>
      <c r="CP95" s="765"/>
      <c r="CQ95" s="765"/>
      <c r="CR95" s="765"/>
      <c r="CS95" s="1614"/>
      <c r="CT95" s="1615"/>
      <c r="CU95" s="1615"/>
      <c r="CV95" s="1615"/>
      <c r="CW95" s="1615"/>
      <c r="CX95" s="1615"/>
      <c r="CY95" s="1615"/>
      <c r="CZ95" s="1615"/>
      <c r="DA95" s="1771"/>
      <c r="DB95" s="1614"/>
      <c r="DC95" s="1615"/>
      <c r="DD95" s="1615"/>
      <c r="DE95" s="1615"/>
      <c r="DF95" s="1615"/>
      <c r="DG95" s="1615"/>
      <c r="DH95" s="1615"/>
      <c r="DI95" s="1615"/>
      <c r="DJ95" s="1616"/>
    </row>
    <row r="96" spans="2:114" ht="24" customHeight="1">
      <c r="B96" s="1786"/>
      <c r="C96" s="1592"/>
      <c r="D96" s="1790" t="s">
        <v>96</v>
      </c>
      <c r="E96" s="1745"/>
      <c r="F96" s="1745"/>
      <c r="G96" s="1745"/>
      <c r="H96" s="1745"/>
      <c r="I96" s="1745"/>
      <c r="J96" s="1745"/>
      <c r="K96" s="1745"/>
      <c r="L96" s="1745"/>
      <c r="M96" s="1745"/>
      <c r="N96" s="1745"/>
      <c r="O96" s="1745"/>
      <c r="P96" s="1742"/>
      <c r="Q96" s="1686" t="s">
        <v>4192</v>
      </c>
      <c r="R96" s="1687"/>
      <c r="S96" s="1687"/>
      <c r="T96" s="1688"/>
      <c r="U96" s="1582"/>
      <c r="V96" s="1583"/>
      <c r="W96" s="1583"/>
      <c r="X96" s="1583"/>
      <c r="Y96" s="1583"/>
      <c r="Z96" s="1583"/>
      <c r="AA96" s="1583"/>
      <c r="AB96" s="1583"/>
      <c r="AC96" s="1593"/>
      <c r="AD96" s="1582" t="s">
        <v>4397</v>
      </c>
      <c r="AE96" s="1583"/>
      <c r="AF96" s="1583">
        <v>3304.0799999999995</v>
      </c>
      <c r="AG96" s="1583"/>
      <c r="AH96" s="1583"/>
      <c r="AI96" s="1583"/>
      <c r="AJ96" s="1583"/>
      <c r="AK96" s="1583" t="s">
        <v>4465</v>
      </c>
      <c r="AL96" s="1593"/>
      <c r="AM96" s="1582"/>
      <c r="AN96" s="1583"/>
      <c r="AO96" s="1583"/>
      <c r="AP96" s="1583"/>
      <c r="AQ96" s="1583"/>
      <c r="AR96" s="1583"/>
      <c r="AS96" s="1583"/>
      <c r="AT96" s="1583"/>
      <c r="AU96" s="1593"/>
      <c r="AV96" s="1582" t="s">
        <v>4397</v>
      </c>
      <c r="AW96" s="1583"/>
      <c r="AX96" s="1583">
        <v>538.32499999999993</v>
      </c>
      <c r="AY96" s="1583"/>
      <c r="AZ96" s="1583"/>
      <c r="BA96" s="1583"/>
      <c r="BB96" s="1583"/>
      <c r="BC96" s="1583" t="s">
        <v>4465</v>
      </c>
      <c r="BD96" s="1593"/>
      <c r="BE96" s="1582"/>
      <c r="BF96" s="1583"/>
      <c r="BG96" s="1583"/>
      <c r="BH96" s="1583"/>
      <c r="BI96" s="1583"/>
      <c r="BJ96" s="1583"/>
      <c r="BK96" s="1583"/>
      <c r="BL96" s="1583"/>
      <c r="BM96" s="1593"/>
      <c r="BN96" s="1582" t="s">
        <v>4397</v>
      </c>
      <c r="BO96" s="1583"/>
      <c r="BP96" s="1583">
        <v>502.67199999999997</v>
      </c>
      <c r="BQ96" s="1583"/>
      <c r="BR96" s="1583"/>
      <c r="BS96" s="1583"/>
      <c r="BT96" s="1583"/>
      <c r="BU96" s="1583" t="s">
        <v>4465</v>
      </c>
      <c r="BV96" s="1593"/>
      <c r="BW96" s="764"/>
      <c r="BX96" s="764"/>
      <c r="BY96" s="764"/>
      <c r="BZ96" s="764"/>
      <c r="CA96" s="764"/>
      <c r="CB96" s="764"/>
      <c r="CC96" s="764"/>
      <c r="CD96" s="764"/>
      <c r="CE96" s="764"/>
      <c r="CF96" s="764"/>
      <c r="CG96" s="764"/>
      <c r="CH96" s="764"/>
      <c r="CI96" s="764"/>
      <c r="CJ96" s="764"/>
      <c r="CK96" s="764"/>
      <c r="CL96" s="764"/>
      <c r="CM96" s="764"/>
      <c r="CN96" s="764"/>
      <c r="CO96" s="764"/>
      <c r="CP96" s="764"/>
      <c r="CQ96" s="764"/>
      <c r="CR96" s="764"/>
      <c r="CS96" s="1617"/>
      <c r="CT96" s="1618"/>
      <c r="CU96" s="1618"/>
      <c r="CV96" s="1618"/>
      <c r="CW96" s="1618"/>
      <c r="CX96" s="1618"/>
      <c r="CY96" s="1618"/>
      <c r="CZ96" s="1618"/>
      <c r="DA96" s="1772"/>
      <c r="DB96" s="1617"/>
      <c r="DC96" s="1618"/>
      <c r="DD96" s="1618"/>
      <c r="DE96" s="1618"/>
      <c r="DF96" s="1618"/>
      <c r="DG96" s="1618"/>
      <c r="DH96" s="1618"/>
      <c r="DI96" s="1618"/>
      <c r="DJ96" s="1619"/>
    </row>
    <row r="97" spans="2:114" ht="24" customHeight="1">
      <c r="B97" s="1786"/>
      <c r="C97" s="1592"/>
      <c r="D97" s="1789" t="s">
        <v>5</v>
      </c>
      <c r="E97" s="1743"/>
      <c r="F97" s="1743"/>
      <c r="G97" s="1743"/>
      <c r="H97" s="1743"/>
      <c r="I97" s="1743"/>
      <c r="J97" s="1743"/>
      <c r="K97" s="1743"/>
      <c r="L97" s="1743"/>
      <c r="M97" s="1743"/>
      <c r="N97" s="1743"/>
      <c r="O97" s="1743"/>
      <c r="P97" s="1744"/>
      <c r="Q97" s="1686" t="s">
        <v>4228</v>
      </c>
      <c r="R97" s="1687"/>
      <c r="S97" s="1687"/>
      <c r="T97" s="1688"/>
      <c r="U97" s="1603">
        <v>105.59999999999998</v>
      </c>
      <c r="V97" s="1585"/>
      <c r="W97" s="1585"/>
      <c r="X97" s="1585"/>
      <c r="Y97" s="1585"/>
      <c r="Z97" s="1585"/>
      <c r="AA97" s="1585"/>
      <c r="AB97" s="1585"/>
      <c r="AC97" s="1610"/>
      <c r="AD97" s="1603">
        <v>3527.0399999999991</v>
      </c>
      <c r="AE97" s="1585"/>
      <c r="AF97" s="1585"/>
      <c r="AG97" s="1585"/>
      <c r="AH97" s="1585"/>
      <c r="AI97" s="1585"/>
      <c r="AJ97" s="1585"/>
      <c r="AK97" s="1585"/>
      <c r="AL97" s="1610"/>
      <c r="AM97" s="1603">
        <v>16.25</v>
      </c>
      <c r="AN97" s="1585"/>
      <c r="AO97" s="1585"/>
      <c r="AP97" s="1585"/>
      <c r="AQ97" s="1585"/>
      <c r="AR97" s="1585"/>
      <c r="AS97" s="1585"/>
      <c r="AT97" s="1585"/>
      <c r="AU97" s="1610"/>
      <c r="AV97" s="1603">
        <v>542.75</v>
      </c>
      <c r="AW97" s="1585"/>
      <c r="AX97" s="1585"/>
      <c r="AY97" s="1585"/>
      <c r="AZ97" s="1585"/>
      <c r="BA97" s="1585"/>
      <c r="BB97" s="1585"/>
      <c r="BC97" s="1585"/>
      <c r="BD97" s="1610"/>
      <c r="BE97" s="1603">
        <v>15.24</v>
      </c>
      <c r="BF97" s="1585"/>
      <c r="BG97" s="1585"/>
      <c r="BH97" s="1585"/>
      <c r="BI97" s="1585"/>
      <c r="BJ97" s="1585"/>
      <c r="BK97" s="1585"/>
      <c r="BL97" s="1585"/>
      <c r="BM97" s="1610"/>
      <c r="BN97" s="1603">
        <v>509.01599999999996</v>
      </c>
      <c r="BO97" s="1585"/>
      <c r="BP97" s="1585"/>
      <c r="BQ97" s="1585"/>
      <c r="BR97" s="1585"/>
      <c r="BS97" s="1585"/>
      <c r="BT97" s="1585"/>
      <c r="BU97" s="1585"/>
      <c r="BV97" s="1610"/>
      <c r="BW97" s="765"/>
      <c r="BX97" s="765"/>
      <c r="BY97" s="765"/>
      <c r="BZ97" s="765"/>
      <c r="CA97" s="765"/>
      <c r="CB97" s="765"/>
      <c r="CC97" s="765"/>
      <c r="CD97" s="765"/>
      <c r="CE97" s="765"/>
      <c r="CF97" s="765"/>
      <c r="CG97" s="765"/>
      <c r="CH97" s="765"/>
      <c r="CI97" s="765"/>
      <c r="CJ97" s="765"/>
      <c r="CK97" s="765"/>
      <c r="CL97" s="765"/>
      <c r="CM97" s="765"/>
      <c r="CN97" s="765"/>
      <c r="CO97" s="765"/>
      <c r="CP97" s="765"/>
      <c r="CQ97" s="765"/>
      <c r="CR97" s="765"/>
      <c r="CS97" s="1614"/>
      <c r="CT97" s="1615"/>
      <c r="CU97" s="1615"/>
      <c r="CV97" s="1615"/>
      <c r="CW97" s="1615"/>
      <c r="CX97" s="1615"/>
      <c r="CY97" s="1615"/>
      <c r="CZ97" s="1615"/>
      <c r="DA97" s="1771"/>
      <c r="DB97" s="1614"/>
      <c r="DC97" s="1615"/>
      <c r="DD97" s="1615"/>
      <c r="DE97" s="1615"/>
      <c r="DF97" s="1615"/>
      <c r="DG97" s="1615"/>
      <c r="DH97" s="1615"/>
      <c r="DI97" s="1615"/>
      <c r="DJ97" s="1616"/>
    </row>
    <row r="98" spans="2:114" ht="24" customHeight="1">
      <c r="B98" s="1786"/>
      <c r="C98" s="1592"/>
      <c r="D98" s="1790" t="s">
        <v>5</v>
      </c>
      <c r="E98" s="1745"/>
      <c r="F98" s="1745"/>
      <c r="G98" s="1745"/>
      <c r="H98" s="1745"/>
      <c r="I98" s="1745"/>
      <c r="J98" s="1745"/>
      <c r="K98" s="1745"/>
      <c r="L98" s="1745"/>
      <c r="M98" s="1745"/>
      <c r="N98" s="1745"/>
      <c r="O98" s="1745"/>
      <c r="P98" s="1742"/>
      <c r="Q98" s="1686" t="s">
        <v>4192</v>
      </c>
      <c r="R98" s="1687"/>
      <c r="S98" s="1687"/>
      <c r="T98" s="1688"/>
      <c r="U98" s="1582"/>
      <c r="V98" s="1583"/>
      <c r="W98" s="1583"/>
      <c r="X98" s="1583"/>
      <c r="Y98" s="1583"/>
      <c r="Z98" s="1583"/>
      <c r="AA98" s="1583"/>
      <c r="AB98" s="1583"/>
      <c r="AC98" s="1593"/>
      <c r="AD98" s="1582" t="s">
        <v>4397</v>
      </c>
      <c r="AE98" s="1583"/>
      <c r="AF98" s="1583">
        <v>3653.7599999999993</v>
      </c>
      <c r="AG98" s="1583"/>
      <c r="AH98" s="1583"/>
      <c r="AI98" s="1583"/>
      <c r="AJ98" s="1583"/>
      <c r="AK98" s="1583" t="s">
        <v>4465</v>
      </c>
      <c r="AL98" s="1593"/>
      <c r="AM98" s="1582"/>
      <c r="AN98" s="1583"/>
      <c r="AO98" s="1583"/>
      <c r="AP98" s="1583"/>
      <c r="AQ98" s="1583"/>
      <c r="AR98" s="1583"/>
      <c r="AS98" s="1583"/>
      <c r="AT98" s="1583"/>
      <c r="AU98" s="1593"/>
      <c r="AV98" s="1582" t="s">
        <v>4397</v>
      </c>
      <c r="AW98" s="1583"/>
      <c r="AX98" s="1583">
        <v>562.25</v>
      </c>
      <c r="AY98" s="1583"/>
      <c r="AZ98" s="1583"/>
      <c r="BA98" s="1583"/>
      <c r="BB98" s="1583"/>
      <c r="BC98" s="1583" t="s">
        <v>4465</v>
      </c>
      <c r="BD98" s="1593"/>
      <c r="BE98" s="1582"/>
      <c r="BF98" s="1583"/>
      <c r="BG98" s="1583"/>
      <c r="BH98" s="1583"/>
      <c r="BI98" s="1583"/>
      <c r="BJ98" s="1583"/>
      <c r="BK98" s="1583"/>
      <c r="BL98" s="1583"/>
      <c r="BM98" s="1593"/>
      <c r="BN98" s="1582" t="s">
        <v>4397</v>
      </c>
      <c r="BO98" s="1583"/>
      <c r="BP98" s="1583">
        <v>527.30399999999997</v>
      </c>
      <c r="BQ98" s="1583"/>
      <c r="BR98" s="1583"/>
      <c r="BS98" s="1583"/>
      <c r="BT98" s="1583"/>
      <c r="BU98" s="1583" t="s">
        <v>4465</v>
      </c>
      <c r="BV98" s="1593"/>
      <c r="BW98" s="764"/>
      <c r="BX98" s="764"/>
      <c r="BY98" s="764"/>
      <c r="BZ98" s="764"/>
      <c r="CA98" s="764"/>
      <c r="CB98" s="764"/>
      <c r="CC98" s="764"/>
      <c r="CD98" s="764"/>
      <c r="CE98" s="764"/>
      <c r="CF98" s="764"/>
      <c r="CG98" s="764"/>
      <c r="CH98" s="764"/>
      <c r="CI98" s="764"/>
      <c r="CJ98" s="764"/>
      <c r="CK98" s="764"/>
      <c r="CL98" s="764"/>
      <c r="CM98" s="764"/>
      <c r="CN98" s="764"/>
      <c r="CO98" s="764"/>
      <c r="CP98" s="764"/>
      <c r="CQ98" s="764"/>
      <c r="CR98" s="764"/>
      <c r="CS98" s="1617"/>
      <c r="CT98" s="1618"/>
      <c r="CU98" s="1618"/>
      <c r="CV98" s="1618"/>
      <c r="CW98" s="1618"/>
      <c r="CX98" s="1618"/>
      <c r="CY98" s="1618"/>
      <c r="CZ98" s="1618"/>
      <c r="DA98" s="1772"/>
      <c r="DB98" s="1617"/>
      <c r="DC98" s="1618"/>
      <c r="DD98" s="1618"/>
      <c r="DE98" s="1618"/>
      <c r="DF98" s="1618"/>
      <c r="DG98" s="1618"/>
      <c r="DH98" s="1618"/>
      <c r="DI98" s="1618"/>
      <c r="DJ98" s="1619"/>
    </row>
    <row r="99" spans="2:114" ht="24" customHeight="1">
      <c r="B99" s="1786"/>
      <c r="C99" s="1592"/>
      <c r="D99" s="1789" t="s">
        <v>4193</v>
      </c>
      <c r="E99" s="1743"/>
      <c r="F99" s="1743"/>
      <c r="G99" s="1743"/>
      <c r="H99" s="1743"/>
      <c r="I99" s="1743"/>
      <c r="J99" s="1743"/>
      <c r="K99" s="1743"/>
      <c r="L99" s="1743"/>
      <c r="M99" s="1743"/>
      <c r="N99" s="1743"/>
      <c r="O99" s="1743"/>
      <c r="P99" s="1744"/>
      <c r="Q99" s="1686" t="s">
        <v>4228</v>
      </c>
      <c r="R99" s="1687"/>
      <c r="S99" s="1687"/>
      <c r="T99" s="1688"/>
      <c r="U99" s="1603">
        <v>117.59999999999998</v>
      </c>
      <c r="V99" s="1585"/>
      <c r="W99" s="1585"/>
      <c r="X99" s="1585"/>
      <c r="Y99" s="1585"/>
      <c r="Z99" s="1585"/>
      <c r="AA99" s="1585"/>
      <c r="AB99" s="1585"/>
      <c r="AC99" s="1610"/>
      <c r="AD99" s="1603">
        <v>3916.079999999999</v>
      </c>
      <c r="AE99" s="1585"/>
      <c r="AF99" s="1585"/>
      <c r="AG99" s="1585"/>
      <c r="AH99" s="1585"/>
      <c r="AI99" s="1585"/>
      <c r="AJ99" s="1585"/>
      <c r="AK99" s="1585"/>
      <c r="AL99" s="1610"/>
      <c r="AM99" s="1603">
        <v>17.25</v>
      </c>
      <c r="AN99" s="1585"/>
      <c r="AO99" s="1585"/>
      <c r="AP99" s="1585"/>
      <c r="AQ99" s="1585"/>
      <c r="AR99" s="1585"/>
      <c r="AS99" s="1585"/>
      <c r="AT99" s="1585"/>
      <c r="AU99" s="1610"/>
      <c r="AV99" s="1603">
        <v>574.42499999999995</v>
      </c>
      <c r="AW99" s="1585"/>
      <c r="AX99" s="1585"/>
      <c r="AY99" s="1585"/>
      <c r="AZ99" s="1585"/>
      <c r="BA99" s="1585"/>
      <c r="BB99" s="1585"/>
      <c r="BC99" s="1585"/>
      <c r="BD99" s="1610"/>
      <c r="BE99" s="1603">
        <v>16.239999999999998</v>
      </c>
      <c r="BF99" s="1585"/>
      <c r="BG99" s="1585"/>
      <c r="BH99" s="1585"/>
      <c r="BI99" s="1585"/>
      <c r="BJ99" s="1585"/>
      <c r="BK99" s="1585"/>
      <c r="BL99" s="1585"/>
      <c r="BM99" s="1610"/>
      <c r="BN99" s="1603">
        <v>540.79199999999992</v>
      </c>
      <c r="BO99" s="1585"/>
      <c r="BP99" s="1585"/>
      <c r="BQ99" s="1585"/>
      <c r="BR99" s="1585"/>
      <c r="BS99" s="1585"/>
      <c r="BT99" s="1585"/>
      <c r="BU99" s="1585"/>
      <c r="BV99" s="1610"/>
      <c r="BW99" s="765"/>
      <c r="BX99" s="765"/>
      <c r="BY99" s="765"/>
      <c r="BZ99" s="765"/>
      <c r="CA99" s="765"/>
      <c r="CB99" s="765"/>
      <c r="CC99" s="765"/>
      <c r="CD99" s="765"/>
      <c r="CE99" s="765"/>
      <c r="CF99" s="765"/>
      <c r="CG99" s="765"/>
      <c r="CH99" s="765"/>
      <c r="CI99" s="765"/>
      <c r="CJ99" s="765"/>
      <c r="CK99" s="765"/>
      <c r="CL99" s="765"/>
      <c r="CM99" s="765"/>
      <c r="CN99" s="765"/>
      <c r="CO99" s="765"/>
      <c r="CP99" s="765"/>
      <c r="CQ99" s="765"/>
      <c r="CR99" s="765"/>
      <c r="CS99" s="1614"/>
      <c r="CT99" s="1615"/>
      <c r="CU99" s="1615"/>
      <c r="CV99" s="1615"/>
      <c r="CW99" s="1615"/>
      <c r="CX99" s="1615"/>
      <c r="CY99" s="1615"/>
      <c r="CZ99" s="1615"/>
      <c r="DA99" s="1771"/>
      <c r="DB99" s="1614"/>
      <c r="DC99" s="1615"/>
      <c r="DD99" s="1615"/>
      <c r="DE99" s="1615"/>
      <c r="DF99" s="1615"/>
      <c r="DG99" s="1615"/>
      <c r="DH99" s="1615"/>
      <c r="DI99" s="1615"/>
      <c r="DJ99" s="1616"/>
    </row>
    <row r="100" spans="2:114" ht="24" customHeight="1">
      <c r="B100" s="1786"/>
      <c r="C100" s="1592"/>
      <c r="D100" s="1790" t="s">
        <v>4193</v>
      </c>
      <c r="E100" s="1745"/>
      <c r="F100" s="1745"/>
      <c r="G100" s="1745"/>
      <c r="H100" s="1745"/>
      <c r="I100" s="1745"/>
      <c r="J100" s="1745"/>
      <c r="K100" s="1745"/>
      <c r="L100" s="1745"/>
      <c r="M100" s="1745"/>
      <c r="N100" s="1745"/>
      <c r="O100" s="1745"/>
      <c r="P100" s="1742"/>
      <c r="Q100" s="1686" t="s">
        <v>4192</v>
      </c>
      <c r="R100" s="1687"/>
      <c r="S100" s="1687"/>
      <c r="T100" s="1688"/>
      <c r="U100" s="1582"/>
      <c r="V100" s="1583"/>
      <c r="W100" s="1583"/>
      <c r="X100" s="1583"/>
      <c r="Y100" s="1583"/>
      <c r="Z100" s="1583"/>
      <c r="AA100" s="1583"/>
      <c r="AB100" s="1583"/>
      <c r="AC100" s="1593"/>
      <c r="AD100" s="1582" t="s">
        <v>4397</v>
      </c>
      <c r="AE100" s="1583"/>
      <c r="AF100" s="1583">
        <v>3951.3599999999997</v>
      </c>
      <c r="AG100" s="1583"/>
      <c r="AH100" s="1583"/>
      <c r="AI100" s="1583"/>
      <c r="AJ100" s="1583"/>
      <c r="AK100" s="1583" t="s">
        <v>4465</v>
      </c>
      <c r="AL100" s="1593"/>
      <c r="AM100" s="1582"/>
      <c r="AN100" s="1583"/>
      <c r="AO100" s="1583"/>
      <c r="AP100" s="1583"/>
      <c r="AQ100" s="1583"/>
      <c r="AR100" s="1583"/>
      <c r="AS100" s="1583"/>
      <c r="AT100" s="1583"/>
      <c r="AU100" s="1593"/>
      <c r="AV100" s="1582" t="s">
        <v>4397</v>
      </c>
      <c r="AW100" s="1583"/>
      <c r="AX100" s="1583">
        <v>579.6</v>
      </c>
      <c r="AY100" s="1583"/>
      <c r="AZ100" s="1583"/>
      <c r="BA100" s="1583"/>
      <c r="BB100" s="1583"/>
      <c r="BC100" s="1583" t="s">
        <v>4465</v>
      </c>
      <c r="BD100" s="1593"/>
      <c r="BE100" s="1582"/>
      <c r="BF100" s="1583"/>
      <c r="BG100" s="1583"/>
      <c r="BH100" s="1583"/>
      <c r="BI100" s="1583"/>
      <c r="BJ100" s="1583"/>
      <c r="BK100" s="1583"/>
      <c r="BL100" s="1583"/>
      <c r="BM100" s="1593"/>
      <c r="BN100" s="1582" t="s">
        <v>4397</v>
      </c>
      <c r="BO100" s="1583"/>
      <c r="BP100" s="1583">
        <v>545.66399999999999</v>
      </c>
      <c r="BQ100" s="1583"/>
      <c r="BR100" s="1583"/>
      <c r="BS100" s="1583"/>
      <c r="BT100" s="1583"/>
      <c r="BU100" s="1583" t="s">
        <v>4465</v>
      </c>
      <c r="BV100" s="1593"/>
      <c r="BW100" s="764"/>
      <c r="BX100" s="764"/>
      <c r="BY100" s="764"/>
      <c r="BZ100" s="764"/>
      <c r="CA100" s="764"/>
      <c r="CB100" s="764"/>
      <c r="CC100" s="764"/>
      <c r="CD100" s="764"/>
      <c r="CE100" s="764"/>
      <c r="CF100" s="764"/>
      <c r="CG100" s="764"/>
      <c r="CH100" s="764"/>
      <c r="CI100" s="764"/>
      <c r="CJ100" s="764"/>
      <c r="CK100" s="764"/>
      <c r="CL100" s="764"/>
      <c r="CM100" s="764"/>
      <c r="CN100" s="764"/>
      <c r="CO100" s="764"/>
      <c r="CP100" s="764"/>
      <c r="CQ100" s="764"/>
      <c r="CR100" s="764"/>
      <c r="CS100" s="1617"/>
      <c r="CT100" s="1618"/>
      <c r="CU100" s="1618"/>
      <c r="CV100" s="1618"/>
      <c r="CW100" s="1618"/>
      <c r="CX100" s="1618"/>
      <c r="CY100" s="1618"/>
      <c r="CZ100" s="1618"/>
      <c r="DA100" s="1772"/>
      <c r="DB100" s="1617"/>
      <c r="DC100" s="1618"/>
      <c r="DD100" s="1618"/>
      <c r="DE100" s="1618"/>
      <c r="DF100" s="1618"/>
      <c r="DG100" s="1618"/>
      <c r="DH100" s="1618"/>
      <c r="DI100" s="1618"/>
      <c r="DJ100" s="1619"/>
    </row>
    <row r="101" spans="2:114" ht="24" customHeight="1">
      <c r="B101" s="1786"/>
      <c r="C101" s="1592"/>
      <c r="D101" s="1789" t="s">
        <v>4194</v>
      </c>
      <c r="E101" s="1743"/>
      <c r="F101" s="1743"/>
      <c r="G101" s="1743"/>
      <c r="H101" s="1743"/>
      <c r="I101" s="1743"/>
      <c r="J101" s="1743"/>
      <c r="K101" s="1743"/>
      <c r="L101" s="1743"/>
      <c r="M101" s="1743"/>
      <c r="N101" s="1743"/>
      <c r="O101" s="1743"/>
      <c r="P101" s="1744"/>
      <c r="Q101" s="1686" t="s">
        <v>4228</v>
      </c>
      <c r="R101" s="1687"/>
      <c r="S101" s="1687"/>
      <c r="T101" s="1688"/>
      <c r="U101" s="1603">
        <v>129.6</v>
      </c>
      <c r="V101" s="1585"/>
      <c r="W101" s="1585"/>
      <c r="X101" s="1585"/>
      <c r="Y101" s="1585"/>
      <c r="Z101" s="1585"/>
      <c r="AA101" s="1585"/>
      <c r="AB101" s="1585"/>
      <c r="AC101" s="1610"/>
      <c r="AD101" s="1603">
        <v>4704.4799999999996</v>
      </c>
      <c r="AE101" s="1585"/>
      <c r="AF101" s="1585"/>
      <c r="AG101" s="1585"/>
      <c r="AH101" s="1585"/>
      <c r="AI101" s="1585"/>
      <c r="AJ101" s="1585"/>
      <c r="AK101" s="1585"/>
      <c r="AL101" s="1610"/>
      <c r="AM101" s="1603">
        <v>18.25</v>
      </c>
      <c r="AN101" s="1585"/>
      <c r="AO101" s="1585"/>
      <c r="AP101" s="1585"/>
      <c r="AQ101" s="1585"/>
      <c r="AR101" s="1585"/>
      <c r="AS101" s="1585"/>
      <c r="AT101" s="1585"/>
      <c r="AU101" s="1610"/>
      <c r="AV101" s="1603">
        <v>662.47499999999991</v>
      </c>
      <c r="AW101" s="1585"/>
      <c r="AX101" s="1585"/>
      <c r="AY101" s="1585"/>
      <c r="AZ101" s="1585"/>
      <c r="BA101" s="1585"/>
      <c r="BB101" s="1585"/>
      <c r="BC101" s="1585"/>
      <c r="BD101" s="1610"/>
      <c r="BE101" s="1603">
        <v>17.239999999999998</v>
      </c>
      <c r="BF101" s="1585"/>
      <c r="BG101" s="1585"/>
      <c r="BH101" s="1585"/>
      <c r="BI101" s="1585"/>
      <c r="BJ101" s="1585"/>
      <c r="BK101" s="1585"/>
      <c r="BL101" s="1585"/>
      <c r="BM101" s="1610"/>
      <c r="BN101" s="1603">
        <v>625.8119999999999</v>
      </c>
      <c r="BO101" s="1585"/>
      <c r="BP101" s="1585"/>
      <c r="BQ101" s="1585"/>
      <c r="BR101" s="1585"/>
      <c r="BS101" s="1585"/>
      <c r="BT101" s="1585"/>
      <c r="BU101" s="1585"/>
      <c r="BV101" s="1610"/>
      <c r="BW101" s="765"/>
      <c r="BX101" s="765"/>
      <c r="BY101" s="765"/>
      <c r="BZ101" s="765"/>
      <c r="CA101" s="765"/>
      <c r="CB101" s="765"/>
      <c r="CC101" s="765"/>
      <c r="CD101" s="765"/>
      <c r="CE101" s="765"/>
      <c r="CF101" s="765"/>
      <c r="CG101" s="765"/>
      <c r="CH101" s="765"/>
      <c r="CI101" s="765"/>
      <c r="CJ101" s="765"/>
      <c r="CK101" s="765"/>
      <c r="CL101" s="765"/>
      <c r="CM101" s="765"/>
      <c r="CN101" s="765"/>
      <c r="CO101" s="765"/>
      <c r="CP101" s="765"/>
      <c r="CQ101" s="765"/>
      <c r="CR101" s="765"/>
      <c r="CS101" s="1614"/>
      <c r="CT101" s="1615"/>
      <c r="CU101" s="1615"/>
      <c r="CV101" s="1615"/>
      <c r="CW101" s="1615"/>
      <c r="CX101" s="1615"/>
      <c r="CY101" s="1615"/>
      <c r="CZ101" s="1615"/>
      <c r="DA101" s="1771"/>
      <c r="DB101" s="1614"/>
      <c r="DC101" s="1615"/>
      <c r="DD101" s="1615"/>
      <c r="DE101" s="1615"/>
      <c r="DF101" s="1615"/>
      <c r="DG101" s="1615"/>
      <c r="DH101" s="1615"/>
      <c r="DI101" s="1615"/>
      <c r="DJ101" s="1616"/>
    </row>
    <row r="102" spans="2:114" ht="24" customHeight="1">
      <c r="B102" s="1786"/>
      <c r="C102" s="1592"/>
      <c r="D102" s="1790" t="s">
        <v>4194</v>
      </c>
      <c r="E102" s="1745"/>
      <c r="F102" s="1745"/>
      <c r="G102" s="1745"/>
      <c r="H102" s="1745"/>
      <c r="I102" s="1745"/>
      <c r="J102" s="1745"/>
      <c r="K102" s="1745"/>
      <c r="L102" s="1745"/>
      <c r="M102" s="1745"/>
      <c r="N102" s="1745"/>
      <c r="O102" s="1745"/>
      <c r="P102" s="1742"/>
      <c r="Q102" s="1686" t="s">
        <v>4192</v>
      </c>
      <c r="R102" s="1687"/>
      <c r="S102" s="1687"/>
      <c r="T102" s="1688"/>
      <c r="U102" s="1582"/>
      <c r="V102" s="1583"/>
      <c r="W102" s="1583"/>
      <c r="X102" s="1583"/>
      <c r="Y102" s="1583"/>
      <c r="Z102" s="1583"/>
      <c r="AA102" s="1583"/>
      <c r="AB102" s="1583"/>
      <c r="AC102" s="1593"/>
      <c r="AD102" s="1582" t="s">
        <v>4397</v>
      </c>
      <c r="AE102" s="1583"/>
      <c r="AF102" s="1583">
        <v>4704.4799999999996</v>
      </c>
      <c r="AG102" s="1583"/>
      <c r="AH102" s="1583"/>
      <c r="AI102" s="1583"/>
      <c r="AJ102" s="1583"/>
      <c r="AK102" s="1583" t="s">
        <v>4465</v>
      </c>
      <c r="AL102" s="1593"/>
      <c r="AM102" s="1582"/>
      <c r="AN102" s="1583"/>
      <c r="AO102" s="1583"/>
      <c r="AP102" s="1583"/>
      <c r="AQ102" s="1583"/>
      <c r="AR102" s="1583"/>
      <c r="AS102" s="1583"/>
      <c r="AT102" s="1583"/>
      <c r="AU102" s="1593"/>
      <c r="AV102" s="1582" t="s">
        <v>4397</v>
      </c>
      <c r="AW102" s="1583"/>
      <c r="AX102" s="1583">
        <v>662.47499999999991</v>
      </c>
      <c r="AY102" s="1583"/>
      <c r="AZ102" s="1583"/>
      <c r="BA102" s="1583"/>
      <c r="BB102" s="1583"/>
      <c r="BC102" s="1583" t="s">
        <v>4465</v>
      </c>
      <c r="BD102" s="1593"/>
      <c r="BE102" s="1582"/>
      <c r="BF102" s="1583"/>
      <c r="BG102" s="1583"/>
      <c r="BH102" s="1583"/>
      <c r="BI102" s="1583"/>
      <c r="BJ102" s="1583"/>
      <c r="BK102" s="1583"/>
      <c r="BL102" s="1583"/>
      <c r="BM102" s="1593"/>
      <c r="BN102" s="1582" t="s">
        <v>4397</v>
      </c>
      <c r="BO102" s="1583"/>
      <c r="BP102" s="1583">
        <v>625.8119999999999</v>
      </c>
      <c r="BQ102" s="1583"/>
      <c r="BR102" s="1583"/>
      <c r="BS102" s="1583"/>
      <c r="BT102" s="1583"/>
      <c r="BU102" s="1583" t="s">
        <v>4465</v>
      </c>
      <c r="BV102" s="1593"/>
      <c r="BW102" s="764"/>
      <c r="BX102" s="764"/>
      <c r="BY102" s="764"/>
      <c r="BZ102" s="764"/>
      <c r="CA102" s="764"/>
      <c r="CB102" s="764"/>
      <c r="CC102" s="764"/>
      <c r="CD102" s="764"/>
      <c r="CE102" s="764"/>
      <c r="CF102" s="764"/>
      <c r="CG102" s="764"/>
      <c r="CH102" s="764"/>
      <c r="CI102" s="764"/>
      <c r="CJ102" s="764"/>
      <c r="CK102" s="764"/>
      <c r="CL102" s="764"/>
      <c r="CM102" s="764"/>
      <c r="CN102" s="764"/>
      <c r="CO102" s="764"/>
      <c r="CP102" s="764"/>
      <c r="CQ102" s="764"/>
      <c r="CR102" s="764"/>
      <c r="CS102" s="1617"/>
      <c r="CT102" s="1618"/>
      <c r="CU102" s="1618"/>
      <c r="CV102" s="1618"/>
      <c r="CW102" s="1618"/>
      <c r="CX102" s="1618"/>
      <c r="CY102" s="1618"/>
      <c r="CZ102" s="1618"/>
      <c r="DA102" s="1772"/>
      <c r="DB102" s="1617"/>
      <c r="DC102" s="1618"/>
      <c r="DD102" s="1618"/>
      <c r="DE102" s="1618"/>
      <c r="DF102" s="1618"/>
      <c r="DG102" s="1618"/>
      <c r="DH102" s="1618"/>
      <c r="DI102" s="1618"/>
      <c r="DJ102" s="1619"/>
    </row>
    <row r="103" spans="2:114" ht="24" customHeight="1">
      <c r="B103" s="1786"/>
      <c r="C103" s="1592"/>
      <c r="D103" s="1789" t="s">
        <v>4195</v>
      </c>
      <c r="E103" s="1743"/>
      <c r="F103" s="1743"/>
      <c r="G103" s="1743"/>
      <c r="H103" s="1743"/>
      <c r="I103" s="1743"/>
      <c r="J103" s="1743"/>
      <c r="K103" s="1743"/>
      <c r="L103" s="1743"/>
      <c r="M103" s="1743"/>
      <c r="N103" s="1743"/>
      <c r="O103" s="1743"/>
      <c r="P103" s="1744"/>
      <c r="Q103" s="1686" t="s">
        <v>4228</v>
      </c>
      <c r="R103" s="1687"/>
      <c r="S103" s="1687"/>
      <c r="T103" s="1688"/>
      <c r="U103" s="1603">
        <v>141.6</v>
      </c>
      <c r="V103" s="1585"/>
      <c r="W103" s="1585"/>
      <c r="X103" s="1585"/>
      <c r="Y103" s="1585"/>
      <c r="Z103" s="1585"/>
      <c r="AA103" s="1585"/>
      <c r="AB103" s="1585"/>
      <c r="AC103" s="1610"/>
      <c r="AD103" s="1603">
        <v>5168.3999999999996</v>
      </c>
      <c r="AE103" s="1585"/>
      <c r="AF103" s="1585"/>
      <c r="AG103" s="1585"/>
      <c r="AH103" s="1585"/>
      <c r="AI103" s="1585"/>
      <c r="AJ103" s="1585"/>
      <c r="AK103" s="1585"/>
      <c r="AL103" s="1610"/>
      <c r="AM103" s="1603">
        <v>19.25</v>
      </c>
      <c r="AN103" s="1585"/>
      <c r="AO103" s="1585"/>
      <c r="AP103" s="1585"/>
      <c r="AQ103" s="1585"/>
      <c r="AR103" s="1585"/>
      <c r="AS103" s="1585"/>
      <c r="AT103" s="1585"/>
      <c r="AU103" s="1610"/>
      <c r="AV103" s="1603">
        <v>702.625</v>
      </c>
      <c r="AW103" s="1585"/>
      <c r="AX103" s="1585"/>
      <c r="AY103" s="1585"/>
      <c r="AZ103" s="1585"/>
      <c r="BA103" s="1585"/>
      <c r="BB103" s="1585"/>
      <c r="BC103" s="1585"/>
      <c r="BD103" s="1610"/>
      <c r="BE103" s="1603">
        <v>18.239999999999998</v>
      </c>
      <c r="BF103" s="1585"/>
      <c r="BG103" s="1585"/>
      <c r="BH103" s="1585"/>
      <c r="BI103" s="1585"/>
      <c r="BJ103" s="1585"/>
      <c r="BK103" s="1585"/>
      <c r="BL103" s="1585"/>
      <c r="BM103" s="1610"/>
      <c r="BN103" s="1603">
        <v>665.76</v>
      </c>
      <c r="BO103" s="1585"/>
      <c r="BP103" s="1585"/>
      <c r="BQ103" s="1585"/>
      <c r="BR103" s="1585"/>
      <c r="BS103" s="1585"/>
      <c r="BT103" s="1585"/>
      <c r="BU103" s="1585"/>
      <c r="BV103" s="1610"/>
      <c r="BW103" s="765"/>
      <c r="BX103" s="765"/>
      <c r="BY103" s="765"/>
      <c r="BZ103" s="765"/>
      <c r="CA103" s="765"/>
      <c r="CB103" s="765"/>
      <c r="CC103" s="765"/>
      <c r="CD103" s="765"/>
      <c r="CE103" s="765"/>
      <c r="CF103" s="765"/>
      <c r="CG103" s="765"/>
      <c r="CH103" s="765"/>
      <c r="CI103" s="765"/>
      <c r="CJ103" s="765"/>
      <c r="CK103" s="765"/>
      <c r="CL103" s="765"/>
      <c r="CM103" s="765"/>
      <c r="CN103" s="765"/>
      <c r="CO103" s="765"/>
      <c r="CP103" s="765"/>
      <c r="CQ103" s="765"/>
      <c r="CR103" s="765"/>
      <c r="CS103" s="1614"/>
      <c r="CT103" s="1615"/>
      <c r="CU103" s="1615"/>
      <c r="CV103" s="1615"/>
      <c r="CW103" s="1615"/>
      <c r="CX103" s="1615"/>
      <c r="CY103" s="1615"/>
      <c r="CZ103" s="1615"/>
      <c r="DA103" s="1771"/>
      <c r="DB103" s="1614"/>
      <c r="DC103" s="1615"/>
      <c r="DD103" s="1615"/>
      <c r="DE103" s="1615"/>
      <c r="DF103" s="1615"/>
      <c r="DG103" s="1615"/>
      <c r="DH103" s="1615"/>
      <c r="DI103" s="1615"/>
      <c r="DJ103" s="1616"/>
    </row>
    <row r="104" spans="2:114" ht="24" customHeight="1">
      <c r="B104" s="1786"/>
      <c r="C104" s="1592"/>
      <c r="D104" s="1790" t="s">
        <v>4195</v>
      </c>
      <c r="E104" s="1745"/>
      <c r="F104" s="1745"/>
      <c r="G104" s="1745"/>
      <c r="H104" s="1745"/>
      <c r="I104" s="1745"/>
      <c r="J104" s="1745"/>
      <c r="K104" s="1745"/>
      <c r="L104" s="1745"/>
      <c r="M104" s="1745"/>
      <c r="N104" s="1745"/>
      <c r="O104" s="1745"/>
      <c r="P104" s="1742"/>
      <c r="Q104" s="1686" t="s">
        <v>4192</v>
      </c>
      <c r="R104" s="1687"/>
      <c r="S104" s="1687"/>
      <c r="T104" s="1688"/>
      <c r="U104" s="1582"/>
      <c r="V104" s="1583"/>
      <c r="W104" s="1583"/>
      <c r="X104" s="1583"/>
      <c r="Y104" s="1583"/>
      <c r="Z104" s="1583"/>
      <c r="AA104" s="1583"/>
      <c r="AB104" s="1583"/>
      <c r="AC104" s="1593"/>
      <c r="AD104" s="1582" t="s">
        <v>4397</v>
      </c>
      <c r="AE104" s="1583"/>
      <c r="AF104" s="1583">
        <v>5196.72</v>
      </c>
      <c r="AG104" s="1583"/>
      <c r="AH104" s="1583"/>
      <c r="AI104" s="1583"/>
      <c r="AJ104" s="1583"/>
      <c r="AK104" s="1583" t="s">
        <v>4465</v>
      </c>
      <c r="AL104" s="1593"/>
      <c r="AM104" s="1582"/>
      <c r="AN104" s="1583"/>
      <c r="AO104" s="1583"/>
      <c r="AP104" s="1583"/>
      <c r="AQ104" s="1583"/>
      <c r="AR104" s="1583"/>
      <c r="AS104" s="1583"/>
      <c r="AT104" s="1583"/>
      <c r="AU104" s="1593"/>
      <c r="AV104" s="1582" t="s">
        <v>4397</v>
      </c>
      <c r="AW104" s="1583"/>
      <c r="AX104" s="1583">
        <v>706.47500000000002</v>
      </c>
      <c r="AY104" s="1583"/>
      <c r="AZ104" s="1583"/>
      <c r="BA104" s="1583"/>
      <c r="BB104" s="1583"/>
      <c r="BC104" s="1583" t="s">
        <v>4465</v>
      </c>
      <c r="BD104" s="1593"/>
      <c r="BE104" s="1582"/>
      <c r="BF104" s="1583"/>
      <c r="BG104" s="1583"/>
      <c r="BH104" s="1583"/>
      <c r="BI104" s="1583"/>
      <c r="BJ104" s="1583"/>
      <c r="BK104" s="1583"/>
      <c r="BL104" s="1583"/>
      <c r="BM104" s="1593"/>
      <c r="BN104" s="1582" t="s">
        <v>4397</v>
      </c>
      <c r="BO104" s="1583"/>
      <c r="BP104" s="1583">
        <v>669.40800000000002</v>
      </c>
      <c r="BQ104" s="1583"/>
      <c r="BR104" s="1583"/>
      <c r="BS104" s="1583"/>
      <c r="BT104" s="1583"/>
      <c r="BU104" s="1583" t="s">
        <v>4465</v>
      </c>
      <c r="BV104" s="1593"/>
      <c r="BW104" s="764"/>
      <c r="BX104" s="764"/>
      <c r="BY104" s="764"/>
      <c r="BZ104" s="764"/>
      <c r="CA104" s="764"/>
      <c r="CB104" s="764"/>
      <c r="CC104" s="764"/>
      <c r="CD104" s="764"/>
      <c r="CE104" s="764"/>
      <c r="CF104" s="764"/>
      <c r="CG104" s="764"/>
      <c r="CH104" s="764"/>
      <c r="CI104" s="764"/>
      <c r="CJ104" s="764"/>
      <c r="CK104" s="764"/>
      <c r="CL104" s="764"/>
      <c r="CM104" s="764"/>
      <c r="CN104" s="764"/>
      <c r="CO104" s="764"/>
      <c r="CP104" s="764"/>
      <c r="CQ104" s="764"/>
      <c r="CR104" s="764"/>
      <c r="CS104" s="1617"/>
      <c r="CT104" s="1618"/>
      <c r="CU104" s="1618"/>
      <c r="CV104" s="1618"/>
      <c r="CW104" s="1618"/>
      <c r="CX104" s="1618"/>
      <c r="CY104" s="1618"/>
      <c r="CZ104" s="1618"/>
      <c r="DA104" s="1772"/>
      <c r="DB104" s="1617"/>
      <c r="DC104" s="1618"/>
      <c r="DD104" s="1618"/>
      <c r="DE104" s="1618"/>
      <c r="DF104" s="1618"/>
      <c r="DG104" s="1618"/>
      <c r="DH104" s="1618"/>
      <c r="DI104" s="1618"/>
      <c r="DJ104" s="1619"/>
    </row>
    <row r="105" spans="2:114" ht="24" customHeight="1">
      <c r="B105" s="1786"/>
      <c r="C105" s="1592"/>
      <c r="D105" s="1789" t="s">
        <v>4196</v>
      </c>
      <c r="E105" s="1743"/>
      <c r="F105" s="1743"/>
      <c r="G105" s="1743"/>
      <c r="H105" s="1743"/>
      <c r="I105" s="1743"/>
      <c r="J105" s="1743"/>
      <c r="K105" s="1743"/>
      <c r="L105" s="1743"/>
      <c r="M105" s="1743"/>
      <c r="N105" s="1743"/>
      <c r="O105" s="1743"/>
      <c r="P105" s="1744"/>
      <c r="Q105" s="1686" t="s">
        <v>4228</v>
      </c>
      <c r="R105" s="1687"/>
      <c r="S105" s="1687"/>
      <c r="T105" s="1688"/>
      <c r="U105" s="1603">
        <v>153.6</v>
      </c>
      <c r="V105" s="1585"/>
      <c r="W105" s="1585"/>
      <c r="X105" s="1585"/>
      <c r="Y105" s="1585"/>
      <c r="Z105" s="1585"/>
      <c r="AA105" s="1585"/>
      <c r="AB105" s="1585"/>
      <c r="AC105" s="1610"/>
      <c r="AD105" s="1603">
        <v>5836.8</v>
      </c>
      <c r="AE105" s="1585"/>
      <c r="AF105" s="1585"/>
      <c r="AG105" s="1585"/>
      <c r="AH105" s="1585"/>
      <c r="AI105" s="1585"/>
      <c r="AJ105" s="1585"/>
      <c r="AK105" s="1585"/>
      <c r="AL105" s="1610"/>
      <c r="AM105" s="1603">
        <v>20.25</v>
      </c>
      <c r="AN105" s="1585"/>
      <c r="AO105" s="1585"/>
      <c r="AP105" s="1585"/>
      <c r="AQ105" s="1585"/>
      <c r="AR105" s="1585"/>
      <c r="AS105" s="1585"/>
      <c r="AT105" s="1585"/>
      <c r="AU105" s="1610"/>
      <c r="AV105" s="1603">
        <v>769.5</v>
      </c>
      <c r="AW105" s="1585"/>
      <c r="AX105" s="1585"/>
      <c r="AY105" s="1585"/>
      <c r="AZ105" s="1585"/>
      <c r="BA105" s="1585"/>
      <c r="BB105" s="1585"/>
      <c r="BC105" s="1585"/>
      <c r="BD105" s="1610"/>
      <c r="BE105" s="1603">
        <v>19.239999999999998</v>
      </c>
      <c r="BF105" s="1585"/>
      <c r="BG105" s="1585"/>
      <c r="BH105" s="1585"/>
      <c r="BI105" s="1585"/>
      <c r="BJ105" s="1585"/>
      <c r="BK105" s="1585"/>
      <c r="BL105" s="1585"/>
      <c r="BM105" s="1610"/>
      <c r="BN105" s="1603">
        <v>731.11999999999989</v>
      </c>
      <c r="BO105" s="1585"/>
      <c r="BP105" s="1585"/>
      <c r="BQ105" s="1585"/>
      <c r="BR105" s="1585"/>
      <c r="BS105" s="1585"/>
      <c r="BT105" s="1585"/>
      <c r="BU105" s="1585"/>
      <c r="BV105" s="1610"/>
      <c r="BW105" s="765"/>
      <c r="BX105" s="765"/>
      <c r="BY105" s="765"/>
      <c r="BZ105" s="765"/>
      <c r="CA105" s="765"/>
      <c r="CB105" s="765"/>
      <c r="CC105" s="765"/>
      <c r="CD105" s="765"/>
      <c r="CE105" s="765"/>
      <c r="CF105" s="765"/>
      <c r="CG105" s="765"/>
      <c r="CH105" s="765"/>
      <c r="CI105" s="765"/>
      <c r="CJ105" s="765"/>
      <c r="CK105" s="765"/>
      <c r="CL105" s="765"/>
      <c r="CM105" s="765"/>
      <c r="CN105" s="765"/>
      <c r="CO105" s="765"/>
      <c r="CP105" s="765"/>
      <c r="CQ105" s="765"/>
      <c r="CR105" s="765"/>
      <c r="CS105" s="1614"/>
      <c r="CT105" s="1615"/>
      <c r="CU105" s="1615"/>
      <c r="CV105" s="1615"/>
      <c r="CW105" s="1615"/>
      <c r="CX105" s="1615"/>
      <c r="CY105" s="1615"/>
      <c r="CZ105" s="1615"/>
      <c r="DA105" s="1771"/>
      <c r="DB105" s="1614"/>
      <c r="DC105" s="1615"/>
      <c r="DD105" s="1615"/>
      <c r="DE105" s="1615"/>
      <c r="DF105" s="1615"/>
      <c r="DG105" s="1615"/>
      <c r="DH105" s="1615"/>
      <c r="DI105" s="1615"/>
      <c r="DJ105" s="1616"/>
    </row>
    <row r="106" spans="2:114" ht="24" customHeight="1">
      <c r="B106" s="1786"/>
      <c r="C106" s="1592"/>
      <c r="D106" s="1790" t="s">
        <v>4196</v>
      </c>
      <c r="E106" s="1745"/>
      <c r="F106" s="1745"/>
      <c r="G106" s="1745"/>
      <c r="H106" s="1745"/>
      <c r="I106" s="1745"/>
      <c r="J106" s="1745"/>
      <c r="K106" s="1745"/>
      <c r="L106" s="1745"/>
      <c r="M106" s="1745"/>
      <c r="N106" s="1745"/>
      <c r="O106" s="1745"/>
      <c r="P106" s="1742"/>
      <c r="Q106" s="1686" t="s">
        <v>4192</v>
      </c>
      <c r="R106" s="1687"/>
      <c r="S106" s="1687"/>
      <c r="T106" s="1688"/>
      <c r="U106" s="1582"/>
      <c r="V106" s="1583"/>
      <c r="W106" s="1583"/>
      <c r="X106" s="1583"/>
      <c r="Y106" s="1583"/>
      <c r="Z106" s="1583"/>
      <c r="AA106" s="1583"/>
      <c r="AB106" s="1583"/>
      <c r="AC106" s="1593"/>
      <c r="AD106" s="1582" t="s">
        <v>4397</v>
      </c>
      <c r="AE106" s="1583"/>
      <c r="AF106" s="1583">
        <v>5790.72</v>
      </c>
      <c r="AG106" s="1583"/>
      <c r="AH106" s="1583"/>
      <c r="AI106" s="1583"/>
      <c r="AJ106" s="1583"/>
      <c r="AK106" s="1583" t="s">
        <v>4465</v>
      </c>
      <c r="AL106" s="1593"/>
      <c r="AM106" s="1582"/>
      <c r="AN106" s="1583"/>
      <c r="AO106" s="1583"/>
      <c r="AP106" s="1583"/>
      <c r="AQ106" s="1583"/>
      <c r="AR106" s="1583"/>
      <c r="AS106" s="1583"/>
      <c r="AT106" s="1583"/>
      <c r="AU106" s="1593"/>
      <c r="AV106" s="1582" t="s">
        <v>4397</v>
      </c>
      <c r="AW106" s="1583"/>
      <c r="AX106" s="1583">
        <v>763.42500000000007</v>
      </c>
      <c r="AY106" s="1583"/>
      <c r="AZ106" s="1583"/>
      <c r="BA106" s="1583"/>
      <c r="BB106" s="1583"/>
      <c r="BC106" s="1583" t="s">
        <v>4465</v>
      </c>
      <c r="BD106" s="1593"/>
      <c r="BE106" s="1582"/>
      <c r="BF106" s="1583"/>
      <c r="BG106" s="1583"/>
      <c r="BH106" s="1583"/>
      <c r="BI106" s="1583"/>
      <c r="BJ106" s="1583"/>
      <c r="BK106" s="1583"/>
      <c r="BL106" s="1583"/>
      <c r="BM106" s="1593"/>
      <c r="BN106" s="1582" t="s">
        <v>4397</v>
      </c>
      <c r="BO106" s="1583"/>
      <c r="BP106" s="1583">
        <v>725.34799999999996</v>
      </c>
      <c r="BQ106" s="1583"/>
      <c r="BR106" s="1583"/>
      <c r="BS106" s="1583"/>
      <c r="BT106" s="1583"/>
      <c r="BU106" s="1583" t="s">
        <v>4465</v>
      </c>
      <c r="BV106" s="1593"/>
      <c r="BW106" s="764"/>
      <c r="BX106" s="764"/>
      <c r="BY106" s="764"/>
      <c r="BZ106" s="764"/>
      <c r="CA106" s="764"/>
      <c r="CB106" s="764"/>
      <c r="CC106" s="764"/>
      <c r="CD106" s="764"/>
      <c r="CE106" s="764"/>
      <c r="CF106" s="764"/>
      <c r="CG106" s="764"/>
      <c r="CH106" s="764"/>
      <c r="CI106" s="764"/>
      <c r="CJ106" s="764"/>
      <c r="CK106" s="764"/>
      <c r="CL106" s="764"/>
      <c r="CM106" s="764"/>
      <c r="CN106" s="764"/>
      <c r="CO106" s="764"/>
      <c r="CP106" s="764"/>
      <c r="CQ106" s="764"/>
      <c r="CR106" s="764"/>
      <c r="CS106" s="1617"/>
      <c r="CT106" s="1618"/>
      <c r="CU106" s="1618"/>
      <c r="CV106" s="1618"/>
      <c r="CW106" s="1618"/>
      <c r="CX106" s="1618"/>
      <c r="CY106" s="1618"/>
      <c r="CZ106" s="1618"/>
      <c r="DA106" s="1772"/>
      <c r="DB106" s="1617"/>
      <c r="DC106" s="1618"/>
      <c r="DD106" s="1618"/>
      <c r="DE106" s="1618"/>
      <c r="DF106" s="1618"/>
      <c r="DG106" s="1618"/>
      <c r="DH106" s="1618"/>
      <c r="DI106" s="1618"/>
      <c r="DJ106" s="1619"/>
    </row>
    <row r="107" spans="2:114" ht="24" customHeight="1">
      <c r="B107" s="1786"/>
      <c r="C107" s="1592"/>
      <c r="D107" s="1789" t="s">
        <v>4197</v>
      </c>
      <c r="E107" s="1743"/>
      <c r="F107" s="1743"/>
      <c r="G107" s="1743"/>
      <c r="H107" s="1743"/>
      <c r="I107" s="1743"/>
      <c r="J107" s="1743"/>
      <c r="K107" s="1743"/>
      <c r="L107" s="1743"/>
      <c r="M107" s="1743"/>
      <c r="N107" s="1743"/>
      <c r="O107" s="1743"/>
      <c r="P107" s="1744"/>
      <c r="Q107" s="1686" t="s">
        <v>4228</v>
      </c>
      <c r="R107" s="1687"/>
      <c r="S107" s="1687"/>
      <c r="T107" s="1688"/>
      <c r="U107" s="1603">
        <v>165.6</v>
      </c>
      <c r="V107" s="1585"/>
      <c r="W107" s="1585"/>
      <c r="X107" s="1585"/>
      <c r="Y107" s="1585"/>
      <c r="Z107" s="1585"/>
      <c r="AA107" s="1585"/>
      <c r="AB107" s="1585"/>
      <c r="AC107" s="1610"/>
      <c r="AD107" s="1603">
        <v>6441.8399999999992</v>
      </c>
      <c r="AE107" s="1585"/>
      <c r="AF107" s="1585"/>
      <c r="AG107" s="1585"/>
      <c r="AH107" s="1585"/>
      <c r="AI107" s="1585"/>
      <c r="AJ107" s="1585"/>
      <c r="AK107" s="1585"/>
      <c r="AL107" s="1610"/>
      <c r="AM107" s="1603">
        <v>21.25</v>
      </c>
      <c r="AN107" s="1585"/>
      <c r="AO107" s="1585"/>
      <c r="AP107" s="1585"/>
      <c r="AQ107" s="1585"/>
      <c r="AR107" s="1585"/>
      <c r="AS107" s="1585"/>
      <c r="AT107" s="1585"/>
      <c r="AU107" s="1610"/>
      <c r="AV107" s="1603">
        <v>826.625</v>
      </c>
      <c r="AW107" s="1585"/>
      <c r="AX107" s="1585"/>
      <c r="AY107" s="1585"/>
      <c r="AZ107" s="1585"/>
      <c r="BA107" s="1585"/>
      <c r="BB107" s="1585"/>
      <c r="BC107" s="1585"/>
      <c r="BD107" s="1610"/>
      <c r="BE107" s="1603">
        <v>20.239999999999998</v>
      </c>
      <c r="BF107" s="1585"/>
      <c r="BG107" s="1585"/>
      <c r="BH107" s="1585"/>
      <c r="BI107" s="1585"/>
      <c r="BJ107" s="1585"/>
      <c r="BK107" s="1585"/>
      <c r="BL107" s="1585"/>
      <c r="BM107" s="1610"/>
      <c r="BN107" s="1603">
        <v>787.3359999999999</v>
      </c>
      <c r="BO107" s="1585"/>
      <c r="BP107" s="1585"/>
      <c r="BQ107" s="1585"/>
      <c r="BR107" s="1585"/>
      <c r="BS107" s="1585"/>
      <c r="BT107" s="1585"/>
      <c r="BU107" s="1585"/>
      <c r="BV107" s="1610"/>
      <c r="BW107" s="765"/>
      <c r="BX107" s="765"/>
      <c r="BY107" s="765"/>
      <c r="BZ107" s="765"/>
      <c r="CA107" s="765"/>
      <c r="CB107" s="765"/>
      <c r="CC107" s="765"/>
      <c r="CD107" s="765"/>
      <c r="CE107" s="765"/>
      <c r="CF107" s="765"/>
      <c r="CG107" s="765"/>
      <c r="CH107" s="765"/>
      <c r="CI107" s="765"/>
      <c r="CJ107" s="765"/>
      <c r="CK107" s="765"/>
      <c r="CL107" s="765"/>
      <c r="CM107" s="765"/>
      <c r="CN107" s="765"/>
      <c r="CO107" s="765"/>
      <c r="CP107" s="765"/>
      <c r="CQ107" s="765"/>
      <c r="CR107" s="765"/>
      <c r="CS107" s="1614"/>
      <c r="CT107" s="1615"/>
      <c r="CU107" s="1615"/>
      <c r="CV107" s="1615"/>
      <c r="CW107" s="1615"/>
      <c r="CX107" s="1615"/>
      <c r="CY107" s="1615"/>
      <c r="CZ107" s="1615"/>
      <c r="DA107" s="1771"/>
      <c r="DB107" s="1614"/>
      <c r="DC107" s="1615"/>
      <c r="DD107" s="1615"/>
      <c r="DE107" s="1615"/>
      <c r="DF107" s="1615"/>
      <c r="DG107" s="1615"/>
      <c r="DH107" s="1615"/>
      <c r="DI107" s="1615"/>
      <c r="DJ107" s="1616"/>
    </row>
    <row r="108" spans="2:114" ht="24" customHeight="1">
      <c r="B108" s="1786"/>
      <c r="C108" s="1592"/>
      <c r="D108" s="1790" t="s">
        <v>4197</v>
      </c>
      <c r="E108" s="1745"/>
      <c r="F108" s="1745"/>
      <c r="G108" s="1745"/>
      <c r="H108" s="1745"/>
      <c r="I108" s="1745"/>
      <c r="J108" s="1745"/>
      <c r="K108" s="1745"/>
      <c r="L108" s="1745"/>
      <c r="M108" s="1745"/>
      <c r="N108" s="1745"/>
      <c r="O108" s="1745"/>
      <c r="P108" s="1742"/>
      <c r="Q108" s="1686" t="s">
        <v>4192</v>
      </c>
      <c r="R108" s="1687"/>
      <c r="S108" s="1687"/>
      <c r="T108" s="1688"/>
      <c r="U108" s="1582"/>
      <c r="V108" s="1583"/>
      <c r="W108" s="1583"/>
      <c r="X108" s="1583"/>
      <c r="Y108" s="1583"/>
      <c r="Z108" s="1583"/>
      <c r="AA108" s="1583"/>
      <c r="AB108" s="1583"/>
      <c r="AC108" s="1593"/>
      <c r="AD108" s="1582" t="s">
        <v>4397</v>
      </c>
      <c r="AE108" s="1583"/>
      <c r="AF108" s="1583">
        <v>6474.96</v>
      </c>
      <c r="AG108" s="1583"/>
      <c r="AH108" s="1583"/>
      <c r="AI108" s="1583"/>
      <c r="AJ108" s="1583"/>
      <c r="AK108" s="1583" t="s">
        <v>4465</v>
      </c>
      <c r="AL108" s="1593"/>
      <c r="AM108" s="1582"/>
      <c r="AN108" s="1583"/>
      <c r="AO108" s="1583"/>
      <c r="AP108" s="1583"/>
      <c r="AQ108" s="1583"/>
      <c r="AR108" s="1583"/>
      <c r="AS108" s="1583"/>
      <c r="AT108" s="1583"/>
      <c r="AU108" s="1593"/>
      <c r="AV108" s="1582" t="s">
        <v>4397</v>
      </c>
      <c r="AW108" s="1583"/>
      <c r="AX108" s="1583">
        <v>830.875</v>
      </c>
      <c r="AY108" s="1583"/>
      <c r="AZ108" s="1583"/>
      <c r="BA108" s="1583"/>
      <c r="BB108" s="1583"/>
      <c r="BC108" s="1583" t="s">
        <v>4465</v>
      </c>
      <c r="BD108" s="1593"/>
      <c r="BE108" s="1582"/>
      <c r="BF108" s="1583"/>
      <c r="BG108" s="1583"/>
      <c r="BH108" s="1583"/>
      <c r="BI108" s="1583"/>
      <c r="BJ108" s="1583"/>
      <c r="BK108" s="1583"/>
      <c r="BL108" s="1583"/>
      <c r="BM108" s="1593"/>
      <c r="BN108" s="1582" t="s">
        <v>4397</v>
      </c>
      <c r="BO108" s="1583"/>
      <c r="BP108" s="1583">
        <v>791.38400000000001</v>
      </c>
      <c r="BQ108" s="1583"/>
      <c r="BR108" s="1583"/>
      <c r="BS108" s="1583"/>
      <c r="BT108" s="1583"/>
      <c r="BU108" s="1583" t="s">
        <v>4465</v>
      </c>
      <c r="BV108" s="1593"/>
      <c r="BW108" s="764"/>
      <c r="BX108" s="764"/>
      <c r="BY108" s="764"/>
      <c r="BZ108" s="764"/>
      <c r="CA108" s="764"/>
      <c r="CB108" s="764"/>
      <c r="CC108" s="764"/>
      <c r="CD108" s="764"/>
      <c r="CE108" s="764"/>
      <c r="CF108" s="764"/>
      <c r="CG108" s="764"/>
      <c r="CH108" s="764"/>
      <c r="CI108" s="764"/>
      <c r="CJ108" s="764"/>
      <c r="CK108" s="764"/>
      <c r="CL108" s="764"/>
      <c r="CM108" s="764"/>
      <c r="CN108" s="764"/>
      <c r="CO108" s="764"/>
      <c r="CP108" s="764"/>
      <c r="CQ108" s="764"/>
      <c r="CR108" s="764"/>
      <c r="CS108" s="1617"/>
      <c r="CT108" s="1618"/>
      <c r="CU108" s="1618"/>
      <c r="CV108" s="1618"/>
      <c r="CW108" s="1618"/>
      <c r="CX108" s="1618"/>
      <c r="CY108" s="1618"/>
      <c r="CZ108" s="1618"/>
      <c r="DA108" s="1772"/>
      <c r="DB108" s="1617"/>
      <c r="DC108" s="1618"/>
      <c r="DD108" s="1618"/>
      <c r="DE108" s="1618"/>
      <c r="DF108" s="1618"/>
      <c r="DG108" s="1618"/>
      <c r="DH108" s="1618"/>
      <c r="DI108" s="1618"/>
      <c r="DJ108" s="1619"/>
    </row>
    <row r="109" spans="2:114" ht="24" customHeight="1">
      <c r="B109" s="1786"/>
      <c r="C109" s="1592"/>
      <c r="D109" s="1789" t="s">
        <v>4198</v>
      </c>
      <c r="E109" s="1743"/>
      <c r="F109" s="1743"/>
      <c r="G109" s="1743"/>
      <c r="H109" s="1743"/>
      <c r="I109" s="1743"/>
      <c r="J109" s="1743"/>
      <c r="K109" s="1743"/>
      <c r="L109" s="1743"/>
      <c r="M109" s="1743"/>
      <c r="N109" s="1743"/>
      <c r="O109" s="1743"/>
      <c r="P109" s="1744"/>
      <c r="Q109" s="1686" t="s">
        <v>4228</v>
      </c>
      <c r="R109" s="1687"/>
      <c r="S109" s="1687"/>
      <c r="T109" s="1688"/>
      <c r="U109" s="1603">
        <v>177.60000000000002</v>
      </c>
      <c r="V109" s="1585"/>
      <c r="W109" s="1585"/>
      <c r="X109" s="1585"/>
      <c r="Y109" s="1585"/>
      <c r="Z109" s="1585"/>
      <c r="AA109" s="1585"/>
      <c r="AB109" s="1585"/>
      <c r="AC109" s="1610"/>
      <c r="AD109" s="1603">
        <v>7423.68</v>
      </c>
      <c r="AE109" s="1585"/>
      <c r="AF109" s="1585"/>
      <c r="AG109" s="1585"/>
      <c r="AH109" s="1585"/>
      <c r="AI109" s="1585"/>
      <c r="AJ109" s="1585"/>
      <c r="AK109" s="1585"/>
      <c r="AL109" s="1610"/>
      <c r="AM109" s="1603">
        <v>22.25</v>
      </c>
      <c r="AN109" s="1585"/>
      <c r="AO109" s="1585"/>
      <c r="AP109" s="1585"/>
      <c r="AQ109" s="1585"/>
      <c r="AR109" s="1585"/>
      <c r="AS109" s="1585"/>
      <c r="AT109" s="1585"/>
      <c r="AU109" s="1610"/>
      <c r="AV109" s="1603">
        <v>930.05</v>
      </c>
      <c r="AW109" s="1585"/>
      <c r="AX109" s="1585"/>
      <c r="AY109" s="1585"/>
      <c r="AZ109" s="1585"/>
      <c r="BA109" s="1585"/>
      <c r="BB109" s="1585"/>
      <c r="BC109" s="1585"/>
      <c r="BD109" s="1610"/>
      <c r="BE109" s="1603">
        <v>21.24</v>
      </c>
      <c r="BF109" s="1585"/>
      <c r="BG109" s="1585"/>
      <c r="BH109" s="1585"/>
      <c r="BI109" s="1585"/>
      <c r="BJ109" s="1585"/>
      <c r="BK109" s="1585"/>
      <c r="BL109" s="1585"/>
      <c r="BM109" s="1610"/>
      <c r="BN109" s="1603">
        <v>887.83199999999988</v>
      </c>
      <c r="BO109" s="1585"/>
      <c r="BP109" s="1585"/>
      <c r="BQ109" s="1585"/>
      <c r="BR109" s="1585"/>
      <c r="BS109" s="1585"/>
      <c r="BT109" s="1585"/>
      <c r="BU109" s="1585"/>
      <c r="BV109" s="1610"/>
      <c r="BW109" s="765"/>
      <c r="BX109" s="765"/>
      <c r="BY109" s="765"/>
      <c r="BZ109" s="765"/>
      <c r="CA109" s="765"/>
      <c r="CB109" s="765"/>
      <c r="CC109" s="765"/>
      <c r="CD109" s="765"/>
      <c r="CE109" s="765"/>
      <c r="CF109" s="765"/>
      <c r="CG109" s="765"/>
      <c r="CH109" s="765"/>
      <c r="CI109" s="765"/>
      <c r="CJ109" s="765"/>
      <c r="CK109" s="765"/>
      <c r="CL109" s="765"/>
      <c r="CM109" s="765"/>
      <c r="CN109" s="765"/>
      <c r="CO109" s="765"/>
      <c r="CP109" s="765"/>
      <c r="CQ109" s="765"/>
      <c r="CR109" s="765"/>
      <c r="CS109" s="1614"/>
      <c r="CT109" s="1615"/>
      <c r="CU109" s="1615"/>
      <c r="CV109" s="1615"/>
      <c r="CW109" s="1615"/>
      <c r="CX109" s="1615"/>
      <c r="CY109" s="1615"/>
      <c r="CZ109" s="1615"/>
      <c r="DA109" s="1771"/>
      <c r="DB109" s="1614"/>
      <c r="DC109" s="1615"/>
      <c r="DD109" s="1615"/>
      <c r="DE109" s="1615"/>
      <c r="DF109" s="1615"/>
      <c r="DG109" s="1615"/>
      <c r="DH109" s="1615"/>
      <c r="DI109" s="1615"/>
      <c r="DJ109" s="1616"/>
    </row>
    <row r="110" spans="2:114" ht="24" customHeight="1">
      <c r="B110" s="1786"/>
      <c r="C110" s="1592"/>
      <c r="D110" s="1790" t="s">
        <v>4198</v>
      </c>
      <c r="E110" s="1745"/>
      <c r="F110" s="1745"/>
      <c r="G110" s="1745"/>
      <c r="H110" s="1745"/>
      <c r="I110" s="1745"/>
      <c r="J110" s="1745"/>
      <c r="K110" s="1745"/>
      <c r="L110" s="1745"/>
      <c r="M110" s="1745"/>
      <c r="N110" s="1745"/>
      <c r="O110" s="1745"/>
      <c r="P110" s="1742"/>
      <c r="Q110" s="1686" t="s">
        <v>4192</v>
      </c>
      <c r="R110" s="1687"/>
      <c r="S110" s="1687"/>
      <c r="T110" s="1688"/>
      <c r="U110" s="1582"/>
      <c r="V110" s="1583"/>
      <c r="W110" s="1583"/>
      <c r="X110" s="1583"/>
      <c r="Y110" s="1583"/>
      <c r="Z110" s="1583"/>
      <c r="AA110" s="1583"/>
      <c r="AB110" s="1583"/>
      <c r="AC110" s="1593"/>
      <c r="AD110" s="1582" t="s">
        <v>4397</v>
      </c>
      <c r="AE110" s="1583"/>
      <c r="AF110" s="1583">
        <v>7441.4400000000005</v>
      </c>
      <c r="AG110" s="1583"/>
      <c r="AH110" s="1583"/>
      <c r="AI110" s="1583"/>
      <c r="AJ110" s="1583"/>
      <c r="AK110" s="1583" t="s">
        <v>4465</v>
      </c>
      <c r="AL110" s="1593"/>
      <c r="AM110" s="1582"/>
      <c r="AN110" s="1583"/>
      <c r="AO110" s="1583"/>
      <c r="AP110" s="1583"/>
      <c r="AQ110" s="1583"/>
      <c r="AR110" s="1583"/>
      <c r="AS110" s="1583"/>
      <c r="AT110" s="1583"/>
      <c r="AU110" s="1593"/>
      <c r="AV110" s="1582" t="s">
        <v>4397</v>
      </c>
      <c r="AW110" s="1583"/>
      <c r="AX110" s="1583">
        <v>932.27499999999998</v>
      </c>
      <c r="AY110" s="1583"/>
      <c r="AZ110" s="1583"/>
      <c r="BA110" s="1583"/>
      <c r="BB110" s="1583"/>
      <c r="BC110" s="1583" t="s">
        <v>4465</v>
      </c>
      <c r="BD110" s="1593"/>
      <c r="BE110" s="1582"/>
      <c r="BF110" s="1583"/>
      <c r="BG110" s="1583"/>
      <c r="BH110" s="1583"/>
      <c r="BI110" s="1583"/>
      <c r="BJ110" s="1583"/>
      <c r="BK110" s="1583"/>
      <c r="BL110" s="1583"/>
      <c r="BM110" s="1593"/>
      <c r="BN110" s="1582" t="s">
        <v>4397</v>
      </c>
      <c r="BO110" s="1583"/>
      <c r="BP110" s="1583">
        <v>889.9559999999999</v>
      </c>
      <c r="BQ110" s="1583"/>
      <c r="BR110" s="1583"/>
      <c r="BS110" s="1583"/>
      <c r="BT110" s="1583"/>
      <c r="BU110" s="1583" t="s">
        <v>4465</v>
      </c>
      <c r="BV110" s="1593"/>
      <c r="BW110" s="764"/>
      <c r="BX110" s="764"/>
      <c r="BY110" s="764"/>
      <c r="BZ110" s="764"/>
      <c r="CA110" s="764"/>
      <c r="CB110" s="764"/>
      <c r="CC110" s="764"/>
      <c r="CD110" s="764"/>
      <c r="CE110" s="764"/>
      <c r="CF110" s="764"/>
      <c r="CG110" s="764"/>
      <c r="CH110" s="764"/>
      <c r="CI110" s="764"/>
      <c r="CJ110" s="764"/>
      <c r="CK110" s="764"/>
      <c r="CL110" s="764"/>
      <c r="CM110" s="764"/>
      <c r="CN110" s="764"/>
      <c r="CO110" s="764"/>
      <c r="CP110" s="764"/>
      <c r="CQ110" s="764"/>
      <c r="CR110" s="764"/>
      <c r="CS110" s="1617"/>
      <c r="CT110" s="1618"/>
      <c r="CU110" s="1618"/>
      <c r="CV110" s="1618"/>
      <c r="CW110" s="1618"/>
      <c r="CX110" s="1618"/>
      <c r="CY110" s="1618"/>
      <c r="CZ110" s="1618"/>
      <c r="DA110" s="1772"/>
      <c r="DB110" s="1617"/>
      <c r="DC110" s="1618"/>
      <c r="DD110" s="1618"/>
      <c r="DE110" s="1618"/>
      <c r="DF110" s="1618"/>
      <c r="DG110" s="1618"/>
      <c r="DH110" s="1618"/>
      <c r="DI110" s="1618"/>
      <c r="DJ110" s="1619"/>
    </row>
    <row r="111" spans="2:114" ht="24" customHeight="1">
      <c r="B111" s="1786"/>
      <c r="C111" s="1592"/>
      <c r="D111" s="1789" t="s">
        <v>4199</v>
      </c>
      <c r="E111" s="1743"/>
      <c r="F111" s="1743"/>
      <c r="G111" s="1743"/>
      <c r="H111" s="1743"/>
      <c r="I111" s="1743"/>
      <c r="J111" s="1743"/>
      <c r="K111" s="1743"/>
      <c r="L111" s="1743"/>
      <c r="M111" s="1743"/>
      <c r="N111" s="1743"/>
      <c r="O111" s="1743"/>
      <c r="P111" s="1744"/>
      <c r="Q111" s="1670" t="s">
        <v>4200</v>
      </c>
      <c r="R111" s="1605"/>
      <c r="S111" s="1605"/>
      <c r="T111" s="1606"/>
      <c r="U111" s="1603">
        <v>189.60000000000002</v>
      </c>
      <c r="V111" s="1585"/>
      <c r="W111" s="1585"/>
      <c r="X111" s="1585"/>
      <c r="Y111" s="1585"/>
      <c r="Z111" s="1585"/>
      <c r="AA111" s="1585"/>
      <c r="AB111" s="1585"/>
      <c r="AC111" s="1610"/>
      <c r="AD111" s="1603">
        <v>7584.0000000000009</v>
      </c>
      <c r="AE111" s="1585"/>
      <c r="AF111" s="1585"/>
      <c r="AG111" s="1585"/>
      <c r="AH111" s="1585"/>
      <c r="AI111" s="1585"/>
      <c r="AJ111" s="1585"/>
      <c r="AK111" s="1585"/>
      <c r="AL111" s="1610"/>
      <c r="AM111" s="1603">
        <v>23.25</v>
      </c>
      <c r="AN111" s="1585"/>
      <c r="AO111" s="1585"/>
      <c r="AP111" s="1585"/>
      <c r="AQ111" s="1585"/>
      <c r="AR111" s="1585"/>
      <c r="AS111" s="1585"/>
      <c r="AT111" s="1585"/>
      <c r="AU111" s="1610"/>
      <c r="AV111" s="1603">
        <v>930</v>
      </c>
      <c r="AW111" s="1585"/>
      <c r="AX111" s="1585"/>
      <c r="AY111" s="1585"/>
      <c r="AZ111" s="1585"/>
      <c r="BA111" s="1585"/>
      <c r="BB111" s="1585"/>
      <c r="BC111" s="1585"/>
      <c r="BD111" s="1610"/>
      <c r="BE111" s="1603">
        <v>22.24</v>
      </c>
      <c r="BF111" s="1585"/>
      <c r="BG111" s="1585"/>
      <c r="BH111" s="1585"/>
      <c r="BI111" s="1585"/>
      <c r="BJ111" s="1585"/>
      <c r="BK111" s="1585"/>
      <c r="BL111" s="1585"/>
      <c r="BM111" s="1610"/>
      <c r="BN111" s="1603">
        <v>889.59999999999991</v>
      </c>
      <c r="BO111" s="1585"/>
      <c r="BP111" s="1585"/>
      <c r="BQ111" s="1585"/>
      <c r="BR111" s="1585"/>
      <c r="BS111" s="1585"/>
      <c r="BT111" s="1585"/>
      <c r="BU111" s="1585"/>
      <c r="BV111" s="1610"/>
      <c r="BW111" s="765"/>
      <c r="BX111" s="765"/>
      <c r="BY111" s="765"/>
      <c r="BZ111" s="765"/>
      <c r="CA111" s="765"/>
      <c r="CB111" s="765"/>
      <c r="CC111" s="765"/>
      <c r="CD111" s="765"/>
      <c r="CE111" s="765"/>
      <c r="CF111" s="765"/>
      <c r="CG111" s="765"/>
      <c r="CH111" s="765"/>
      <c r="CI111" s="765"/>
      <c r="CJ111" s="765"/>
      <c r="CK111" s="765"/>
      <c r="CL111" s="765"/>
      <c r="CM111" s="765"/>
      <c r="CN111" s="765"/>
      <c r="CO111" s="765"/>
      <c r="CP111" s="765"/>
      <c r="CQ111" s="765"/>
      <c r="CR111" s="765"/>
      <c r="CS111" s="1614"/>
      <c r="CT111" s="1615"/>
      <c r="CU111" s="1615"/>
      <c r="CV111" s="1615"/>
      <c r="CW111" s="1615"/>
      <c r="CX111" s="1615"/>
      <c r="CY111" s="1615"/>
      <c r="CZ111" s="1615"/>
      <c r="DA111" s="1771"/>
      <c r="DB111" s="1614"/>
      <c r="DC111" s="1615"/>
      <c r="DD111" s="1615"/>
      <c r="DE111" s="1615"/>
      <c r="DF111" s="1615"/>
      <c r="DG111" s="1615"/>
      <c r="DH111" s="1615"/>
      <c r="DI111" s="1615"/>
      <c r="DJ111" s="1616"/>
    </row>
    <row r="112" spans="2:114" ht="24" customHeight="1">
      <c r="B112" s="1786"/>
      <c r="C112" s="1592"/>
      <c r="D112" s="1790" t="s">
        <v>4199</v>
      </c>
      <c r="E112" s="1745"/>
      <c r="F112" s="1745"/>
      <c r="G112" s="1745"/>
      <c r="H112" s="1745"/>
      <c r="I112" s="1745"/>
      <c r="J112" s="1745"/>
      <c r="K112" s="1745"/>
      <c r="L112" s="1745"/>
      <c r="M112" s="1745"/>
      <c r="N112" s="1745"/>
      <c r="O112" s="1745"/>
      <c r="P112" s="1742"/>
      <c r="Q112" s="1672" t="s">
        <v>4200</v>
      </c>
      <c r="R112" s="1608"/>
      <c r="S112" s="1608"/>
      <c r="T112" s="1609"/>
      <c r="U112" s="1582"/>
      <c r="V112" s="1583"/>
      <c r="W112" s="1583"/>
      <c r="X112" s="1583"/>
      <c r="Y112" s="1583"/>
      <c r="Z112" s="1583"/>
      <c r="AA112" s="1583"/>
      <c r="AB112" s="1583"/>
      <c r="AC112" s="1593"/>
      <c r="AD112" s="1582" t="s">
        <v>4397</v>
      </c>
      <c r="AE112" s="1583"/>
      <c r="AF112" s="1583">
        <v>7754.64</v>
      </c>
      <c r="AG112" s="1583"/>
      <c r="AH112" s="1583"/>
      <c r="AI112" s="1583"/>
      <c r="AJ112" s="1583"/>
      <c r="AK112" s="1583" t="s">
        <v>4465</v>
      </c>
      <c r="AL112" s="1593"/>
      <c r="AM112" s="1582"/>
      <c r="AN112" s="1583"/>
      <c r="AO112" s="1583"/>
      <c r="AP112" s="1583"/>
      <c r="AQ112" s="1583"/>
      <c r="AR112" s="1583"/>
      <c r="AS112" s="1583"/>
      <c r="AT112" s="1583"/>
      <c r="AU112" s="1593"/>
      <c r="AV112" s="1582" t="s">
        <v>4397</v>
      </c>
      <c r="AW112" s="1583"/>
      <c r="AX112" s="1583">
        <v>950.92499999999995</v>
      </c>
      <c r="AY112" s="1583"/>
      <c r="AZ112" s="1583"/>
      <c r="BA112" s="1583"/>
      <c r="BB112" s="1583"/>
      <c r="BC112" s="1583" t="s">
        <v>4465</v>
      </c>
      <c r="BD112" s="1593"/>
      <c r="BE112" s="1582"/>
      <c r="BF112" s="1583"/>
      <c r="BG112" s="1583"/>
      <c r="BH112" s="1583"/>
      <c r="BI112" s="1583"/>
      <c r="BJ112" s="1583"/>
      <c r="BK112" s="1583"/>
      <c r="BL112" s="1583"/>
      <c r="BM112" s="1593"/>
      <c r="BN112" s="1582" t="s">
        <v>4397</v>
      </c>
      <c r="BO112" s="1583"/>
      <c r="BP112" s="1583">
        <v>909.61599999999987</v>
      </c>
      <c r="BQ112" s="1583"/>
      <c r="BR112" s="1583"/>
      <c r="BS112" s="1583"/>
      <c r="BT112" s="1583"/>
      <c r="BU112" s="1583" t="s">
        <v>4465</v>
      </c>
      <c r="BV112" s="1593"/>
      <c r="BW112" s="764"/>
      <c r="BX112" s="764"/>
      <c r="BY112" s="764"/>
      <c r="BZ112" s="764"/>
      <c r="CA112" s="764"/>
      <c r="CB112" s="764"/>
      <c r="CC112" s="764"/>
      <c r="CD112" s="764"/>
      <c r="CE112" s="764"/>
      <c r="CF112" s="764"/>
      <c r="CG112" s="764"/>
      <c r="CH112" s="764"/>
      <c r="CI112" s="764"/>
      <c r="CJ112" s="764"/>
      <c r="CK112" s="764"/>
      <c r="CL112" s="764"/>
      <c r="CM112" s="764"/>
      <c r="CN112" s="764"/>
      <c r="CO112" s="764"/>
      <c r="CP112" s="764"/>
      <c r="CQ112" s="764"/>
      <c r="CR112" s="764"/>
      <c r="CS112" s="1617"/>
      <c r="CT112" s="1618"/>
      <c r="CU112" s="1618"/>
      <c r="CV112" s="1618"/>
      <c r="CW112" s="1618"/>
      <c r="CX112" s="1618"/>
      <c r="CY112" s="1618"/>
      <c r="CZ112" s="1618"/>
      <c r="DA112" s="1772"/>
      <c r="DB112" s="1617"/>
      <c r="DC112" s="1618"/>
      <c r="DD112" s="1618"/>
      <c r="DE112" s="1618"/>
      <c r="DF112" s="1618"/>
      <c r="DG112" s="1618"/>
      <c r="DH112" s="1618"/>
      <c r="DI112" s="1618"/>
      <c r="DJ112" s="1619"/>
    </row>
    <row r="113" spans="2:114" ht="24" customHeight="1">
      <c r="B113" s="1786"/>
      <c r="C113" s="1592"/>
      <c r="D113" s="1789" t="s">
        <v>4201</v>
      </c>
      <c r="E113" s="1743"/>
      <c r="F113" s="1743"/>
      <c r="G113" s="1743"/>
      <c r="H113" s="1743"/>
      <c r="I113" s="1743"/>
      <c r="J113" s="1743"/>
      <c r="K113" s="1743"/>
      <c r="L113" s="1743"/>
      <c r="M113" s="1743"/>
      <c r="N113" s="1743"/>
      <c r="O113" s="1743"/>
      <c r="P113" s="1744"/>
      <c r="Q113" s="1670" t="s">
        <v>4200</v>
      </c>
      <c r="R113" s="1605"/>
      <c r="S113" s="1605"/>
      <c r="T113" s="1606"/>
      <c r="U113" s="1603">
        <v>201.60000000000002</v>
      </c>
      <c r="V113" s="1585"/>
      <c r="W113" s="1585"/>
      <c r="X113" s="1585"/>
      <c r="Y113" s="1585"/>
      <c r="Z113" s="1585"/>
      <c r="AA113" s="1585"/>
      <c r="AB113" s="1585"/>
      <c r="AC113" s="1610"/>
      <c r="AD113" s="1603">
        <v>6874.5600000000013</v>
      </c>
      <c r="AE113" s="1585"/>
      <c r="AF113" s="1585"/>
      <c r="AG113" s="1585"/>
      <c r="AH113" s="1585"/>
      <c r="AI113" s="1585"/>
      <c r="AJ113" s="1585"/>
      <c r="AK113" s="1585"/>
      <c r="AL113" s="1610"/>
      <c r="AM113" s="1603">
        <v>24.25</v>
      </c>
      <c r="AN113" s="1585"/>
      <c r="AO113" s="1585"/>
      <c r="AP113" s="1585"/>
      <c r="AQ113" s="1585"/>
      <c r="AR113" s="1585"/>
      <c r="AS113" s="1585"/>
      <c r="AT113" s="1585"/>
      <c r="AU113" s="1610"/>
      <c r="AV113" s="1603">
        <v>826.92500000000007</v>
      </c>
      <c r="AW113" s="1585"/>
      <c r="AX113" s="1585"/>
      <c r="AY113" s="1585"/>
      <c r="AZ113" s="1585"/>
      <c r="BA113" s="1585"/>
      <c r="BB113" s="1585"/>
      <c r="BC113" s="1585"/>
      <c r="BD113" s="1610"/>
      <c r="BE113" s="1603">
        <v>23.24</v>
      </c>
      <c r="BF113" s="1585"/>
      <c r="BG113" s="1585"/>
      <c r="BH113" s="1585"/>
      <c r="BI113" s="1585"/>
      <c r="BJ113" s="1585"/>
      <c r="BK113" s="1585"/>
      <c r="BL113" s="1585"/>
      <c r="BM113" s="1610"/>
      <c r="BN113" s="1603">
        <v>792.48399999999992</v>
      </c>
      <c r="BO113" s="1585"/>
      <c r="BP113" s="1585"/>
      <c r="BQ113" s="1585"/>
      <c r="BR113" s="1585"/>
      <c r="BS113" s="1585"/>
      <c r="BT113" s="1585"/>
      <c r="BU113" s="1585"/>
      <c r="BV113" s="1610"/>
      <c r="BW113" s="765"/>
      <c r="BX113" s="765"/>
      <c r="BY113" s="765"/>
      <c r="BZ113" s="765"/>
      <c r="CA113" s="765"/>
      <c r="CB113" s="765"/>
      <c r="CC113" s="765"/>
      <c r="CD113" s="765"/>
      <c r="CE113" s="765"/>
      <c r="CF113" s="765"/>
      <c r="CG113" s="765"/>
      <c r="CH113" s="765"/>
      <c r="CI113" s="765"/>
      <c r="CJ113" s="765"/>
      <c r="CK113" s="765"/>
      <c r="CL113" s="765"/>
      <c r="CM113" s="765"/>
      <c r="CN113" s="765"/>
      <c r="CO113" s="765"/>
      <c r="CP113" s="765"/>
      <c r="CQ113" s="765"/>
      <c r="CR113" s="765"/>
      <c r="CS113" s="1614"/>
      <c r="CT113" s="1615"/>
      <c r="CU113" s="1615"/>
      <c r="CV113" s="1615"/>
      <c r="CW113" s="1615"/>
      <c r="CX113" s="1615"/>
      <c r="CY113" s="1615"/>
      <c r="CZ113" s="1615"/>
      <c r="DA113" s="1771"/>
      <c r="DB113" s="1614"/>
      <c r="DC113" s="1615"/>
      <c r="DD113" s="1615"/>
      <c r="DE113" s="1615"/>
      <c r="DF113" s="1615"/>
      <c r="DG113" s="1615"/>
      <c r="DH113" s="1615"/>
      <c r="DI113" s="1615"/>
      <c r="DJ113" s="1616"/>
    </row>
    <row r="114" spans="2:114" ht="24" customHeight="1">
      <c r="B114" s="1786"/>
      <c r="C114" s="1592"/>
      <c r="D114" s="1790" t="s">
        <v>4201</v>
      </c>
      <c r="E114" s="1745"/>
      <c r="F114" s="1745"/>
      <c r="G114" s="1745"/>
      <c r="H114" s="1745"/>
      <c r="I114" s="1745"/>
      <c r="J114" s="1745"/>
      <c r="K114" s="1745"/>
      <c r="L114" s="1745"/>
      <c r="M114" s="1745"/>
      <c r="N114" s="1745"/>
      <c r="O114" s="1745"/>
      <c r="P114" s="1742"/>
      <c r="Q114" s="1672" t="s">
        <v>4200</v>
      </c>
      <c r="R114" s="1608"/>
      <c r="S114" s="1608"/>
      <c r="T114" s="1609"/>
      <c r="U114" s="1582"/>
      <c r="V114" s="1583"/>
      <c r="W114" s="1583"/>
      <c r="X114" s="1583"/>
      <c r="Y114" s="1583"/>
      <c r="Z114" s="1583"/>
      <c r="AA114" s="1583"/>
      <c r="AB114" s="1583"/>
      <c r="AC114" s="1593"/>
      <c r="AD114" s="1582" t="s">
        <v>4397</v>
      </c>
      <c r="AE114" s="1583"/>
      <c r="AF114" s="1583">
        <v>6027.84</v>
      </c>
      <c r="AG114" s="1583"/>
      <c r="AH114" s="1583"/>
      <c r="AI114" s="1583"/>
      <c r="AJ114" s="1583"/>
      <c r="AK114" s="1583" t="s">
        <v>4465</v>
      </c>
      <c r="AL114" s="1593"/>
      <c r="AM114" s="1582"/>
      <c r="AN114" s="1583"/>
      <c r="AO114" s="1583"/>
      <c r="AP114" s="1583"/>
      <c r="AQ114" s="1583"/>
      <c r="AR114" s="1583"/>
      <c r="AS114" s="1583"/>
      <c r="AT114" s="1583"/>
      <c r="AU114" s="1593"/>
      <c r="AV114" s="1582" t="s">
        <v>4397</v>
      </c>
      <c r="AW114" s="1583"/>
      <c r="AX114" s="1583">
        <v>725.07499999999993</v>
      </c>
      <c r="AY114" s="1583"/>
      <c r="AZ114" s="1583"/>
      <c r="BA114" s="1583"/>
      <c r="BB114" s="1583"/>
      <c r="BC114" s="1583" t="s">
        <v>4465</v>
      </c>
      <c r="BD114" s="1593"/>
      <c r="BE114" s="1582"/>
      <c r="BF114" s="1583"/>
      <c r="BG114" s="1583"/>
      <c r="BH114" s="1583"/>
      <c r="BI114" s="1583"/>
      <c r="BJ114" s="1583"/>
      <c r="BK114" s="1583"/>
      <c r="BL114" s="1583"/>
      <c r="BM114" s="1593"/>
      <c r="BN114" s="1582" t="s">
        <v>4397</v>
      </c>
      <c r="BO114" s="1583"/>
      <c r="BP114" s="1583">
        <v>694.87599999999998</v>
      </c>
      <c r="BQ114" s="1583"/>
      <c r="BR114" s="1583"/>
      <c r="BS114" s="1583"/>
      <c r="BT114" s="1583"/>
      <c r="BU114" s="1583" t="s">
        <v>4465</v>
      </c>
      <c r="BV114" s="1593"/>
      <c r="BW114" s="764"/>
      <c r="BX114" s="764"/>
      <c r="BY114" s="764"/>
      <c r="BZ114" s="764"/>
      <c r="CA114" s="764"/>
      <c r="CB114" s="764"/>
      <c r="CC114" s="764"/>
      <c r="CD114" s="764"/>
      <c r="CE114" s="764"/>
      <c r="CF114" s="764"/>
      <c r="CG114" s="764"/>
      <c r="CH114" s="764"/>
      <c r="CI114" s="764"/>
      <c r="CJ114" s="764"/>
      <c r="CK114" s="764"/>
      <c r="CL114" s="764"/>
      <c r="CM114" s="764"/>
      <c r="CN114" s="764"/>
      <c r="CO114" s="764"/>
      <c r="CP114" s="764"/>
      <c r="CQ114" s="764"/>
      <c r="CR114" s="764"/>
      <c r="CS114" s="1617"/>
      <c r="CT114" s="1618"/>
      <c r="CU114" s="1618"/>
      <c r="CV114" s="1618"/>
      <c r="CW114" s="1618"/>
      <c r="CX114" s="1618"/>
      <c r="CY114" s="1618"/>
      <c r="CZ114" s="1618"/>
      <c r="DA114" s="1772"/>
      <c r="DB114" s="1617"/>
      <c r="DC114" s="1618"/>
      <c r="DD114" s="1618"/>
      <c r="DE114" s="1618"/>
      <c r="DF114" s="1618"/>
      <c r="DG114" s="1618"/>
      <c r="DH114" s="1618"/>
      <c r="DI114" s="1618"/>
      <c r="DJ114" s="1619"/>
    </row>
    <row r="115" spans="2:114" ht="32.25" customHeight="1">
      <c r="B115" s="1786"/>
      <c r="C115" s="1592"/>
      <c r="D115" s="1670" t="s">
        <v>4202</v>
      </c>
      <c r="E115" s="1605"/>
      <c r="F115" s="1605"/>
      <c r="G115" s="1605"/>
      <c r="H115" s="1606"/>
      <c r="I115" s="1587" t="s">
        <v>6298</v>
      </c>
      <c r="J115" s="1588"/>
      <c r="K115" s="1588"/>
      <c r="L115" s="1588"/>
      <c r="M115" s="1588"/>
      <c r="N115" s="1588"/>
      <c r="O115" s="1588"/>
      <c r="P115" s="1589"/>
      <c r="Q115" s="1670" t="s">
        <v>143</v>
      </c>
      <c r="R115" s="1605"/>
      <c r="S115" s="1605"/>
      <c r="T115" s="1606"/>
      <c r="U115" s="1603">
        <v>213.60000000000002</v>
      </c>
      <c r="V115" s="1585"/>
      <c r="W115" s="1585"/>
      <c r="X115" s="1585"/>
      <c r="Y115" s="1585"/>
      <c r="Z115" s="1585"/>
      <c r="AA115" s="1585"/>
      <c r="AB115" s="1585"/>
      <c r="AC115" s="1610"/>
      <c r="AD115" s="1603">
        <v>10701.36</v>
      </c>
      <c r="AE115" s="1585"/>
      <c r="AF115" s="1585"/>
      <c r="AG115" s="1585"/>
      <c r="AH115" s="1585"/>
      <c r="AI115" s="1585"/>
      <c r="AJ115" s="1585"/>
      <c r="AK115" s="1585"/>
      <c r="AL115" s="1610"/>
      <c r="AM115" s="1603">
        <v>25.25</v>
      </c>
      <c r="AN115" s="1585"/>
      <c r="AO115" s="1585"/>
      <c r="AP115" s="1585"/>
      <c r="AQ115" s="1585"/>
      <c r="AR115" s="1585"/>
      <c r="AS115" s="1585"/>
      <c r="AT115" s="1585"/>
      <c r="AU115" s="1610"/>
      <c r="AV115" s="1603">
        <v>1265.0250000000001</v>
      </c>
      <c r="AW115" s="1585"/>
      <c r="AX115" s="1585"/>
      <c r="AY115" s="1585"/>
      <c r="AZ115" s="1585"/>
      <c r="BA115" s="1585"/>
      <c r="BB115" s="1585"/>
      <c r="BC115" s="1585"/>
      <c r="BD115" s="1610"/>
      <c r="BE115" s="1603">
        <v>24.24</v>
      </c>
      <c r="BF115" s="1585"/>
      <c r="BG115" s="1585"/>
      <c r="BH115" s="1585"/>
      <c r="BI115" s="1585"/>
      <c r="BJ115" s="1585"/>
      <c r="BK115" s="1585"/>
      <c r="BL115" s="1585"/>
      <c r="BM115" s="1610"/>
      <c r="BN115" s="1603">
        <v>1214.424</v>
      </c>
      <c r="BO115" s="1585"/>
      <c r="BP115" s="1585"/>
      <c r="BQ115" s="1585"/>
      <c r="BR115" s="1585"/>
      <c r="BS115" s="1585"/>
      <c r="BT115" s="1585"/>
      <c r="BU115" s="1585"/>
      <c r="BV115" s="1610"/>
      <c r="BW115" s="764"/>
      <c r="BX115" s="764"/>
      <c r="BY115" s="764"/>
      <c r="BZ115" s="764"/>
      <c r="CA115" s="764"/>
      <c r="CB115" s="764"/>
      <c r="CC115" s="764"/>
      <c r="CD115" s="764"/>
      <c r="CE115" s="764"/>
      <c r="CF115" s="764"/>
      <c r="CG115" s="764"/>
      <c r="CH115" s="764"/>
      <c r="CI115" s="764"/>
      <c r="CJ115" s="764"/>
      <c r="CK115" s="764"/>
      <c r="CL115" s="764"/>
      <c r="CM115" s="764"/>
      <c r="CN115" s="764"/>
      <c r="CO115" s="764"/>
      <c r="CP115" s="764"/>
      <c r="CQ115" s="764"/>
      <c r="CR115" s="764"/>
      <c r="CS115" s="1614"/>
      <c r="CT115" s="1615"/>
      <c r="CU115" s="1615"/>
      <c r="CV115" s="1615"/>
      <c r="CW115" s="1615"/>
      <c r="CX115" s="1615"/>
      <c r="CY115" s="1615"/>
      <c r="CZ115" s="1615"/>
      <c r="DA115" s="1771"/>
      <c r="DB115" s="1614"/>
      <c r="DC115" s="1615"/>
      <c r="DD115" s="1615"/>
      <c r="DE115" s="1615"/>
      <c r="DF115" s="1615"/>
      <c r="DG115" s="1615"/>
      <c r="DH115" s="1615"/>
      <c r="DI115" s="1615"/>
      <c r="DJ115" s="1616"/>
    </row>
    <row r="116" spans="2:114" ht="32.25" customHeight="1">
      <c r="B116" s="1786"/>
      <c r="C116" s="1592"/>
      <c r="D116" s="1769"/>
      <c r="E116" s="1581"/>
      <c r="F116" s="1581"/>
      <c r="G116" s="1581"/>
      <c r="H116" s="1770"/>
      <c r="I116" s="1747"/>
      <c r="J116" s="1764"/>
      <c r="K116" s="1764"/>
      <c r="L116" s="1764"/>
      <c r="M116" s="1764"/>
      <c r="N116" s="1764"/>
      <c r="O116" s="1764"/>
      <c r="P116" s="1748"/>
      <c r="Q116" s="1672"/>
      <c r="R116" s="1608"/>
      <c r="S116" s="1608"/>
      <c r="T116" s="1609"/>
      <c r="U116" s="1582"/>
      <c r="V116" s="1583"/>
      <c r="W116" s="1583"/>
      <c r="X116" s="1583"/>
      <c r="Y116" s="1583"/>
      <c r="Z116" s="1583"/>
      <c r="AA116" s="1583"/>
      <c r="AB116" s="1583"/>
      <c r="AC116" s="1593"/>
      <c r="AD116" s="1582" t="s">
        <v>4397</v>
      </c>
      <c r="AE116" s="1583"/>
      <c r="AF116" s="1583">
        <v>10850.880000000001</v>
      </c>
      <c r="AG116" s="1583"/>
      <c r="AH116" s="1583"/>
      <c r="AI116" s="1583"/>
      <c r="AJ116" s="1583"/>
      <c r="AK116" s="1583" t="s">
        <v>4465</v>
      </c>
      <c r="AL116" s="1593"/>
      <c r="AM116" s="1582"/>
      <c r="AN116" s="1583"/>
      <c r="AO116" s="1583"/>
      <c r="AP116" s="1583"/>
      <c r="AQ116" s="1583"/>
      <c r="AR116" s="1583"/>
      <c r="AS116" s="1583"/>
      <c r="AT116" s="1583"/>
      <c r="AU116" s="1593"/>
      <c r="AV116" s="1582" t="s">
        <v>4397</v>
      </c>
      <c r="AW116" s="1583"/>
      <c r="AX116" s="1583">
        <v>1282.6999999999998</v>
      </c>
      <c r="AY116" s="1583"/>
      <c r="AZ116" s="1583"/>
      <c r="BA116" s="1583"/>
      <c r="BB116" s="1583"/>
      <c r="BC116" s="1583" t="s">
        <v>4465</v>
      </c>
      <c r="BD116" s="1593"/>
      <c r="BE116" s="1582"/>
      <c r="BF116" s="1583"/>
      <c r="BG116" s="1583"/>
      <c r="BH116" s="1583"/>
      <c r="BI116" s="1583"/>
      <c r="BJ116" s="1583"/>
      <c r="BK116" s="1583"/>
      <c r="BL116" s="1583"/>
      <c r="BM116" s="1593"/>
      <c r="BN116" s="1582" t="s">
        <v>4397</v>
      </c>
      <c r="BO116" s="1583"/>
      <c r="BP116" s="1583">
        <v>1231.3919999999998</v>
      </c>
      <c r="BQ116" s="1583"/>
      <c r="BR116" s="1583"/>
      <c r="BS116" s="1583"/>
      <c r="BT116" s="1583"/>
      <c r="BU116" s="1583" t="s">
        <v>4465</v>
      </c>
      <c r="BV116" s="1593"/>
      <c r="BW116" s="764"/>
      <c r="BX116" s="764"/>
      <c r="BY116" s="764"/>
      <c r="BZ116" s="764"/>
      <c r="CA116" s="764"/>
      <c r="CB116" s="764"/>
      <c r="CC116" s="764"/>
      <c r="CD116" s="764"/>
      <c r="CE116" s="764"/>
      <c r="CF116" s="764"/>
      <c r="CG116" s="764"/>
      <c r="CH116" s="764"/>
      <c r="CI116" s="764"/>
      <c r="CJ116" s="764"/>
      <c r="CK116" s="764"/>
      <c r="CL116" s="764"/>
      <c r="CM116" s="764"/>
      <c r="CN116" s="764"/>
      <c r="CO116" s="764"/>
      <c r="CP116" s="764"/>
      <c r="CQ116" s="764"/>
      <c r="CR116" s="764"/>
      <c r="CS116" s="1617"/>
      <c r="CT116" s="1618"/>
      <c r="CU116" s="1618"/>
      <c r="CV116" s="1618"/>
      <c r="CW116" s="1618"/>
      <c r="CX116" s="1618"/>
      <c r="CY116" s="1618"/>
      <c r="CZ116" s="1618"/>
      <c r="DA116" s="1772"/>
      <c r="DB116" s="1617"/>
      <c r="DC116" s="1618"/>
      <c r="DD116" s="1618"/>
      <c r="DE116" s="1618"/>
      <c r="DF116" s="1618"/>
      <c r="DG116" s="1618"/>
      <c r="DH116" s="1618"/>
      <c r="DI116" s="1618"/>
      <c r="DJ116" s="1619"/>
    </row>
    <row r="117" spans="2:114" ht="32.25" customHeight="1">
      <c r="B117" s="1786"/>
      <c r="C117" s="1592"/>
      <c r="D117" s="1769"/>
      <c r="E117" s="1581"/>
      <c r="F117" s="1581"/>
      <c r="G117" s="1581"/>
      <c r="H117" s="1770"/>
      <c r="I117" s="1587" t="s">
        <v>6297</v>
      </c>
      <c r="J117" s="1588"/>
      <c r="K117" s="1588"/>
      <c r="L117" s="1588"/>
      <c r="M117" s="1588"/>
      <c r="N117" s="1588"/>
      <c r="O117" s="1588"/>
      <c r="P117" s="1589"/>
      <c r="Q117" s="1670" t="s">
        <v>6217</v>
      </c>
      <c r="R117" s="1605"/>
      <c r="S117" s="1605"/>
      <c r="T117" s="1606"/>
      <c r="U117" s="1603">
        <v>0.22560000000000005</v>
      </c>
      <c r="V117" s="1585"/>
      <c r="W117" s="1585"/>
      <c r="X117" s="1585"/>
      <c r="Y117" s="1585"/>
      <c r="Z117" s="1585"/>
      <c r="AA117" s="1585"/>
      <c r="AB117" s="1585"/>
      <c r="AC117" s="1610"/>
      <c r="AD117" s="1603">
        <v>10.400160000000003</v>
      </c>
      <c r="AE117" s="1585"/>
      <c r="AF117" s="1585"/>
      <c r="AG117" s="1585"/>
      <c r="AH117" s="1585"/>
      <c r="AI117" s="1585"/>
      <c r="AJ117" s="1585"/>
      <c r="AK117" s="1585"/>
      <c r="AL117" s="1610"/>
      <c r="AM117" s="1603">
        <v>26.25</v>
      </c>
      <c r="AN117" s="1585"/>
      <c r="AO117" s="1585"/>
      <c r="AP117" s="1585"/>
      <c r="AQ117" s="1585"/>
      <c r="AR117" s="1585"/>
      <c r="AS117" s="1585"/>
      <c r="AT117" s="1585"/>
      <c r="AU117" s="1610"/>
      <c r="AV117" s="1603">
        <v>1210.125</v>
      </c>
      <c r="AW117" s="1585"/>
      <c r="AX117" s="1585"/>
      <c r="AY117" s="1585"/>
      <c r="AZ117" s="1585"/>
      <c r="BA117" s="1585"/>
      <c r="BB117" s="1585"/>
      <c r="BC117" s="1585"/>
      <c r="BD117" s="1610"/>
      <c r="BE117" s="1603">
        <v>25.24</v>
      </c>
      <c r="BF117" s="1585"/>
      <c r="BG117" s="1585"/>
      <c r="BH117" s="1585"/>
      <c r="BI117" s="1585"/>
      <c r="BJ117" s="1585"/>
      <c r="BK117" s="1585"/>
      <c r="BL117" s="1585"/>
      <c r="BM117" s="1610"/>
      <c r="BN117" s="1603">
        <v>1163.5639999999999</v>
      </c>
      <c r="BO117" s="1585"/>
      <c r="BP117" s="1585"/>
      <c r="BQ117" s="1585"/>
      <c r="BR117" s="1585"/>
      <c r="BS117" s="1585"/>
      <c r="BT117" s="1585"/>
      <c r="BU117" s="1585"/>
      <c r="BV117" s="1610"/>
      <c r="BW117" s="764"/>
      <c r="BX117" s="764"/>
      <c r="BY117" s="764"/>
      <c r="BZ117" s="764"/>
      <c r="CA117" s="764"/>
      <c r="CB117" s="764"/>
      <c r="CC117" s="764"/>
      <c r="CD117" s="764"/>
      <c r="CE117" s="764"/>
      <c r="CF117" s="764"/>
      <c r="CG117" s="764"/>
      <c r="CH117" s="764"/>
      <c r="CI117" s="764"/>
      <c r="CJ117" s="764"/>
      <c r="CK117" s="764"/>
      <c r="CL117" s="764"/>
      <c r="CM117" s="764"/>
      <c r="CN117" s="764"/>
      <c r="CO117" s="764"/>
      <c r="CP117" s="764"/>
      <c r="CQ117" s="764"/>
      <c r="CR117" s="764"/>
      <c r="CS117" s="1614"/>
      <c r="CT117" s="1615"/>
      <c r="CU117" s="1615"/>
      <c r="CV117" s="1615"/>
      <c r="CW117" s="1615"/>
      <c r="CX117" s="1615"/>
      <c r="CY117" s="1615"/>
      <c r="CZ117" s="1615"/>
      <c r="DA117" s="1771"/>
      <c r="DB117" s="1614"/>
      <c r="DC117" s="1615"/>
      <c r="DD117" s="1615"/>
      <c r="DE117" s="1615"/>
      <c r="DF117" s="1615"/>
      <c r="DG117" s="1615"/>
      <c r="DH117" s="1615"/>
      <c r="DI117" s="1615"/>
      <c r="DJ117" s="1616"/>
    </row>
    <row r="118" spans="2:114" ht="32.25" customHeight="1">
      <c r="B118" s="1786"/>
      <c r="C118" s="1592"/>
      <c r="D118" s="1769"/>
      <c r="E118" s="1581"/>
      <c r="F118" s="1581"/>
      <c r="G118" s="1581"/>
      <c r="H118" s="1770"/>
      <c r="I118" s="1747" t="s">
        <v>4203</v>
      </c>
      <c r="J118" s="1764"/>
      <c r="K118" s="1764"/>
      <c r="L118" s="1764"/>
      <c r="M118" s="1764"/>
      <c r="N118" s="1764"/>
      <c r="O118" s="1764"/>
      <c r="P118" s="1748"/>
      <c r="Q118" s="1672" t="s">
        <v>6218</v>
      </c>
      <c r="R118" s="1608"/>
      <c r="S118" s="1608"/>
      <c r="T118" s="1609"/>
      <c r="U118" s="1582"/>
      <c r="V118" s="1583"/>
      <c r="W118" s="1583"/>
      <c r="X118" s="1583"/>
      <c r="Y118" s="1583"/>
      <c r="Z118" s="1583"/>
      <c r="AA118" s="1583"/>
      <c r="AB118" s="1583"/>
      <c r="AC118" s="1593"/>
      <c r="AD118" s="1582" t="s">
        <v>4397</v>
      </c>
      <c r="AE118" s="1583"/>
      <c r="AF118" s="1583">
        <v>10.129440000000002</v>
      </c>
      <c r="AG118" s="1583"/>
      <c r="AH118" s="1583"/>
      <c r="AI118" s="1583"/>
      <c r="AJ118" s="1583"/>
      <c r="AK118" s="1583" t="s">
        <v>4465</v>
      </c>
      <c r="AL118" s="1593"/>
      <c r="AM118" s="1582"/>
      <c r="AN118" s="1583"/>
      <c r="AO118" s="1583"/>
      <c r="AP118" s="1583"/>
      <c r="AQ118" s="1583"/>
      <c r="AR118" s="1583"/>
      <c r="AS118" s="1583"/>
      <c r="AT118" s="1583"/>
      <c r="AU118" s="1593"/>
      <c r="AV118" s="1582" t="s">
        <v>4397</v>
      </c>
      <c r="AW118" s="1583"/>
      <c r="AX118" s="1583">
        <v>1178.625</v>
      </c>
      <c r="AY118" s="1583"/>
      <c r="AZ118" s="1583"/>
      <c r="BA118" s="1583"/>
      <c r="BB118" s="1583"/>
      <c r="BC118" s="1583" t="s">
        <v>4465</v>
      </c>
      <c r="BD118" s="1593"/>
      <c r="BE118" s="1582"/>
      <c r="BF118" s="1583"/>
      <c r="BG118" s="1583"/>
      <c r="BH118" s="1583"/>
      <c r="BI118" s="1583"/>
      <c r="BJ118" s="1583"/>
      <c r="BK118" s="1583"/>
      <c r="BL118" s="1583"/>
      <c r="BM118" s="1593"/>
      <c r="BN118" s="1582" t="s">
        <v>4397</v>
      </c>
      <c r="BO118" s="1583"/>
      <c r="BP118" s="1583">
        <v>1133.2759999999998</v>
      </c>
      <c r="BQ118" s="1583"/>
      <c r="BR118" s="1583"/>
      <c r="BS118" s="1583"/>
      <c r="BT118" s="1583"/>
      <c r="BU118" s="1583" t="s">
        <v>4465</v>
      </c>
      <c r="BV118" s="1593"/>
      <c r="BW118" s="764"/>
      <c r="BX118" s="764"/>
      <c r="BY118" s="764"/>
      <c r="BZ118" s="764"/>
      <c r="CA118" s="764"/>
      <c r="CB118" s="764"/>
      <c r="CC118" s="764"/>
      <c r="CD118" s="764"/>
      <c r="CE118" s="764"/>
      <c r="CF118" s="764"/>
      <c r="CG118" s="764"/>
      <c r="CH118" s="764"/>
      <c r="CI118" s="764"/>
      <c r="CJ118" s="764"/>
      <c r="CK118" s="764"/>
      <c r="CL118" s="764"/>
      <c r="CM118" s="764"/>
      <c r="CN118" s="764"/>
      <c r="CO118" s="764"/>
      <c r="CP118" s="764"/>
      <c r="CQ118" s="764"/>
      <c r="CR118" s="764"/>
      <c r="CS118" s="1617"/>
      <c r="CT118" s="1618"/>
      <c r="CU118" s="1618"/>
      <c r="CV118" s="1618"/>
      <c r="CW118" s="1618"/>
      <c r="CX118" s="1618"/>
      <c r="CY118" s="1618"/>
      <c r="CZ118" s="1618"/>
      <c r="DA118" s="1772"/>
      <c r="DB118" s="1617"/>
      <c r="DC118" s="1618"/>
      <c r="DD118" s="1618"/>
      <c r="DE118" s="1618"/>
      <c r="DF118" s="1618"/>
      <c r="DG118" s="1618"/>
      <c r="DH118" s="1618"/>
      <c r="DI118" s="1618"/>
      <c r="DJ118" s="1619"/>
    </row>
    <row r="119" spans="2:114" ht="32.25" customHeight="1">
      <c r="B119" s="1786"/>
      <c r="C119" s="1592"/>
      <c r="D119" s="1587" t="s">
        <v>4205</v>
      </c>
      <c r="E119" s="1588"/>
      <c r="F119" s="1588"/>
      <c r="G119" s="1588"/>
      <c r="H119" s="1589"/>
      <c r="I119" s="1587" t="s">
        <v>6296</v>
      </c>
      <c r="J119" s="1588"/>
      <c r="K119" s="1588"/>
      <c r="L119" s="1588"/>
      <c r="M119" s="1588"/>
      <c r="N119" s="1588"/>
      <c r="O119" s="1588"/>
      <c r="P119" s="1589"/>
      <c r="Q119" s="1670" t="s">
        <v>4200</v>
      </c>
      <c r="R119" s="1605"/>
      <c r="S119" s="1605"/>
      <c r="T119" s="1606"/>
      <c r="U119" s="1603">
        <v>237.60000000000005</v>
      </c>
      <c r="V119" s="1585"/>
      <c r="W119" s="1585"/>
      <c r="X119" s="1585"/>
      <c r="Y119" s="1585"/>
      <c r="Z119" s="1585"/>
      <c r="AA119" s="1585"/>
      <c r="AB119" s="1585"/>
      <c r="AC119" s="1610"/>
      <c r="AD119" s="1603">
        <v>12996.720000000003</v>
      </c>
      <c r="AE119" s="1585"/>
      <c r="AF119" s="1585"/>
      <c r="AG119" s="1585"/>
      <c r="AH119" s="1585"/>
      <c r="AI119" s="1585"/>
      <c r="AJ119" s="1585"/>
      <c r="AK119" s="1585"/>
      <c r="AL119" s="1610"/>
      <c r="AM119" s="1603">
        <v>27.25</v>
      </c>
      <c r="AN119" s="1585"/>
      <c r="AO119" s="1585"/>
      <c r="AP119" s="1585"/>
      <c r="AQ119" s="1585"/>
      <c r="AR119" s="1585"/>
      <c r="AS119" s="1585"/>
      <c r="AT119" s="1585"/>
      <c r="AU119" s="1610"/>
      <c r="AV119" s="1603">
        <v>1490.575</v>
      </c>
      <c r="AW119" s="1585"/>
      <c r="AX119" s="1585"/>
      <c r="AY119" s="1585"/>
      <c r="AZ119" s="1585"/>
      <c r="BA119" s="1585"/>
      <c r="BB119" s="1585"/>
      <c r="BC119" s="1585"/>
      <c r="BD119" s="1610"/>
      <c r="BE119" s="1603">
        <v>26.24</v>
      </c>
      <c r="BF119" s="1585"/>
      <c r="BG119" s="1585"/>
      <c r="BH119" s="1585"/>
      <c r="BI119" s="1585"/>
      <c r="BJ119" s="1585"/>
      <c r="BK119" s="1585"/>
      <c r="BL119" s="1585"/>
      <c r="BM119" s="1610"/>
      <c r="BN119" s="1603">
        <v>1435.328</v>
      </c>
      <c r="BO119" s="1585"/>
      <c r="BP119" s="1585"/>
      <c r="BQ119" s="1585"/>
      <c r="BR119" s="1585"/>
      <c r="BS119" s="1585"/>
      <c r="BT119" s="1585"/>
      <c r="BU119" s="1585"/>
      <c r="BV119" s="1610"/>
      <c r="BW119" s="764"/>
      <c r="BX119" s="764"/>
      <c r="BY119" s="764"/>
      <c r="BZ119" s="764"/>
      <c r="CA119" s="764"/>
      <c r="CB119" s="764"/>
      <c r="CC119" s="764"/>
      <c r="CD119" s="764"/>
      <c r="CE119" s="764"/>
      <c r="CF119" s="764"/>
      <c r="CG119" s="764"/>
      <c r="CH119" s="764"/>
      <c r="CI119" s="764"/>
      <c r="CJ119" s="764"/>
      <c r="CK119" s="764"/>
      <c r="CL119" s="764"/>
      <c r="CM119" s="764"/>
      <c r="CN119" s="764"/>
      <c r="CO119" s="764"/>
      <c r="CP119" s="764"/>
      <c r="CQ119" s="764"/>
      <c r="CR119" s="764"/>
      <c r="CS119" s="1614"/>
      <c r="CT119" s="1615"/>
      <c r="CU119" s="1615"/>
      <c r="CV119" s="1615"/>
      <c r="CW119" s="1615"/>
      <c r="CX119" s="1615"/>
      <c r="CY119" s="1615"/>
      <c r="CZ119" s="1615"/>
      <c r="DA119" s="1771"/>
      <c r="DB119" s="1614"/>
      <c r="DC119" s="1615"/>
      <c r="DD119" s="1615"/>
      <c r="DE119" s="1615"/>
      <c r="DF119" s="1615"/>
      <c r="DG119" s="1615"/>
      <c r="DH119" s="1615"/>
      <c r="DI119" s="1615"/>
      <c r="DJ119" s="1616"/>
    </row>
    <row r="120" spans="2:114" ht="32.25" customHeight="1">
      <c r="B120" s="1786"/>
      <c r="C120" s="1592"/>
      <c r="D120" s="1590"/>
      <c r="E120" s="1591"/>
      <c r="F120" s="1591"/>
      <c r="G120" s="1591"/>
      <c r="H120" s="1592"/>
      <c r="I120" s="1747" t="s">
        <v>4206</v>
      </c>
      <c r="J120" s="1764"/>
      <c r="K120" s="1764"/>
      <c r="L120" s="1764"/>
      <c r="M120" s="1764"/>
      <c r="N120" s="1764"/>
      <c r="O120" s="1764"/>
      <c r="P120" s="1748"/>
      <c r="Q120" s="1672" t="s">
        <v>4200</v>
      </c>
      <c r="R120" s="1608"/>
      <c r="S120" s="1608"/>
      <c r="T120" s="1609"/>
      <c r="U120" s="1582"/>
      <c r="V120" s="1583"/>
      <c r="W120" s="1583"/>
      <c r="X120" s="1583"/>
      <c r="Y120" s="1583"/>
      <c r="Z120" s="1583"/>
      <c r="AA120" s="1583"/>
      <c r="AB120" s="1583"/>
      <c r="AC120" s="1593"/>
      <c r="AD120" s="1582" t="s">
        <v>4397</v>
      </c>
      <c r="AE120" s="1583"/>
      <c r="AF120" s="1583">
        <v>12972.960000000003</v>
      </c>
      <c r="AG120" s="1583"/>
      <c r="AH120" s="1583"/>
      <c r="AI120" s="1583"/>
      <c r="AJ120" s="1583"/>
      <c r="AK120" s="1583" t="s">
        <v>4465</v>
      </c>
      <c r="AL120" s="1593"/>
      <c r="AM120" s="1582"/>
      <c r="AN120" s="1583"/>
      <c r="AO120" s="1583"/>
      <c r="AP120" s="1583"/>
      <c r="AQ120" s="1583"/>
      <c r="AR120" s="1583"/>
      <c r="AS120" s="1583"/>
      <c r="AT120" s="1583"/>
      <c r="AU120" s="1593"/>
      <c r="AV120" s="1582" t="s">
        <v>4397</v>
      </c>
      <c r="AW120" s="1583"/>
      <c r="AX120" s="1583">
        <v>1487.8500000000001</v>
      </c>
      <c r="AY120" s="1583"/>
      <c r="AZ120" s="1583"/>
      <c r="BA120" s="1583"/>
      <c r="BB120" s="1583"/>
      <c r="BC120" s="1583" t="s">
        <v>4465</v>
      </c>
      <c r="BD120" s="1593"/>
      <c r="BE120" s="1582"/>
      <c r="BF120" s="1583"/>
      <c r="BG120" s="1583"/>
      <c r="BH120" s="1583"/>
      <c r="BI120" s="1583"/>
      <c r="BJ120" s="1583"/>
      <c r="BK120" s="1583"/>
      <c r="BL120" s="1583"/>
      <c r="BM120" s="1593"/>
      <c r="BN120" s="1582" t="s">
        <v>4397</v>
      </c>
      <c r="BO120" s="1583"/>
      <c r="BP120" s="1583">
        <v>1432.704</v>
      </c>
      <c r="BQ120" s="1583"/>
      <c r="BR120" s="1583"/>
      <c r="BS120" s="1583"/>
      <c r="BT120" s="1583"/>
      <c r="BU120" s="1583" t="s">
        <v>4465</v>
      </c>
      <c r="BV120" s="1593"/>
      <c r="BW120" s="764"/>
      <c r="BX120" s="764"/>
      <c r="BY120" s="764"/>
      <c r="BZ120" s="764"/>
      <c r="CA120" s="764"/>
      <c r="CB120" s="764"/>
      <c r="CC120" s="764"/>
      <c r="CD120" s="764"/>
      <c r="CE120" s="764"/>
      <c r="CF120" s="764"/>
      <c r="CG120" s="764"/>
      <c r="CH120" s="764"/>
      <c r="CI120" s="764"/>
      <c r="CJ120" s="764"/>
      <c r="CK120" s="764"/>
      <c r="CL120" s="764"/>
      <c r="CM120" s="764"/>
      <c r="CN120" s="764"/>
      <c r="CO120" s="764"/>
      <c r="CP120" s="764"/>
      <c r="CQ120" s="764"/>
      <c r="CR120" s="764"/>
      <c r="CS120" s="1617"/>
      <c r="CT120" s="1618"/>
      <c r="CU120" s="1618"/>
      <c r="CV120" s="1618"/>
      <c r="CW120" s="1618"/>
      <c r="CX120" s="1618"/>
      <c r="CY120" s="1618"/>
      <c r="CZ120" s="1618"/>
      <c r="DA120" s="1772"/>
      <c r="DB120" s="1617"/>
      <c r="DC120" s="1618"/>
      <c r="DD120" s="1618"/>
      <c r="DE120" s="1618"/>
      <c r="DF120" s="1618"/>
      <c r="DG120" s="1618"/>
      <c r="DH120" s="1618"/>
      <c r="DI120" s="1618"/>
      <c r="DJ120" s="1619"/>
    </row>
    <row r="121" spans="2:114" ht="32.25" customHeight="1">
      <c r="B121" s="1786"/>
      <c r="C121" s="1592"/>
      <c r="D121" s="1590"/>
      <c r="E121" s="1591"/>
      <c r="F121" s="1591"/>
      <c r="G121" s="1591"/>
      <c r="H121" s="1592"/>
      <c r="I121" s="1587" t="s">
        <v>4207</v>
      </c>
      <c r="J121" s="1588"/>
      <c r="K121" s="1588"/>
      <c r="L121" s="1588"/>
      <c r="M121" s="1588"/>
      <c r="N121" s="1588"/>
      <c r="O121" s="1588"/>
      <c r="P121" s="1589"/>
      <c r="Q121" s="1670" t="s">
        <v>6217</v>
      </c>
      <c r="R121" s="1605"/>
      <c r="S121" s="1605"/>
      <c r="T121" s="1606"/>
      <c r="U121" s="1603">
        <v>0.24960000000000004</v>
      </c>
      <c r="V121" s="1585"/>
      <c r="W121" s="1585"/>
      <c r="X121" s="1585"/>
      <c r="Y121" s="1585"/>
      <c r="Z121" s="1585"/>
      <c r="AA121" s="1585"/>
      <c r="AB121" s="1585"/>
      <c r="AC121" s="1610"/>
      <c r="AD121" s="1603">
        <v>9.584640000000002</v>
      </c>
      <c r="AE121" s="1585"/>
      <c r="AF121" s="1585"/>
      <c r="AG121" s="1585"/>
      <c r="AH121" s="1585"/>
      <c r="AI121" s="1585"/>
      <c r="AJ121" s="1585"/>
      <c r="AK121" s="1585"/>
      <c r="AL121" s="1610"/>
      <c r="AM121" s="1603">
        <v>28.25</v>
      </c>
      <c r="AN121" s="1585"/>
      <c r="AO121" s="1585"/>
      <c r="AP121" s="1585"/>
      <c r="AQ121" s="1585"/>
      <c r="AR121" s="1585"/>
      <c r="AS121" s="1585"/>
      <c r="AT121" s="1585"/>
      <c r="AU121" s="1610"/>
      <c r="AV121" s="1603">
        <v>1084.8</v>
      </c>
      <c r="AW121" s="1585"/>
      <c r="AX121" s="1585"/>
      <c r="AY121" s="1585"/>
      <c r="AZ121" s="1585"/>
      <c r="BA121" s="1585"/>
      <c r="BB121" s="1585"/>
      <c r="BC121" s="1585"/>
      <c r="BD121" s="1610"/>
      <c r="BE121" s="1603">
        <v>27.24</v>
      </c>
      <c r="BF121" s="1585"/>
      <c r="BG121" s="1585"/>
      <c r="BH121" s="1585"/>
      <c r="BI121" s="1585"/>
      <c r="BJ121" s="1585"/>
      <c r="BK121" s="1585"/>
      <c r="BL121" s="1585"/>
      <c r="BM121" s="1610"/>
      <c r="BN121" s="1603">
        <v>1046.0159999999998</v>
      </c>
      <c r="BO121" s="1585"/>
      <c r="BP121" s="1585"/>
      <c r="BQ121" s="1585"/>
      <c r="BR121" s="1585"/>
      <c r="BS121" s="1585"/>
      <c r="BT121" s="1585"/>
      <c r="BU121" s="1585"/>
      <c r="BV121" s="1610"/>
      <c r="BW121" s="764"/>
      <c r="BX121" s="764"/>
      <c r="BY121" s="764"/>
      <c r="BZ121" s="764"/>
      <c r="CA121" s="764"/>
      <c r="CB121" s="764"/>
      <c r="CC121" s="764"/>
      <c r="CD121" s="764"/>
      <c r="CE121" s="764"/>
      <c r="CF121" s="764"/>
      <c r="CG121" s="764"/>
      <c r="CH121" s="764"/>
      <c r="CI121" s="764"/>
      <c r="CJ121" s="764"/>
      <c r="CK121" s="764"/>
      <c r="CL121" s="764"/>
      <c r="CM121" s="764"/>
      <c r="CN121" s="764"/>
      <c r="CO121" s="764"/>
      <c r="CP121" s="764"/>
      <c r="CQ121" s="764"/>
      <c r="CR121" s="764"/>
      <c r="CS121" s="1614"/>
      <c r="CT121" s="1615"/>
      <c r="CU121" s="1615"/>
      <c r="CV121" s="1615"/>
      <c r="CW121" s="1615"/>
      <c r="CX121" s="1615"/>
      <c r="CY121" s="1615"/>
      <c r="CZ121" s="1615"/>
      <c r="DA121" s="1771"/>
      <c r="DB121" s="1614"/>
      <c r="DC121" s="1615"/>
      <c r="DD121" s="1615"/>
      <c r="DE121" s="1615"/>
      <c r="DF121" s="1615"/>
      <c r="DG121" s="1615"/>
      <c r="DH121" s="1615"/>
      <c r="DI121" s="1615"/>
      <c r="DJ121" s="1616"/>
    </row>
    <row r="122" spans="2:114" ht="32.25" customHeight="1">
      <c r="B122" s="1786"/>
      <c r="C122" s="1592"/>
      <c r="D122" s="1590"/>
      <c r="E122" s="1591"/>
      <c r="F122" s="1591"/>
      <c r="G122" s="1591"/>
      <c r="H122" s="1592"/>
      <c r="I122" s="1747" t="s">
        <v>4207</v>
      </c>
      <c r="J122" s="1764"/>
      <c r="K122" s="1764"/>
      <c r="L122" s="1764"/>
      <c r="M122" s="1764"/>
      <c r="N122" s="1764"/>
      <c r="O122" s="1764"/>
      <c r="P122" s="1748"/>
      <c r="Q122" s="1672" t="s">
        <v>6218</v>
      </c>
      <c r="R122" s="1608"/>
      <c r="S122" s="1608"/>
      <c r="T122" s="1609"/>
      <c r="U122" s="1582"/>
      <c r="V122" s="1583"/>
      <c r="W122" s="1583"/>
      <c r="X122" s="1583"/>
      <c r="Y122" s="1583"/>
      <c r="Z122" s="1583"/>
      <c r="AA122" s="1583"/>
      <c r="AB122" s="1583"/>
      <c r="AC122" s="1593"/>
      <c r="AD122" s="1582" t="s">
        <v>4397</v>
      </c>
      <c r="AE122" s="1583"/>
      <c r="AF122" s="1583">
        <v>10.857600000000001</v>
      </c>
      <c r="AG122" s="1583"/>
      <c r="AH122" s="1583"/>
      <c r="AI122" s="1583"/>
      <c r="AJ122" s="1583"/>
      <c r="AK122" s="1583" t="s">
        <v>4465</v>
      </c>
      <c r="AL122" s="1593"/>
      <c r="AM122" s="1582"/>
      <c r="AN122" s="1583"/>
      <c r="AO122" s="1583"/>
      <c r="AP122" s="1583"/>
      <c r="AQ122" s="1583"/>
      <c r="AR122" s="1583"/>
      <c r="AS122" s="1583"/>
      <c r="AT122" s="1583"/>
      <c r="AU122" s="1593"/>
      <c r="AV122" s="1582" t="s">
        <v>4397</v>
      </c>
      <c r="AW122" s="1583"/>
      <c r="AX122" s="1583">
        <v>1228.875</v>
      </c>
      <c r="AY122" s="1583"/>
      <c r="AZ122" s="1583"/>
      <c r="BA122" s="1583"/>
      <c r="BB122" s="1583"/>
      <c r="BC122" s="1583" t="s">
        <v>4465</v>
      </c>
      <c r="BD122" s="1593"/>
      <c r="BE122" s="1582"/>
      <c r="BF122" s="1583"/>
      <c r="BG122" s="1583"/>
      <c r="BH122" s="1583"/>
      <c r="BI122" s="1583"/>
      <c r="BJ122" s="1583"/>
      <c r="BK122" s="1583"/>
      <c r="BL122" s="1583"/>
      <c r="BM122" s="1593"/>
      <c r="BN122" s="1582" t="s">
        <v>4397</v>
      </c>
      <c r="BO122" s="1583"/>
      <c r="BP122" s="1583">
        <v>1184.9399999999998</v>
      </c>
      <c r="BQ122" s="1583"/>
      <c r="BR122" s="1583"/>
      <c r="BS122" s="1583"/>
      <c r="BT122" s="1583"/>
      <c r="BU122" s="1583" t="s">
        <v>4465</v>
      </c>
      <c r="BV122" s="1593"/>
      <c r="BW122" s="764"/>
      <c r="BX122" s="764"/>
      <c r="BY122" s="764"/>
      <c r="BZ122" s="764"/>
      <c r="CA122" s="764"/>
      <c r="CB122" s="764"/>
      <c r="CC122" s="764"/>
      <c r="CD122" s="764"/>
      <c r="CE122" s="764"/>
      <c r="CF122" s="764"/>
      <c r="CG122" s="764"/>
      <c r="CH122" s="764"/>
      <c r="CI122" s="764"/>
      <c r="CJ122" s="764"/>
      <c r="CK122" s="764"/>
      <c r="CL122" s="764"/>
      <c r="CM122" s="764"/>
      <c r="CN122" s="764"/>
      <c r="CO122" s="764"/>
      <c r="CP122" s="764"/>
      <c r="CQ122" s="764"/>
      <c r="CR122" s="764"/>
      <c r="CS122" s="1617"/>
      <c r="CT122" s="1618"/>
      <c r="CU122" s="1618"/>
      <c r="CV122" s="1618"/>
      <c r="CW122" s="1618"/>
      <c r="CX122" s="1618"/>
      <c r="CY122" s="1618"/>
      <c r="CZ122" s="1618"/>
      <c r="DA122" s="1772"/>
      <c r="DB122" s="1617"/>
      <c r="DC122" s="1618"/>
      <c r="DD122" s="1618"/>
      <c r="DE122" s="1618"/>
      <c r="DF122" s="1618"/>
      <c r="DG122" s="1618"/>
      <c r="DH122" s="1618"/>
      <c r="DI122" s="1618"/>
      <c r="DJ122" s="1619"/>
    </row>
    <row r="123" spans="2:114" ht="24" customHeight="1">
      <c r="B123" s="1786"/>
      <c r="C123" s="1592"/>
      <c r="D123" s="1670" t="s">
        <v>4208</v>
      </c>
      <c r="E123" s="1605"/>
      <c r="F123" s="1605"/>
      <c r="G123" s="1605"/>
      <c r="H123" s="1606"/>
      <c r="I123" s="1587" t="s">
        <v>4209</v>
      </c>
      <c r="J123" s="1588"/>
      <c r="K123" s="1588"/>
      <c r="L123" s="1588"/>
      <c r="M123" s="1588"/>
      <c r="N123" s="1588"/>
      <c r="O123" s="1588"/>
      <c r="P123" s="1589"/>
      <c r="Q123" s="1670" t="s">
        <v>143</v>
      </c>
      <c r="R123" s="1605"/>
      <c r="S123" s="1605"/>
      <c r="T123" s="1606"/>
      <c r="U123" s="1603">
        <v>261.60000000000002</v>
      </c>
      <c r="V123" s="1585"/>
      <c r="W123" s="1585"/>
      <c r="X123" s="1585"/>
      <c r="Y123" s="1585"/>
      <c r="Z123" s="1585"/>
      <c r="AA123" s="1585"/>
      <c r="AB123" s="1585"/>
      <c r="AC123" s="1610"/>
      <c r="AD123" s="1603">
        <v>7507.92</v>
      </c>
      <c r="AE123" s="1585"/>
      <c r="AF123" s="1585"/>
      <c r="AG123" s="1585"/>
      <c r="AH123" s="1585"/>
      <c r="AI123" s="1585"/>
      <c r="AJ123" s="1585"/>
      <c r="AK123" s="1585"/>
      <c r="AL123" s="1610"/>
      <c r="AM123" s="1603">
        <v>29.25</v>
      </c>
      <c r="AN123" s="1585"/>
      <c r="AO123" s="1585"/>
      <c r="AP123" s="1585"/>
      <c r="AQ123" s="1585"/>
      <c r="AR123" s="1585"/>
      <c r="AS123" s="1585"/>
      <c r="AT123" s="1585"/>
      <c r="AU123" s="1610"/>
      <c r="AV123" s="1603">
        <v>839.47500000000002</v>
      </c>
      <c r="AW123" s="1585"/>
      <c r="AX123" s="1585"/>
      <c r="AY123" s="1585"/>
      <c r="AZ123" s="1585"/>
      <c r="BA123" s="1585"/>
      <c r="BB123" s="1585"/>
      <c r="BC123" s="1585"/>
      <c r="BD123" s="1610"/>
      <c r="BE123" s="1603">
        <v>28.24</v>
      </c>
      <c r="BF123" s="1585"/>
      <c r="BG123" s="1585"/>
      <c r="BH123" s="1585"/>
      <c r="BI123" s="1585"/>
      <c r="BJ123" s="1585"/>
      <c r="BK123" s="1585"/>
      <c r="BL123" s="1585"/>
      <c r="BM123" s="1610"/>
      <c r="BN123" s="1603">
        <v>810.48799999999994</v>
      </c>
      <c r="BO123" s="1585"/>
      <c r="BP123" s="1585"/>
      <c r="BQ123" s="1585"/>
      <c r="BR123" s="1585"/>
      <c r="BS123" s="1585"/>
      <c r="BT123" s="1585"/>
      <c r="BU123" s="1585"/>
      <c r="BV123" s="1610"/>
      <c r="BW123" s="764"/>
      <c r="BX123" s="764"/>
      <c r="BY123" s="764"/>
      <c r="BZ123" s="764"/>
      <c r="CA123" s="764"/>
      <c r="CB123" s="764"/>
      <c r="CC123" s="764"/>
      <c r="CD123" s="764"/>
      <c r="CE123" s="764"/>
      <c r="CF123" s="764"/>
      <c r="CG123" s="764"/>
      <c r="CH123" s="764"/>
      <c r="CI123" s="764"/>
      <c r="CJ123" s="764"/>
      <c r="CK123" s="764"/>
      <c r="CL123" s="764"/>
      <c r="CM123" s="764"/>
      <c r="CN123" s="764"/>
      <c r="CO123" s="764"/>
      <c r="CP123" s="764"/>
      <c r="CQ123" s="764"/>
      <c r="CR123" s="764"/>
      <c r="CS123" s="1614"/>
      <c r="CT123" s="1615"/>
      <c r="CU123" s="1615"/>
      <c r="CV123" s="1615"/>
      <c r="CW123" s="1615"/>
      <c r="CX123" s="1615"/>
      <c r="CY123" s="1615"/>
      <c r="CZ123" s="1615"/>
      <c r="DA123" s="1771"/>
      <c r="DB123" s="1614"/>
      <c r="DC123" s="1615"/>
      <c r="DD123" s="1615"/>
      <c r="DE123" s="1615"/>
      <c r="DF123" s="1615"/>
      <c r="DG123" s="1615"/>
      <c r="DH123" s="1615"/>
      <c r="DI123" s="1615"/>
      <c r="DJ123" s="1616"/>
    </row>
    <row r="124" spans="2:114" ht="24" customHeight="1">
      <c r="B124" s="1786"/>
      <c r="C124" s="1592"/>
      <c r="D124" s="1769"/>
      <c r="E124" s="1581"/>
      <c r="F124" s="1581"/>
      <c r="G124" s="1581"/>
      <c r="H124" s="1770"/>
      <c r="I124" s="1747" t="s">
        <v>3134</v>
      </c>
      <c r="J124" s="1764"/>
      <c r="K124" s="1764"/>
      <c r="L124" s="1764"/>
      <c r="M124" s="1764"/>
      <c r="N124" s="1764"/>
      <c r="O124" s="1764"/>
      <c r="P124" s="1748"/>
      <c r="Q124" s="1672" t="s">
        <v>143</v>
      </c>
      <c r="R124" s="1608"/>
      <c r="S124" s="1608"/>
      <c r="T124" s="1609"/>
      <c r="U124" s="1582"/>
      <c r="V124" s="1583"/>
      <c r="W124" s="1583"/>
      <c r="X124" s="1583"/>
      <c r="Y124" s="1583"/>
      <c r="Z124" s="1583"/>
      <c r="AA124" s="1583"/>
      <c r="AB124" s="1583"/>
      <c r="AC124" s="1593"/>
      <c r="AD124" s="1582" t="s">
        <v>4397</v>
      </c>
      <c r="AE124" s="1583"/>
      <c r="AF124" s="1583">
        <v>7586.4000000000005</v>
      </c>
      <c r="AG124" s="1583"/>
      <c r="AH124" s="1583"/>
      <c r="AI124" s="1583"/>
      <c r="AJ124" s="1583"/>
      <c r="AK124" s="1583" t="s">
        <v>4465</v>
      </c>
      <c r="AL124" s="1593"/>
      <c r="AM124" s="1582"/>
      <c r="AN124" s="1583"/>
      <c r="AO124" s="1583"/>
      <c r="AP124" s="1583"/>
      <c r="AQ124" s="1583"/>
      <c r="AR124" s="1583"/>
      <c r="AS124" s="1583"/>
      <c r="AT124" s="1583"/>
      <c r="AU124" s="1593"/>
      <c r="AV124" s="1582" t="s">
        <v>4397</v>
      </c>
      <c r="AW124" s="1583"/>
      <c r="AX124" s="1583">
        <v>848.25</v>
      </c>
      <c r="AY124" s="1583"/>
      <c r="AZ124" s="1583"/>
      <c r="BA124" s="1583"/>
      <c r="BB124" s="1583"/>
      <c r="BC124" s="1583" t="s">
        <v>4465</v>
      </c>
      <c r="BD124" s="1593"/>
      <c r="BE124" s="1582"/>
      <c r="BF124" s="1583"/>
      <c r="BG124" s="1583"/>
      <c r="BH124" s="1583"/>
      <c r="BI124" s="1583"/>
      <c r="BJ124" s="1583"/>
      <c r="BK124" s="1583"/>
      <c r="BL124" s="1583"/>
      <c r="BM124" s="1593"/>
      <c r="BN124" s="1582" t="s">
        <v>4397</v>
      </c>
      <c r="BO124" s="1583"/>
      <c r="BP124" s="1583">
        <v>818.95999999999992</v>
      </c>
      <c r="BQ124" s="1583"/>
      <c r="BR124" s="1583"/>
      <c r="BS124" s="1583"/>
      <c r="BT124" s="1583"/>
      <c r="BU124" s="1583" t="s">
        <v>4465</v>
      </c>
      <c r="BV124" s="1593"/>
      <c r="BW124" s="764"/>
      <c r="BX124" s="764"/>
      <c r="BY124" s="764"/>
      <c r="BZ124" s="764"/>
      <c r="CA124" s="764"/>
      <c r="CB124" s="764"/>
      <c r="CC124" s="764"/>
      <c r="CD124" s="764"/>
      <c r="CE124" s="764"/>
      <c r="CF124" s="764"/>
      <c r="CG124" s="764"/>
      <c r="CH124" s="764"/>
      <c r="CI124" s="764"/>
      <c r="CJ124" s="764"/>
      <c r="CK124" s="764"/>
      <c r="CL124" s="764"/>
      <c r="CM124" s="764"/>
      <c r="CN124" s="764"/>
      <c r="CO124" s="764"/>
      <c r="CP124" s="764"/>
      <c r="CQ124" s="764"/>
      <c r="CR124" s="764"/>
      <c r="CS124" s="1617"/>
      <c r="CT124" s="1618"/>
      <c r="CU124" s="1618"/>
      <c r="CV124" s="1618"/>
      <c r="CW124" s="1618"/>
      <c r="CX124" s="1618"/>
      <c r="CY124" s="1618"/>
      <c r="CZ124" s="1618"/>
      <c r="DA124" s="1772"/>
      <c r="DB124" s="1617"/>
      <c r="DC124" s="1618"/>
      <c r="DD124" s="1618"/>
      <c r="DE124" s="1618"/>
      <c r="DF124" s="1618"/>
      <c r="DG124" s="1618"/>
      <c r="DH124" s="1618"/>
      <c r="DI124" s="1618"/>
      <c r="DJ124" s="1619"/>
    </row>
    <row r="125" spans="2:114" ht="24" customHeight="1">
      <c r="B125" s="1786"/>
      <c r="C125" s="1592"/>
      <c r="D125" s="1769"/>
      <c r="E125" s="1581"/>
      <c r="F125" s="1581"/>
      <c r="G125" s="1581"/>
      <c r="H125" s="1770"/>
      <c r="I125" s="1587" t="s">
        <v>4491</v>
      </c>
      <c r="J125" s="1588"/>
      <c r="K125" s="1588"/>
      <c r="L125" s="1588"/>
      <c r="M125" s="1588"/>
      <c r="N125" s="1588"/>
      <c r="O125" s="1588"/>
      <c r="P125" s="1589"/>
      <c r="Q125" s="1670" t="s">
        <v>143</v>
      </c>
      <c r="R125" s="1605"/>
      <c r="S125" s="1605"/>
      <c r="T125" s="1606"/>
      <c r="U125" s="1603">
        <v>273.60000000000002</v>
      </c>
      <c r="V125" s="1585"/>
      <c r="W125" s="1585"/>
      <c r="X125" s="1585"/>
      <c r="Y125" s="1585"/>
      <c r="Z125" s="1585"/>
      <c r="AA125" s="1585"/>
      <c r="AB125" s="1585"/>
      <c r="AC125" s="1610"/>
      <c r="AD125" s="1603">
        <v>7907.04</v>
      </c>
      <c r="AE125" s="1585"/>
      <c r="AF125" s="1585"/>
      <c r="AG125" s="1585"/>
      <c r="AH125" s="1585"/>
      <c r="AI125" s="1585"/>
      <c r="AJ125" s="1585"/>
      <c r="AK125" s="1585"/>
      <c r="AL125" s="1610"/>
      <c r="AM125" s="1603">
        <v>30.25</v>
      </c>
      <c r="AN125" s="1585"/>
      <c r="AO125" s="1585"/>
      <c r="AP125" s="1585"/>
      <c r="AQ125" s="1585"/>
      <c r="AR125" s="1585"/>
      <c r="AS125" s="1585"/>
      <c r="AT125" s="1585"/>
      <c r="AU125" s="1610"/>
      <c r="AV125" s="1603">
        <v>874.22499999999991</v>
      </c>
      <c r="AW125" s="1585"/>
      <c r="AX125" s="1585"/>
      <c r="AY125" s="1585"/>
      <c r="AZ125" s="1585"/>
      <c r="BA125" s="1585"/>
      <c r="BB125" s="1585"/>
      <c r="BC125" s="1585"/>
      <c r="BD125" s="1610"/>
      <c r="BE125" s="1603">
        <v>29.24</v>
      </c>
      <c r="BF125" s="1585"/>
      <c r="BG125" s="1585"/>
      <c r="BH125" s="1585"/>
      <c r="BI125" s="1585"/>
      <c r="BJ125" s="1585"/>
      <c r="BK125" s="1585"/>
      <c r="BL125" s="1585"/>
      <c r="BM125" s="1610"/>
      <c r="BN125" s="1603">
        <v>845.03599999999994</v>
      </c>
      <c r="BO125" s="1585"/>
      <c r="BP125" s="1585"/>
      <c r="BQ125" s="1585"/>
      <c r="BR125" s="1585"/>
      <c r="BS125" s="1585"/>
      <c r="BT125" s="1585"/>
      <c r="BU125" s="1585"/>
      <c r="BV125" s="1610"/>
      <c r="BW125" s="764"/>
      <c r="BX125" s="764"/>
      <c r="BY125" s="764"/>
      <c r="BZ125" s="764"/>
      <c r="CA125" s="764"/>
      <c r="CB125" s="764"/>
      <c r="CC125" s="764"/>
      <c r="CD125" s="764"/>
      <c r="CE125" s="764"/>
      <c r="CF125" s="764"/>
      <c r="CG125" s="764"/>
      <c r="CH125" s="764"/>
      <c r="CI125" s="764"/>
      <c r="CJ125" s="764"/>
      <c r="CK125" s="764"/>
      <c r="CL125" s="764"/>
      <c r="CM125" s="764"/>
      <c r="CN125" s="764"/>
      <c r="CO125" s="764"/>
      <c r="CP125" s="764"/>
      <c r="CQ125" s="764"/>
      <c r="CR125" s="764"/>
      <c r="CS125" s="1614"/>
      <c r="CT125" s="1615"/>
      <c r="CU125" s="1615"/>
      <c r="CV125" s="1615"/>
      <c r="CW125" s="1615"/>
      <c r="CX125" s="1615"/>
      <c r="CY125" s="1615"/>
      <c r="CZ125" s="1615"/>
      <c r="DA125" s="1771"/>
      <c r="DB125" s="1614"/>
      <c r="DC125" s="1615"/>
      <c r="DD125" s="1615"/>
      <c r="DE125" s="1615"/>
      <c r="DF125" s="1615"/>
      <c r="DG125" s="1615"/>
      <c r="DH125" s="1615"/>
      <c r="DI125" s="1615"/>
      <c r="DJ125" s="1616"/>
    </row>
    <row r="126" spans="2:114" ht="24" customHeight="1">
      <c r="B126" s="1786"/>
      <c r="C126" s="1592"/>
      <c r="D126" s="1769"/>
      <c r="E126" s="1581"/>
      <c r="F126" s="1581"/>
      <c r="G126" s="1581"/>
      <c r="H126" s="1770"/>
      <c r="I126" s="1747" t="s">
        <v>4210</v>
      </c>
      <c r="J126" s="1764"/>
      <c r="K126" s="1764"/>
      <c r="L126" s="1764"/>
      <c r="M126" s="1764"/>
      <c r="N126" s="1764"/>
      <c r="O126" s="1764"/>
      <c r="P126" s="1748"/>
      <c r="Q126" s="1672" t="s">
        <v>143</v>
      </c>
      <c r="R126" s="1608"/>
      <c r="S126" s="1608"/>
      <c r="T126" s="1609"/>
      <c r="U126" s="1582"/>
      <c r="V126" s="1583"/>
      <c r="W126" s="1583"/>
      <c r="X126" s="1583"/>
      <c r="Y126" s="1583"/>
      <c r="Z126" s="1583"/>
      <c r="AA126" s="1583"/>
      <c r="AB126" s="1583"/>
      <c r="AC126" s="1593"/>
      <c r="AD126" s="1582" t="s">
        <v>4397</v>
      </c>
      <c r="AE126" s="1583"/>
      <c r="AF126" s="1583">
        <v>7934.4000000000005</v>
      </c>
      <c r="AG126" s="1583"/>
      <c r="AH126" s="1583"/>
      <c r="AI126" s="1583"/>
      <c r="AJ126" s="1583"/>
      <c r="AK126" s="1583" t="s">
        <v>4465</v>
      </c>
      <c r="AL126" s="1593"/>
      <c r="AM126" s="1582"/>
      <c r="AN126" s="1583"/>
      <c r="AO126" s="1583"/>
      <c r="AP126" s="1583"/>
      <c r="AQ126" s="1583"/>
      <c r="AR126" s="1583"/>
      <c r="AS126" s="1583"/>
      <c r="AT126" s="1583"/>
      <c r="AU126" s="1593"/>
      <c r="AV126" s="1582" t="s">
        <v>4397</v>
      </c>
      <c r="AW126" s="1583"/>
      <c r="AX126" s="1583">
        <v>877.25</v>
      </c>
      <c r="AY126" s="1583"/>
      <c r="AZ126" s="1583"/>
      <c r="BA126" s="1583"/>
      <c r="BB126" s="1583"/>
      <c r="BC126" s="1583" t="s">
        <v>4465</v>
      </c>
      <c r="BD126" s="1593"/>
      <c r="BE126" s="1582"/>
      <c r="BF126" s="1583"/>
      <c r="BG126" s="1583"/>
      <c r="BH126" s="1583"/>
      <c r="BI126" s="1583"/>
      <c r="BJ126" s="1583"/>
      <c r="BK126" s="1583"/>
      <c r="BL126" s="1583"/>
      <c r="BM126" s="1593"/>
      <c r="BN126" s="1582" t="s">
        <v>4397</v>
      </c>
      <c r="BO126" s="1583"/>
      <c r="BP126" s="1583">
        <v>847.95999999999992</v>
      </c>
      <c r="BQ126" s="1583"/>
      <c r="BR126" s="1583"/>
      <c r="BS126" s="1583"/>
      <c r="BT126" s="1583"/>
      <c r="BU126" s="1583" t="s">
        <v>4465</v>
      </c>
      <c r="BV126" s="1593"/>
      <c r="BW126" s="764"/>
      <c r="BX126" s="764"/>
      <c r="BY126" s="764"/>
      <c r="BZ126" s="764"/>
      <c r="CA126" s="764"/>
      <c r="CB126" s="764"/>
      <c r="CC126" s="764"/>
      <c r="CD126" s="764"/>
      <c r="CE126" s="764"/>
      <c r="CF126" s="764"/>
      <c r="CG126" s="764"/>
      <c r="CH126" s="764"/>
      <c r="CI126" s="764"/>
      <c r="CJ126" s="764"/>
      <c r="CK126" s="764"/>
      <c r="CL126" s="764"/>
      <c r="CM126" s="764"/>
      <c r="CN126" s="764"/>
      <c r="CO126" s="764"/>
      <c r="CP126" s="764"/>
      <c r="CQ126" s="764"/>
      <c r="CR126" s="764"/>
      <c r="CS126" s="1617"/>
      <c r="CT126" s="1618"/>
      <c r="CU126" s="1618"/>
      <c r="CV126" s="1618"/>
      <c r="CW126" s="1618"/>
      <c r="CX126" s="1618"/>
      <c r="CY126" s="1618"/>
      <c r="CZ126" s="1618"/>
      <c r="DA126" s="1772"/>
      <c r="DB126" s="1617"/>
      <c r="DC126" s="1618"/>
      <c r="DD126" s="1618"/>
      <c r="DE126" s="1618"/>
      <c r="DF126" s="1618"/>
      <c r="DG126" s="1618"/>
      <c r="DH126" s="1618"/>
      <c r="DI126" s="1618"/>
      <c r="DJ126" s="1619"/>
    </row>
    <row r="127" spans="2:114" ht="24" customHeight="1">
      <c r="B127" s="1786"/>
      <c r="C127" s="1592"/>
      <c r="D127" s="1769"/>
      <c r="E127" s="1581"/>
      <c r="F127" s="1581"/>
      <c r="G127" s="1581"/>
      <c r="H127" s="1770"/>
      <c r="I127" s="1587" t="s">
        <v>4490</v>
      </c>
      <c r="J127" s="1588"/>
      <c r="K127" s="1588"/>
      <c r="L127" s="1588"/>
      <c r="M127" s="1588"/>
      <c r="N127" s="1588"/>
      <c r="O127" s="1588"/>
      <c r="P127" s="1589"/>
      <c r="Q127" s="1670" t="s">
        <v>143</v>
      </c>
      <c r="R127" s="1605"/>
      <c r="S127" s="1605"/>
      <c r="T127" s="1606"/>
      <c r="U127" s="1603">
        <v>285.60000000000002</v>
      </c>
      <c r="V127" s="1585"/>
      <c r="W127" s="1585"/>
      <c r="X127" s="1585"/>
      <c r="Y127" s="1585"/>
      <c r="Z127" s="1585"/>
      <c r="AA127" s="1585"/>
      <c r="AB127" s="1585"/>
      <c r="AC127" s="1610"/>
      <c r="AD127" s="1603">
        <v>8082.4800000000005</v>
      </c>
      <c r="AE127" s="1585"/>
      <c r="AF127" s="1585"/>
      <c r="AG127" s="1585"/>
      <c r="AH127" s="1585"/>
      <c r="AI127" s="1585"/>
      <c r="AJ127" s="1585"/>
      <c r="AK127" s="1585"/>
      <c r="AL127" s="1610"/>
      <c r="AM127" s="1603">
        <v>31.25</v>
      </c>
      <c r="AN127" s="1585"/>
      <c r="AO127" s="1585"/>
      <c r="AP127" s="1585"/>
      <c r="AQ127" s="1585"/>
      <c r="AR127" s="1585"/>
      <c r="AS127" s="1585"/>
      <c r="AT127" s="1585"/>
      <c r="AU127" s="1610"/>
      <c r="AV127" s="1603">
        <v>884.375</v>
      </c>
      <c r="AW127" s="1585"/>
      <c r="AX127" s="1585"/>
      <c r="AY127" s="1585"/>
      <c r="AZ127" s="1585"/>
      <c r="BA127" s="1585"/>
      <c r="BB127" s="1585"/>
      <c r="BC127" s="1585"/>
      <c r="BD127" s="1610"/>
      <c r="BE127" s="1603">
        <v>30.24</v>
      </c>
      <c r="BF127" s="1585"/>
      <c r="BG127" s="1585"/>
      <c r="BH127" s="1585"/>
      <c r="BI127" s="1585"/>
      <c r="BJ127" s="1585"/>
      <c r="BK127" s="1585"/>
      <c r="BL127" s="1585"/>
      <c r="BM127" s="1610"/>
      <c r="BN127" s="1603">
        <v>855.79200000000003</v>
      </c>
      <c r="BO127" s="1585"/>
      <c r="BP127" s="1585"/>
      <c r="BQ127" s="1585"/>
      <c r="BR127" s="1585"/>
      <c r="BS127" s="1585"/>
      <c r="BT127" s="1585"/>
      <c r="BU127" s="1585"/>
      <c r="BV127" s="1610"/>
      <c r="BW127" s="764"/>
      <c r="BX127" s="764"/>
      <c r="BY127" s="764"/>
      <c r="BZ127" s="764"/>
      <c r="CA127" s="764"/>
      <c r="CB127" s="764"/>
      <c r="CC127" s="764"/>
      <c r="CD127" s="764"/>
      <c r="CE127" s="764"/>
      <c r="CF127" s="764"/>
      <c r="CG127" s="764"/>
      <c r="CH127" s="764"/>
      <c r="CI127" s="764"/>
      <c r="CJ127" s="764"/>
      <c r="CK127" s="764"/>
      <c r="CL127" s="764"/>
      <c r="CM127" s="764"/>
      <c r="CN127" s="764"/>
      <c r="CO127" s="764"/>
      <c r="CP127" s="764"/>
      <c r="CQ127" s="764"/>
      <c r="CR127" s="764"/>
      <c r="CS127" s="1614"/>
      <c r="CT127" s="1615"/>
      <c r="CU127" s="1615"/>
      <c r="CV127" s="1615"/>
      <c r="CW127" s="1615"/>
      <c r="CX127" s="1615"/>
      <c r="CY127" s="1615"/>
      <c r="CZ127" s="1615"/>
      <c r="DA127" s="1771"/>
      <c r="DB127" s="1614"/>
      <c r="DC127" s="1615"/>
      <c r="DD127" s="1615"/>
      <c r="DE127" s="1615"/>
      <c r="DF127" s="1615"/>
      <c r="DG127" s="1615"/>
      <c r="DH127" s="1615"/>
      <c r="DI127" s="1615"/>
      <c r="DJ127" s="1616"/>
    </row>
    <row r="128" spans="2:114" ht="24" customHeight="1">
      <c r="B128" s="1786"/>
      <c r="C128" s="1592"/>
      <c r="D128" s="1769"/>
      <c r="E128" s="1581"/>
      <c r="F128" s="1581"/>
      <c r="G128" s="1581"/>
      <c r="H128" s="1770"/>
      <c r="I128" s="1747" t="s">
        <v>4210</v>
      </c>
      <c r="J128" s="1764"/>
      <c r="K128" s="1764"/>
      <c r="L128" s="1764"/>
      <c r="M128" s="1764"/>
      <c r="N128" s="1764"/>
      <c r="O128" s="1764"/>
      <c r="P128" s="1748"/>
      <c r="Q128" s="1672" t="s">
        <v>143</v>
      </c>
      <c r="R128" s="1608"/>
      <c r="S128" s="1608"/>
      <c r="T128" s="1609"/>
      <c r="U128" s="1582"/>
      <c r="V128" s="1583"/>
      <c r="W128" s="1583"/>
      <c r="X128" s="1583"/>
      <c r="Y128" s="1583"/>
      <c r="Z128" s="1583"/>
      <c r="AA128" s="1583"/>
      <c r="AB128" s="1583"/>
      <c r="AC128" s="1593"/>
      <c r="AD128" s="1582" t="s">
        <v>4397</v>
      </c>
      <c r="AE128" s="1583"/>
      <c r="AF128" s="1583">
        <v>8282.4000000000015</v>
      </c>
      <c r="AG128" s="1583"/>
      <c r="AH128" s="1583"/>
      <c r="AI128" s="1583"/>
      <c r="AJ128" s="1583"/>
      <c r="AK128" s="1583" t="s">
        <v>4465</v>
      </c>
      <c r="AL128" s="1593"/>
      <c r="AM128" s="1582"/>
      <c r="AN128" s="1583"/>
      <c r="AO128" s="1583"/>
      <c r="AP128" s="1583"/>
      <c r="AQ128" s="1583"/>
      <c r="AR128" s="1583"/>
      <c r="AS128" s="1583"/>
      <c r="AT128" s="1583"/>
      <c r="AU128" s="1593"/>
      <c r="AV128" s="1582" t="s">
        <v>4397</v>
      </c>
      <c r="AW128" s="1583"/>
      <c r="AX128" s="1583">
        <v>906.25</v>
      </c>
      <c r="AY128" s="1583"/>
      <c r="AZ128" s="1583"/>
      <c r="BA128" s="1583"/>
      <c r="BB128" s="1583"/>
      <c r="BC128" s="1583" t="s">
        <v>4465</v>
      </c>
      <c r="BD128" s="1593"/>
      <c r="BE128" s="1582"/>
      <c r="BF128" s="1583"/>
      <c r="BG128" s="1583"/>
      <c r="BH128" s="1583"/>
      <c r="BI128" s="1583"/>
      <c r="BJ128" s="1583"/>
      <c r="BK128" s="1583"/>
      <c r="BL128" s="1583"/>
      <c r="BM128" s="1593"/>
      <c r="BN128" s="1582" t="s">
        <v>4397</v>
      </c>
      <c r="BO128" s="1583"/>
      <c r="BP128" s="1583">
        <v>876.95999999999992</v>
      </c>
      <c r="BQ128" s="1583"/>
      <c r="BR128" s="1583"/>
      <c r="BS128" s="1583"/>
      <c r="BT128" s="1583"/>
      <c r="BU128" s="1583" t="s">
        <v>4465</v>
      </c>
      <c r="BV128" s="1593"/>
      <c r="BW128" s="764"/>
      <c r="BX128" s="764"/>
      <c r="BY128" s="764"/>
      <c r="BZ128" s="764"/>
      <c r="CA128" s="764"/>
      <c r="CB128" s="764"/>
      <c r="CC128" s="764"/>
      <c r="CD128" s="764"/>
      <c r="CE128" s="764"/>
      <c r="CF128" s="764"/>
      <c r="CG128" s="764"/>
      <c r="CH128" s="764"/>
      <c r="CI128" s="764"/>
      <c r="CJ128" s="764"/>
      <c r="CK128" s="764"/>
      <c r="CL128" s="764"/>
      <c r="CM128" s="764"/>
      <c r="CN128" s="764"/>
      <c r="CO128" s="764"/>
      <c r="CP128" s="764"/>
      <c r="CQ128" s="764"/>
      <c r="CR128" s="764"/>
      <c r="CS128" s="1617"/>
      <c r="CT128" s="1618"/>
      <c r="CU128" s="1618"/>
      <c r="CV128" s="1618"/>
      <c r="CW128" s="1618"/>
      <c r="CX128" s="1618"/>
      <c r="CY128" s="1618"/>
      <c r="CZ128" s="1618"/>
      <c r="DA128" s="1772"/>
      <c r="DB128" s="1617"/>
      <c r="DC128" s="1618"/>
      <c r="DD128" s="1618"/>
      <c r="DE128" s="1618"/>
      <c r="DF128" s="1618"/>
      <c r="DG128" s="1618"/>
      <c r="DH128" s="1618"/>
      <c r="DI128" s="1618"/>
      <c r="DJ128" s="1619"/>
    </row>
    <row r="129" spans="2:114" ht="24" customHeight="1">
      <c r="B129" s="1786"/>
      <c r="C129" s="1592"/>
      <c r="D129" s="1769"/>
      <c r="E129" s="1581"/>
      <c r="F129" s="1581"/>
      <c r="G129" s="1581"/>
      <c r="H129" s="1770"/>
      <c r="I129" s="1587" t="s">
        <v>4211</v>
      </c>
      <c r="J129" s="1588"/>
      <c r="K129" s="1588"/>
      <c r="L129" s="1588"/>
      <c r="M129" s="1588"/>
      <c r="N129" s="1588"/>
      <c r="O129" s="1588"/>
      <c r="P129" s="1589"/>
      <c r="Q129" s="1670" t="s">
        <v>143</v>
      </c>
      <c r="R129" s="1605"/>
      <c r="S129" s="1605"/>
      <c r="T129" s="1606"/>
      <c r="U129" s="1603">
        <v>297.60000000000008</v>
      </c>
      <c r="V129" s="1585"/>
      <c r="W129" s="1585"/>
      <c r="X129" s="1585"/>
      <c r="Y129" s="1585"/>
      <c r="Z129" s="1585"/>
      <c r="AA129" s="1585"/>
      <c r="AB129" s="1585"/>
      <c r="AC129" s="1610"/>
      <c r="AD129" s="1603">
        <v>7767.3600000000024</v>
      </c>
      <c r="AE129" s="1585"/>
      <c r="AF129" s="1585"/>
      <c r="AG129" s="1585"/>
      <c r="AH129" s="1585"/>
      <c r="AI129" s="1585"/>
      <c r="AJ129" s="1585"/>
      <c r="AK129" s="1585"/>
      <c r="AL129" s="1610"/>
      <c r="AM129" s="1603">
        <v>32.25</v>
      </c>
      <c r="AN129" s="1585"/>
      <c r="AO129" s="1585"/>
      <c r="AP129" s="1585"/>
      <c r="AQ129" s="1585"/>
      <c r="AR129" s="1585"/>
      <c r="AS129" s="1585"/>
      <c r="AT129" s="1585"/>
      <c r="AU129" s="1610"/>
      <c r="AV129" s="1603">
        <v>841.72500000000002</v>
      </c>
      <c r="AW129" s="1585"/>
      <c r="AX129" s="1585"/>
      <c r="AY129" s="1585"/>
      <c r="AZ129" s="1585"/>
      <c r="BA129" s="1585"/>
      <c r="BB129" s="1585"/>
      <c r="BC129" s="1585"/>
      <c r="BD129" s="1610"/>
      <c r="BE129" s="1603">
        <v>31.24</v>
      </c>
      <c r="BF129" s="1585"/>
      <c r="BG129" s="1585"/>
      <c r="BH129" s="1585"/>
      <c r="BI129" s="1585"/>
      <c r="BJ129" s="1585"/>
      <c r="BK129" s="1585"/>
      <c r="BL129" s="1585"/>
      <c r="BM129" s="1610"/>
      <c r="BN129" s="1603">
        <v>815.36400000000003</v>
      </c>
      <c r="BO129" s="1585"/>
      <c r="BP129" s="1585"/>
      <c r="BQ129" s="1585"/>
      <c r="BR129" s="1585"/>
      <c r="BS129" s="1585"/>
      <c r="BT129" s="1585"/>
      <c r="BU129" s="1585"/>
      <c r="BV129" s="1610"/>
      <c r="BW129" s="764"/>
      <c r="BX129" s="764"/>
      <c r="BY129" s="764"/>
      <c r="BZ129" s="764"/>
      <c r="CA129" s="764"/>
      <c r="CB129" s="764"/>
      <c r="CC129" s="764"/>
      <c r="CD129" s="764"/>
      <c r="CE129" s="764"/>
      <c r="CF129" s="764"/>
      <c r="CG129" s="764"/>
      <c r="CH129" s="764"/>
      <c r="CI129" s="764"/>
      <c r="CJ129" s="764"/>
      <c r="CK129" s="764"/>
      <c r="CL129" s="764"/>
      <c r="CM129" s="764"/>
      <c r="CN129" s="764"/>
      <c r="CO129" s="764"/>
      <c r="CP129" s="764"/>
      <c r="CQ129" s="764"/>
      <c r="CR129" s="764"/>
      <c r="CS129" s="1614"/>
      <c r="CT129" s="1615"/>
      <c r="CU129" s="1615"/>
      <c r="CV129" s="1615"/>
      <c r="CW129" s="1615"/>
      <c r="CX129" s="1615"/>
      <c r="CY129" s="1615"/>
      <c r="CZ129" s="1615"/>
      <c r="DA129" s="1771"/>
      <c r="DB129" s="1614"/>
      <c r="DC129" s="1615"/>
      <c r="DD129" s="1615"/>
      <c r="DE129" s="1615"/>
      <c r="DF129" s="1615"/>
      <c r="DG129" s="1615"/>
      <c r="DH129" s="1615"/>
      <c r="DI129" s="1615"/>
      <c r="DJ129" s="1616"/>
    </row>
    <row r="130" spans="2:114" ht="24" customHeight="1">
      <c r="B130" s="1786"/>
      <c r="C130" s="1592"/>
      <c r="D130" s="1769"/>
      <c r="E130" s="1581"/>
      <c r="F130" s="1581"/>
      <c r="G130" s="1581"/>
      <c r="H130" s="1770"/>
      <c r="I130" s="1747" t="s">
        <v>4210</v>
      </c>
      <c r="J130" s="1764"/>
      <c r="K130" s="1764"/>
      <c r="L130" s="1764"/>
      <c r="M130" s="1764"/>
      <c r="N130" s="1764"/>
      <c r="O130" s="1764"/>
      <c r="P130" s="1748"/>
      <c r="Q130" s="1672" t="s">
        <v>143</v>
      </c>
      <c r="R130" s="1608"/>
      <c r="S130" s="1608"/>
      <c r="T130" s="1609"/>
      <c r="U130" s="1582"/>
      <c r="V130" s="1583"/>
      <c r="W130" s="1583"/>
      <c r="X130" s="1583"/>
      <c r="Y130" s="1583"/>
      <c r="Z130" s="1583"/>
      <c r="AA130" s="1583"/>
      <c r="AB130" s="1583"/>
      <c r="AC130" s="1593"/>
      <c r="AD130" s="1582" t="s">
        <v>4397</v>
      </c>
      <c r="AE130" s="1583"/>
      <c r="AF130" s="1583">
        <v>7648.3200000000015</v>
      </c>
      <c r="AG130" s="1583"/>
      <c r="AH130" s="1583"/>
      <c r="AI130" s="1583"/>
      <c r="AJ130" s="1583"/>
      <c r="AK130" s="1583" t="s">
        <v>4465</v>
      </c>
      <c r="AL130" s="1593"/>
      <c r="AM130" s="1582"/>
      <c r="AN130" s="1583"/>
      <c r="AO130" s="1583"/>
      <c r="AP130" s="1583"/>
      <c r="AQ130" s="1583"/>
      <c r="AR130" s="1583"/>
      <c r="AS130" s="1583"/>
      <c r="AT130" s="1583"/>
      <c r="AU130" s="1593"/>
      <c r="AV130" s="1582" t="s">
        <v>4397</v>
      </c>
      <c r="AW130" s="1583"/>
      <c r="AX130" s="1583">
        <v>828.82499999999993</v>
      </c>
      <c r="AY130" s="1583"/>
      <c r="AZ130" s="1583"/>
      <c r="BA130" s="1583"/>
      <c r="BB130" s="1583"/>
      <c r="BC130" s="1583" t="s">
        <v>4465</v>
      </c>
      <c r="BD130" s="1593"/>
      <c r="BE130" s="1582"/>
      <c r="BF130" s="1583"/>
      <c r="BG130" s="1583"/>
      <c r="BH130" s="1583"/>
      <c r="BI130" s="1583"/>
      <c r="BJ130" s="1583"/>
      <c r="BK130" s="1583"/>
      <c r="BL130" s="1583"/>
      <c r="BM130" s="1593"/>
      <c r="BN130" s="1582" t="s">
        <v>4397</v>
      </c>
      <c r="BO130" s="1583"/>
      <c r="BP130" s="1583">
        <v>802.86799999999994</v>
      </c>
      <c r="BQ130" s="1583"/>
      <c r="BR130" s="1583"/>
      <c r="BS130" s="1583"/>
      <c r="BT130" s="1583"/>
      <c r="BU130" s="1583" t="s">
        <v>4465</v>
      </c>
      <c r="BV130" s="1593"/>
      <c r="BW130" s="764"/>
      <c r="BX130" s="764"/>
      <c r="BY130" s="764"/>
      <c r="BZ130" s="764"/>
      <c r="CA130" s="764"/>
      <c r="CB130" s="764"/>
      <c r="CC130" s="764"/>
      <c r="CD130" s="764"/>
      <c r="CE130" s="764"/>
      <c r="CF130" s="764"/>
      <c r="CG130" s="764"/>
      <c r="CH130" s="764"/>
      <c r="CI130" s="764"/>
      <c r="CJ130" s="764"/>
      <c r="CK130" s="764"/>
      <c r="CL130" s="764"/>
      <c r="CM130" s="764"/>
      <c r="CN130" s="764"/>
      <c r="CO130" s="764"/>
      <c r="CP130" s="764"/>
      <c r="CQ130" s="764"/>
      <c r="CR130" s="764"/>
      <c r="CS130" s="1617"/>
      <c r="CT130" s="1618"/>
      <c r="CU130" s="1618"/>
      <c r="CV130" s="1618"/>
      <c r="CW130" s="1618"/>
      <c r="CX130" s="1618"/>
      <c r="CY130" s="1618"/>
      <c r="CZ130" s="1618"/>
      <c r="DA130" s="1772"/>
      <c r="DB130" s="1617"/>
      <c r="DC130" s="1618"/>
      <c r="DD130" s="1618"/>
      <c r="DE130" s="1618"/>
      <c r="DF130" s="1618"/>
      <c r="DG130" s="1618"/>
      <c r="DH130" s="1618"/>
      <c r="DI130" s="1618"/>
      <c r="DJ130" s="1619"/>
    </row>
    <row r="131" spans="2:114" ht="24" customHeight="1">
      <c r="B131" s="1786"/>
      <c r="C131" s="1592"/>
      <c r="D131" s="1769"/>
      <c r="E131" s="1581"/>
      <c r="F131" s="1581"/>
      <c r="G131" s="1581"/>
      <c r="H131" s="1770"/>
      <c r="I131" s="1587" t="s">
        <v>4212</v>
      </c>
      <c r="J131" s="1588"/>
      <c r="K131" s="1588"/>
      <c r="L131" s="1588"/>
      <c r="M131" s="1588"/>
      <c r="N131" s="1588"/>
      <c r="O131" s="1588"/>
      <c r="P131" s="1589"/>
      <c r="Q131" s="1670" t="s">
        <v>143</v>
      </c>
      <c r="R131" s="1605"/>
      <c r="S131" s="1605"/>
      <c r="T131" s="1606"/>
      <c r="U131" s="1603">
        <v>309.60000000000008</v>
      </c>
      <c r="V131" s="1585"/>
      <c r="W131" s="1585"/>
      <c r="X131" s="1585"/>
      <c r="Y131" s="1585"/>
      <c r="Z131" s="1585"/>
      <c r="AA131" s="1585"/>
      <c r="AB131" s="1585"/>
      <c r="AC131" s="1610"/>
      <c r="AD131" s="1603">
        <v>7492.3200000000015</v>
      </c>
      <c r="AE131" s="1585"/>
      <c r="AF131" s="1585"/>
      <c r="AG131" s="1585"/>
      <c r="AH131" s="1585"/>
      <c r="AI131" s="1585"/>
      <c r="AJ131" s="1585"/>
      <c r="AK131" s="1585"/>
      <c r="AL131" s="1610"/>
      <c r="AM131" s="1603">
        <v>33.25</v>
      </c>
      <c r="AN131" s="1585"/>
      <c r="AO131" s="1585"/>
      <c r="AP131" s="1585"/>
      <c r="AQ131" s="1585"/>
      <c r="AR131" s="1585"/>
      <c r="AS131" s="1585"/>
      <c r="AT131" s="1585"/>
      <c r="AU131" s="1610"/>
      <c r="AV131" s="1603">
        <v>804.65</v>
      </c>
      <c r="AW131" s="1585"/>
      <c r="AX131" s="1585"/>
      <c r="AY131" s="1585"/>
      <c r="AZ131" s="1585"/>
      <c r="BA131" s="1585"/>
      <c r="BB131" s="1585"/>
      <c r="BC131" s="1585"/>
      <c r="BD131" s="1610"/>
      <c r="BE131" s="1603">
        <v>32.24</v>
      </c>
      <c r="BF131" s="1585"/>
      <c r="BG131" s="1585"/>
      <c r="BH131" s="1585"/>
      <c r="BI131" s="1585"/>
      <c r="BJ131" s="1585"/>
      <c r="BK131" s="1585"/>
      <c r="BL131" s="1585"/>
      <c r="BM131" s="1610"/>
      <c r="BN131" s="1603">
        <v>780.20799999999997</v>
      </c>
      <c r="BO131" s="1585"/>
      <c r="BP131" s="1585"/>
      <c r="BQ131" s="1585"/>
      <c r="BR131" s="1585"/>
      <c r="BS131" s="1585"/>
      <c r="BT131" s="1585"/>
      <c r="BU131" s="1585"/>
      <c r="BV131" s="1610"/>
      <c r="BW131" s="764"/>
      <c r="BX131" s="764"/>
      <c r="BY131" s="764"/>
      <c r="BZ131" s="764"/>
      <c r="CA131" s="764"/>
      <c r="CB131" s="764"/>
      <c r="CC131" s="764"/>
      <c r="CD131" s="764"/>
      <c r="CE131" s="764"/>
      <c r="CF131" s="764"/>
      <c r="CG131" s="764"/>
      <c r="CH131" s="764"/>
      <c r="CI131" s="764"/>
      <c r="CJ131" s="764"/>
      <c r="CK131" s="764"/>
      <c r="CL131" s="764"/>
      <c r="CM131" s="764"/>
      <c r="CN131" s="764"/>
      <c r="CO131" s="764"/>
      <c r="CP131" s="764"/>
      <c r="CQ131" s="764"/>
      <c r="CR131" s="764"/>
      <c r="CS131" s="1614"/>
      <c r="CT131" s="1615"/>
      <c r="CU131" s="1615"/>
      <c r="CV131" s="1615"/>
      <c r="CW131" s="1615"/>
      <c r="CX131" s="1615"/>
      <c r="CY131" s="1615"/>
      <c r="CZ131" s="1615"/>
      <c r="DA131" s="1771"/>
      <c r="DB131" s="1614"/>
      <c r="DC131" s="1615"/>
      <c r="DD131" s="1615"/>
      <c r="DE131" s="1615"/>
      <c r="DF131" s="1615"/>
      <c r="DG131" s="1615"/>
      <c r="DH131" s="1615"/>
      <c r="DI131" s="1615"/>
      <c r="DJ131" s="1616"/>
    </row>
    <row r="132" spans="2:114" ht="24" customHeight="1">
      <c r="B132" s="1786"/>
      <c r="C132" s="1592"/>
      <c r="D132" s="1769"/>
      <c r="E132" s="1581"/>
      <c r="F132" s="1581"/>
      <c r="G132" s="1581"/>
      <c r="H132" s="1770"/>
      <c r="I132" s="1747" t="s">
        <v>4210</v>
      </c>
      <c r="J132" s="1764"/>
      <c r="K132" s="1764"/>
      <c r="L132" s="1764"/>
      <c r="M132" s="1764"/>
      <c r="N132" s="1764"/>
      <c r="O132" s="1764"/>
      <c r="P132" s="1748"/>
      <c r="Q132" s="1672" t="s">
        <v>143</v>
      </c>
      <c r="R132" s="1608"/>
      <c r="S132" s="1608"/>
      <c r="T132" s="1609"/>
      <c r="U132" s="1582"/>
      <c r="V132" s="1583"/>
      <c r="W132" s="1583"/>
      <c r="X132" s="1583"/>
      <c r="Y132" s="1583"/>
      <c r="Z132" s="1583"/>
      <c r="AA132" s="1583"/>
      <c r="AB132" s="1583"/>
      <c r="AC132" s="1593"/>
      <c r="AD132" s="1582" t="s">
        <v>4397</v>
      </c>
      <c r="AE132" s="1583"/>
      <c r="AF132" s="1583">
        <v>7956.7200000000021</v>
      </c>
      <c r="AG132" s="1583"/>
      <c r="AH132" s="1583"/>
      <c r="AI132" s="1583"/>
      <c r="AJ132" s="1583"/>
      <c r="AK132" s="1583" t="s">
        <v>4465</v>
      </c>
      <c r="AL132" s="1593"/>
      <c r="AM132" s="1582"/>
      <c r="AN132" s="1583"/>
      <c r="AO132" s="1583"/>
      <c r="AP132" s="1583"/>
      <c r="AQ132" s="1583"/>
      <c r="AR132" s="1583"/>
      <c r="AS132" s="1583"/>
      <c r="AT132" s="1583"/>
      <c r="AU132" s="1593"/>
      <c r="AV132" s="1582" t="s">
        <v>4397</v>
      </c>
      <c r="AW132" s="1583"/>
      <c r="AX132" s="1583">
        <v>854.52499999999998</v>
      </c>
      <c r="AY132" s="1583"/>
      <c r="AZ132" s="1583"/>
      <c r="BA132" s="1583"/>
      <c r="BB132" s="1583"/>
      <c r="BC132" s="1583" t="s">
        <v>4465</v>
      </c>
      <c r="BD132" s="1593"/>
      <c r="BE132" s="1582"/>
      <c r="BF132" s="1583"/>
      <c r="BG132" s="1583"/>
      <c r="BH132" s="1583"/>
      <c r="BI132" s="1583"/>
      <c r="BJ132" s="1583"/>
      <c r="BK132" s="1583"/>
      <c r="BL132" s="1583"/>
      <c r="BM132" s="1593"/>
      <c r="BN132" s="1582" t="s">
        <v>4397</v>
      </c>
      <c r="BO132" s="1583"/>
      <c r="BP132" s="1583">
        <v>828.56799999999998</v>
      </c>
      <c r="BQ132" s="1583"/>
      <c r="BR132" s="1583"/>
      <c r="BS132" s="1583"/>
      <c r="BT132" s="1583"/>
      <c r="BU132" s="1583" t="s">
        <v>4465</v>
      </c>
      <c r="BV132" s="1593"/>
      <c r="BW132" s="764"/>
      <c r="BX132" s="764"/>
      <c r="BY132" s="764"/>
      <c r="BZ132" s="764"/>
      <c r="CA132" s="764"/>
      <c r="CB132" s="764"/>
      <c r="CC132" s="764"/>
      <c r="CD132" s="764"/>
      <c r="CE132" s="764"/>
      <c r="CF132" s="764"/>
      <c r="CG132" s="764"/>
      <c r="CH132" s="764"/>
      <c r="CI132" s="764"/>
      <c r="CJ132" s="764"/>
      <c r="CK132" s="764"/>
      <c r="CL132" s="764"/>
      <c r="CM132" s="764"/>
      <c r="CN132" s="764"/>
      <c r="CO132" s="764"/>
      <c r="CP132" s="764"/>
      <c r="CQ132" s="764"/>
      <c r="CR132" s="764"/>
      <c r="CS132" s="1617"/>
      <c r="CT132" s="1618"/>
      <c r="CU132" s="1618"/>
      <c r="CV132" s="1618"/>
      <c r="CW132" s="1618"/>
      <c r="CX132" s="1618"/>
      <c r="CY132" s="1618"/>
      <c r="CZ132" s="1618"/>
      <c r="DA132" s="1772"/>
      <c r="DB132" s="1617"/>
      <c r="DC132" s="1618"/>
      <c r="DD132" s="1618"/>
      <c r="DE132" s="1618"/>
      <c r="DF132" s="1618"/>
      <c r="DG132" s="1618"/>
      <c r="DH132" s="1618"/>
      <c r="DI132" s="1618"/>
      <c r="DJ132" s="1619"/>
    </row>
    <row r="133" spans="2:114" ht="24" customHeight="1">
      <c r="B133" s="1786"/>
      <c r="C133" s="1592"/>
      <c r="D133" s="1769"/>
      <c r="E133" s="1581"/>
      <c r="F133" s="1581"/>
      <c r="G133" s="1581"/>
      <c r="H133" s="1770"/>
      <c r="I133" s="1587" t="s">
        <v>4213</v>
      </c>
      <c r="J133" s="1588"/>
      <c r="K133" s="1588"/>
      <c r="L133" s="1588"/>
      <c r="M133" s="1588"/>
      <c r="N133" s="1588"/>
      <c r="O133" s="1588"/>
      <c r="P133" s="1589"/>
      <c r="Q133" s="1670" t="s">
        <v>143</v>
      </c>
      <c r="R133" s="1605"/>
      <c r="S133" s="1605"/>
      <c r="T133" s="1606"/>
      <c r="U133" s="1603">
        <v>321.60000000000008</v>
      </c>
      <c r="V133" s="1585"/>
      <c r="W133" s="1585"/>
      <c r="X133" s="1585"/>
      <c r="Y133" s="1585"/>
      <c r="Z133" s="1585"/>
      <c r="AA133" s="1585"/>
      <c r="AB133" s="1585"/>
      <c r="AC133" s="1610"/>
      <c r="AD133" s="1603">
        <v>8940.4800000000032</v>
      </c>
      <c r="AE133" s="1585"/>
      <c r="AF133" s="1585"/>
      <c r="AG133" s="1585"/>
      <c r="AH133" s="1585"/>
      <c r="AI133" s="1585"/>
      <c r="AJ133" s="1585"/>
      <c r="AK133" s="1585"/>
      <c r="AL133" s="1610"/>
      <c r="AM133" s="1603">
        <v>34.25</v>
      </c>
      <c r="AN133" s="1585"/>
      <c r="AO133" s="1585"/>
      <c r="AP133" s="1585"/>
      <c r="AQ133" s="1585"/>
      <c r="AR133" s="1585"/>
      <c r="AS133" s="1585"/>
      <c r="AT133" s="1585"/>
      <c r="AU133" s="1610"/>
      <c r="AV133" s="1603">
        <v>952.15</v>
      </c>
      <c r="AW133" s="1585"/>
      <c r="AX133" s="1585"/>
      <c r="AY133" s="1585"/>
      <c r="AZ133" s="1585"/>
      <c r="BA133" s="1585"/>
      <c r="BB133" s="1585"/>
      <c r="BC133" s="1585"/>
      <c r="BD133" s="1610"/>
      <c r="BE133" s="1603">
        <v>33.24</v>
      </c>
      <c r="BF133" s="1585"/>
      <c r="BG133" s="1585"/>
      <c r="BH133" s="1585"/>
      <c r="BI133" s="1585"/>
      <c r="BJ133" s="1585"/>
      <c r="BK133" s="1585"/>
      <c r="BL133" s="1585"/>
      <c r="BM133" s="1610"/>
      <c r="BN133" s="1603">
        <v>924.07200000000012</v>
      </c>
      <c r="BO133" s="1585"/>
      <c r="BP133" s="1585"/>
      <c r="BQ133" s="1585"/>
      <c r="BR133" s="1585"/>
      <c r="BS133" s="1585"/>
      <c r="BT133" s="1585"/>
      <c r="BU133" s="1585"/>
      <c r="BV133" s="1610"/>
      <c r="BW133" s="764"/>
      <c r="BX133" s="764"/>
      <c r="BY133" s="764"/>
      <c r="BZ133" s="764"/>
      <c r="CA133" s="764"/>
      <c r="CB133" s="764"/>
      <c r="CC133" s="764"/>
      <c r="CD133" s="764"/>
      <c r="CE133" s="764"/>
      <c r="CF133" s="764"/>
      <c r="CG133" s="764"/>
      <c r="CH133" s="764"/>
      <c r="CI133" s="764"/>
      <c r="CJ133" s="764"/>
      <c r="CK133" s="764"/>
      <c r="CL133" s="764"/>
      <c r="CM133" s="764"/>
      <c r="CN133" s="764"/>
      <c r="CO133" s="764"/>
      <c r="CP133" s="764"/>
      <c r="CQ133" s="764"/>
      <c r="CR133" s="764"/>
      <c r="CS133" s="1614"/>
      <c r="CT133" s="1615"/>
      <c r="CU133" s="1615"/>
      <c r="CV133" s="1615"/>
      <c r="CW133" s="1615"/>
      <c r="CX133" s="1615"/>
      <c r="CY133" s="1615"/>
      <c r="CZ133" s="1615"/>
      <c r="DA133" s="1771"/>
      <c r="DB133" s="1614"/>
      <c r="DC133" s="1615"/>
      <c r="DD133" s="1615"/>
      <c r="DE133" s="1615"/>
      <c r="DF133" s="1615"/>
      <c r="DG133" s="1615"/>
      <c r="DH133" s="1615"/>
      <c r="DI133" s="1615"/>
      <c r="DJ133" s="1616"/>
    </row>
    <row r="134" spans="2:114" ht="24" customHeight="1">
      <c r="B134" s="1786"/>
      <c r="C134" s="1592"/>
      <c r="D134" s="1769"/>
      <c r="E134" s="1581"/>
      <c r="F134" s="1581"/>
      <c r="G134" s="1581"/>
      <c r="H134" s="1770"/>
      <c r="I134" s="1747" t="s">
        <v>4214</v>
      </c>
      <c r="J134" s="1764"/>
      <c r="K134" s="1764"/>
      <c r="L134" s="1764"/>
      <c r="M134" s="1764"/>
      <c r="N134" s="1764"/>
      <c r="O134" s="1764"/>
      <c r="P134" s="1748"/>
      <c r="Q134" s="1672" t="s">
        <v>143</v>
      </c>
      <c r="R134" s="1608"/>
      <c r="S134" s="1608"/>
      <c r="T134" s="1609"/>
      <c r="U134" s="1582"/>
      <c r="V134" s="1583"/>
      <c r="W134" s="1583"/>
      <c r="X134" s="1583"/>
      <c r="Y134" s="1583"/>
      <c r="Z134" s="1583"/>
      <c r="AA134" s="1583"/>
      <c r="AB134" s="1583"/>
      <c r="AC134" s="1593"/>
      <c r="AD134" s="1582" t="s">
        <v>4397</v>
      </c>
      <c r="AE134" s="1583"/>
      <c r="AF134" s="1583">
        <v>8651.0400000000009</v>
      </c>
      <c r="AG134" s="1583"/>
      <c r="AH134" s="1583"/>
      <c r="AI134" s="1583"/>
      <c r="AJ134" s="1583"/>
      <c r="AK134" s="1583" t="s">
        <v>4465</v>
      </c>
      <c r="AL134" s="1593"/>
      <c r="AM134" s="1582"/>
      <c r="AN134" s="1583"/>
      <c r="AO134" s="1583"/>
      <c r="AP134" s="1583"/>
      <c r="AQ134" s="1583"/>
      <c r="AR134" s="1583"/>
      <c r="AS134" s="1583"/>
      <c r="AT134" s="1583"/>
      <c r="AU134" s="1593"/>
      <c r="AV134" s="1582" t="s">
        <v>4397</v>
      </c>
      <c r="AW134" s="1583"/>
      <c r="AX134" s="1583">
        <v>921.32499999999993</v>
      </c>
      <c r="AY134" s="1583"/>
      <c r="AZ134" s="1583"/>
      <c r="BA134" s="1583"/>
      <c r="BB134" s="1583"/>
      <c r="BC134" s="1583" t="s">
        <v>4465</v>
      </c>
      <c r="BD134" s="1593"/>
      <c r="BE134" s="1582"/>
      <c r="BF134" s="1583"/>
      <c r="BG134" s="1583"/>
      <c r="BH134" s="1583"/>
      <c r="BI134" s="1583"/>
      <c r="BJ134" s="1583"/>
      <c r="BK134" s="1583"/>
      <c r="BL134" s="1583"/>
      <c r="BM134" s="1593"/>
      <c r="BN134" s="1582" t="s">
        <v>4397</v>
      </c>
      <c r="BO134" s="1583"/>
      <c r="BP134" s="1583">
        <v>894.15600000000006</v>
      </c>
      <c r="BQ134" s="1583"/>
      <c r="BR134" s="1583"/>
      <c r="BS134" s="1583"/>
      <c r="BT134" s="1583"/>
      <c r="BU134" s="1583" t="s">
        <v>4465</v>
      </c>
      <c r="BV134" s="1593"/>
      <c r="BW134" s="764"/>
      <c r="BX134" s="764"/>
      <c r="BY134" s="764"/>
      <c r="BZ134" s="764"/>
      <c r="CA134" s="764"/>
      <c r="CB134" s="764"/>
      <c r="CC134" s="764"/>
      <c r="CD134" s="764"/>
      <c r="CE134" s="764"/>
      <c r="CF134" s="764"/>
      <c r="CG134" s="764"/>
      <c r="CH134" s="764"/>
      <c r="CI134" s="764"/>
      <c r="CJ134" s="764"/>
      <c r="CK134" s="764"/>
      <c r="CL134" s="764"/>
      <c r="CM134" s="764"/>
      <c r="CN134" s="764"/>
      <c r="CO134" s="764"/>
      <c r="CP134" s="764"/>
      <c r="CQ134" s="764"/>
      <c r="CR134" s="764"/>
      <c r="CS134" s="1617"/>
      <c r="CT134" s="1618"/>
      <c r="CU134" s="1618"/>
      <c r="CV134" s="1618"/>
      <c r="CW134" s="1618"/>
      <c r="CX134" s="1618"/>
      <c r="CY134" s="1618"/>
      <c r="CZ134" s="1618"/>
      <c r="DA134" s="1772"/>
      <c r="DB134" s="1617"/>
      <c r="DC134" s="1618"/>
      <c r="DD134" s="1618"/>
      <c r="DE134" s="1618"/>
      <c r="DF134" s="1618"/>
      <c r="DG134" s="1618"/>
      <c r="DH134" s="1618"/>
      <c r="DI134" s="1618"/>
      <c r="DJ134" s="1619"/>
    </row>
    <row r="135" spans="2:114" ht="24" customHeight="1">
      <c r="B135" s="1786"/>
      <c r="C135" s="1592"/>
      <c r="D135" s="1789" t="s">
        <v>4215</v>
      </c>
      <c r="E135" s="1743"/>
      <c r="F135" s="1743"/>
      <c r="G135" s="1743"/>
      <c r="H135" s="1743"/>
      <c r="I135" s="1743"/>
      <c r="J135" s="1743"/>
      <c r="K135" s="1743"/>
      <c r="L135" s="1743"/>
      <c r="M135" s="1743"/>
      <c r="N135" s="1743"/>
      <c r="O135" s="1743"/>
      <c r="P135" s="1744"/>
      <c r="Q135" s="1670" t="s">
        <v>4200</v>
      </c>
      <c r="R135" s="1605"/>
      <c r="S135" s="1605"/>
      <c r="T135" s="1606"/>
      <c r="U135" s="1603">
        <v>333.60000000000008</v>
      </c>
      <c r="V135" s="1585"/>
      <c r="W135" s="1585"/>
      <c r="X135" s="1585"/>
      <c r="Y135" s="1585"/>
      <c r="Z135" s="1585"/>
      <c r="AA135" s="1585"/>
      <c r="AB135" s="1585"/>
      <c r="AC135" s="1610"/>
      <c r="AD135" s="1603">
        <v>9674.4000000000015</v>
      </c>
      <c r="AE135" s="1585"/>
      <c r="AF135" s="1585"/>
      <c r="AG135" s="1585"/>
      <c r="AH135" s="1585"/>
      <c r="AI135" s="1585"/>
      <c r="AJ135" s="1585"/>
      <c r="AK135" s="1585"/>
      <c r="AL135" s="1610"/>
      <c r="AM135" s="1603">
        <v>35.25</v>
      </c>
      <c r="AN135" s="1585"/>
      <c r="AO135" s="1585"/>
      <c r="AP135" s="1585"/>
      <c r="AQ135" s="1585"/>
      <c r="AR135" s="1585"/>
      <c r="AS135" s="1585"/>
      <c r="AT135" s="1585"/>
      <c r="AU135" s="1610"/>
      <c r="AV135" s="1603">
        <v>1022.25</v>
      </c>
      <c r="AW135" s="1585"/>
      <c r="AX135" s="1585"/>
      <c r="AY135" s="1585"/>
      <c r="AZ135" s="1585"/>
      <c r="BA135" s="1585"/>
      <c r="BB135" s="1585"/>
      <c r="BC135" s="1585"/>
      <c r="BD135" s="1610"/>
      <c r="BE135" s="1603">
        <v>34.24</v>
      </c>
      <c r="BF135" s="1585"/>
      <c r="BG135" s="1585"/>
      <c r="BH135" s="1585"/>
      <c r="BI135" s="1585"/>
      <c r="BJ135" s="1585"/>
      <c r="BK135" s="1585"/>
      <c r="BL135" s="1585"/>
      <c r="BM135" s="1610"/>
      <c r="BN135" s="1603">
        <v>992.96</v>
      </c>
      <c r="BO135" s="1585"/>
      <c r="BP135" s="1585"/>
      <c r="BQ135" s="1585"/>
      <c r="BR135" s="1585"/>
      <c r="BS135" s="1585"/>
      <c r="BT135" s="1585"/>
      <c r="BU135" s="1585"/>
      <c r="BV135" s="1610"/>
      <c r="BW135" s="765"/>
      <c r="BX135" s="765"/>
      <c r="BY135" s="765"/>
      <c r="BZ135" s="765"/>
      <c r="CA135" s="765"/>
      <c r="CB135" s="765"/>
      <c r="CC135" s="765"/>
      <c r="CD135" s="765"/>
      <c r="CE135" s="765"/>
      <c r="CF135" s="765"/>
      <c r="CG135" s="765"/>
      <c r="CH135" s="765"/>
      <c r="CI135" s="765"/>
      <c r="CJ135" s="765"/>
      <c r="CK135" s="765"/>
      <c r="CL135" s="765"/>
      <c r="CM135" s="765"/>
      <c r="CN135" s="765"/>
      <c r="CO135" s="765"/>
      <c r="CP135" s="765"/>
      <c r="CQ135" s="765"/>
      <c r="CR135" s="765"/>
      <c r="CS135" s="1614"/>
      <c r="CT135" s="1615"/>
      <c r="CU135" s="1615"/>
      <c r="CV135" s="1615"/>
      <c r="CW135" s="1615"/>
      <c r="CX135" s="1615"/>
      <c r="CY135" s="1615"/>
      <c r="CZ135" s="1615"/>
      <c r="DA135" s="1771"/>
      <c r="DB135" s="1614"/>
      <c r="DC135" s="1615"/>
      <c r="DD135" s="1615"/>
      <c r="DE135" s="1615"/>
      <c r="DF135" s="1615"/>
      <c r="DG135" s="1615"/>
      <c r="DH135" s="1615"/>
      <c r="DI135" s="1615"/>
      <c r="DJ135" s="1616"/>
    </row>
    <row r="136" spans="2:114" ht="24" customHeight="1">
      <c r="B136" s="1786"/>
      <c r="C136" s="1592"/>
      <c r="D136" s="1790" t="s">
        <v>4215</v>
      </c>
      <c r="E136" s="1745"/>
      <c r="F136" s="1745"/>
      <c r="G136" s="1745"/>
      <c r="H136" s="1745"/>
      <c r="I136" s="1745"/>
      <c r="J136" s="1745"/>
      <c r="K136" s="1745"/>
      <c r="L136" s="1745"/>
      <c r="M136" s="1745"/>
      <c r="N136" s="1745"/>
      <c r="O136" s="1745"/>
      <c r="P136" s="1742"/>
      <c r="Q136" s="1672" t="s">
        <v>4200</v>
      </c>
      <c r="R136" s="1608"/>
      <c r="S136" s="1608"/>
      <c r="T136" s="1609"/>
      <c r="U136" s="1582"/>
      <c r="V136" s="1583"/>
      <c r="W136" s="1583"/>
      <c r="X136" s="1583"/>
      <c r="Y136" s="1583"/>
      <c r="Z136" s="1583"/>
      <c r="AA136" s="1583"/>
      <c r="AB136" s="1583"/>
      <c r="AC136" s="1593"/>
      <c r="AD136" s="1582" t="s">
        <v>4397</v>
      </c>
      <c r="AE136" s="1583"/>
      <c r="AF136" s="1583">
        <v>9807.840000000002</v>
      </c>
      <c r="AG136" s="1583"/>
      <c r="AH136" s="1583"/>
      <c r="AI136" s="1583"/>
      <c r="AJ136" s="1583"/>
      <c r="AK136" s="1583" t="s">
        <v>4465</v>
      </c>
      <c r="AL136" s="1593"/>
      <c r="AM136" s="1582"/>
      <c r="AN136" s="1583"/>
      <c r="AO136" s="1583"/>
      <c r="AP136" s="1583"/>
      <c r="AQ136" s="1583"/>
      <c r="AR136" s="1583"/>
      <c r="AS136" s="1583"/>
      <c r="AT136" s="1583"/>
      <c r="AU136" s="1593"/>
      <c r="AV136" s="1582" t="s">
        <v>4397</v>
      </c>
      <c r="AW136" s="1583"/>
      <c r="AX136" s="1583">
        <v>1036.3499999999999</v>
      </c>
      <c r="AY136" s="1583"/>
      <c r="AZ136" s="1583"/>
      <c r="BA136" s="1583"/>
      <c r="BB136" s="1583"/>
      <c r="BC136" s="1583" t="s">
        <v>4465</v>
      </c>
      <c r="BD136" s="1593"/>
      <c r="BE136" s="1582"/>
      <c r="BF136" s="1583"/>
      <c r="BG136" s="1583"/>
      <c r="BH136" s="1583"/>
      <c r="BI136" s="1583"/>
      <c r="BJ136" s="1583"/>
      <c r="BK136" s="1583"/>
      <c r="BL136" s="1583"/>
      <c r="BM136" s="1593"/>
      <c r="BN136" s="1582" t="s">
        <v>4397</v>
      </c>
      <c r="BO136" s="1583"/>
      <c r="BP136" s="1583">
        <v>1006.6560000000001</v>
      </c>
      <c r="BQ136" s="1583"/>
      <c r="BR136" s="1583"/>
      <c r="BS136" s="1583"/>
      <c r="BT136" s="1583"/>
      <c r="BU136" s="1583" t="s">
        <v>4465</v>
      </c>
      <c r="BV136" s="1593"/>
      <c r="BW136" s="764"/>
      <c r="BX136" s="764"/>
      <c r="BY136" s="764"/>
      <c r="BZ136" s="764"/>
      <c r="CA136" s="764"/>
      <c r="CB136" s="764"/>
      <c r="CC136" s="764"/>
      <c r="CD136" s="764"/>
      <c r="CE136" s="764"/>
      <c r="CF136" s="764"/>
      <c r="CG136" s="764"/>
      <c r="CH136" s="764"/>
      <c r="CI136" s="764"/>
      <c r="CJ136" s="764"/>
      <c r="CK136" s="764"/>
      <c r="CL136" s="764"/>
      <c r="CM136" s="764"/>
      <c r="CN136" s="764"/>
      <c r="CO136" s="764"/>
      <c r="CP136" s="764"/>
      <c r="CQ136" s="764"/>
      <c r="CR136" s="764"/>
      <c r="CS136" s="1617"/>
      <c r="CT136" s="1618"/>
      <c r="CU136" s="1618"/>
      <c r="CV136" s="1618"/>
      <c r="CW136" s="1618"/>
      <c r="CX136" s="1618"/>
      <c r="CY136" s="1618"/>
      <c r="CZ136" s="1618"/>
      <c r="DA136" s="1772"/>
      <c r="DB136" s="1617"/>
      <c r="DC136" s="1618"/>
      <c r="DD136" s="1618"/>
      <c r="DE136" s="1618"/>
      <c r="DF136" s="1618"/>
      <c r="DG136" s="1618"/>
      <c r="DH136" s="1618"/>
      <c r="DI136" s="1618"/>
      <c r="DJ136" s="1619"/>
    </row>
    <row r="137" spans="2:114" ht="24" customHeight="1">
      <c r="B137" s="1786"/>
      <c r="C137" s="1592"/>
      <c r="D137" s="1789" t="s">
        <v>4216</v>
      </c>
      <c r="E137" s="1743"/>
      <c r="F137" s="1743"/>
      <c r="G137" s="1743"/>
      <c r="H137" s="1743"/>
      <c r="I137" s="1743"/>
      <c r="J137" s="1743"/>
      <c r="K137" s="1743"/>
      <c r="L137" s="1743"/>
      <c r="M137" s="1743"/>
      <c r="N137" s="1743"/>
      <c r="O137" s="1743"/>
      <c r="P137" s="1744"/>
      <c r="Q137" s="1670" t="s">
        <v>4200</v>
      </c>
      <c r="R137" s="1605"/>
      <c r="S137" s="1605"/>
      <c r="T137" s="1606"/>
      <c r="U137" s="1603">
        <v>345.60000000000008</v>
      </c>
      <c r="V137" s="1585"/>
      <c r="W137" s="1585"/>
      <c r="X137" s="1585"/>
      <c r="Y137" s="1585"/>
      <c r="Z137" s="1585"/>
      <c r="AA137" s="1585"/>
      <c r="AB137" s="1585"/>
      <c r="AC137" s="1610"/>
      <c r="AD137" s="1603">
        <v>12890.880000000003</v>
      </c>
      <c r="AE137" s="1585"/>
      <c r="AF137" s="1585"/>
      <c r="AG137" s="1585"/>
      <c r="AH137" s="1585"/>
      <c r="AI137" s="1585"/>
      <c r="AJ137" s="1585"/>
      <c r="AK137" s="1585"/>
      <c r="AL137" s="1610"/>
      <c r="AM137" s="1603">
        <v>36.25</v>
      </c>
      <c r="AN137" s="1585"/>
      <c r="AO137" s="1585"/>
      <c r="AP137" s="1585"/>
      <c r="AQ137" s="1585"/>
      <c r="AR137" s="1585"/>
      <c r="AS137" s="1585"/>
      <c r="AT137" s="1585"/>
      <c r="AU137" s="1610"/>
      <c r="AV137" s="1603">
        <v>1352.125</v>
      </c>
      <c r="AW137" s="1585"/>
      <c r="AX137" s="1585"/>
      <c r="AY137" s="1585"/>
      <c r="AZ137" s="1585"/>
      <c r="BA137" s="1585"/>
      <c r="BB137" s="1585"/>
      <c r="BC137" s="1585"/>
      <c r="BD137" s="1610"/>
      <c r="BE137" s="1603">
        <v>35.24</v>
      </c>
      <c r="BF137" s="1585"/>
      <c r="BG137" s="1585"/>
      <c r="BH137" s="1585"/>
      <c r="BI137" s="1585"/>
      <c r="BJ137" s="1585"/>
      <c r="BK137" s="1585"/>
      <c r="BL137" s="1585"/>
      <c r="BM137" s="1610"/>
      <c r="BN137" s="1603">
        <v>1314.452</v>
      </c>
      <c r="BO137" s="1585"/>
      <c r="BP137" s="1585"/>
      <c r="BQ137" s="1585"/>
      <c r="BR137" s="1585"/>
      <c r="BS137" s="1585"/>
      <c r="BT137" s="1585"/>
      <c r="BU137" s="1585"/>
      <c r="BV137" s="1610"/>
      <c r="BW137" s="765"/>
      <c r="BX137" s="765"/>
      <c r="BY137" s="765"/>
      <c r="BZ137" s="765"/>
      <c r="CA137" s="765"/>
      <c r="CB137" s="765"/>
      <c r="CC137" s="765"/>
      <c r="CD137" s="765"/>
      <c r="CE137" s="765"/>
      <c r="CF137" s="765"/>
      <c r="CG137" s="765"/>
      <c r="CH137" s="765"/>
      <c r="CI137" s="765"/>
      <c r="CJ137" s="765"/>
      <c r="CK137" s="765"/>
      <c r="CL137" s="765"/>
      <c r="CM137" s="765"/>
      <c r="CN137" s="765"/>
      <c r="CO137" s="765"/>
      <c r="CP137" s="765"/>
      <c r="CQ137" s="765"/>
      <c r="CR137" s="765"/>
      <c r="CS137" s="1614"/>
      <c r="CT137" s="1615"/>
      <c r="CU137" s="1615"/>
      <c r="CV137" s="1615"/>
      <c r="CW137" s="1615"/>
      <c r="CX137" s="1615"/>
      <c r="CY137" s="1615"/>
      <c r="CZ137" s="1615"/>
      <c r="DA137" s="1771"/>
      <c r="DB137" s="1614"/>
      <c r="DC137" s="1615"/>
      <c r="DD137" s="1615"/>
      <c r="DE137" s="1615"/>
      <c r="DF137" s="1615"/>
      <c r="DG137" s="1615"/>
      <c r="DH137" s="1615"/>
      <c r="DI137" s="1615"/>
      <c r="DJ137" s="1616"/>
    </row>
    <row r="138" spans="2:114" ht="24" customHeight="1">
      <c r="B138" s="1786"/>
      <c r="C138" s="1592"/>
      <c r="D138" s="1790" t="s">
        <v>4216</v>
      </c>
      <c r="E138" s="1745"/>
      <c r="F138" s="1745"/>
      <c r="G138" s="1745"/>
      <c r="H138" s="1745"/>
      <c r="I138" s="1745"/>
      <c r="J138" s="1745"/>
      <c r="K138" s="1745"/>
      <c r="L138" s="1745"/>
      <c r="M138" s="1745"/>
      <c r="N138" s="1745"/>
      <c r="O138" s="1745"/>
      <c r="P138" s="1742"/>
      <c r="Q138" s="1672" t="s">
        <v>4200</v>
      </c>
      <c r="R138" s="1608"/>
      <c r="S138" s="1608"/>
      <c r="T138" s="1609"/>
      <c r="U138" s="1582"/>
      <c r="V138" s="1583"/>
      <c r="W138" s="1583"/>
      <c r="X138" s="1583"/>
      <c r="Y138" s="1583"/>
      <c r="Z138" s="1583"/>
      <c r="AA138" s="1583"/>
      <c r="AB138" s="1583"/>
      <c r="AC138" s="1593"/>
      <c r="AD138" s="1582" t="s">
        <v>4397</v>
      </c>
      <c r="AE138" s="1583"/>
      <c r="AF138" s="1583">
        <v>12890.880000000003</v>
      </c>
      <c r="AG138" s="1583"/>
      <c r="AH138" s="1583"/>
      <c r="AI138" s="1583"/>
      <c r="AJ138" s="1583"/>
      <c r="AK138" s="1583" t="s">
        <v>4465</v>
      </c>
      <c r="AL138" s="1593"/>
      <c r="AM138" s="1582"/>
      <c r="AN138" s="1583"/>
      <c r="AO138" s="1583"/>
      <c r="AP138" s="1583"/>
      <c r="AQ138" s="1583"/>
      <c r="AR138" s="1583"/>
      <c r="AS138" s="1583"/>
      <c r="AT138" s="1583"/>
      <c r="AU138" s="1593"/>
      <c r="AV138" s="1582" t="s">
        <v>4397</v>
      </c>
      <c r="AW138" s="1583"/>
      <c r="AX138" s="1583">
        <v>1352.125</v>
      </c>
      <c r="AY138" s="1583"/>
      <c r="AZ138" s="1583"/>
      <c r="BA138" s="1583"/>
      <c r="BB138" s="1583"/>
      <c r="BC138" s="1583" t="s">
        <v>4465</v>
      </c>
      <c r="BD138" s="1593"/>
      <c r="BE138" s="1582"/>
      <c r="BF138" s="1583"/>
      <c r="BG138" s="1583"/>
      <c r="BH138" s="1583"/>
      <c r="BI138" s="1583"/>
      <c r="BJ138" s="1583"/>
      <c r="BK138" s="1583"/>
      <c r="BL138" s="1583"/>
      <c r="BM138" s="1593"/>
      <c r="BN138" s="1582" t="s">
        <v>4397</v>
      </c>
      <c r="BO138" s="1583"/>
      <c r="BP138" s="1583">
        <v>1314.452</v>
      </c>
      <c r="BQ138" s="1583"/>
      <c r="BR138" s="1583"/>
      <c r="BS138" s="1583"/>
      <c r="BT138" s="1583"/>
      <c r="BU138" s="1583" t="s">
        <v>4465</v>
      </c>
      <c r="BV138" s="1593"/>
      <c r="BW138" s="764"/>
      <c r="BX138" s="764"/>
      <c r="BY138" s="764"/>
      <c r="BZ138" s="764"/>
      <c r="CA138" s="764"/>
      <c r="CB138" s="764"/>
      <c r="CC138" s="764"/>
      <c r="CD138" s="764"/>
      <c r="CE138" s="764"/>
      <c r="CF138" s="764"/>
      <c r="CG138" s="764"/>
      <c r="CH138" s="764"/>
      <c r="CI138" s="764"/>
      <c r="CJ138" s="764"/>
      <c r="CK138" s="764"/>
      <c r="CL138" s="764"/>
      <c r="CM138" s="764"/>
      <c r="CN138" s="764"/>
      <c r="CO138" s="764"/>
      <c r="CP138" s="764"/>
      <c r="CQ138" s="764"/>
      <c r="CR138" s="764"/>
      <c r="CS138" s="1617"/>
      <c r="CT138" s="1618"/>
      <c r="CU138" s="1618"/>
      <c r="CV138" s="1618"/>
      <c r="CW138" s="1618"/>
      <c r="CX138" s="1618"/>
      <c r="CY138" s="1618"/>
      <c r="CZ138" s="1618"/>
      <c r="DA138" s="1772"/>
      <c r="DB138" s="1617"/>
      <c r="DC138" s="1618"/>
      <c r="DD138" s="1618"/>
      <c r="DE138" s="1618"/>
      <c r="DF138" s="1618"/>
      <c r="DG138" s="1618"/>
      <c r="DH138" s="1618"/>
      <c r="DI138" s="1618"/>
      <c r="DJ138" s="1619"/>
    </row>
    <row r="139" spans="2:114" ht="24" customHeight="1">
      <c r="B139" s="1786"/>
      <c r="C139" s="1592"/>
      <c r="D139" s="1789" t="s">
        <v>4217</v>
      </c>
      <c r="E139" s="1743"/>
      <c r="F139" s="1743"/>
      <c r="G139" s="1743"/>
      <c r="H139" s="1743"/>
      <c r="I139" s="1743"/>
      <c r="J139" s="1743"/>
      <c r="K139" s="1743"/>
      <c r="L139" s="1743"/>
      <c r="M139" s="1743"/>
      <c r="N139" s="1743"/>
      <c r="O139" s="1743"/>
      <c r="P139" s="1744"/>
      <c r="Q139" s="1670" t="s">
        <v>6217</v>
      </c>
      <c r="R139" s="1605"/>
      <c r="S139" s="1605"/>
      <c r="T139" s="1606"/>
      <c r="U139" s="1603">
        <v>0.35760000000000008</v>
      </c>
      <c r="V139" s="1585"/>
      <c r="W139" s="1585"/>
      <c r="X139" s="1585"/>
      <c r="Y139" s="1585"/>
      <c r="Z139" s="1585"/>
      <c r="AA139" s="1585"/>
      <c r="AB139" s="1585"/>
      <c r="AC139" s="1610"/>
      <c r="AD139" s="1603">
        <v>6.5798400000000008</v>
      </c>
      <c r="AE139" s="1585"/>
      <c r="AF139" s="1585"/>
      <c r="AG139" s="1585"/>
      <c r="AH139" s="1585"/>
      <c r="AI139" s="1585"/>
      <c r="AJ139" s="1585"/>
      <c r="AK139" s="1585"/>
      <c r="AL139" s="1610"/>
      <c r="AM139" s="1603">
        <v>37.25</v>
      </c>
      <c r="AN139" s="1585"/>
      <c r="AO139" s="1585"/>
      <c r="AP139" s="1585"/>
      <c r="AQ139" s="1585"/>
      <c r="AR139" s="1585"/>
      <c r="AS139" s="1585"/>
      <c r="AT139" s="1585"/>
      <c r="AU139" s="1610"/>
      <c r="AV139" s="1603">
        <v>685.4</v>
      </c>
      <c r="AW139" s="1585"/>
      <c r="AX139" s="1585"/>
      <c r="AY139" s="1585"/>
      <c r="AZ139" s="1585"/>
      <c r="BA139" s="1585"/>
      <c r="BB139" s="1585"/>
      <c r="BC139" s="1585"/>
      <c r="BD139" s="1610"/>
      <c r="BE139" s="1603">
        <v>36.24</v>
      </c>
      <c r="BF139" s="1585"/>
      <c r="BG139" s="1585"/>
      <c r="BH139" s="1585"/>
      <c r="BI139" s="1585"/>
      <c r="BJ139" s="1585"/>
      <c r="BK139" s="1585"/>
      <c r="BL139" s="1585"/>
      <c r="BM139" s="1610"/>
      <c r="BN139" s="1603">
        <v>666.81600000000003</v>
      </c>
      <c r="BO139" s="1585"/>
      <c r="BP139" s="1585"/>
      <c r="BQ139" s="1585"/>
      <c r="BR139" s="1585"/>
      <c r="BS139" s="1585"/>
      <c r="BT139" s="1585"/>
      <c r="BU139" s="1585"/>
      <c r="BV139" s="1610"/>
      <c r="BW139" s="765"/>
      <c r="BX139" s="765"/>
      <c r="BY139" s="765"/>
      <c r="BZ139" s="765"/>
      <c r="CA139" s="765"/>
      <c r="CB139" s="765"/>
      <c r="CC139" s="765"/>
      <c r="CD139" s="765"/>
      <c r="CE139" s="765"/>
      <c r="CF139" s="765"/>
      <c r="CG139" s="765"/>
      <c r="CH139" s="765"/>
      <c r="CI139" s="765"/>
      <c r="CJ139" s="765"/>
      <c r="CK139" s="765"/>
      <c r="CL139" s="765"/>
      <c r="CM139" s="765"/>
      <c r="CN139" s="765"/>
      <c r="CO139" s="765"/>
      <c r="CP139" s="765"/>
      <c r="CQ139" s="765"/>
      <c r="CR139" s="765"/>
      <c r="CS139" s="1614"/>
      <c r="CT139" s="1615"/>
      <c r="CU139" s="1615"/>
      <c r="CV139" s="1615"/>
      <c r="CW139" s="1615"/>
      <c r="CX139" s="1615"/>
      <c r="CY139" s="1615"/>
      <c r="CZ139" s="1615"/>
      <c r="DA139" s="1771"/>
      <c r="DB139" s="1614"/>
      <c r="DC139" s="1615"/>
      <c r="DD139" s="1615"/>
      <c r="DE139" s="1615"/>
      <c r="DF139" s="1615"/>
      <c r="DG139" s="1615"/>
      <c r="DH139" s="1615"/>
      <c r="DI139" s="1615"/>
      <c r="DJ139" s="1616"/>
    </row>
    <row r="140" spans="2:114" ht="24" customHeight="1">
      <c r="B140" s="1786"/>
      <c r="C140" s="1592"/>
      <c r="D140" s="1790" t="s">
        <v>4217</v>
      </c>
      <c r="E140" s="1745"/>
      <c r="F140" s="1745"/>
      <c r="G140" s="1745"/>
      <c r="H140" s="1745"/>
      <c r="I140" s="1745"/>
      <c r="J140" s="1745"/>
      <c r="K140" s="1745"/>
      <c r="L140" s="1745"/>
      <c r="M140" s="1745"/>
      <c r="N140" s="1745"/>
      <c r="O140" s="1745"/>
      <c r="P140" s="1742"/>
      <c r="Q140" s="1672" t="s">
        <v>6218</v>
      </c>
      <c r="R140" s="1608"/>
      <c r="S140" s="1608"/>
      <c r="T140" s="1609"/>
      <c r="U140" s="1582"/>
      <c r="V140" s="1583"/>
      <c r="W140" s="1583"/>
      <c r="X140" s="1583"/>
      <c r="Y140" s="1583"/>
      <c r="Z140" s="1583"/>
      <c r="AA140" s="1583"/>
      <c r="AB140" s="1583"/>
      <c r="AC140" s="1593"/>
      <c r="AD140" s="1582" t="s">
        <v>4397</v>
      </c>
      <c r="AE140" s="1583"/>
      <c r="AF140" s="1583">
        <v>7.5453600000000023</v>
      </c>
      <c r="AG140" s="1583"/>
      <c r="AH140" s="1583"/>
      <c r="AI140" s="1583"/>
      <c r="AJ140" s="1583"/>
      <c r="AK140" s="1583" t="s">
        <v>4465</v>
      </c>
      <c r="AL140" s="1593"/>
      <c r="AM140" s="1582"/>
      <c r="AN140" s="1583"/>
      <c r="AO140" s="1583"/>
      <c r="AP140" s="1583"/>
      <c r="AQ140" s="1583"/>
      <c r="AR140" s="1583"/>
      <c r="AS140" s="1583"/>
      <c r="AT140" s="1583"/>
      <c r="AU140" s="1593"/>
      <c r="AV140" s="1582" t="s">
        <v>4397</v>
      </c>
      <c r="AW140" s="1583"/>
      <c r="AX140" s="1583">
        <v>785.97500000000002</v>
      </c>
      <c r="AY140" s="1583"/>
      <c r="AZ140" s="1583"/>
      <c r="BA140" s="1583"/>
      <c r="BB140" s="1583"/>
      <c r="BC140" s="1583" t="s">
        <v>4465</v>
      </c>
      <c r="BD140" s="1593"/>
      <c r="BE140" s="1582"/>
      <c r="BF140" s="1583"/>
      <c r="BG140" s="1583"/>
      <c r="BH140" s="1583"/>
      <c r="BI140" s="1583"/>
      <c r="BJ140" s="1583"/>
      <c r="BK140" s="1583"/>
      <c r="BL140" s="1583"/>
      <c r="BM140" s="1593"/>
      <c r="BN140" s="1582" t="s">
        <v>4397</v>
      </c>
      <c r="BO140" s="1583"/>
      <c r="BP140" s="1583">
        <v>764.6640000000001</v>
      </c>
      <c r="BQ140" s="1583"/>
      <c r="BR140" s="1583"/>
      <c r="BS140" s="1583"/>
      <c r="BT140" s="1583"/>
      <c r="BU140" s="1583" t="s">
        <v>4465</v>
      </c>
      <c r="BV140" s="1593"/>
      <c r="BW140" s="764"/>
      <c r="BX140" s="764"/>
      <c r="BY140" s="764"/>
      <c r="BZ140" s="764"/>
      <c r="CA140" s="764"/>
      <c r="CB140" s="764"/>
      <c r="CC140" s="764"/>
      <c r="CD140" s="764"/>
      <c r="CE140" s="764"/>
      <c r="CF140" s="764"/>
      <c r="CG140" s="764"/>
      <c r="CH140" s="764"/>
      <c r="CI140" s="764"/>
      <c r="CJ140" s="764"/>
      <c r="CK140" s="764"/>
      <c r="CL140" s="764"/>
      <c r="CM140" s="764"/>
      <c r="CN140" s="764"/>
      <c r="CO140" s="764"/>
      <c r="CP140" s="764"/>
      <c r="CQ140" s="764"/>
      <c r="CR140" s="764"/>
      <c r="CS140" s="1617"/>
      <c r="CT140" s="1618"/>
      <c r="CU140" s="1618"/>
      <c r="CV140" s="1618"/>
      <c r="CW140" s="1618"/>
      <c r="CX140" s="1618"/>
      <c r="CY140" s="1618"/>
      <c r="CZ140" s="1618"/>
      <c r="DA140" s="1772"/>
      <c r="DB140" s="1617"/>
      <c r="DC140" s="1618"/>
      <c r="DD140" s="1618"/>
      <c r="DE140" s="1618"/>
      <c r="DF140" s="1618"/>
      <c r="DG140" s="1618"/>
      <c r="DH140" s="1618"/>
      <c r="DI140" s="1618"/>
      <c r="DJ140" s="1619"/>
    </row>
    <row r="141" spans="2:114" ht="24" customHeight="1">
      <c r="B141" s="1786"/>
      <c r="C141" s="1592"/>
      <c r="D141" s="1789" t="s">
        <v>4218</v>
      </c>
      <c r="E141" s="1743"/>
      <c r="F141" s="1743"/>
      <c r="G141" s="1743"/>
      <c r="H141" s="1743"/>
      <c r="I141" s="1743"/>
      <c r="J141" s="1743"/>
      <c r="K141" s="1743"/>
      <c r="L141" s="1743"/>
      <c r="M141" s="1743"/>
      <c r="N141" s="1743"/>
      <c r="O141" s="1743"/>
      <c r="P141" s="1744"/>
      <c r="Q141" s="1670" t="s">
        <v>6217</v>
      </c>
      <c r="R141" s="1605"/>
      <c r="S141" s="1605"/>
      <c r="T141" s="1606"/>
      <c r="U141" s="1603">
        <v>0.3696000000000001</v>
      </c>
      <c r="V141" s="1585"/>
      <c r="W141" s="1585"/>
      <c r="X141" s="1585"/>
      <c r="Y141" s="1585"/>
      <c r="Z141" s="1585"/>
      <c r="AA141" s="1585"/>
      <c r="AB141" s="1585"/>
      <c r="AC141" s="1610"/>
      <c r="AD141" s="1603">
        <v>1.1938080000000002</v>
      </c>
      <c r="AE141" s="1585"/>
      <c r="AF141" s="1585"/>
      <c r="AG141" s="1585"/>
      <c r="AH141" s="1585"/>
      <c r="AI141" s="1585"/>
      <c r="AJ141" s="1585"/>
      <c r="AK141" s="1585"/>
      <c r="AL141" s="1610"/>
      <c r="AM141" s="1603">
        <v>38.25</v>
      </c>
      <c r="AN141" s="1585"/>
      <c r="AO141" s="1585"/>
      <c r="AP141" s="1585"/>
      <c r="AQ141" s="1585"/>
      <c r="AR141" s="1585"/>
      <c r="AS141" s="1585"/>
      <c r="AT141" s="1585"/>
      <c r="AU141" s="1610"/>
      <c r="AV141" s="1603">
        <v>123.5475</v>
      </c>
      <c r="AW141" s="1585"/>
      <c r="AX141" s="1585"/>
      <c r="AY141" s="1585"/>
      <c r="AZ141" s="1585"/>
      <c r="BA141" s="1585"/>
      <c r="BB141" s="1585"/>
      <c r="BC141" s="1585"/>
      <c r="BD141" s="1610"/>
      <c r="BE141" s="1603">
        <v>37.24</v>
      </c>
      <c r="BF141" s="1585"/>
      <c r="BG141" s="1585"/>
      <c r="BH141" s="1585"/>
      <c r="BI141" s="1585"/>
      <c r="BJ141" s="1585"/>
      <c r="BK141" s="1585"/>
      <c r="BL141" s="1585"/>
      <c r="BM141" s="1610"/>
      <c r="BN141" s="1603">
        <v>120.2852</v>
      </c>
      <c r="BO141" s="1585"/>
      <c r="BP141" s="1585"/>
      <c r="BQ141" s="1585"/>
      <c r="BR141" s="1585"/>
      <c r="BS141" s="1585"/>
      <c r="BT141" s="1585"/>
      <c r="BU141" s="1585"/>
      <c r="BV141" s="1610"/>
      <c r="BW141" s="765"/>
      <c r="BX141" s="765"/>
      <c r="BY141" s="765"/>
      <c r="BZ141" s="765"/>
      <c r="CA141" s="765"/>
      <c r="CB141" s="765"/>
      <c r="CC141" s="765"/>
      <c r="CD141" s="765"/>
      <c r="CE141" s="765"/>
      <c r="CF141" s="765"/>
      <c r="CG141" s="765"/>
      <c r="CH141" s="765"/>
      <c r="CI141" s="765"/>
      <c r="CJ141" s="765"/>
      <c r="CK141" s="765"/>
      <c r="CL141" s="765"/>
      <c r="CM141" s="765"/>
      <c r="CN141" s="765"/>
      <c r="CO141" s="765"/>
      <c r="CP141" s="765"/>
      <c r="CQ141" s="765"/>
      <c r="CR141" s="765"/>
      <c r="CS141" s="1614"/>
      <c r="CT141" s="1615"/>
      <c r="CU141" s="1615"/>
      <c r="CV141" s="1615"/>
      <c r="CW141" s="1615"/>
      <c r="CX141" s="1615"/>
      <c r="CY141" s="1615"/>
      <c r="CZ141" s="1615"/>
      <c r="DA141" s="1771"/>
      <c r="DB141" s="1614"/>
      <c r="DC141" s="1615"/>
      <c r="DD141" s="1615"/>
      <c r="DE141" s="1615"/>
      <c r="DF141" s="1615"/>
      <c r="DG141" s="1615"/>
      <c r="DH141" s="1615"/>
      <c r="DI141" s="1615"/>
      <c r="DJ141" s="1616"/>
    </row>
    <row r="142" spans="2:114" ht="24" customHeight="1">
      <c r="B142" s="1786"/>
      <c r="C142" s="1592"/>
      <c r="D142" s="1790" t="s">
        <v>4218</v>
      </c>
      <c r="E142" s="1745"/>
      <c r="F142" s="1745"/>
      <c r="G142" s="1745"/>
      <c r="H142" s="1745"/>
      <c r="I142" s="1745"/>
      <c r="J142" s="1745"/>
      <c r="K142" s="1745"/>
      <c r="L142" s="1745"/>
      <c r="M142" s="1745"/>
      <c r="N142" s="1745"/>
      <c r="O142" s="1745"/>
      <c r="P142" s="1742"/>
      <c r="Q142" s="1672" t="s">
        <v>6218</v>
      </c>
      <c r="R142" s="1608"/>
      <c r="S142" s="1608"/>
      <c r="T142" s="1609"/>
      <c r="U142" s="1582"/>
      <c r="V142" s="1583"/>
      <c r="W142" s="1583"/>
      <c r="X142" s="1583"/>
      <c r="Y142" s="1583"/>
      <c r="Z142" s="1583"/>
      <c r="AA142" s="1583"/>
      <c r="AB142" s="1583"/>
      <c r="AC142" s="1593"/>
      <c r="AD142" s="1582" t="s">
        <v>4397</v>
      </c>
      <c r="AE142" s="1583"/>
      <c r="AF142" s="1583">
        <v>1.2603360000000003</v>
      </c>
      <c r="AG142" s="1583"/>
      <c r="AH142" s="1583"/>
      <c r="AI142" s="1583"/>
      <c r="AJ142" s="1583"/>
      <c r="AK142" s="1583" t="s">
        <v>4465</v>
      </c>
      <c r="AL142" s="1593"/>
      <c r="AM142" s="1582"/>
      <c r="AN142" s="1583"/>
      <c r="AO142" s="1583"/>
      <c r="AP142" s="1583"/>
      <c r="AQ142" s="1583"/>
      <c r="AR142" s="1583"/>
      <c r="AS142" s="1583"/>
      <c r="AT142" s="1583"/>
      <c r="AU142" s="1593"/>
      <c r="AV142" s="1582" t="s">
        <v>4397</v>
      </c>
      <c r="AW142" s="1583"/>
      <c r="AX142" s="1583">
        <v>130.4325</v>
      </c>
      <c r="AY142" s="1583"/>
      <c r="AZ142" s="1583"/>
      <c r="BA142" s="1583"/>
      <c r="BB142" s="1583"/>
      <c r="BC142" s="1583" t="s">
        <v>4465</v>
      </c>
      <c r="BD142" s="1593"/>
      <c r="BE142" s="1582"/>
      <c r="BF142" s="1583"/>
      <c r="BG142" s="1583"/>
      <c r="BH142" s="1583"/>
      <c r="BI142" s="1583"/>
      <c r="BJ142" s="1583"/>
      <c r="BK142" s="1583"/>
      <c r="BL142" s="1583"/>
      <c r="BM142" s="1593"/>
      <c r="BN142" s="1582" t="s">
        <v>4397</v>
      </c>
      <c r="BO142" s="1583"/>
      <c r="BP142" s="1583">
        <v>126.98840000000001</v>
      </c>
      <c r="BQ142" s="1583"/>
      <c r="BR142" s="1583"/>
      <c r="BS142" s="1583"/>
      <c r="BT142" s="1583"/>
      <c r="BU142" s="1583" t="s">
        <v>4465</v>
      </c>
      <c r="BV142" s="1593"/>
      <c r="BW142" s="764"/>
      <c r="BX142" s="764"/>
      <c r="BY142" s="764"/>
      <c r="BZ142" s="764"/>
      <c r="CA142" s="764"/>
      <c r="CB142" s="764"/>
      <c r="CC142" s="764"/>
      <c r="CD142" s="764"/>
      <c r="CE142" s="764"/>
      <c r="CF142" s="764"/>
      <c r="CG142" s="764"/>
      <c r="CH142" s="764"/>
      <c r="CI142" s="764"/>
      <c r="CJ142" s="764"/>
      <c r="CK142" s="764"/>
      <c r="CL142" s="764"/>
      <c r="CM142" s="764"/>
      <c r="CN142" s="764"/>
      <c r="CO142" s="764"/>
      <c r="CP142" s="764"/>
      <c r="CQ142" s="764"/>
      <c r="CR142" s="764"/>
      <c r="CS142" s="1617"/>
      <c r="CT142" s="1618"/>
      <c r="CU142" s="1618"/>
      <c r="CV142" s="1618"/>
      <c r="CW142" s="1618"/>
      <c r="CX142" s="1618"/>
      <c r="CY142" s="1618"/>
      <c r="CZ142" s="1618"/>
      <c r="DA142" s="1772"/>
      <c r="DB142" s="1617"/>
      <c r="DC142" s="1618"/>
      <c r="DD142" s="1618"/>
      <c r="DE142" s="1618"/>
      <c r="DF142" s="1618"/>
      <c r="DG142" s="1618"/>
      <c r="DH142" s="1618"/>
      <c r="DI142" s="1618"/>
      <c r="DJ142" s="1619"/>
    </row>
    <row r="143" spans="2:114" ht="24" customHeight="1">
      <c r="B143" s="1786"/>
      <c r="C143" s="1592"/>
      <c r="D143" s="1789" t="s">
        <v>4219</v>
      </c>
      <c r="E143" s="1743"/>
      <c r="F143" s="1743"/>
      <c r="G143" s="1743"/>
      <c r="H143" s="1743"/>
      <c r="I143" s="1743"/>
      <c r="J143" s="1743"/>
      <c r="K143" s="1743"/>
      <c r="L143" s="1743"/>
      <c r="M143" s="1743"/>
      <c r="N143" s="1743"/>
      <c r="O143" s="1743"/>
      <c r="P143" s="1744"/>
      <c r="Q143" s="1670" t="s">
        <v>6217</v>
      </c>
      <c r="R143" s="1605"/>
      <c r="S143" s="1605"/>
      <c r="T143" s="1606"/>
      <c r="U143" s="1603">
        <v>0.38160000000000011</v>
      </c>
      <c r="V143" s="1585"/>
      <c r="W143" s="1585"/>
      <c r="X143" s="1585"/>
      <c r="Y143" s="1585"/>
      <c r="Z143" s="1585"/>
      <c r="AA143" s="1585"/>
      <c r="AB143" s="1585"/>
      <c r="AC143" s="1610"/>
      <c r="AD143" s="1603">
        <v>1.3165200000000004</v>
      </c>
      <c r="AE143" s="1585"/>
      <c r="AF143" s="1585"/>
      <c r="AG143" s="1585"/>
      <c r="AH143" s="1585"/>
      <c r="AI143" s="1585"/>
      <c r="AJ143" s="1585"/>
      <c r="AK143" s="1585"/>
      <c r="AL143" s="1610"/>
      <c r="AM143" s="1603">
        <v>39.25</v>
      </c>
      <c r="AN143" s="1585"/>
      <c r="AO143" s="1585"/>
      <c r="AP143" s="1585"/>
      <c r="AQ143" s="1585"/>
      <c r="AR143" s="1585"/>
      <c r="AS143" s="1585"/>
      <c r="AT143" s="1585"/>
      <c r="AU143" s="1610"/>
      <c r="AV143" s="1603">
        <v>135.41249999999999</v>
      </c>
      <c r="AW143" s="1585"/>
      <c r="AX143" s="1585"/>
      <c r="AY143" s="1585"/>
      <c r="AZ143" s="1585"/>
      <c r="BA143" s="1585"/>
      <c r="BB143" s="1585"/>
      <c r="BC143" s="1585"/>
      <c r="BD143" s="1610"/>
      <c r="BE143" s="1603">
        <v>38.24</v>
      </c>
      <c r="BF143" s="1585"/>
      <c r="BG143" s="1585"/>
      <c r="BH143" s="1585"/>
      <c r="BI143" s="1585"/>
      <c r="BJ143" s="1585"/>
      <c r="BK143" s="1585"/>
      <c r="BL143" s="1585"/>
      <c r="BM143" s="1610"/>
      <c r="BN143" s="1603">
        <v>131.92800000000003</v>
      </c>
      <c r="BO143" s="1585"/>
      <c r="BP143" s="1585"/>
      <c r="BQ143" s="1585"/>
      <c r="BR143" s="1585"/>
      <c r="BS143" s="1585"/>
      <c r="BT143" s="1585"/>
      <c r="BU143" s="1585"/>
      <c r="BV143" s="1610"/>
      <c r="BW143" s="765"/>
      <c r="BX143" s="765"/>
      <c r="BY143" s="765"/>
      <c r="BZ143" s="765"/>
      <c r="CA143" s="765"/>
      <c r="CB143" s="765"/>
      <c r="CC143" s="765"/>
      <c r="CD143" s="765"/>
      <c r="CE143" s="765"/>
      <c r="CF143" s="765"/>
      <c r="CG143" s="765"/>
      <c r="CH143" s="765"/>
      <c r="CI143" s="765"/>
      <c r="CJ143" s="765"/>
      <c r="CK143" s="765"/>
      <c r="CL143" s="765"/>
      <c r="CM143" s="765"/>
      <c r="CN143" s="765"/>
      <c r="CO143" s="765"/>
      <c r="CP143" s="765"/>
      <c r="CQ143" s="765"/>
      <c r="CR143" s="765"/>
      <c r="CS143" s="1614"/>
      <c r="CT143" s="1615"/>
      <c r="CU143" s="1615"/>
      <c r="CV143" s="1615"/>
      <c r="CW143" s="1615"/>
      <c r="CX143" s="1615"/>
      <c r="CY143" s="1615"/>
      <c r="CZ143" s="1615"/>
      <c r="DA143" s="1771"/>
      <c r="DB143" s="1614"/>
      <c r="DC143" s="1615"/>
      <c r="DD143" s="1615"/>
      <c r="DE143" s="1615"/>
      <c r="DF143" s="1615"/>
      <c r="DG143" s="1615"/>
      <c r="DH143" s="1615"/>
      <c r="DI143" s="1615"/>
      <c r="DJ143" s="1616"/>
    </row>
    <row r="144" spans="2:114" ht="24" customHeight="1">
      <c r="B144" s="1786"/>
      <c r="C144" s="1592"/>
      <c r="D144" s="1790" t="s">
        <v>4220</v>
      </c>
      <c r="E144" s="1745"/>
      <c r="F144" s="1745"/>
      <c r="G144" s="1745"/>
      <c r="H144" s="1745"/>
      <c r="I144" s="1745"/>
      <c r="J144" s="1745"/>
      <c r="K144" s="1745"/>
      <c r="L144" s="1745"/>
      <c r="M144" s="1745"/>
      <c r="N144" s="1745"/>
      <c r="O144" s="1745"/>
      <c r="P144" s="1742"/>
      <c r="Q144" s="1672" t="s">
        <v>6218</v>
      </c>
      <c r="R144" s="1608"/>
      <c r="S144" s="1608"/>
      <c r="T144" s="1609"/>
      <c r="U144" s="1582"/>
      <c r="V144" s="1583"/>
      <c r="W144" s="1583"/>
      <c r="X144" s="1583"/>
      <c r="Y144" s="1583"/>
      <c r="Z144" s="1583"/>
      <c r="AA144" s="1583"/>
      <c r="AB144" s="1583"/>
      <c r="AC144" s="1593"/>
      <c r="AD144" s="1582" t="s">
        <v>4397</v>
      </c>
      <c r="AE144" s="1583"/>
      <c r="AF144" s="1583">
        <v>1.3165200000000004</v>
      </c>
      <c r="AG144" s="1583"/>
      <c r="AH144" s="1583"/>
      <c r="AI144" s="1583"/>
      <c r="AJ144" s="1583"/>
      <c r="AK144" s="1583" t="s">
        <v>4465</v>
      </c>
      <c r="AL144" s="1593"/>
      <c r="AM144" s="1582"/>
      <c r="AN144" s="1583"/>
      <c r="AO144" s="1583"/>
      <c r="AP144" s="1583"/>
      <c r="AQ144" s="1583"/>
      <c r="AR144" s="1583"/>
      <c r="AS144" s="1583"/>
      <c r="AT144" s="1583"/>
      <c r="AU144" s="1593"/>
      <c r="AV144" s="1582" t="s">
        <v>4397</v>
      </c>
      <c r="AW144" s="1583"/>
      <c r="AX144" s="1583">
        <v>135.41249999999999</v>
      </c>
      <c r="AY144" s="1583"/>
      <c r="AZ144" s="1583"/>
      <c r="BA144" s="1583"/>
      <c r="BB144" s="1583"/>
      <c r="BC144" s="1583" t="s">
        <v>4465</v>
      </c>
      <c r="BD144" s="1593"/>
      <c r="BE144" s="1582"/>
      <c r="BF144" s="1583"/>
      <c r="BG144" s="1583"/>
      <c r="BH144" s="1583"/>
      <c r="BI144" s="1583"/>
      <c r="BJ144" s="1583"/>
      <c r="BK144" s="1583"/>
      <c r="BL144" s="1583"/>
      <c r="BM144" s="1593"/>
      <c r="BN144" s="1582" t="s">
        <v>4397</v>
      </c>
      <c r="BO144" s="1583"/>
      <c r="BP144" s="1583">
        <v>131.92800000000003</v>
      </c>
      <c r="BQ144" s="1583"/>
      <c r="BR144" s="1583"/>
      <c r="BS144" s="1583"/>
      <c r="BT144" s="1583"/>
      <c r="BU144" s="1583" t="s">
        <v>4465</v>
      </c>
      <c r="BV144" s="1593"/>
      <c r="BW144" s="764"/>
      <c r="BX144" s="764"/>
      <c r="BY144" s="764"/>
      <c r="BZ144" s="764"/>
      <c r="CA144" s="764"/>
      <c r="CB144" s="764"/>
      <c r="CC144" s="764"/>
      <c r="CD144" s="764"/>
      <c r="CE144" s="764"/>
      <c r="CF144" s="764"/>
      <c r="CG144" s="764"/>
      <c r="CH144" s="764"/>
      <c r="CI144" s="764"/>
      <c r="CJ144" s="764"/>
      <c r="CK144" s="764"/>
      <c r="CL144" s="764"/>
      <c r="CM144" s="764"/>
      <c r="CN144" s="764"/>
      <c r="CO144" s="764"/>
      <c r="CP144" s="764"/>
      <c r="CQ144" s="764"/>
      <c r="CR144" s="764"/>
      <c r="CS144" s="1617"/>
      <c r="CT144" s="1618"/>
      <c r="CU144" s="1618"/>
      <c r="CV144" s="1618"/>
      <c r="CW144" s="1618"/>
      <c r="CX144" s="1618"/>
      <c r="CY144" s="1618"/>
      <c r="CZ144" s="1618"/>
      <c r="DA144" s="1772"/>
      <c r="DB144" s="1617"/>
      <c r="DC144" s="1618"/>
      <c r="DD144" s="1618"/>
      <c r="DE144" s="1618"/>
      <c r="DF144" s="1618"/>
      <c r="DG144" s="1618"/>
      <c r="DH144" s="1618"/>
      <c r="DI144" s="1618"/>
      <c r="DJ144" s="1619"/>
    </row>
    <row r="145" spans="1:114" ht="24" customHeight="1">
      <c r="B145" s="1786"/>
      <c r="C145" s="1592"/>
      <c r="D145" s="1789" t="s">
        <v>4220</v>
      </c>
      <c r="E145" s="1743"/>
      <c r="F145" s="1743"/>
      <c r="G145" s="1743"/>
      <c r="H145" s="1743"/>
      <c r="I145" s="1743"/>
      <c r="J145" s="1743"/>
      <c r="K145" s="1743"/>
      <c r="L145" s="1743"/>
      <c r="M145" s="1743"/>
      <c r="N145" s="1743"/>
      <c r="O145" s="1743"/>
      <c r="P145" s="1744"/>
      <c r="Q145" s="1670" t="s">
        <v>6217</v>
      </c>
      <c r="R145" s="1605"/>
      <c r="S145" s="1605"/>
      <c r="T145" s="1606"/>
      <c r="U145" s="1603">
        <v>0.39360000000000006</v>
      </c>
      <c r="V145" s="1585"/>
      <c r="W145" s="1585"/>
      <c r="X145" s="1585"/>
      <c r="Y145" s="1585"/>
      <c r="Z145" s="1585"/>
      <c r="AA145" s="1585"/>
      <c r="AB145" s="1585"/>
      <c r="AC145" s="1610"/>
      <c r="AD145" s="1603">
        <v>2.9638080000000007</v>
      </c>
      <c r="AE145" s="1585"/>
      <c r="AF145" s="1585"/>
      <c r="AG145" s="1585"/>
      <c r="AH145" s="1585"/>
      <c r="AI145" s="1585"/>
      <c r="AJ145" s="1585"/>
      <c r="AK145" s="1585"/>
      <c r="AL145" s="1610"/>
      <c r="AM145" s="1603">
        <v>40.25</v>
      </c>
      <c r="AN145" s="1585"/>
      <c r="AO145" s="1585"/>
      <c r="AP145" s="1585"/>
      <c r="AQ145" s="1585"/>
      <c r="AR145" s="1585"/>
      <c r="AS145" s="1585"/>
      <c r="AT145" s="1585"/>
      <c r="AU145" s="1610"/>
      <c r="AV145" s="1603">
        <v>303.08249999999998</v>
      </c>
      <c r="AW145" s="1585"/>
      <c r="AX145" s="1585"/>
      <c r="AY145" s="1585"/>
      <c r="AZ145" s="1585"/>
      <c r="BA145" s="1585"/>
      <c r="BB145" s="1585"/>
      <c r="BC145" s="1585"/>
      <c r="BD145" s="1610"/>
      <c r="BE145" s="1603">
        <v>39.24</v>
      </c>
      <c r="BF145" s="1585"/>
      <c r="BG145" s="1585"/>
      <c r="BH145" s="1585"/>
      <c r="BI145" s="1585"/>
      <c r="BJ145" s="1585"/>
      <c r="BK145" s="1585"/>
      <c r="BL145" s="1585"/>
      <c r="BM145" s="1610"/>
      <c r="BN145" s="1603">
        <v>295.47720000000004</v>
      </c>
      <c r="BO145" s="1585"/>
      <c r="BP145" s="1585"/>
      <c r="BQ145" s="1585"/>
      <c r="BR145" s="1585"/>
      <c r="BS145" s="1585"/>
      <c r="BT145" s="1585"/>
      <c r="BU145" s="1585"/>
      <c r="BV145" s="1610"/>
      <c r="BW145" s="765"/>
      <c r="BX145" s="765"/>
      <c r="BY145" s="765"/>
      <c r="BZ145" s="765"/>
      <c r="CA145" s="765"/>
      <c r="CB145" s="765"/>
      <c r="CC145" s="765"/>
      <c r="CD145" s="765"/>
      <c r="CE145" s="765"/>
      <c r="CF145" s="765"/>
      <c r="CG145" s="765"/>
      <c r="CH145" s="765"/>
      <c r="CI145" s="765"/>
      <c r="CJ145" s="765"/>
      <c r="CK145" s="765"/>
      <c r="CL145" s="765"/>
      <c r="CM145" s="765"/>
      <c r="CN145" s="765"/>
      <c r="CO145" s="765"/>
      <c r="CP145" s="765"/>
      <c r="CQ145" s="765"/>
      <c r="CR145" s="765"/>
      <c r="CS145" s="1614"/>
      <c r="CT145" s="1615"/>
      <c r="CU145" s="1615"/>
      <c r="CV145" s="1615"/>
      <c r="CW145" s="1615"/>
      <c r="CX145" s="1615"/>
      <c r="CY145" s="1615"/>
      <c r="CZ145" s="1615"/>
      <c r="DA145" s="1771"/>
      <c r="DB145" s="1614"/>
      <c r="DC145" s="1615"/>
      <c r="DD145" s="1615"/>
      <c r="DE145" s="1615"/>
      <c r="DF145" s="1615"/>
      <c r="DG145" s="1615"/>
      <c r="DH145" s="1615"/>
      <c r="DI145" s="1615"/>
      <c r="DJ145" s="1616"/>
    </row>
    <row r="146" spans="1:114" ht="24" customHeight="1">
      <c r="B146" s="1786"/>
      <c r="C146" s="1592"/>
      <c r="D146" s="1790" t="s">
        <v>4220</v>
      </c>
      <c r="E146" s="1745"/>
      <c r="F146" s="1745"/>
      <c r="G146" s="1745"/>
      <c r="H146" s="1745"/>
      <c r="I146" s="1745"/>
      <c r="J146" s="1745"/>
      <c r="K146" s="1745"/>
      <c r="L146" s="1745"/>
      <c r="M146" s="1745"/>
      <c r="N146" s="1745"/>
      <c r="O146" s="1745"/>
      <c r="P146" s="1742"/>
      <c r="Q146" s="1672" t="s">
        <v>6218</v>
      </c>
      <c r="R146" s="1608"/>
      <c r="S146" s="1608"/>
      <c r="T146" s="1609"/>
      <c r="U146" s="1582"/>
      <c r="V146" s="1583"/>
      <c r="W146" s="1583"/>
      <c r="X146" s="1583"/>
      <c r="Y146" s="1583"/>
      <c r="Z146" s="1583"/>
      <c r="AA146" s="1583"/>
      <c r="AB146" s="1583"/>
      <c r="AC146" s="1593"/>
      <c r="AD146" s="1582" t="s">
        <v>4397</v>
      </c>
      <c r="AE146" s="1583"/>
      <c r="AF146" s="1583">
        <v>3.3101760000000007</v>
      </c>
      <c r="AG146" s="1583"/>
      <c r="AH146" s="1583"/>
      <c r="AI146" s="1583"/>
      <c r="AJ146" s="1583"/>
      <c r="AK146" s="1583" t="s">
        <v>4465</v>
      </c>
      <c r="AL146" s="1593"/>
      <c r="AM146" s="1582"/>
      <c r="AN146" s="1583"/>
      <c r="AO146" s="1583"/>
      <c r="AP146" s="1583"/>
      <c r="AQ146" s="1583"/>
      <c r="AR146" s="1583"/>
      <c r="AS146" s="1583"/>
      <c r="AT146" s="1583"/>
      <c r="AU146" s="1593"/>
      <c r="AV146" s="1582" t="s">
        <v>4397</v>
      </c>
      <c r="AW146" s="1583"/>
      <c r="AX146" s="1583">
        <v>338.5025</v>
      </c>
      <c r="AY146" s="1583"/>
      <c r="AZ146" s="1583"/>
      <c r="BA146" s="1583"/>
      <c r="BB146" s="1583"/>
      <c r="BC146" s="1583" t="s">
        <v>4465</v>
      </c>
      <c r="BD146" s="1593"/>
      <c r="BE146" s="1582"/>
      <c r="BF146" s="1583"/>
      <c r="BG146" s="1583"/>
      <c r="BH146" s="1583"/>
      <c r="BI146" s="1583"/>
      <c r="BJ146" s="1583"/>
      <c r="BK146" s="1583"/>
      <c r="BL146" s="1583"/>
      <c r="BM146" s="1593"/>
      <c r="BN146" s="1582" t="s">
        <v>4397</v>
      </c>
      <c r="BO146" s="1583"/>
      <c r="BP146" s="1583">
        <v>330.00839999999999</v>
      </c>
      <c r="BQ146" s="1583"/>
      <c r="BR146" s="1583"/>
      <c r="BS146" s="1583"/>
      <c r="BT146" s="1583"/>
      <c r="BU146" s="1583" t="s">
        <v>4465</v>
      </c>
      <c r="BV146" s="1593"/>
      <c r="BW146" s="764"/>
      <c r="BX146" s="764"/>
      <c r="BY146" s="764"/>
      <c r="BZ146" s="764"/>
      <c r="CA146" s="764"/>
      <c r="CB146" s="764"/>
      <c r="CC146" s="764"/>
      <c r="CD146" s="764"/>
      <c r="CE146" s="764"/>
      <c r="CF146" s="764"/>
      <c r="CG146" s="764"/>
      <c r="CH146" s="764"/>
      <c r="CI146" s="764"/>
      <c r="CJ146" s="764"/>
      <c r="CK146" s="764"/>
      <c r="CL146" s="764"/>
      <c r="CM146" s="764"/>
      <c r="CN146" s="764"/>
      <c r="CO146" s="764"/>
      <c r="CP146" s="764"/>
      <c r="CQ146" s="764"/>
      <c r="CR146" s="764"/>
      <c r="CS146" s="1617"/>
      <c r="CT146" s="1618"/>
      <c r="CU146" s="1618"/>
      <c r="CV146" s="1618"/>
      <c r="CW146" s="1618"/>
      <c r="CX146" s="1618"/>
      <c r="CY146" s="1618"/>
      <c r="CZ146" s="1618"/>
      <c r="DA146" s="1772"/>
      <c r="DB146" s="1617"/>
      <c r="DC146" s="1618"/>
      <c r="DD146" s="1618"/>
      <c r="DE146" s="1618"/>
      <c r="DF146" s="1618"/>
      <c r="DG146" s="1618"/>
      <c r="DH146" s="1618"/>
      <c r="DI146" s="1618"/>
      <c r="DJ146" s="1619"/>
    </row>
    <row r="147" spans="1:114" ht="24" customHeight="1">
      <c r="B147" s="1786"/>
      <c r="C147" s="1592"/>
      <c r="D147" s="1587" t="s">
        <v>4394</v>
      </c>
      <c r="E147" s="1588"/>
      <c r="F147" s="1588"/>
      <c r="G147" s="1588"/>
      <c r="H147" s="1589"/>
      <c r="I147" s="1587" t="s">
        <v>90</v>
      </c>
      <c r="J147" s="1588"/>
      <c r="K147" s="1588"/>
      <c r="L147" s="1588"/>
      <c r="M147" s="1588"/>
      <c r="N147" s="1588"/>
      <c r="O147" s="1588"/>
      <c r="P147" s="1589"/>
      <c r="Q147" s="1670" t="s">
        <v>6217</v>
      </c>
      <c r="R147" s="1605"/>
      <c r="S147" s="1605"/>
      <c r="T147" s="1606"/>
      <c r="U147" s="1603">
        <v>0.40560000000000007</v>
      </c>
      <c r="V147" s="1585"/>
      <c r="W147" s="1585"/>
      <c r="X147" s="1585"/>
      <c r="Y147" s="1585"/>
      <c r="Z147" s="1585"/>
      <c r="AA147" s="1585"/>
      <c r="AB147" s="1585"/>
      <c r="AC147" s="1610"/>
      <c r="AD147" s="1603">
        <v>18.252000000000002</v>
      </c>
      <c r="AE147" s="1585"/>
      <c r="AF147" s="1585"/>
      <c r="AG147" s="1585"/>
      <c r="AH147" s="1585"/>
      <c r="AI147" s="1585"/>
      <c r="AJ147" s="1585"/>
      <c r="AK147" s="1585"/>
      <c r="AL147" s="1610"/>
      <c r="AM147" s="1603">
        <v>41.25</v>
      </c>
      <c r="AN147" s="1585"/>
      <c r="AO147" s="1585"/>
      <c r="AP147" s="1585"/>
      <c r="AQ147" s="1585"/>
      <c r="AR147" s="1585"/>
      <c r="AS147" s="1585"/>
      <c r="AT147" s="1585"/>
      <c r="AU147" s="1610"/>
      <c r="AV147" s="1603">
        <v>1856.25</v>
      </c>
      <c r="AW147" s="1585"/>
      <c r="AX147" s="1585"/>
      <c r="AY147" s="1585"/>
      <c r="AZ147" s="1585"/>
      <c r="BA147" s="1585"/>
      <c r="BB147" s="1585"/>
      <c r="BC147" s="1585"/>
      <c r="BD147" s="1610"/>
      <c r="BE147" s="1603">
        <v>40.24</v>
      </c>
      <c r="BF147" s="1585"/>
      <c r="BG147" s="1585"/>
      <c r="BH147" s="1585"/>
      <c r="BI147" s="1585"/>
      <c r="BJ147" s="1585"/>
      <c r="BK147" s="1585"/>
      <c r="BL147" s="1585"/>
      <c r="BM147" s="1610"/>
      <c r="BN147" s="1603">
        <v>1810.8000000000002</v>
      </c>
      <c r="BO147" s="1585"/>
      <c r="BP147" s="1585"/>
      <c r="BQ147" s="1585"/>
      <c r="BR147" s="1585"/>
      <c r="BS147" s="1585"/>
      <c r="BT147" s="1585"/>
      <c r="BU147" s="1585"/>
      <c r="BV147" s="1610"/>
      <c r="BW147" s="764"/>
      <c r="BX147" s="764"/>
      <c r="BY147" s="764"/>
      <c r="BZ147" s="764"/>
      <c r="CA147" s="764"/>
      <c r="CB147" s="764"/>
      <c r="CC147" s="764"/>
      <c r="CD147" s="764"/>
      <c r="CE147" s="764"/>
      <c r="CF147" s="764"/>
      <c r="CG147" s="764"/>
      <c r="CH147" s="764"/>
      <c r="CI147" s="764"/>
      <c r="CJ147" s="764"/>
      <c r="CK147" s="764"/>
      <c r="CL147" s="764"/>
      <c r="CM147" s="764"/>
      <c r="CN147" s="764"/>
      <c r="CO147" s="764"/>
      <c r="CP147" s="764"/>
      <c r="CQ147" s="764"/>
      <c r="CR147" s="764"/>
      <c r="CS147" s="1614"/>
      <c r="CT147" s="1615"/>
      <c r="CU147" s="1615"/>
      <c r="CV147" s="1615"/>
      <c r="CW147" s="1615"/>
      <c r="CX147" s="1615"/>
      <c r="CY147" s="1615"/>
      <c r="CZ147" s="1615"/>
      <c r="DA147" s="1771"/>
      <c r="DB147" s="1614"/>
      <c r="DC147" s="1615"/>
      <c r="DD147" s="1615"/>
      <c r="DE147" s="1615"/>
      <c r="DF147" s="1615"/>
      <c r="DG147" s="1615"/>
      <c r="DH147" s="1615"/>
      <c r="DI147" s="1615"/>
      <c r="DJ147" s="1616"/>
    </row>
    <row r="148" spans="1:114" ht="24" customHeight="1">
      <c r="B148" s="1786"/>
      <c r="C148" s="1592"/>
      <c r="D148" s="1590"/>
      <c r="E148" s="1591"/>
      <c r="F148" s="1591"/>
      <c r="G148" s="1591"/>
      <c r="H148" s="1592"/>
      <c r="I148" s="1747" t="s">
        <v>90</v>
      </c>
      <c r="J148" s="1764"/>
      <c r="K148" s="1764"/>
      <c r="L148" s="1764"/>
      <c r="M148" s="1764"/>
      <c r="N148" s="1764"/>
      <c r="O148" s="1764"/>
      <c r="P148" s="1748"/>
      <c r="Q148" s="1672" t="s">
        <v>6218</v>
      </c>
      <c r="R148" s="1608"/>
      <c r="S148" s="1608"/>
      <c r="T148" s="1609"/>
      <c r="U148" s="1582"/>
      <c r="V148" s="1583"/>
      <c r="W148" s="1583"/>
      <c r="X148" s="1583"/>
      <c r="Y148" s="1583"/>
      <c r="Z148" s="1583"/>
      <c r="AA148" s="1583"/>
      <c r="AB148" s="1583"/>
      <c r="AC148" s="1593"/>
      <c r="AD148" s="1582" t="s">
        <v>4397</v>
      </c>
      <c r="AE148" s="1583"/>
      <c r="AF148" s="1583">
        <v>18.252000000000002</v>
      </c>
      <c r="AG148" s="1583"/>
      <c r="AH148" s="1583"/>
      <c r="AI148" s="1583"/>
      <c r="AJ148" s="1583"/>
      <c r="AK148" s="1583" t="s">
        <v>4465</v>
      </c>
      <c r="AL148" s="1593"/>
      <c r="AM148" s="1582"/>
      <c r="AN148" s="1583"/>
      <c r="AO148" s="1583"/>
      <c r="AP148" s="1583"/>
      <c r="AQ148" s="1583"/>
      <c r="AR148" s="1583"/>
      <c r="AS148" s="1583"/>
      <c r="AT148" s="1583"/>
      <c r="AU148" s="1593"/>
      <c r="AV148" s="1582" t="s">
        <v>4397</v>
      </c>
      <c r="AW148" s="1583"/>
      <c r="AX148" s="1583">
        <v>1856.25</v>
      </c>
      <c r="AY148" s="1583"/>
      <c r="AZ148" s="1583"/>
      <c r="BA148" s="1583"/>
      <c r="BB148" s="1583"/>
      <c r="BC148" s="1583" t="s">
        <v>4465</v>
      </c>
      <c r="BD148" s="1593"/>
      <c r="BE148" s="1582"/>
      <c r="BF148" s="1583"/>
      <c r="BG148" s="1583"/>
      <c r="BH148" s="1583"/>
      <c r="BI148" s="1583"/>
      <c r="BJ148" s="1583"/>
      <c r="BK148" s="1583"/>
      <c r="BL148" s="1583"/>
      <c r="BM148" s="1593"/>
      <c r="BN148" s="1582" t="s">
        <v>4397</v>
      </c>
      <c r="BO148" s="1583"/>
      <c r="BP148" s="1583">
        <v>1810.8000000000002</v>
      </c>
      <c r="BQ148" s="1583"/>
      <c r="BR148" s="1583"/>
      <c r="BS148" s="1583"/>
      <c r="BT148" s="1583"/>
      <c r="BU148" s="1583" t="s">
        <v>4465</v>
      </c>
      <c r="BV148" s="1593"/>
      <c r="BW148" s="764"/>
      <c r="BX148" s="764"/>
      <c r="BY148" s="764"/>
      <c r="BZ148" s="764"/>
      <c r="CA148" s="764"/>
      <c r="CB148" s="764"/>
      <c r="CC148" s="764"/>
      <c r="CD148" s="764"/>
      <c r="CE148" s="764"/>
      <c r="CF148" s="764"/>
      <c r="CG148" s="764"/>
      <c r="CH148" s="764"/>
      <c r="CI148" s="764"/>
      <c r="CJ148" s="764"/>
      <c r="CK148" s="764"/>
      <c r="CL148" s="764"/>
      <c r="CM148" s="764"/>
      <c r="CN148" s="764"/>
      <c r="CO148" s="764"/>
      <c r="CP148" s="764"/>
      <c r="CQ148" s="764"/>
      <c r="CR148" s="764"/>
      <c r="CS148" s="1617"/>
      <c r="CT148" s="1618"/>
      <c r="CU148" s="1618"/>
      <c r="CV148" s="1618"/>
      <c r="CW148" s="1618"/>
      <c r="CX148" s="1618"/>
      <c r="CY148" s="1618"/>
      <c r="CZ148" s="1618"/>
      <c r="DA148" s="1772"/>
      <c r="DB148" s="1617"/>
      <c r="DC148" s="1618"/>
      <c r="DD148" s="1618"/>
      <c r="DE148" s="1618"/>
      <c r="DF148" s="1618"/>
      <c r="DG148" s="1618"/>
      <c r="DH148" s="1618"/>
      <c r="DI148" s="1618"/>
      <c r="DJ148" s="1619"/>
    </row>
    <row r="149" spans="1:114" ht="24" customHeight="1">
      <c r="A149" s="766"/>
      <c r="B149" s="1786"/>
      <c r="C149" s="1592"/>
      <c r="D149" s="1590"/>
      <c r="E149" s="1591"/>
      <c r="F149" s="1591"/>
      <c r="G149" s="1591"/>
      <c r="H149" s="1592"/>
      <c r="I149" s="1789" t="s">
        <v>4221</v>
      </c>
      <c r="J149" s="1798" t="s">
        <v>7243</v>
      </c>
      <c r="K149" s="1798"/>
      <c r="L149" s="1798"/>
      <c r="M149" s="1798"/>
      <c r="N149" s="1798"/>
      <c r="O149" s="1798"/>
      <c r="P149" s="1744" t="s">
        <v>4222</v>
      </c>
      <c r="Q149" s="1670" t="s">
        <v>7261</v>
      </c>
      <c r="R149" s="1605"/>
      <c r="S149" s="1605"/>
      <c r="T149" s="1606"/>
      <c r="U149" s="1603">
        <v>0.41760000000000008</v>
      </c>
      <c r="V149" s="1585"/>
      <c r="W149" s="1585"/>
      <c r="X149" s="1585"/>
      <c r="Y149" s="1585"/>
      <c r="Z149" s="1585"/>
      <c r="AA149" s="1585"/>
      <c r="AB149" s="1585"/>
      <c r="AC149" s="1610"/>
      <c r="AD149" s="1603">
        <v>19.209600000000005</v>
      </c>
      <c r="AE149" s="1585"/>
      <c r="AF149" s="1585"/>
      <c r="AG149" s="1585"/>
      <c r="AH149" s="1585"/>
      <c r="AI149" s="1585"/>
      <c r="AJ149" s="1585"/>
      <c r="AK149" s="1585"/>
      <c r="AL149" s="1610"/>
      <c r="AM149" s="1603">
        <v>42.25</v>
      </c>
      <c r="AN149" s="1585"/>
      <c r="AO149" s="1585"/>
      <c r="AP149" s="1585"/>
      <c r="AQ149" s="1585"/>
      <c r="AR149" s="1585"/>
      <c r="AS149" s="1585"/>
      <c r="AT149" s="1585"/>
      <c r="AU149" s="1610"/>
      <c r="AV149" s="1603">
        <v>1943.5</v>
      </c>
      <c r="AW149" s="1585"/>
      <c r="AX149" s="1585"/>
      <c r="AY149" s="1585"/>
      <c r="AZ149" s="1585"/>
      <c r="BA149" s="1585"/>
      <c r="BB149" s="1585"/>
      <c r="BC149" s="1585"/>
      <c r="BD149" s="1610"/>
      <c r="BE149" s="1603">
        <v>41.24</v>
      </c>
      <c r="BF149" s="1585"/>
      <c r="BG149" s="1585"/>
      <c r="BH149" s="1585"/>
      <c r="BI149" s="1585"/>
      <c r="BJ149" s="1585"/>
      <c r="BK149" s="1585"/>
      <c r="BL149" s="1585"/>
      <c r="BM149" s="1610"/>
      <c r="BN149" s="1603">
        <v>1897.0400000000002</v>
      </c>
      <c r="BO149" s="1585"/>
      <c r="BP149" s="1585"/>
      <c r="BQ149" s="1585"/>
      <c r="BR149" s="1585"/>
      <c r="BS149" s="1585"/>
      <c r="BT149" s="1585"/>
      <c r="BU149" s="1585"/>
      <c r="BV149" s="1610"/>
      <c r="BW149" s="764"/>
      <c r="BX149" s="764"/>
      <c r="BY149" s="764"/>
      <c r="BZ149" s="764"/>
      <c r="CA149" s="764"/>
      <c r="CB149" s="764"/>
      <c r="CC149" s="764"/>
      <c r="CD149" s="767"/>
      <c r="CE149" s="767"/>
      <c r="CF149" s="764"/>
      <c r="CG149" s="764"/>
      <c r="CH149" s="764"/>
      <c r="CI149" s="764"/>
      <c r="CJ149" s="764"/>
      <c r="CK149" s="764"/>
      <c r="CL149" s="764"/>
      <c r="CM149" s="764"/>
      <c r="CN149" s="764"/>
      <c r="CO149" s="764"/>
      <c r="CP149" s="764"/>
      <c r="CQ149" s="764"/>
      <c r="CR149" s="764"/>
      <c r="CS149" s="1614"/>
      <c r="CT149" s="1615"/>
      <c r="CU149" s="1615"/>
      <c r="CV149" s="1615"/>
      <c r="CW149" s="1615"/>
      <c r="CX149" s="1615"/>
      <c r="CY149" s="1615"/>
      <c r="CZ149" s="1615"/>
      <c r="DA149" s="1771"/>
      <c r="DB149" s="1614"/>
      <c r="DC149" s="1615"/>
      <c r="DD149" s="1615"/>
      <c r="DE149" s="1615"/>
      <c r="DF149" s="1615"/>
      <c r="DG149" s="1615"/>
      <c r="DH149" s="1615"/>
      <c r="DI149" s="1615"/>
      <c r="DJ149" s="1616"/>
    </row>
    <row r="150" spans="1:114" ht="24" customHeight="1">
      <c r="A150" s="766"/>
      <c r="B150" s="1786"/>
      <c r="C150" s="1592"/>
      <c r="D150" s="1590"/>
      <c r="E150" s="1591"/>
      <c r="F150" s="1591"/>
      <c r="G150" s="1591"/>
      <c r="H150" s="1592"/>
      <c r="I150" s="1797"/>
      <c r="J150" s="1799"/>
      <c r="K150" s="1799"/>
      <c r="L150" s="1799"/>
      <c r="M150" s="1799"/>
      <c r="N150" s="1799"/>
      <c r="O150" s="1799"/>
      <c r="P150" s="1740"/>
      <c r="Q150" s="1672"/>
      <c r="R150" s="1608"/>
      <c r="S150" s="1608"/>
      <c r="T150" s="1609"/>
      <c r="U150" s="1582"/>
      <c r="V150" s="1583"/>
      <c r="W150" s="1583"/>
      <c r="X150" s="1583"/>
      <c r="Y150" s="1583"/>
      <c r="Z150" s="1583"/>
      <c r="AA150" s="1583"/>
      <c r="AB150" s="1583"/>
      <c r="AC150" s="1593"/>
      <c r="AD150" s="1582" t="s">
        <v>4397</v>
      </c>
      <c r="AE150" s="1583"/>
      <c r="AF150" s="1583">
        <v>19.209600000000005</v>
      </c>
      <c r="AG150" s="1583"/>
      <c r="AH150" s="1583"/>
      <c r="AI150" s="1583"/>
      <c r="AJ150" s="1583"/>
      <c r="AK150" s="1583" t="s">
        <v>4465</v>
      </c>
      <c r="AL150" s="1593"/>
      <c r="AM150" s="1582"/>
      <c r="AN150" s="1583"/>
      <c r="AO150" s="1583"/>
      <c r="AP150" s="1583"/>
      <c r="AQ150" s="1583"/>
      <c r="AR150" s="1583"/>
      <c r="AS150" s="1583"/>
      <c r="AT150" s="1583"/>
      <c r="AU150" s="1593"/>
      <c r="AV150" s="1582" t="s">
        <v>4397</v>
      </c>
      <c r="AW150" s="1583"/>
      <c r="AX150" s="1583">
        <v>1943.5</v>
      </c>
      <c r="AY150" s="1583"/>
      <c r="AZ150" s="1583"/>
      <c r="BA150" s="1583"/>
      <c r="BB150" s="1583"/>
      <c r="BC150" s="1583" t="s">
        <v>4465</v>
      </c>
      <c r="BD150" s="1593"/>
      <c r="BE150" s="1582"/>
      <c r="BF150" s="1583"/>
      <c r="BG150" s="1583"/>
      <c r="BH150" s="1583"/>
      <c r="BI150" s="1583"/>
      <c r="BJ150" s="1583"/>
      <c r="BK150" s="1583"/>
      <c r="BL150" s="1583"/>
      <c r="BM150" s="1593"/>
      <c r="BN150" s="1582" t="s">
        <v>4397</v>
      </c>
      <c r="BO150" s="1583"/>
      <c r="BP150" s="1583">
        <v>1897.0400000000002</v>
      </c>
      <c r="BQ150" s="1583"/>
      <c r="BR150" s="1583"/>
      <c r="BS150" s="1583"/>
      <c r="BT150" s="1583"/>
      <c r="BU150" s="1583" t="s">
        <v>4398</v>
      </c>
      <c r="BV150" s="1593"/>
      <c r="BW150" s="764"/>
      <c r="BX150" s="764"/>
      <c r="BY150" s="764"/>
      <c r="BZ150" s="764"/>
      <c r="CA150" s="764"/>
      <c r="CB150" s="764"/>
      <c r="CC150" s="764"/>
      <c r="CD150" s="767"/>
      <c r="CE150" s="767"/>
      <c r="CF150" s="764"/>
      <c r="CG150" s="764"/>
      <c r="CH150" s="764"/>
      <c r="CI150" s="764"/>
      <c r="CJ150" s="764"/>
      <c r="CK150" s="764"/>
      <c r="CL150" s="764"/>
      <c r="CM150" s="764"/>
      <c r="CN150" s="764"/>
      <c r="CO150" s="764"/>
      <c r="CP150" s="764"/>
      <c r="CQ150" s="764"/>
      <c r="CR150" s="764"/>
      <c r="CS150" s="1617"/>
      <c r="CT150" s="1618"/>
      <c r="CU150" s="1618"/>
      <c r="CV150" s="1618"/>
      <c r="CW150" s="1618"/>
      <c r="CX150" s="1618"/>
      <c r="CY150" s="1618"/>
      <c r="CZ150" s="1618"/>
      <c r="DA150" s="1772"/>
      <c r="DB150" s="1617"/>
      <c r="DC150" s="1618"/>
      <c r="DD150" s="1618"/>
      <c r="DE150" s="1618"/>
      <c r="DF150" s="1618"/>
      <c r="DG150" s="1618"/>
      <c r="DH150" s="1618"/>
      <c r="DI150" s="1618"/>
      <c r="DJ150" s="1619"/>
    </row>
    <row r="151" spans="1:114" ht="24" customHeight="1">
      <c r="A151" s="766"/>
      <c r="B151" s="1786"/>
      <c r="C151" s="1592"/>
      <c r="D151" s="1789" t="s">
        <v>4223</v>
      </c>
      <c r="E151" s="1743"/>
      <c r="F151" s="1743"/>
      <c r="G151" s="1743"/>
      <c r="H151" s="1743"/>
      <c r="I151" s="1743"/>
      <c r="J151" s="1743"/>
      <c r="K151" s="1743"/>
      <c r="L151" s="1743"/>
      <c r="M151" s="1743"/>
      <c r="N151" s="1743"/>
      <c r="O151" s="1743"/>
      <c r="P151" s="1744"/>
      <c r="Q151" s="1670" t="s">
        <v>8</v>
      </c>
      <c r="R151" s="1605"/>
      <c r="S151" s="1605"/>
      <c r="T151" s="1606"/>
      <c r="U151" s="1791"/>
      <c r="V151" s="1792"/>
      <c r="W151" s="1792"/>
      <c r="X151" s="1792"/>
      <c r="Y151" s="1792"/>
      <c r="Z151" s="1792"/>
      <c r="AA151" s="1792"/>
      <c r="AB151" s="1792"/>
      <c r="AC151" s="1793"/>
      <c r="AD151" s="1603">
        <v>151889.90037600001</v>
      </c>
      <c r="AE151" s="1585"/>
      <c r="AF151" s="1585"/>
      <c r="AG151" s="1585"/>
      <c r="AH151" s="1585"/>
      <c r="AI151" s="1585"/>
      <c r="AJ151" s="1585"/>
      <c r="AK151" s="1585"/>
      <c r="AL151" s="1610"/>
      <c r="AM151" s="1597"/>
      <c r="AN151" s="1598"/>
      <c r="AO151" s="1598"/>
      <c r="AP151" s="1598"/>
      <c r="AQ151" s="1598"/>
      <c r="AR151" s="1598"/>
      <c r="AS151" s="1598"/>
      <c r="AT151" s="1598"/>
      <c r="AU151" s="1599"/>
      <c r="AV151" s="1603">
        <v>25510.542500000003</v>
      </c>
      <c r="AW151" s="1585"/>
      <c r="AX151" s="1585"/>
      <c r="AY151" s="1585"/>
      <c r="AZ151" s="1585"/>
      <c r="BA151" s="1585"/>
      <c r="BB151" s="1585"/>
      <c r="BC151" s="1585"/>
      <c r="BD151" s="1610"/>
      <c r="BE151" s="1597"/>
      <c r="BF151" s="1598"/>
      <c r="BG151" s="1598"/>
      <c r="BH151" s="1598"/>
      <c r="BI151" s="1598"/>
      <c r="BJ151" s="1598"/>
      <c r="BK151" s="1598"/>
      <c r="BL151" s="1598"/>
      <c r="BM151" s="1599"/>
      <c r="BN151" s="1603">
        <v>24552.446399999997</v>
      </c>
      <c r="BO151" s="1585"/>
      <c r="BP151" s="1585"/>
      <c r="BQ151" s="1585"/>
      <c r="BR151" s="1585"/>
      <c r="BS151" s="1585"/>
      <c r="BT151" s="1585"/>
      <c r="BU151" s="1585"/>
      <c r="BV151" s="1610"/>
      <c r="BW151" s="764"/>
      <c r="BX151" s="764"/>
      <c r="BY151" s="764"/>
      <c r="BZ151" s="764"/>
      <c r="CA151" s="764"/>
      <c r="CB151" s="764"/>
      <c r="CC151" s="764"/>
      <c r="CD151" s="767"/>
      <c r="CE151" s="767"/>
      <c r="CF151" s="764"/>
      <c r="CG151" s="764"/>
      <c r="CH151" s="764"/>
      <c r="CI151" s="764"/>
      <c r="CJ151" s="764"/>
      <c r="CK151" s="764"/>
      <c r="CL151" s="764"/>
      <c r="CM151" s="764"/>
      <c r="CN151" s="764"/>
      <c r="CO151" s="764"/>
      <c r="CP151" s="764"/>
      <c r="CQ151" s="764"/>
      <c r="CR151" s="764"/>
      <c r="CS151" s="1614"/>
      <c r="CT151" s="1615"/>
      <c r="CU151" s="1615"/>
      <c r="CV151" s="1615"/>
      <c r="CW151" s="1615"/>
      <c r="CX151" s="1615"/>
      <c r="CY151" s="1615"/>
      <c r="CZ151" s="1615"/>
      <c r="DA151" s="1771"/>
      <c r="DB151" s="1614"/>
      <c r="DC151" s="1615"/>
      <c r="DD151" s="1615"/>
      <c r="DE151" s="1615"/>
      <c r="DF151" s="1615"/>
      <c r="DG151" s="1615"/>
      <c r="DH151" s="1615"/>
      <c r="DI151" s="1615"/>
      <c r="DJ151" s="1616"/>
    </row>
    <row r="152" spans="1:114" ht="24" customHeight="1">
      <c r="A152" s="766"/>
      <c r="B152" s="1787"/>
      <c r="C152" s="1748"/>
      <c r="D152" s="1790"/>
      <c r="E152" s="1745"/>
      <c r="F152" s="1745"/>
      <c r="G152" s="1745"/>
      <c r="H152" s="1745"/>
      <c r="I152" s="1745"/>
      <c r="J152" s="1745"/>
      <c r="K152" s="1745"/>
      <c r="L152" s="1745"/>
      <c r="M152" s="1745"/>
      <c r="N152" s="1745"/>
      <c r="O152" s="1745"/>
      <c r="P152" s="1742"/>
      <c r="Q152" s="1672" t="s">
        <v>6</v>
      </c>
      <c r="R152" s="1608"/>
      <c r="S152" s="1608"/>
      <c r="T152" s="1609"/>
      <c r="U152" s="1794"/>
      <c r="V152" s="1795"/>
      <c r="W152" s="1795"/>
      <c r="X152" s="1795"/>
      <c r="Y152" s="1795"/>
      <c r="Z152" s="1795"/>
      <c r="AA152" s="1795"/>
      <c r="AB152" s="1795"/>
      <c r="AC152" s="1796"/>
      <c r="AD152" s="1582" t="s">
        <v>4397</v>
      </c>
      <c r="AE152" s="1583"/>
      <c r="AF152" s="1583">
        <v>152070.84103200003</v>
      </c>
      <c r="AG152" s="1583"/>
      <c r="AH152" s="1583"/>
      <c r="AI152" s="1583"/>
      <c r="AJ152" s="1583"/>
      <c r="AK152" s="1583" t="s">
        <v>4398</v>
      </c>
      <c r="AL152" s="1593"/>
      <c r="AM152" s="1600"/>
      <c r="AN152" s="1601"/>
      <c r="AO152" s="1601"/>
      <c r="AP152" s="1601"/>
      <c r="AQ152" s="1601"/>
      <c r="AR152" s="1601"/>
      <c r="AS152" s="1601"/>
      <c r="AT152" s="1601"/>
      <c r="AU152" s="1602"/>
      <c r="AV152" s="1582" t="s">
        <v>4397</v>
      </c>
      <c r="AW152" s="1583"/>
      <c r="AX152" s="1583">
        <v>25789.072499999995</v>
      </c>
      <c r="AY152" s="1583"/>
      <c r="AZ152" s="1583"/>
      <c r="BA152" s="1583"/>
      <c r="BB152" s="1583"/>
      <c r="BC152" s="1583" t="s">
        <v>4398</v>
      </c>
      <c r="BD152" s="1593"/>
      <c r="BE152" s="1600"/>
      <c r="BF152" s="1601"/>
      <c r="BG152" s="1601"/>
      <c r="BH152" s="1601"/>
      <c r="BI152" s="1601"/>
      <c r="BJ152" s="1601"/>
      <c r="BK152" s="1601"/>
      <c r="BL152" s="1601"/>
      <c r="BM152" s="1602"/>
      <c r="BN152" s="1582" t="s">
        <v>4397</v>
      </c>
      <c r="BO152" s="1583"/>
      <c r="BP152" s="1583">
        <v>24822.128799999995</v>
      </c>
      <c r="BQ152" s="1583"/>
      <c r="BR152" s="1583"/>
      <c r="BS152" s="1583"/>
      <c r="BT152" s="1583"/>
      <c r="BU152" s="1583" t="s">
        <v>4398</v>
      </c>
      <c r="BV152" s="1593"/>
      <c r="BW152" s="764"/>
      <c r="BX152" s="764"/>
      <c r="BY152" s="764"/>
      <c r="BZ152" s="764"/>
      <c r="CA152" s="764"/>
      <c r="CB152" s="764"/>
      <c r="CC152" s="764"/>
      <c r="CD152" s="767"/>
      <c r="CE152" s="767"/>
      <c r="CF152" s="764"/>
      <c r="CG152" s="764"/>
      <c r="CH152" s="764"/>
      <c r="CI152" s="764"/>
      <c r="CJ152" s="764"/>
      <c r="CK152" s="764"/>
      <c r="CL152" s="764"/>
      <c r="CM152" s="764"/>
      <c r="CN152" s="764"/>
      <c r="CO152" s="764"/>
      <c r="CP152" s="764"/>
      <c r="CQ152" s="764"/>
      <c r="CR152" s="764"/>
      <c r="CS152" s="1617"/>
      <c r="CT152" s="1618"/>
      <c r="CU152" s="1618"/>
      <c r="CV152" s="1618"/>
      <c r="CW152" s="1618"/>
      <c r="CX152" s="1618"/>
      <c r="CY152" s="1618"/>
      <c r="CZ152" s="1618"/>
      <c r="DA152" s="1772"/>
      <c r="DB152" s="1617"/>
      <c r="DC152" s="1618"/>
      <c r="DD152" s="1618"/>
      <c r="DE152" s="1618"/>
      <c r="DF152" s="1618"/>
      <c r="DG152" s="1618"/>
      <c r="DH152" s="1618"/>
      <c r="DI152" s="1618"/>
      <c r="DJ152" s="1619"/>
    </row>
    <row r="153" spans="1:114" ht="24" customHeight="1">
      <c r="B153" s="1711" t="s">
        <v>4404</v>
      </c>
      <c r="C153" s="1589"/>
      <c r="D153" s="1587" t="s">
        <v>4224</v>
      </c>
      <c r="E153" s="1588"/>
      <c r="F153" s="1588"/>
      <c r="G153" s="1588"/>
      <c r="H153" s="1588"/>
      <c r="I153" s="1588"/>
      <c r="J153" s="1588"/>
      <c r="K153" s="1588"/>
      <c r="L153" s="1588"/>
      <c r="M153" s="1588"/>
      <c r="N153" s="1588"/>
      <c r="O153" s="1588"/>
      <c r="P153" s="1589"/>
      <c r="Q153" s="1670" t="s">
        <v>4225</v>
      </c>
      <c r="R153" s="1605"/>
      <c r="S153" s="1605"/>
      <c r="T153" s="1606"/>
      <c r="U153" s="1603">
        <v>429.60000000000008</v>
      </c>
      <c r="V153" s="1585"/>
      <c r="W153" s="1585"/>
      <c r="X153" s="1585"/>
      <c r="Y153" s="1585"/>
      <c r="Z153" s="1585"/>
      <c r="AA153" s="1585"/>
      <c r="AB153" s="1585"/>
      <c r="AC153" s="1610"/>
      <c r="AD153" s="1603">
        <v>5842.5600000000013</v>
      </c>
      <c r="AE153" s="1585"/>
      <c r="AF153" s="1585"/>
      <c r="AG153" s="1585"/>
      <c r="AH153" s="1585"/>
      <c r="AI153" s="1585"/>
      <c r="AJ153" s="1585"/>
      <c r="AK153" s="1585"/>
      <c r="AL153" s="1610"/>
      <c r="AM153" s="1603">
        <v>43.25</v>
      </c>
      <c r="AN153" s="1585"/>
      <c r="AO153" s="1585"/>
      <c r="AP153" s="1585"/>
      <c r="AQ153" s="1585"/>
      <c r="AR153" s="1585"/>
      <c r="AS153" s="1585"/>
      <c r="AT153" s="1585"/>
      <c r="AU153" s="1610"/>
      <c r="AV153" s="1603">
        <v>588.19999999999993</v>
      </c>
      <c r="AW153" s="1585"/>
      <c r="AX153" s="1585"/>
      <c r="AY153" s="1585"/>
      <c r="AZ153" s="1585"/>
      <c r="BA153" s="1585"/>
      <c r="BB153" s="1585"/>
      <c r="BC153" s="1585"/>
      <c r="BD153" s="1610"/>
      <c r="BE153" s="1603">
        <v>42.24</v>
      </c>
      <c r="BF153" s="1585"/>
      <c r="BG153" s="1585"/>
      <c r="BH153" s="1585"/>
      <c r="BI153" s="1585"/>
      <c r="BJ153" s="1585"/>
      <c r="BK153" s="1585"/>
      <c r="BL153" s="1585"/>
      <c r="BM153" s="1610"/>
      <c r="BN153" s="1603">
        <v>574.46400000000006</v>
      </c>
      <c r="BO153" s="1585"/>
      <c r="BP153" s="1585"/>
      <c r="BQ153" s="1585"/>
      <c r="BR153" s="1585"/>
      <c r="BS153" s="1585"/>
      <c r="BT153" s="1585"/>
      <c r="BU153" s="1585"/>
      <c r="BV153" s="1610"/>
      <c r="BW153" s="765"/>
      <c r="BX153" s="765"/>
      <c r="BY153" s="765"/>
      <c r="BZ153" s="765"/>
      <c r="CA153" s="765"/>
      <c r="CB153" s="765"/>
      <c r="CC153" s="765"/>
      <c r="CD153" s="767"/>
      <c r="CE153" s="765"/>
      <c r="CF153" s="765"/>
      <c r="CG153" s="765"/>
      <c r="CH153" s="765"/>
      <c r="CI153" s="768"/>
      <c r="CJ153" s="765"/>
      <c r="CK153" s="765"/>
      <c r="CL153" s="765"/>
      <c r="CM153" s="765"/>
      <c r="CN153" s="765"/>
      <c r="CO153" s="765"/>
      <c r="CP153" s="765"/>
      <c r="CQ153" s="765"/>
      <c r="CR153" s="765"/>
      <c r="CS153" s="1614"/>
      <c r="CT153" s="1615"/>
      <c r="CU153" s="1615"/>
      <c r="CV153" s="1615"/>
      <c r="CW153" s="1615"/>
      <c r="CX153" s="1615"/>
      <c r="CY153" s="1615"/>
      <c r="CZ153" s="1615"/>
      <c r="DA153" s="1771"/>
      <c r="DB153" s="1614"/>
      <c r="DC153" s="1615"/>
      <c r="DD153" s="1615"/>
      <c r="DE153" s="1615"/>
      <c r="DF153" s="1615"/>
      <c r="DG153" s="1615"/>
      <c r="DH153" s="1615"/>
      <c r="DI153" s="1615"/>
      <c r="DJ153" s="1616"/>
    </row>
    <row r="154" spans="1:114" ht="24" customHeight="1">
      <c r="B154" s="1786"/>
      <c r="C154" s="1592"/>
      <c r="D154" s="1747"/>
      <c r="E154" s="1764"/>
      <c r="F154" s="1764"/>
      <c r="G154" s="1764"/>
      <c r="H154" s="1764"/>
      <c r="I154" s="1764"/>
      <c r="J154" s="1764"/>
      <c r="K154" s="1764"/>
      <c r="L154" s="1764"/>
      <c r="M154" s="1764"/>
      <c r="N154" s="1764"/>
      <c r="O154" s="1764"/>
      <c r="P154" s="1748"/>
      <c r="Q154" s="1672"/>
      <c r="R154" s="1608"/>
      <c r="S154" s="1608"/>
      <c r="T154" s="1609"/>
      <c r="U154" s="1582"/>
      <c r="V154" s="1583"/>
      <c r="W154" s="1583"/>
      <c r="X154" s="1583"/>
      <c r="Y154" s="1583"/>
      <c r="Z154" s="1583"/>
      <c r="AA154" s="1583"/>
      <c r="AB154" s="1583"/>
      <c r="AC154" s="1593"/>
      <c r="AD154" s="1582" t="s">
        <v>4397</v>
      </c>
      <c r="AE154" s="1583"/>
      <c r="AF154" s="1583">
        <v>5842.5600000000013</v>
      </c>
      <c r="AG154" s="1583"/>
      <c r="AH154" s="1583"/>
      <c r="AI154" s="1583"/>
      <c r="AJ154" s="1583"/>
      <c r="AK154" s="1583" t="s">
        <v>4465</v>
      </c>
      <c r="AL154" s="1593"/>
      <c r="AM154" s="1582"/>
      <c r="AN154" s="1583"/>
      <c r="AO154" s="1583"/>
      <c r="AP154" s="1583"/>
      <c r="AQ154" s="1583"/>
      <c r="AR154" s="1583"/>
      <c r="AS154" s="1583"/>
      <c r="AT154" s="1583"/>
      <c r="AU154" s="1593"/>
      <c r="AV154" s="1582" t="s">
        <v>4397</v>
      </c>
      <c r="AW154" s="1583"/>
      <c r="AX154" s="1583">
        <v>588.19999999999993</v>
      </c>
      <c r="AY154" s="1583"/>
      <c r="AZ154" s="1583"/>
      <c r="BA154" s="1583"/>
      <c r="BB154" s="1583"/>
      <c r="BC154" s="1583" t="s">
        <v>4465</v>
      </c>
      <c r="BD154" s="1593"/>
      <c r="BE154" s="1582"/>
      <c r="BF154" s="1583"/>
      <c r="BG154" s="1583"/>
      <c r="BH154" s="1583"/>
      <c r="BI154" s="1583"/>
      <c r="BJ154" s="1583"/>
      <c r="BK154" s="1583"/>
      <c r="BL154" s="1583"/>
      <c r="BM154" s="1593"/>
      <c r="BN154" s="1582" t="s">
        <v>4397</v>
      </c>
      <c r="BO154" s="1583"/>
      <c r="BP154" s="1583">
        <v>574.46400000000006</v>
      </c>
      <c r="BQ154" s="1583"/>
      <c r="BR154" s="1583"/>
      <c r="BS154" s="1583"/>
      <c r="BT154" s="1583"/>
      <c r="BU154" s="1583" t="s">
        <v>4465</v>
      </c>
      <c r="BV154" s="1593"/>
      <c r="BW154" s="765"/>
      <c r="BX154" s="765"/>
      <c r="BY154" s="765"/>
      <c r="BZ154" s="765"/>
      <c r="CA154" s="765"/>
      <c r="CB154" s="765"/>
      <c r="CC154" s="765"/>
      <c r="CD154" s="767"/>
      <c r="CE154" s="765"/>
      <c r="CF154" s="765"/>
      <c r="CG154" s="765"/>
      <c r="CH154" s="765"/>
      <c r="CI154" s="768"/>
      <c r="CJ154" s="765"/>
      <c r="CK154" s="765"/>
      <c r="CL154" s="765"/>
      <c r="CM154" s="765"/>
      <c r="CN154" s="765"/>
      <c r="CO154" s="765"/>
      <c r="CP154" s="765"/>
      <c r="CQ154" s="765"/>
      <c r="CR154" s="765"/>
      <c r="CS154" s="1617"/>
      <c r="CT154" s="1618"/>
      <c r="CU154" s="1618"/>
      <c r="CV154" s="1618"/>
      <c r="CW154" s="1618"/>
      <c r="CX154" s="1618"/>
      <c r="CY154" s="1618"/>
      <c r="CZ154" s="1618"/>
      <c r="DA154" s="1772"/>
      <c r="DB154" s="1617"/>
      <c r="DC154" s="1618"/>
      <c r="DD154" s="1618"/>
      <c r="DE154" s="1618"/>
      <c r="DF154" s="1618"/>
      <c r="DG154" s="1618"/>
      <c r="DH154" s="1618"/>
      <c r="DI154" s="1618"/>
      <c r="DJ154" s="1619"/>
    </row>
    <row r="155" spans="1:114" ht="24" customHeight="1">
      <c r="B155" s="1786"/>
      <c r="C155" s="1592"/>
      <c r="D155" s="1587" t="s">
        <v>4226</v>
      </c>
      <c r="E155" s="1588"/>
      <c r="F155" s="1588"/>
      <c r="G155" s="1588"/>
      <c r="H155" s="1588"/>
      <c r="I155" s="1588"/>
      <c r="J155" s="1588"/>
      <c r="K155" s="1588"/>
      <c r="L155" s="1588"/>
      <c r="M155" s="1588"/>
      <c r="N155" s="1588"/>
      <c r="O155" s="1588"/>
      <c r="P155" s="1589"/>
      <c r="Q155" s="1670" t="s">
        <v>4225</v>
      </c>
      <c r="R155" s="1605"/>
      <c r="S155" s="1605"/>
      <c r="T155" s="1606"/>
      <c r="U155" s="1603">
        <v>441.60000000000008</v>
      </c>
      <c r="V155" s="1585"/>
      <c r="W155" s="1585"/>
      <c r="X155" s="1585"/>
      <c r="Y155" s="1585"/>
      <c r="Z155" s="1585"/>
      <c r="AA155" s="1585"/>
      <c r="AB155" s="1585"/>
      <c r="AC155" s="1610"/>
      <c r="AD155" s="1603">
        <v>5829.1200000000008</v>
      </c>
      <c r="AE155" s="1585"/>
      <c r="AF155" s="1585"/>
      <c r="AG155" s="1585"/>
      <c r="AH155" s="1585"/>
      <c r="AI155" s="1585"/>
      <c r="AJ155" s="1585"/>
      <c r="AK155" s="1585"/>
      <c r="AL155" s="1610"/>
      <c r="AM155" s="1603">
        <v>44.25</v>
      </c>
      <c r="AN155" s="1585"/>
      <c r="AO155" s="1585"/>
      <c r="AP155" s="1585"/>
      <c r="AQ155" s="1585"/>
      <c r="AR155" s="1585"/>
      <c r="AS155" s="1585"/>
      <c r="AT155" s="1585"/>
      <c r="AU155" s="1610"/>
      <c r="AV155" s="1603">
        <v>584.1</v>
      </c>
      <c r="AW155" s="1585"/>
      <c r="AX155" s="1585"/>
      <c r="AY155" s="1585"/>
      <c r="AZ155" s="1585"/>
      <c r="BA155" s="1585"/>
      <c r="BB155" s="1585"/>
      <c r="BC155" s="1585"/>
      <c r="BD155" s="1610"/>
      <c r="BE155" s="1603">
        <v>43.24</v>
      </c>
      <c r="BF155" s="1585"/>
      <c r="BG155" s="1585"/>
      <c r="BH155" s="1585"/>
      <c r="BI155" s="1585"/>
      <c r="BJ155" s="1585"/>
      <c r="BK155" s="1585"/>
      <c r="BL155" s="1585"/>
      <c r="BM155" s="1610"/>
      <c r="BN155" s="1603">
        <v>570.76800000000003</v>
      </c>
      <c r="BO155" s="1585"/>
      <c r="BP155" s="1585"/>
      <c r="BQ155" s="1585"/>
      <c r="BR155" s="1585"/>
      <c r="BS155" s="1585"/>
      <c r="BT155" s="1585"/>
      <c r="BU155" s="1585"/>
      <c r="BV155" s="1610"/>
      <c r="BW155" s="765"/>
      <c r="BX155" s="765"/>
      <c r="BY155" s="765"/>
      <c r="BZ155" s="765"/>
      <c r="CA155" s="765"/>
      <c r="CB155" s="765"/>
      <c r="CC155" s="765"/>
      <c r="CD155" s="767"/>
      <c r="CE155" s="765"/>
      <c r="CF155" s="765"/>
      <c r="CG155" s="765"/>
      <c r="CH155" s="765"/>
      <c r="CI155" s="768"/>
      <c r="CJ155" s="765"/>
      <c r="CK155" s="765"/>
      <c r="CL155" s="765"/>
      <c r="CM155" s="765"/>
      <c r="CN155" s="765"/>
      <c r="CO155" s="765"/>
      <c r="CP155" s="765"/>
      <c r="CQ155" s="765"/>
      <c r="CR155" s="765"/>
      <c r="CS155" s="1614"/>
      <c r="CT155" s="1615"/>
      <c r="CU155" s="1615"/>
      <c r="CV155" s="1615"/>
      <c r="CW155" s="1615"/>
      <c r="CX155" s="1615"/>
      <c r="CY155" s="1615"/>
      <c r="CZ155" s="1615"/>
      <c r="DA155" s="1771"/>
      <c r="DB155" s="1614"/>
      <c r="DC155" s="1615"/>
      <c r="DD155" s="1615"/>
      <c r="DE155" s="1615"/>
      <c r="DF155" s="1615"/>
      <c r="DG155" s="1615"/>
      <c r="DH155" s="1615"/>
      <c r="DI155" s="1615"/>
      <c r="DJ155" s="1616"/>
    </row>
    <row r="156" spans="1:114" ht="24" customHeight="1">
      <c r="B156" s="1786"/>
      <c r="C156" s="1592"/>
      <c r="D156" s="1747" t="s">
        <v>4226</v>
      </c>
      <c r="E156" s="1764"/>
      <c r="F156" s="1764"/>
      <c r="G156" s="1764"/>
      <c r="H156" s="1764"/>
      <c r="I156" s="1764"/>
      <c r="J156" s="1764"/>
      <c r="K156" s="1764"/>
      <c r="L156" s="1764"/>
      <c r="M156" s="1764"/>
      <c r="N156" s="1764"/>
      <c r="O156" s="1764"/>
      <c r="P156" s="1748"/>
      <c r="Q156" s="1672" t="s">
        <v>4225</v>
      </c>
      <c r="R156" s="1608"/>
      <c r="S156" s="1608"/>
      <c r="T156" s="1609"/>
      <c r="U156" s="1582"/>
      <c r="V156" s="1583"/>
      <c r="W156" s="1583"/>
      <c r="X156" s="1583"/>
      <c r="Y156" s="1583"/>
      <c r="Z156" s="1583"/>
      <c r="AA156" s="1583"/>
      <c r="AB156" s="1583"/>
      <c r="AC156" s="1593"/>
      <c r="AD156" s="1582" t="s">
        <v>4397</v>
      </c>
      <c r="AE156" s="1583"/>
      <c r="AF156" s="1583">
        <v>5829.1200000000008</v>
      </c>
      <c r="AG156" s="1583"/>
      <c r="AH156" s="1583"/>
      <c r="AI156" s="1583"/>
      <c r="AJ156" s="1583"/>
      <c r="AK156" s="1583" t="s">
        <v>4465</v>
      </c>
      <c r="AL156" s="1593"/>
      <c r="AM156" s="1582"/>
      <c r="AN156" s="1583"/>
      <c r="AO156" s="1583"/>
      <c r="AP156" s="1583"/>
      <c r="AQ156" s="1583"/>
      <c r="AR156" s="1583"/>
      <c r="AS156" s="1583"/>
      <c r="AT156" s="1583"/>
      <c r="AU156" s="1593"/>
      <c r="AV156" s="1582" t="s">
        <v>4397</v>
      </c>
      <c r="AW156" s="1583"/>
      <c r="AX156" s="1583">
        <v>584.1</v>
      </c>
      <c r="AY156" s="1583"/>
      <c r="AZ156" s="1583"/>
      <c r="BA156" s="1583"/>
      <c r="BB156" s="1583"/>
      <c r="BC156" s="1583" t="s">
        <v>4465</v>
      </c>
      <c r="BD156" s="1593"/>
      <c r="BE156" s="1582"/>
      <c r="BF156" s="1583"/>
      <c r="BG156" s="1583"/>
      <c r="BH156" s="1583"/>
      <c r="BI156" s="1583"/>
      <c r="BJ156" s="1583"/>
      <c r="BK156" s="1583"/>
      <c r="BL156" s="1583"/>
      <c r="BM156" s="1593"/>
      <c r="BN156" s="1582" t="s">
        <v>4397</v>
      </c>
      <c r="BO156" s="1583"/>
      <c r="BP156" s="1583">
        <v>570.76800000000003</v>
      </c>
      <c r="BQ156" s="1583"/>
      <c r="BR156" s="1583"/>
      <c r="BS156" s="1583"/>
      <c r="BT156" s="1583"/>
      <c r="BU156" s="1583" t="s">
        <v>4465</v>
      </c>
      <c r="BV156" s="1593"/>
      <c r="BW156" s="765"/>
      <c r="BX156" s="765"/>
      <c r="BY156" s="765"/>
      <c r="BZ156" s="765"/>
      <c r="CA156" s="765"/>
      <c r="CB156" s="765"/>
      <c r="CC156" s="765"/>
      <c r="CD156" s="767"/>
      <c r="CE156" s="765"/>
      <c r="CF156" s="765"/>
      <c r="CG156" s="765"/>
      <c r="CH156" s="765"/>
      <c r="CI156" s="768"/>
      <c r="CJ156" s="765"/>
      <c r="CK156" s="765"/>
      <c r="CL156" s="765"/>
      <c r="CM156" s="765"/>
      <c r="CN156" s="765"/>
      <c r="CO156" s="765"/>
      <c r="CP156" s="765"/>
      <c r="CQ156" s="765"/>
      <c r="CR156" s="765"/>
      <c r="CS156" s="1617"/>
      <c r="CT156" s="1618"/>
      <c r="CU156" s="1618"/>
      <c r="CV156" s="1618"/>
      <c r="CW156" s="1618"/>
      <c r="CX156" s="1618"/>
      <c r="CY156" s="1618"/>
      <c r="CZ156" s="1618"/>
      <c r="DA156" s="1772"/>
      <c r="DB156" s="1617"/>
      <c r="DC156" s="1618"/>
      <c r="DD156" s="1618"/>
      <c r="DE156" s="1618"/>
      <c r="DF156" s="1618"/>
      <c r="DG156" s="1618"/>
      <c r="DH156" s="1618"/>
      <c r="DI156" s="1618"/>
      <c r="DJ156" s="1619"/>
    </row>
    <row r="157" spans="1:114" ht="24" customHeight="1">
      <c r="B157" s="1786"/>
      <c r="C157" s="1592"/>
      <c r="D157" s="1587" t="s">
        <v>4227</v>
      </c>
      <c r="E157" s="1588"/>
      <c r="F157" s="1588"/>
      <c r="G157" s="1588"/>
      <c r="H157" s="1588"/>
      <c r="I157" s="1588"/>
      <c r="J157" s="1588"/>
      <c r="K157" s="1588"/>
      <c r="L157" s="1588"/>
      <c r="M157" s="1588"/>
      <c r="N157" s="1588"/>
      <c r="O157" s="1588"/>
      <c r="P157" s="1589"/>
      <c r="Q157" s="1670" t="s">
        <v>4225</v>
      </c>
      <c r="R157" s="1605"/>
      <c r="S157" s="1605"/>
      <c r="T157" s="1606"/>
      <c r="U157" s="1603">
        <v>453.60000000000008</v>
      </c>
      <c r="V157" s="1585"/>
      <c r="W157" s="1585"/>
      <c r="X157" s="1585"/>
      <c r="Y157" s="1585"/>
      <c r="Z157" s="1585"/>
      <c r="AA157" s="1585"/>
      <c r="AB157" s="1585"/>
      <c r="AC157" s="1610"/>
      <c r="AD157" s="1603">
        <v>7756.5600000000022</v>
      </c>
      <c r="AE157" s="1585"/>
      <c r="AF157" s="1585"/>
      <c r="AG157" s="1585"/>
      <c r="AH157" s="1585"/>
      <c r="AI157" s="1585"/>
      <c r="AJ157" s="1585"/>
      <c r="AK157" s="1585"/>
      <c r="AL157" s="1610"/>
      <c r="AM157" s="1603">
        <v>45.25</v>
      </c>
      <c r="AN157" s="1585"/>
      <c r="AO157" s="1585"/>
      <c r="AP157" s="1585"/>
      <c r="AQ157" s="1585"/>
      <c r="AR157" s="1585"/>
      <c r="AS157" s="1585"/>
      <c r="AT157" s="1585"/>
      <c r="AU157" s="1610"/>
      <c r="AV157" s="1603">
        <v>773.77500000000009</v>
      </c>
      <c r="AW157" s="1585"/>
      <c r="AX157" s="1585"/>
      <c r="AY157" s="1585"/>
      <c r="AZ157" s="1585"/>
      <c r="BA157" s="1585"/>
      <c r="BB157" s="1585"/>
      <c r="BC157" s="1585"/>
      <c r="BD157" s="1610"/>
      <c r="BE157" s="1603">
        <v>44.24</v>
      </c>
      <c r="BF157" s="1585"/>
      <c r="BG157" s="1585"/>
      <c r="BH157" s="1585"/>
      <c r="BI157" s="1585"/>
      <c r="BJ157" s="1585"/>
      <c r="BK157" s="1585"/>
      <c r="BL157" s="1585"/>
      <c r="BM157" s="1610"/>
      <c r="BN157" s="1603">
        <v>756.50400000000013</v>
      </c>
      <c r="BO157" s="1585"/>
      <c r="BP157" s="1585"/>
      <c r="BQ157" s="1585"/>
      <c r="BR157" s="1585"/>
      <c r="BS157" s="1585"/>
      <c r="BT157" s="1585"/>
      <c r="BU157" s="1585"/>
      <c r="BV157" s="1610"/>
      <c r="BW157" s="765"/>
      <c r="BX157" s="765"/>
      <c r="BY157" s="765"/>
      <c r="BZ157" s="765"/>
      <c r="CA157" s="765"/>
      <c r="CB157" s="765"/>
      <c r="CC157" s="765"/>
      <c r="CD157" s="767"/>
      <c r="CE157" s="765"/>
      <c r="CF157" s="765"/>
      <c r="CG157" s="765"/>
      <c r="CH157" s="765"/>
      <c r="CI157" s="768"/>
      <c r="CJ157" s="765"/>
      <c r="CK157" s="765"/>
      <c r="CL157" s="765"/>
      <c r="CM157" s="765"/>
      <c r="CN157" s="765"/>
      <c r="CO157" s="765"/>
      <c r="CP157" s="765"/>
      <c r="CQ157" s="765"/>
      <c r="CR157" s="765"/>
      <c r="CS157" s="1614"/>
      <c r="CT157" s="1615"/>
      <c r="CU157" s="1615"/>
      <c r="CV157" s="1615"/>
      <c r="CW157" s="1615"/>
      <c r="CX157" s="1615"/>
      <c r="CY157" s="1615"/>
      <c r="CZ157" s="1615"/>
      <c r="DA157" s="1771"/>
      <c r="DB157" s="1614"/>
      <c r="DC157" s="1615"/>
      <c r="DD157" s="1615"/>
      <c r="DE157" s="1615"/>
      <c r="DF157" s="1615"/>
      <c r="DG157" s="1615"/>
      <c r="DH157" s="1615"/>
      <c r="DI157" s="1615"/>
      <c r="DJ157" s="1616"/>
    </row>
    <row r="158" spans="1:114" ht="24" customHeight="1">
      <c r="B158" s="1786"/>
      <c r="C158" s="1592"/>
      <c r="D158" s="1747"/>
      <c r="E158" s="1764"/>
      <c r="F158" s="1764"/>
      <c r="G158" s="1764"/>
      <c r="H158" s="1764"/>
      <c r="I158" s="1764"/>
      <c r="J158" s="1764"/>
      <c r="K158" s="1764"/>
      <c r="L158" s="1764"/>
      <c r="M158" s="1764"/>
      <c r="N158" s="1764"/>
      <c r="O158" s="1764"/>
      <c r="P158" s="1748"/>
      <c r="Q158" s="1672"/>
      <c r="R158" s="1608"/>
      <c r="S158" s="1608"/>
      <c r="T158" s="1609"/>
      <c r="U158" s="1582"/>
      <c r="V158" s="1583"/>
      <c r="W158" s="1583"/>
      <c r="X158" s="1583"/>
      <c r="Y158" s="1583"/>
      <c r="Z158" s="1583"/>
      <c r="AA158" s="1583"/>
      <c r="AB158" s="1583"/>
      <c r="AC158" s="1593"/>
      <c r="AD158" s="1582" t="s">
        <v>4397</v>
      </c>
      <c r="AE158" s="1583"/>
      <c r="AF158" s="1583">
        <v>7756.5600000000022</v>
      </c>
      <c r="AG158" s="1583"/>
      <c r="AH158" s="1583"/>
      <c r="AI158" s="1583"/>
      <c r="AJ158" s="1583"/>
      <c r="AK158" s="1583" t="s">
        <v>4465</v>
      </c>
      <c r="AL158" s="1593"/>
      <c r="AM158" s="1582"/>
      <c r="AN158" s="1583"/>
      <c r="AO158" s="1583"/>
      <c r="AP158" s="1583"/>
      <c r="AQ158" s="1583"/>
      <c r="AR158" s="1583"/>
      <c r="AS158" s="1583"/>
      <c r="AT158" s="1583"/>
      <c r="AU158" s="1593"/>
      <c r="AV158" s="1582" t="s">
        <v>4397</v>
      </c>
      <c r="AW158" s="1583"/>
      <c r="AX158" s="1583">
        <v>773.77500000000009</v>
      </c>
      <c r="AY158" s="1583"/>
      <c r="AZ158" s="1583"/>
      <c r="BA158" s="1583"/>
      <c r="BB158" s="1583"/>
      <c r="BC158" s="1583" t="s">
        <v>4465</v>
      </c>
      <c r="BD158" s="1593"/>
      <c r="BE158" s="1582"/>
      <c r="BF158" s="1583"/>
      <c r="BG158" s="1583"/>
      <c r="BH158" s="1583"/>
      <c r="BI158" s="1583"/>
      <c r="BJ158" s="1583"/>
      <c r="BK158" s="1583"/>
      <c r="BL158" s="1583"/>
      <c r="BM158" s="1593"/>
      <c r="BN158" s="1582" t="s">
        <v>4397</v>
      </c>
      <c r="BO158" s="1583"/>
      <c r="BP158" s="1583">
        <v>756.50400000000013</v>
      </c>
      <c r="BQ158" s="1583"/>
      <c r="BR158" s="1583"/>
      <c r="BS158" s="1583"/>
      <c r="BT158" s="1583"/>
      <c r="BU158" s="1583" t="s">
        <v>4465</v>
      </c>
      <c r="BV158" s="1593"/>
      <c r="BW158" s="765"/>
      <c r="BX158" s="765"/>
      <c r="BY158" s="765"/>
      <c r="BZ158" s="765"/>
      <c r="CA158" s="765"/>
      <c r="CB158" s="765"/>
      <c r="CC158" s="765"/>
      <c r="CD158" s="767"/>
      <c r="CE158" s="765"/>
      <c r="CF158" s="765"/>
      <c r="CG158" s="765"/>
      <c r="CH158" s="765"/>
      <c r="CI158" s="768"/>
      <c r="CJ158" s="765"/>
      <c r="CK158" s="765"/>
      <c r="CL158" s="765"/>
      <c r="CM158" s="765"/>
      <c r="CN158" s="765"/>
      <c r="CO158" s="765"/>
      <c r="CP158" s="765"/>
      <c r="CQ158" s="765"/>
      <c r="CR158" s="765"/>
      <c r="CS158" s="1617"/>
      <c r="CT158" s="1618"/>
      <c r="CU158" s="1618"/>
      <c r="CV158" s="1618"/>
      <c r="CW158" s="1618"/>
      <c r="CX158" s="1618"/>
      <c r="CY158" s="1618"/>
      <c r="CZ158" s="1618"/>
      <c r="DA158" s="1772"/>
      <c r="DB158" s="1617"/>
      <c r="DC158" s="1618"/>
      <c r="DD158" s="1618"/>
      <c r="DE158" s="1618"/>
      <c r="DF158" s="1618"/>
      <c r="DG158" s="1618"/>
      <c r="DH158" s="1618"/>
      <c r="DI158" s="1618"/>
      <c r="DJ158" s="1619"/>
    </row>
    <row r="159" spans="1:114" ht="24" customHeight="1">
      <c r="B159" s="1786"/>
      <c r="C159" s="1592"/>
      <c r="D159" s="1587" t="s">
        <v>6293</v>
      </c>
      <c r="E159" s="1588"/>
      <c r="F159" s="1588"/>
      <c r="G159" s="1588"/>
      <c r="H159" s="1588"/>
      <c r="I159" s="1588"/>
      <c r="J159" s="1588"/>
      <c r="K159" s="1588"/>
      <c r="L159" s="1588"/>
      <c r="M159" s="1588"/>
      <c r="N159" s="1588"/>
      <c r="O159" s="1588"/>
      <c r="P159" s="1589"/>
      <c r="Q159" s="1670" t="s">
        <v>4228</v>
      </c>
      <c r="R159" s="1605"/>
      <c r="S159" s="1605"/>
      <c r="T159" s="1606"/>
      <c r="U159" s="1603">
        <v>465.60000000000008</v>
      </c>
      <c r="V159" s="1585"/>
      <c r="W159" s="1585"/>
      <c r="X159" s="1585"/>
      <c r="Y159" s="1585"/>
      <c r="Z159" s="1585"/>
      <c r="AA159" s="1585"/>
      <c r="AB159" s="1585"/>
      <c r="AC159" s="1610"/>
      <c r="AD159" s="1603">
        <v>10895.04</v>
      </c>
      <c r="AE159" s="1585"/>
      <c r="AF159" s="1585"/>
      <c r="AG159" s="1585"/>
      <c r="AH159" s="1585"/>
      <c r="AI159" s="1585"/>
      <c r="AJ159" s="1585"/>
      <c r="AK159" s="1585"/>
      <c r="AL159" s="1610"/>
      <c r="AM159" s="1603">
        <v>46.25</v>
      </c>
      <c r="AN159" s="1585"/>
      <c r="AO159" s="1585"/>
      <c r="AP159" s="1585"/>
      <c r="AQ159" s="1585"/>
      <c r="AR159" s="1585"/>
      <c r="AS159" s="1585"/>
      <c r="AT159" s="1585"/>
      <c r="AU159" s="1610"/>
      <c r="AV159" s="1603">
        <v>1082.25</v>
      </c>
      <c r="AW159" s="1585"/>
      <c r="AX159" s="1585"/>
      <c r="AY159" s="1585"/>
      <c r="AZ159" s="1585"/>
      <c r="BA159" s="1585"/>
      <c r="BB159" s="1585"/>
      <c r="BC159" s="1585"/>
      <c r="BD159" s="1610"/>
      <c r="BE159" s="1603">
        <v>45.24</v>
      </c>
      <c r="BF159" s="1585"/>
      <c r="BG159" s="1585"/>
      <c r="BH159" s="1585"/>
      <c r="BI159" s="1585"/>
      <c r="BJ159" s="1585"/>
      <c r="BK159" s="1585"/>
      <c r="BL159" s="1585"/>
      <c r="BM159" s="1610"/>
      <c r="BN159" s="1603">
        <v>1058.616</v>
      </c>
      <c r="BO159" s="1585"/>
      <c r="BP159" s="1585"/>
      <c r="BQ159" s="1585"/>
      <c r="BR159" s="1585"/>
      <c r="BS159" s="1585"/>
      <c r="BT159" s="1585"/>
      <c r="BU159" s="1585"/>
      <c r="BV159" s="1610"/>
      <c r="BW159" s="765"/>
      <c r="BX159" s="765"/>
      <c r="BY159" s="765"/>
      <c r="BZ159" s="765"/>
      <c r="CA159" s="765"/>
      <c r="CB159" s="765"/>
      <c r="CC159" s="765"/>
      <c r="CD159" s="767"/>
      <c r="CE159" s="765"/>
      <c r="CF159" s="765"/>
      <c r="CG159" s="765"/>
      <c r="CH159" s="765"/>
      <c r="CI159" s="768"/>
      <c r="CJ159" s="765"/>
      <c r="CK159" s="765"/>
      <c r="CL159" s="765"/>
      <c r="CM159" s="765"/>
      <c r="CN159" s="765"/>
      <c r="CO159" s="765"/>
      <c r="CP159" s="765"/>
      <c r="CQ159" s="765"/>
      <c r="CR159" s="765"/>
      <c r="CS159" s="1614"/>
      <c r="CT159" s="1615"/>
      <c r="CU159" s="1615"/>
      <c r="CV159" s="1615"/>
      <c r="CW159" s="1615"/>
      <c r="CX159" s="1615"/>
      <c r="CY159" s="1615"/>
      <c r="CZ159" s="1615"/>
      <c r="DA159" s="1771"/>
      <c r="DB159" s="1614"/>
      <c r="DC159" s="1615"/>
      <c r="DD159" s="1615"/>
      <c r="DE159" s="1615"/>
      <c r="DF159" s="1615"/>
      <c r="DG159" s="1615"/>
      <c r="DH159" s="1615"/>
      <c r="DI159" s="1615"/>
      <c r="DJ159" s="1616"/>
    </row>
    <row r="160" spans="1:114" ht="24" customHeight="1">
      <c r="B160" s="1786"/>
      <c r="C160" s="1592"/>
      <c r="D160" s="1747"/>
      <c r="E160" s="1764"/>
      <c r="F160" s="1764"/>
      <c r="G160" s="1764"/>
      <c r="H160" s="1764"/>
      <c r="I160" s="1764"/>
      <c r="J160" s="1764"/>
      <c r="K160" s="1764"/>
      <c r="L160" s="1764"/>
      <c r="M160" s="1764"/>
      <c r="N160" s="1764"/>
      <c r="O160" s="1764"/>
      <c r="P160" s="1748"/>
      <c r="Q160" s="1672"/>
      <c r="R160" s="1608"/>
      <c r="S160" s="1608"/>
      <c r="T160" s="1609"/>
      <c r="U160" s="1582"/>
      <c r="V160" s="1583"/>
      <c r="W160" s="1583"/>
      <c r="X160" s="1583"/>
      <c r="Y160" s="1583"/>
      <c r="Z160" s="1583"/>
      <c r="AA160" s="1583"/>
      <c r="AB160" s="1583"/>
      <c r="AC160" s="1593"/>
      <c r="AD160" s="1582" t="s">
        <v>4397</v>
      </c>
      <c r="AE160" s="1583"/>
      <c r="AF160" s="1583">
        <v>10895.04</v>
      </c>
      <c r="AG160" s="1583"/>
      <c r="AH160" s="1583"/>
      <c r="AI160" s="1583"/>
      <c r="AJ160" s="1583"/>
      <c r="AK160" s="1583" t="s">
        <v>4465</v>
      </c>
      <c r="AL160" s="1593"/>
      <c r="AM160" s="1582"/>
      <c r="AN160" s="1583"/>
      <c r="AO160" s="1583"/>
      <c r="AP160" s="1583"/>
      <c r="AQ160" s="1583"/>
      <c r="AR160" s="1583"/>
      <c r="AS160" s="1583"/>
      <c r="AT160" s="1583"/>
      <c r="AU160" s="1593"/>
      <c r="AV160" s="1582" t="s">
        <v>4397</v>
      </c>
      <c r="AW160" s="1583"/>
      <c r="AX160" s="1583">
        <v>1082.25</v>
      </c>
      <c r="AY160" s="1583"/>
      <c r="AZ160" s="1583"/>
      <c r="BA160" s="1583"/>
      <c r="BB160" s="1583"/>
      <c r="BC160" s="1583" t="s">
        <v>4465</v>
      </c>
      <c r="BD160" s="1593"/>
      <c r="BE160" s="1582"/>
      <c r="BF160" s="1583"/>
      <c r="BG160" s="1583"/>
      <c r="BH160" s="1583"/>
      <c r="BI160" s="1583"/>
      <c r="BJ160" s="1583"/>
      <c r="BK160" s="1583"/>
      <c r="BL160" s="1583"/>
      <c r="BM160" s="1593"/>
      <c r="BN160" s="1582" t="s">
        <v>4397</v>
      </c>
      <c r="BO160" s="1583"/>
      <c r="BP160" s="1583">
        <v>1058.616</v>
      </c>
      <c r="BQ160" s="1583"/>
      <c r="BR160" s="1583"/>
      <c r="BS160" s="1583"/>
      <c r="BT160" s="1583"/>
      <c r="BU160" s="1583" t="s">
        <v>4465</v>
      </c>
      <c r="BV160" s="1593"/>
      <c r="BW160" s="765"/>
      <c r="BX160" s="765"/>
      <c r="BY160" s="765"/>
      <c r="BZ160" s="765"/>
      <c r="CA160" s="765"/>
      <c r="CB160" s="765"/>
      <c r="CC160" s="765"/>
      <c r="CD160" s="767"/>
      <c r="CE160" s="765"/>
      <c r="CF160" s="765"/>
      <c r="CG160" s="765"/>
      <c r="CH160" s="765"/>
      <c r="CI160" s="768"/>
      <c r="CJ160" s="765"/>
      <c r="CK160" s="765"/>
      <c r="CL160" s="765"/>
      <c r="CM160" s="765"/>
      <c r="CN160" s="765"/>
      <c r="CO160" s="765"/>
      <c r="CP160" s="765"/>
      <c r="CQ160" s="765"/>
      <c r="CR160" s="765"/>
      <c r="CS160" s="1617"/>
      <c r="CT160" s="1618"/>
      <c r="CU160" s="1618"/>
      <c r="CV160" s="1618"/>
      <c r="CW160" s="1618"/>
      <c r="CX160" s="1618"/>
      <c r="CY160" s="1618"/>
      <c r="CZ160" s="1618"/>
      <c r="DA160" s="1772"/>
      <c r="DB160" s="1617"/>
      <c r="DC160" s="1618"/>
      <c r="DD160" s="1618"/>
      <c r="DE160" s="1618"/>
      <c r="DF160" s="1618"/>
      <c r="DG160" s="1618"/>
      <c r="DH160" s="1618"/>
      <c r="DI160" s="1618"/>
      <c r="DJ160" s="1619"/>
    </row>
    <row r="161" spans="2:114" ht="24" customHeight="1">
      <c r="B161" s="1786"/>
      <c r="C161" s="1592"/>
      <c r="D161" s="1587" t="s">
        <v>6292</v>
      </c>
      <c r="E161" s="1588"/>
      <c r="F161" s="1588"/>
      <c r="G161" s="1588"/>
      <c r="H161" s="1588"/>
      <c r="I161" s="1588"/>
      <c r="J161" s="1588"/>
      <c r="K161" s="1588"/>
      <c r="L161" s="1588"/>
      <c r="M161" s="1588"/>
      <c r="N161" s="1588"/>
      <c r="O161" s="1588"/>
      <c r="P161" s="1589"/>
      <c r="Q161" s="1670" t="s">
        <v>4228</v>
      </c>
      <c r="R161" s="1605"/>
      <c r="S161" s="1605"/>
      <c r="T161" s="1606"/>
      <c r="U161" s="1603">
        <v>477.60000000000008</v>
      </c>
      <c r="V161" s="1585"/>
      <c r="W161" s="1585"/>
      <c r="X161" s="1585"/>
      <c r="Y161" s="1585"/>
      <c r="Z161" s="1585"/>
      <c r="AA161" s="1585"/>
      <c r="AB161" s="1585"/>
      <c r="AC161" s="1610"/>
      <c r="AD161" s="1603">
        <v>17002.560000000005</v>
      </c>
      <c r="AE161" s="1585"/>
      <c r="AF161" s="1585"/>
      <c r="AG161" s="1585"/>
      <c r="AH161" s="1585"/>
      <c r="AI161" s="1585"/>
      <c r="AJ161" s="1585"/>
      <c r="AK161" s="1585"/>
      <c r="AL161" s="1610"/>
      <c r="AM161" s="1603">
        <v>47.25</v>
      </c>
      <c r="AN161" s="1585"/>
      <c r="AO161" s="1585"/>
      <c r="AP161" s="1585"/>
      <c r="AQ161" s="1585"/>
      <c r="AR161" s="1585"/>
      <c r="AS161" s="1585"/>
      <c r="AT161" s="1585"/>
      <c r="AU161" s="1610"/>
      <c r="AV161" s="1603">
        <v>1682.1000000000001</v>
      </c>
      <c r="AW161" s="1585"/>
      <c r="AX161" s="1585"/>
      <c r="AY161" s="1585"/>
      <c r="AZ161" s="1585"/>
      <c r="BA161" s="1585"/>
      <c r="BB161" s="1585"/>
      <c r="BC161" s="1585"/>
      <c r="BD161" s="1610"/>
      <c r="BE161" s="1603">
        <v>46.24</v>
      </c>
      <c r="BF161" s="1585"/>
      <c r="BG161" s="1585"/>
      <c r="BH161" s="1585"/>
      <c r="BI161" s="1585"/>
      <c r="BJ161" s="1585"/>
      <c r="BK161" s="1585"/>
      <c r="BL161" s="1585"/>
      <c r="BM161" s="1610"/>
      <c r="BN161" s="1603">
        <v>1646.1440000000002</v>
      </c>
      <c r="BO161" s="1585"/>
      <c r="BP161" s="1585"/>
      <c r="BQ161" s="1585"/>
      <c r="BR161" s="1585"/>
      <c r="BS161" s="1585"/>
      <c r="BT161" s="1585"/>
      <c r="BU161" s="1585"/>
      <c r="BV161" s="1610"/>
      <c r="BW161" s="765"/>
      <c r="BX161" s="765"/>
      <c r="BY161" s="765"/>
      <c r="BZ161" s="765"/>
      <c r="CA161" s="765"/>
      <c r="CB161" s="765"/>
      <c r="CC161" s="765"/>
      <c r="CD161" s="767"/>
      <c r="CE161" s="765"/>
      <c r="CF161" s="765"/>
      <c r="CG161" s="765"/>
      <c r="CH161" s="765"/>
      <c r="CI161" s="768"/>
      <c r="CJ161" s="765"/>
      <c r="CK161" s="765"/>
      <c r="CL161" s="765"/>
      <c r="CM161" s="765"/>
      <c r="CN161" s="765"/>
      <c r="CO161" s="765"/>
      <c r="CP161" s="765"/>
      <c r="CQ161" s="765"/>
      <c r="CR161" s="765"/>
      <c r="CS161" s="1614"/>
      <c r="CT161" s="1615"/>
      <c r="CU161" s="1615"/>
      <c r="CV161" s="1615"/>
      <c r="CW161" s="1615"/>
      <c r="CX161" s="1615"/>
      <c r="CY161" s="1615"/>
      <c r="CZ161" s="1615"/>
      <c r="DA161" s="1771"/>
      <c r="DB161" s="1614"/>
      <c r="DC161" s="1615"/>
      <c r="DD161" s="1615"/>
      <c r="DE161" s="1615"/>
      <c r="DF161" s="1615"/>
      <c r="DG161" s="1615"/>
      <c r="DH161" s="1615"/>
      <c r="DI161" s="1615"/>
      <c r="DJ161" s="1616"/>
    </row>
    <row r="162" spans="2:114" ht="24" customHeight="1">
      <c r="B162" s="1786"/>
      <c r="C162" s="1592"/>
      <c r="D162" s="1747"/>
      <c r="E162" s="1764"/>
      <c r="F162" s="1764"/>
      <c r="G162" s="1764"/>
      <c r="H162" s="1764"/>
      <c r="I162" s="1764"/>
      <c r="J162" s="1764"/>
      <c r="K162" s="1764"/>
      <c r="L162" s="1764"/>
      <c r="M162" s="1764"/>
      <c r="N162" s="1764"/>
      <c r="O162" s="1764"/>
      <c r="P162" s="1748"/>
      <c r="Q162" s="1672"/>
      <c r="R162" s="1608"/>
      <c r="S162" s="1608"/>
      <c r="T162" s="1609"/>
      <c r="U162" s="1582"/>
      <c r="V162" s="1583"/>
      <c r="W162" s="1583"/>
      <c r="X162" s="1583"/>
      <c r="Y162" s="1583"/>
      <c r="Z162" s="1583"/>
      <c r="AA162" s="1583"/>
      <c r="AB162" s="1583"/>
      <c r="AC162" s="1593"/>
      <c r="AD162" s="1582" t="s">
        <v>4397</v>
      </c>
      <c r="AE162" s="1583"/>
      <c r="AF162" s="1583">
        <v>17002.560000000005</v>
      </c>
      <c r="AG162" s="1583"/>
      <c r="AH162" s="1583"/>
      <c r="AI162" s="1583"/>
      <c r="AJ162" s="1583"/>
      <c r="AK162" s="1583" t="s">
        <v>4465</v>
      </c>
      <c r="AL162" s="1593"/>
      <c r="AM162" s="1582"/>
      <c r="AN162" s="1583"/>
      <c r="AO162" s="1583"/>
      <c r="AP162" s="1583"/>
      <c r="AQ162" s="1583"/>
      <c r="AR162" s="1583"/>
      <c r="AS162" s="1583"/>
      <c r="AT162" s="1583"/>
      <c r="AU162" s="1593"/>
      <c r="AV162" s="1582" t="s">
        <v>4397</v>
      </c>
      <c r="AW162" s="1583"/>
      <c r="AX162" s="1583">
        <v>1682.1000000000001</v>
      </c>
      <c r="AY162" s="1583"/>
      <c r="AZ162" s="1583"/>
      <c r="BA162" s="1583"/>
      <c r="BB162" s="1583"/>
      <c r="BC162" s="1583" t="s">
        <v>4465</v>
      </c>
      <c r="BD162" s="1593"/>
      <c r="BE162" s="1582"/>
      <c r="BF162" s="1583"/>
      <c r="BG162" s="1583"/>
      <c r="BH162" s="1583"/>
      <c r="BI162" s="1583"/>
      <c r="BJ162" s="1583"/>
      <c r="BK162" s="1583"/>
      <c r="BL162" s="1583"/>
      <c r="BM162" s="1593"/>
      <c r="BN162" s="1582" t="s">
        <v>4397</v>
      </c>
      <c r="BO162" s="1583"/>
      <c r="BP162" s="1583">
        <v>1646.1440000000002</v>
      </c>
      <c r="BQ162" s="1583"/>
      <c r="BR162" s="1583"/>
      <c r="BS162" s="1583"/>
      <c r="BT162" s="1583"/>
      <c r="BU162" s="1583" t="s">
        <v>4465</v>
      </c>
      <c r="BV162" s="1593"/>
      <c r="BW162" s="765"/>
      <c r="BX162" s="765"/>
      <c r="BY162" s="765"/>
      <c r="BZ162" s="765"/>
      <c r="CA162" s="765"/>
      <c r="CB162" s="765"/>
      <c r="CC162" s="765"/>
      <c r="CD162" s="767"/>
      <c r="CE162" s="765"/>
      <c r="CF162" s="765"/>
      <c r="CG162" s="765"/>
      <c r="CH162" s="765"/>
      <c r="CI162" s="768"/>
      <c r="CJ162" s="765"/>
      <c r="CK162" s="765"/>
      <c r="CL162" s="765"/>
      <c r="CM162" s="765"/>
      <c r="CN162" s="765"/>
      <c r="CO162" s="765"/>
      <c r="CP162" s="765"/>
      <c r="CQ162" s="765"/>
      <c r="CR162" s="765"/>
      <c r="CS162" s="1617"/>
      <c r="CT162" s="1618"/>
      <c r="CU162" s="1618"/>
      <c r="CV162" s="1618"/>
      <c r="CW162" s="1618"/>
      <c r="CX162" s="1618"/>
      <c r="CY162" s="1618"/>
      <c r="CZ162" s="1618"/>
      <c r="DA162" s="1772"/>
      <c r="DB162" s="1617"/>
      <c r="DC162" s="1618"/>
      <c r="DD162" s="1618"/>
      <c r="DE162" s="1618"/>
      <c r="DF162" s="1618"/>
      <c r="DG162" s="1618"/>
      <c r="DH162" s="1618"/>
      <c r="DI162" s="1618"/>
      <c r="DJ162" s="1619"/>
    </row>
    <row r="163" spans="2:114" ht="24" customHeight="1">
      <c r="B163" s="1786"/>
      <c r="C163" s="1592"/>
      <c r="D163" s="1587" t="s">
        <v>4229</v>
      </c>
      <c r="E163" s="1588"/>
      <c r="F163" s="1588"/>
      <c r="G163" s="1588"/>
      <c r="H163" s="1588"/>
      <c r="I163" s="1588"/>
      <c r="J163" s="1588"/>
      <c r="K163" s="1588"/>
      <c r="L163" s="1588"/>
      <c r="M163" s="1588"/>
      <c r="N163" s="1588"/>
      <c r="O163" s="1588"/>
      <c r="P163" s="1589"/>
      <c r="Q163" s="1670" t="s">
        <v>6217</v>
      </c>
      <c r="R163" s="1605"/>
      <c r="S163" s="1605"/>
      <c r="T163" s="1606"/>
      <c r="U163" s="1603">
        <v>0.48960000000000009</v>
      </c>
      <c r="V163" s="1585"/>
      <c r="W163" s="1585"/>
      <c r="X163" s="1585"/>
      <c r="Y163" s="1585"/>
      <c r="Z163" s="1585"/>
      <c r="AA163" s="1585"/>
      <c r="AB163" s="1585"/>
      <c r="AC163" s="1610"/>
      <c r="AD163" s="1603">
        <v>10.379520000000001</v>
      </c>
      <c r="AE163" s="1585"/>
      <c r="AF163" s="1585"/>
      <c r="AG163" s="1585"/>
      <c r="AH163" s="1585"/>
      <c r="AI163" s="1585"/>
      <c r="AJ163" s="1585"/>
      <c r="AK163" s="1585"/>
      <c r="AL163" s="1610"/>
      <c r="AM163" s="1603">
        <v>48.25</v>
      </c>
      <c r="AN163" s="1585"/>
      <c r="AO163" s="1585"/>
      <c r="AP163" s="1585"/>
      <c r="AQ163" s="1585"/>
      <c r="AR163" s="1585"/>
      <c r="AS163" s="1585"/>
      <c r="AT163" s="1585"/>
      <c r="AU163" s="1610"/>
      <c r="AV163" s="1603">
        <v>1022.9</v>
      </c>
      <c r="AW163" s="1585"/>
      <c r="AX163" s="1585"/>
      <c r="AY163" s="1585"/>
      <c r="AZ163" s="1585"/>
      <c r="BA163" s="1585"/>
      <c r="BB163" s="1585"/>
      <c r="BC163" s="1585"/>
      <c r="BD163" s="1610"/>
      <c r="BE163" s="1603">
        <v>47.24</v>
      </c>
      <c r="BF163" s="1585"/>
      <c r="BG163" s="1585"/>
      <c r="BH163" s="1585"/>
      <c r="BI163" s="1585"/>
      <c r="BJ163" s="1585"/>
      <c r="BK163" s="1585"/>
      <c r="BL163" s="1585"/>
      <c r="BM163" s="1610"/>
      <c r="BN163" s="1603">
        <v>1001.4880000000001</v>
      </c>
      <c r="BO163" s="1585"/>
      <c r="BP163" s="1585"/>
      <c r="BQ163" s="1585"/>
      <c r="BR163" s="1585"/>
      <c r="BS163" s="1585"/>
      <c r="BT163" s="1585"/>
      <c r="BU163" s="1585"/>
      <c r="BV163" s="1610"/>
      <c r="BW163" s="765"/>
      <c r="BX163" s="765"/>
      <c r="BY163" s="765"/>
      <c r="BZ163" s="765"/>
      <c r="CA163" s="765"/>
      <c r="CB163" s="765"/>
      <c r="CC163" s="765"/>
      <c r="CD163" s="767"/>
      <c r="CE163" s="765"/>
      <c r="CF163" s="765"/>
      <c r="CG163" s="765"/>
      <c r="CH163" s="765"/>
      <c r="CI163" s="768"/>
      <c r="CJ163" s="765"/>
      <c r="CK163" s="765"/>
      <c r="CL163" s="765"/>
      <c r="CM163" s="765"/>
      <c r="CN163" s="765"/>
      <c r="CO163" s="765"/>
      <c r="CP163" s="765"/>
      <c r="CQ163" s="765"/>
      <c r="CR163" s="765"/>
      <c r="CS163" s="1614"/>
      <c r="CT163" s="1615"/>
      <c r="CU163" s="1615"/>
      <c r="CV163" s="1615"/>
      <c r="CW163" s="1615"/>
      <c r="CX163" s="1615"/>
      <c r="CY163" s="1615"/>
      <c r="CZ163" s="1615"/>
      <c r="DA163" s="1771"/>
      <c r="DB163" s="1614"/>
      <c r="DC163" s="1615"/>
      <c r="DD163" s="1615"/>
      <c r="DE163" s="1615"/>
      <c r="DF163" s="1615"/>
      <c r="DG163" s="1615"/>
      <c r="DH163" s="1615"/>
      <c r="DI163" s="1615"/>
      <c r="DJ163" s="1616"/>
    </row>
    <row r="164" spans="2:114" ht="24" customHeight="1">
      <c r="B164" s="1786"/>
      <c r="C164" s="1592"/>
      <c r="D164" s="1747"/>
      <c r="E164" s="1764"/>
      <c r="F164" s="1764"/>
      <c r="G164" s="1764"/>
      <c r="H164" s="1764"/>
      <c r="I164" s="1764"/>
      <c r="J164" s="1764"/>
      <c r="K164" s="1764"/>
      <c r="L164" s="1764"/>
      <c r="M164" s="1764"/>
      <c r="N164" s="1764"/>
      <c r="O164" s="1764"/>
      <c r="P164" s="1748"/>
      <c r="Q164" s="1672" t="s">
        <v>6218</v>
      </c>
      <c r="R164" s="1608"/>
      <c r="S164" s="1608"/>
      <c r="T164" s="1609"/>
      <c r="U164" s="1582"/>
      <c r="V164" s="1583"/>
      <c r="W164" s="1583"/>
      <c r="X164" s="1583"/>
      <c r="Y164" s="1583"/>
      <c r="Z164" s="1583"/>
      <c r="AA164" s="1583"/>
      <c r="AB164" s="1583"/>
      <c r="AC164" s="1593"/>
      <c r="AD164" s="1582" t="s">
        <v>4397</v>
      </c>
      <c r="AE164" s="1583"/>
      <c r="AF164" s="1583">
        <v>10.379520000000001</v>
      </c>
      <c r="AG164" s="1583"/>
      <c r="AH164" s="1583"/>
      <c r="AI164" s="1583"/>
      <c r="AJ164" s="1583"/>
      <c r="AK164" s="1583" t="s">
        <v>4465</v>
      </c>
      <c r="AL164" s="1593"/>
      <c r="AM164" s="1582"/>
      <c r="AN164" s="1583"/>
      <c r="AO164" s="1583"/>
      <c r="AP164" s="1583"/>
      <c r="AQ164" s="1583"/>
      <c r="AR164" s="1583"/>
      <c r="AS164" s="1583"/>
      <c r="AT164" s="1583"/>
      <c r="AU164" s="1593"/>
      <c r="AV164" s="1582" t="s">
        <v>4397</v>
      </c>
      <c r="AW164" s="1583"/>
      <c r="AX164" s="1583">
        <v>1022.9</v>
      </c>
      <c r="AY164" s="1583"/>
      <c r="AZ164" s="1583"/>
      <c r="BA164" s="1583"/>
      <c r="BB164" s="1583"/>
      <c r="BC164" s="1583" t="s">
        <v>4465</v>
      </c>
      <c r="BD164" s="1593"/>
      <c r="BE164" s="1582"/>
      <c r="BF164" s="1583"/>
      <c r="BG164" s="1583"/>
      <c r="BH164" s="1583"/>
      <c r="BI164" s="1583"/>
      <c r="BJ164" s="1583"/>
      <c r="BK164" s="1583"/>
      <c r="BL164" s="1583"/>
      <c r="BM164" s="1593"/>
      <c r="BN164" s="1582" t="s">
        <v>4397</v>
      </c>
      <c r="BO164" s="1583"/>
      <c r="BP164" s="1583">
        <v>1001.4880000000001</v>
      </c>
      <c r="BQ164" s="1583"/>
      <c r="BR164" s="1583"/>
      <c r="BS164" s="1583"/>
      <c r="BT164" s="1583"/>
      <c r="BU164" s="1583" t="s">
        <v>4465</v>
      </c>
      <c r="BV164" s="1593"/>
      <c r="BW164" s="765"/>
      <c r="BX164" s="765"/>
      <c r="BY164" s="765"/>
      <c r="BZ164" s="765"/>
      <c r="CA164" s="765"/>
      <c r="CB164" s="765"/>
      <c r="CC164" s="765"/>
      <c r="CD164" s="767"/>
      <c r="CE164" s="765"/>
      <c r="CF164" s="765"/>
      <c r="CG164" s="765"/>
      <c r="CH164" s="765"/>
      <c r="CI164" s="768"/>
      <c r="CJ164" s="765"/>
      <c r="CK164" s="765"/>
      <c r="CL164" s="765"/>
      <c r="CM164" s="765"/>
      <c r="CN164" s="765"/>
      <c r="CO164" s="765"/>
      <c r="CP164" s="765"/>
      <c r="CQ164" s="765"/>
      <c r="CR164" s="765"/>
      <c r="CS164" s="1617"/>
      <c r="CT164" s="1618"/>
      <c r="CU164" s="1618"/>
      <c r="CV164" s="1618"/>
      <c r="CW164" s="1618"/>
      <c r="CX164" s="1618"/>
      <c r="CY164" s="1618"/>
      <c r="CZ164" s="1618"/>
      <c r="DA164" s="1772"/>
      <c r="DB164" s="1617"/>
      <c r="DC164" s="1618"/>
      <c r="DD164" s="1618"/>
      <c r="DE164" s="1618"/>
      <c r="DF164" s="1618"/>
      <c r="DG164" s="1618"/>
      <c r="DH164" s="1618"/>
      <c r="DI164" s="1618"/>
      <c r="DJ164" s="1619"/>
    </row>
    <row r="165" spans="2:114" ht="24" customHeight="1">
      <c r="B165" s="1786"/>
      <c r="C165" s="1592"/>
      <c r="D165" s="1587" t="s">
        <v>6294</v>
      </c>
      <c r="E165" s="1588"/>
      <c r="F165" s="1588"/>
      <c r="G165" s="1588"/>
      <c r="H165" s="1588"/>
      <c r="I165" s="1588"/>
      <c r="J165" s="1588"/>
      <c r="K165" s="1588"/>
      <c r="L165" s="1588"/>
      <c r="M165" s="1588"/>
      <c r="N165" s="1588"/>
      <c r="O165" s="1588"/>
      <c r="P165" s="1589"/>
      <c r="Q165" s="1670" t="s">
        <v>4225</v>
      </c>
      <c r="R165" s="1605"/>
      <c r="S165" s="1605"/>
      <c r="T165" s="1606"/>
      <c r="U165" s="1603">
        <v>501.60000000000008</v>
      </c>
      <c r="V165" s="1585"/>
      <c r="W165" s="1585"/>
      <c r="X165" s="1585"/>
      <c r="Y165" s="1585"/>
      <c r="Z165" s="1585"/>
      <c r="AA165" s="1585"/>
      <c r="AB165" s="1585"/>
      <c r="AC165" s="1610"/>
      <c r="AD165" s="1603">
        <v>6621.1200000000008</v>
      </c>
      <c r="AE165" s="1585"/>
      <c r="AF165" s="1585"/>
      <c r="AG165" s="1585"/>
      <c r="AH165" s="1585"/>
      <c r="AI165" s="1585"/>
      <c r="AJ165" s="1585"/>
      <c r="AK165" s="1585"/>
      <c r="AL165" s="1610"/>
      <c r="AM165" s="1603">
        <v>49.25</v>
      </c>
      <c r="AN165" s="1585"/>
      <c r="AO165" s="1585"/>
      <c r="AP165" s="1585"/>
      <c r="AQ165" s="1585"/>
      <c r="AR165" s="1585"/>
      <c r="AS165" s="1585"/>
      <c r="AT165" s="1585"/>
      <c r="AU165" s="1610"/>
      <c r="AV165" s="1603">
        <v>650.09999999999991</v>
      </c>
      <c r="AW165" s="1585"/>
      <c r="AX165" s="1585"/>
      <c r="AY165" s="1585"/>
      <c r="AZ165" s="1585"/>
      <c r="BA165" s="1585"/>
      <c r="BB165" s="1585"/>
      <c r="BC165" s="1585"/>
      <c r="BD165" s="1610"/>
      <c r="BE165" s="1603">
        <v>48.24</v>
      </c>
      <c r="BF165" s="1585"/>
      <c r="BG165" s="1585"/>
      <c r="BH165" s="1585"/>
      <c r="BI165" s="1585"/>
      <c r="BJ165" s="1585"/>
      <c r="BK165" s="1585"/>
      <c r="BL165" s="1585"/>
      <c r="BM165" s="1610"/>
      <c r="BN165" s="1603">
        <v>636.76800000000003</v>
      </c>
      <c r="BO165" s="1585"/>
      <c r="BP165" s="1585"/>
      <c r="BQ165" s="1585"/>
      <c r="BR165" s="1585"/>
      <c r="BS165" s="1585"/>
      <c r="BT165" s="1585"/>
      <c r="BU165" s="1585"/>
      <c r="BV165" s="1610"/>
      <c r="BW165" s="765"/>
      <c r="BX165" s="765"/>
      <c r="BY165" s="765"/>
      <c r="BZ165" s="765"/>
      <c r="CA165" s="765"/>
      <c r="CB165" s="765"/>
      <c r="CC165" s="765"/>
      <c r="CD165" s="767"/>
      <c r="CE165" s="765"/>
      <c r="CF165" s="765"/>
      <c r="CG165" s="765"/>
      <c r="CH165" s="765"/>
      <c r="CI165" s="768"/>
      <c r="CJ165" s="765"/>
      <c r="CK165" s="765"/>
      <c r="CL165" s="765"/>
      <c r="CM165" s="765"/>
      <c r="CN165" s="765"/>
      <c r="CO165" s="765"/>
      <c r="CP165" s="765"/>
      <c r="CQ165" s="765"/>
      <c r="CR165" s="765"/>
      <c r="CS165" s="1614"/>
      <c r="CT165" s="1615"/>
      <c r="CU165" s="1615"/>
      <c r="CV165" s="1615"/>
      <c r="CW165" s="1615"/>
      <c r="CX165" s="1615"/>
      <c r="CY165" s="1615"/>
      <c r="CZ165" s="1615"/>
      <c r="DA165" s="1771"/>
      <c r="DB165" s="1614"/>
      <c r="DC165" s="1615"/>
      <c r="DD165" s="1615"/>
      <c r="DE165" s="1615"/>
      <c r="DF165" s="1615"/>
      <c r="DG165" s="1615"/>
      <c r="DH165" s="1615"/>
      <c r="DI165" s="1615"/>
      <c r="DJ165" s="1616"/>
    </row>
    <row r="166" spans="2:114" ht="24" customHeight="1">
      <c r="B166" s="1786"/>
      <c r="C166" s="1592"/>
      <c r="D166" s="1747"/>
      <c r="E166" s="1764"/>
      <c r="F166" s="1764"/>
      <c r="G166" s="1764"/>
      <c r="H166" s="1764"/>
      <c r="I166" s="1764"/>
      <c r="J166" s="1764"/>
      <c r="K166" s="1764"/>
      <c r="L166" s="1764"/>
      <c r="M166" s="1764"/>
      <c r="N166" s="1764"/>
      <c r="O166" s="1764"/>
      <c r="P166" s="1748"/>
      <c r="Q166" s="1672"/>
      <c r="R166" s="1608"/>
      <c r="S166" s="1608"/>
      <c r="T166" s="1609"/>
      <c r="U166" s="1582"/>
      <c r="V166" s="1583"/>
      <c r="W166" s="1583"/>
      <c r="X166" s="1583"/>
      <c r="Y166" s="1583"/>
      <c r="Z166" s="1583"/>
      <c r="AA166" s="1583"/>
      <c r="AB166" s="1583"/>
      <c r="AC166" s="1593"/>
      <c r="AD166" s="1582" t="s">
        <v>4397</v>
      </c>
      <c r="AE166" s="1583"/>
      <c r="AF166" s="1583">
        <v>6621.1200000000008</v>
      </c>
      <c r="AG166" s="1583"/>
      <c r="AH166" s="1583"/>
      <c r="AI166" s="1583"/>
      <c r="AJ166" s="1583"/>
      <c r="AK166" s="1583" t="s">
        <v>4465</v>
      </c>
      <c r="AL166" s="1593"/>
      <c r="AM166" s="1582"/>
      <c r="AN166" s="1583"/>
      <c r="AO166" s="1583"/>
      <c r="AP166" s="1583"/>
      <c r="AQ166" s="1583"/>
      <c r="AR166" s="1583"/>
      <c r="AS166" s="1583"/>
      <c r="AT166" s="1583"/>
      <c r="AU166" s="1593"/>
      <c r="AV166" s="1582" t="s">
        <v>4397</v>
      </c>
      <c r="AW166" s="1583"/>
      <c r="AX166" s="1583">
        <v>650.09999999999991</v>
      </c>
      <c r="AY166" s="1583"/>
      <c r="AZ166" s="1583"/>
      <c r="BA166" s="1583"/>
      <c r="BB166" s="1583"/>
      <c r="BC166" s="1583" t="s">
        <v>4465</v>
      </c>
      <c r="BD166" s="1593"/>
      <c r="BE166" s="1582"/>
      <c r="BF166" s="1583"/>
      <c r="BG166" s="1583"/>
      <c r="BH166" s="1583"/>
      <c r="BI166" s="1583"/>
      <c r="BJ166" s="1583"/>
      <c r="BK166" s="1583"/>
      <c r="BL166" s="1583"/>
      <c r="BM166" s="1593"/>
      <c r="BN166" s="1582" t="s">
        <v>4397</v>
      </c>
      <c r="BO166" s="1583"/>
      <c r="BP166" s="1583">
        <v>636.76800000000003</v>
      </c>
      <c r="BQ166" s="1583"/>
      <c r="BR166" s="1583"/>
      <c r="BS166" s="1583"/>
      <c r="BT166" s="1583"/>
      <c r="BU166" s="1583" t="s">
        <v>4465</v>
      </c>
      <c r="BV166" s="1593"/>
      <c r="BW166" s="765"/>
      <c r="BX166" s="765"/>
      <c r="BY166" s="765"/>
      <c r="BZ166" s="765"/>
      <c r="CA166" s="765"/>
      <c r="CB166" s="765"/>
      <c r="CC166" s="765"/>
      <c r="CD166" s="767"/>
      <c r="CE166" s="765"/>
      <c r="CF166" s="765"/>
      <c r="CG166" s="765"/>
      <c r="CH166" s="765"/>
      <c r="CI166" s="768"/>
      <c r="CJ166" s="765"/>
      <c r="CK166" s="765"/>
      <c r="CL166" s="765"/>
      <c r="CM166" s="765"/>
      <c r="CN166" s="765"/>
      <c r="CO166" s="765"/>
      <c r="CP166" s="765"/>
      <c r="CQ166" s="765"/>
      <c r="CR166" s="765"/>
      <c r="CS166" s="1617"/>
      <c r="CT166" s="1618"/>
      <c r="CU166" s="1618"/>
      <c r="CV166" s="1618"/>
      <c r="CW166" s="1618"/>
      <c r="CX166" s="1618"/>
      <c r="CY166" s="1618"/>
      <c r="CZ166" s="1618"/>
      <c r="DA166" s="1772"/>
      <c r="DB166" s="1617"/>
      <c r="DC166" s="1618"/>
      <c r="DD166" s="1618"/>
      <c r="DE166" s="1618"/>
      <c r="DF166" s="1618"/>
      <c r="DG166" s="1618"/>
      <c r="DH166" s="1618"/>
      <c r="DI166" s="1618"/>
      <c r="DJ166" s="1619"/>
    </row>
    <row r="167" spans="2:114" ht="24" customHeight="1">
      <c r="B167" s="1786"/>
      <c r="C167" s="1592"/>
      <c r="D167" s="1587" t="s">
        <v>4230</v>
      </c>
      <c r="E167" s="1588"/>
      <c r="F167" s="1588"/>
      <c r="G167" s="1588"/>
      <c r="H167" s="1588"/>
      <c r="I167" s="1588"/>
      <c r="J167" s="1588"/>
      <c r="K167" s="1588"/>
      <c r="L167" s="1588"/>
      <c r="M167" s="1588"/>
      <c r="N167" s="1588"/>
      <c r="O167" s="1588"/>
      <c r="P167" s="1589"/>
      <c r="Q167" s="1670" t="s">
        <v>4225</v>
      </c>
      <c r="R167" s="1605"/>
      <c r="S167" s="1605"/>
      <c r="T167" s="1606"/>
      <c r="U167" s="1603">
        <v>513.6</v>
      </c>
      <c r="V167" s="1585"/>
      <c r="W167" s="1585"/>
      <c r="X167" s="1585"/>
      <c r="Y167" s="1585"/>
      <c r="Z167" s="1585"/>
      <c r="AA167" s="1585"/>
      <c r="AB167" s="1585"/>
      <c r="AC167" s="1610"/>
      <c r="AD167" s="1603">
        <v>9244.8000000000011</v>
      </c>
      <c r="AE167" s="1585"/>
      <c r="AF167" s="1585"/>
      <c r="AG167" s="1585"/>
      <c r="AH167" s="1585"/>
      <c r="AI167" s="1585"/>
      <c r="AJ167" s="1585"/>
      <c r="AK167" s="1585"/>
      <c r="AL167" s="1610"/>
      <c r="AM167" s="1603">
        <v>50.25</v>
      </c>
      <c r="AN167" s="1585"/>
      <c r="AO167" s="1585"/>
      <c r="AP167" s="1585"/>
      <c r="AQ167" s="1585"/>
      <c r="AR167" s="1585"/>
      <c r="AS167" s="1585"/>
      <c r="AT167" s="1585"/>
      <c r="AU167" s="1610"/>
      <c r="AV167" s="1603">
        <v>904.5</v>
      </c>
      <c r="AW167" s="1585"/>
      <c r="AX167" s="1585"/>
      <c r="AY167" s="1585"/>
      <c r="AZ167" s="1585"/>
      <c r="BA167" s="1585"/>
      <c r="BB167" s="1585"/>
      <c r="BC167" s="1585"/>
      <c r="BD167" s="1610"/>
      <c r="BE167" s="1603">
        <v>49.24</v>
      </c>
      <c r="BF167" s="1585"/>
      <c r="BG167" s="1585"/>
      <c r="BH167" s="1585"/>
      <c r="BI167" s="1585"/>
      <c r="BJ167" s="1585"/>
      <c r="BK167" s="1585"/>
      <c r="BL167" s="1585"/>
      <c r="BM167" s="1610"/>
      <c r="BN167" s="1603">
        <v>886.32</v>
      </c>
      <c r="BO167" s="1585"/>
      <c r="BP167" s="1585"/>
      <c r="BQ167" s="1585"/>
      <c r="BR167" s="1585"/>
      <c r="BS167" s="1585"/>
      <c r="BT167" s="1585"/>
      <c r="BU167" s="1585"/>
      <c r="BV167" s="1610"/>
      <c r="BW167" s="765"/>
      <c r="BX167" s="765"/>
      <c r="BY167" s="765"/>
      <c r="BZ167" s="765"/>
      <c r="CA167" s="765"/>
      <c r="CB167" s="765"/>
      <c r="CC167" s="765"/>
      <c r="CD167" s="767"/>
      <c r="CE167" s="765"/>
      <c r="CF167" s="765"/>
      <c r="CG167" s="765"/>
      <c r="CH167" s="765"/>
      <c r="CI167" s="768"/>
      <c r="CJ167" s="765"/>
      <c r="CK167" s="765"/>
      <c r="CL167" s="765"/>
      <c r="CM167" s="765"/>
      <c r="CN167" s="765"/>
      <c r="CO167" s="765"/>
      <c r="CP167" s="765"/>
      <c r="CQ167" s="765"/>
      <c r="CR167" s="765"/>
      <c r="CS167" s="1614"/>
      <c r="CT167" s="1615"/>
      <c r="CU167" s="1615"/>
      <c r="CV167" s="1615"/>
      <c r="CW167" s="1615"/>
      <c r="CX167" s="1615"/>
      <c r="CY167" s="1615"/>
      <c r="CZ167" s="1615"/>
      <c r="DA167" s="1771"/>
      <c r="DB167" s="1614"/>
      <c r="DC167" s="1615"/>
      <c r="DD167" s="1615"/>
      <c r="DE167" s="1615"/>
      <c r="DF167" s="1615"/>
      <c r="DG167" s="1615"/>
      <c r="DH167" s="1615"/>
      <c r="DI167" s="1615"/>
      <c r="DJ167" s="1616"/>
    </row>
    <row r="168" spans="2:114" ht="24" customHeight="1">
      <c r="B168" s="1786"/>
      <c r="C168" s="1592"/>
      <c r="D168" s="1747"/>
      <c r="E168" s="1764"/>
      <c r="F168" s="1764"/>
      <c r="G168" s="1764"/>
      <c r="H168" s="1764"/>
      <c r="I168" s="1764"/>
      <c r="J168" s="1764"/>
      <c r="K168" s="1764"/>
      <c r="L168" s="1764"/>
      <c r="M168" s="1764"/>
      <c r="N168" s="1764"/>
      <c r="O168" s="1764"/>
      <c r="P168" s="1748"/>
      <c r="Q168" s="1672"/>
      <c r="R168" s="1608"/>
      <c r="S168" s="1608"/>
      <c r="T168" s="1609"/>
      <c r="U168" s="1582"/>
      <c r="V168" s="1583"/>
      <c r="W168" s="1583"/>
      <c r="X168" s="1583"/>
      <c r="Y168" s="1583"/>
      <c r="Z168" s="1583"/>
      <c r="AA168" s="1583"/>
      <c r="AB168" s="1583"/>
      <c r="AC168" s="1593"/>
      <c r="AD168" s="1582" t="s">
        <v>4397</v>
      </c>
      <c r="AE168" s="1583"/>
      <c r="AF168" s="1583">
        <v>9244.8000000000011</v>
      </c>
      <c r="AG168" s="1583"/>
      <c r="AH168" s="1583"/>
      <c r="AI168" s="1583"/>
      <c r="AJ168" s="1583"/>
      <c r="AK168" s="1583" t="s">
        <v>4465</v>
      </c>
      <c r="AL168" s="1593"/>
      <c r="AM168" s="1582"/>
      <c r="AN168" s="1583"/>
      <c r="AO168" s="1583"/>
      <c r="AP168" s="1583"/>
      <c r="AQ168" s="1583"/>
      <c r="AR168" s="1583"/>
      <c r="AS168" s="1583"/>
      <c r="AT168" s="1583"/>
      <c r="AU168" s="1593"/>
      <c r="AV168" s="1582" t="s">
        <v>4397</v>
      </c>
      <c r="AW168" s="1583"/>
      <c r="AX168" s="1583">
        <v>904.5</v>
      </c>
      <c r="AY168" s="1583"/>
      <c r="AZ168" s="1583"/>
      <c r="BA168" s="1583"/>
      <c r="BB168" s="1583"/>
      <c r="BC168" s="1583" t="s">
        <v>4465</v>
      </c>
      <c r="BD168" s="1593"/>
      <c r="BE168" s="1582"/>
      <c r="BF168" s="1583"/>
      <c r="BG168" s="1583"/>
      <c r="BH168" s="1583"/>
      <c r="BI168" s="1583"/>
      <c r="BJ168" s="1583"/>
      <c r="BK168" s="1583"/>
      <c r="BL168" s="1583"/>
      <c r="BM168" s="1593"/>
      <c r="BN168" s="1582" t="s">
        <v>4397</v>
      </c>
      <c r="BO168" s="1583"/>
      <c r="BP168" s="1583">
        <v>886.32</v>
      </c>
      <c r="BQ168" s="1583"/>
      <c r="BR168" s="1583"/>
      <c r="BS168" s="1583"/>
      <c r="BT168" s="1583"/>
      <c r="BU168" s="1583" t="s">
        <v>4465</v>
      </c>
      <c r="BV168" s="1593"/>
      <c r="BW168" s="765"/>
      <c r="BX168" s="765"/>
      <c r="BY168" s="765"/>
      <c r="BZ168" s="765"/>
      <c r="CA168" s="765"/>
      <c r="CB168" s="765"/>
      <c r="CC168" s="765"/>
      <c r="CD168" s="767"/>
      <c r="CE168" s="765"/>
      <c r="CF168" s="765"/>
      <c r="CG168" s="765"/>
      <c r="CH168" s="765"/>
      <c r="CI168" s="768"/>
      <c r="CJ168" s="765"/>
      <c r="CK168" s="765"/>
      <c r="CL168" s="765"/>
      <c r="CM168" s="765"/>
      <c r="CN168" s="765"/>
      <c r="CO168" s="765"/>
      <c r="CP168" s="765"/>
      <c r="CQ168" s="765"/>
      <c r="CR168" s="765"/>
      <c r="CS168" s="1617"/>
      <c r="CT168" s="1618"/>
      <c r="CU168" s="1618"/>
      <c r="CV168" s="1618"/>
      <c r="CW168" s="1618"/>
      <c r="CX168" s="1618"/>
      <c r="CY168" s="1618"/>
      <c r="CZ168" s="1618"/>
      <c r="DA168" s="1772"/>
      <c r="DB168" s="1617"/>
      <c r="DC168" s="1618"/>
      <c r="DD168" s="1618"/>
      <c r="DE168" s="1618"/>
      <c r="DF168" s="1618"/>
      <c r="DG168" s="1618"/>
      <c r="DH168" s="1618"/>
      <c r="DI168" s="1618"/>
      <c r="DJ168" s="1619"/>
    </row>
    <row r="169" spans="2:114" ht="24" customHeight="1">
      <c r="B169" s="1786"/>
      <c r="C169" s="1592"/>
      <c r="D169" s="1587" t="s">
        <v>4231</v>
      </c>
      <c r="E169" s="1588"/>
      <c r="F169" s="1588"/>
      <c r="G169" s="1588"/>
      <c r="H169" s="1588"/>
      <c r="I169" s="1588"/>
      <c r="J169" s="1588"/>
      <c r="K169" s="1588"/>
      <c r="L169" s="1588"/>
      <c r="M169" s="1588"/>
      <c r="N169" s="1588"/>
      <c r="O169" s="1588"/>
      <c r="P169" s="1589"/>
      <c r="Q169" s="1670" t="s">
        <v>4225</v>
      </c>
      <c r="R169" s="1605"/>
      <c r="S169" s="1605"/>
      <c r="T169" s="1606"/>
      <c r="U169" s="1603">
        <v>525.6</v>
      </c>
      <c r="V169" s="1585"/>
      <c r="W169" s="1585"/>
      <c r="X169" s="1585"/>
      <c r="Y169" s="1585"/>
      <c r="Z169" s="1585"/>
      <c r="AA169" s="1585"/>
      <c r="AB169" s="1585"/>
      <c r="AC169" s="1610"/>
      <c r="AD169" s="1603">
        <v>14138.64</v>
      </c>
      <c r="AE169" s="1585"/>
      <c r="AF169" s="1585"/>
      <c r="AG169" s="1585"/>
      <c r="AH169" s="1585"/>
      <c r="AI169" s="1585"/>
      <c r="AJ169" s="1585"/>
      <c r="AK169" s="1585"/>
      <c r="AL169" s="1610"/>
      <c r="AM169" s="1603">
        <v>51.25</v>
      </c>
      <c r="AN169" s="1585"/>
      <c r="AO169" s="1585"/>
      <c r="AP169" s="1585"/>
      <c r="AQ169" s="1585"/>
      <c r="AR169" s="1585"/>
      <c r="AS169" s="1585"/>
      <c r="AT169" s="1585"/>
      <c r="AU169" s="1610"/>
      <c r="AV169" s="1603">
        <v>1378.625</v>
      </c>
      <c r="AW169" s="1585"/>
      <c r="AX169" s="1585"/>
      <c r="AY169" s="1585"/>
      <c r="AZ169" s="1585"/>
      <c r="BA169" s="1585"/>
      <c r="BB169" s="1585"/>
      <c r="BC169" s="1585"/>
      <c r="BD169" s="1610"/>
      <c r="BE169" s="1603">
        <v>50.24</v>
      </c>
      <c r="BF169" s="1585"/>
      <c r="BG169" s="1585"/>
      <c r="BH169" s="1585"/>
      <c r="BI169" s="1585"/>
      <c r="BJ169" s="1585"/>
      <c r="BK169" s="1585"/>
      <c r="BL169" s="1585"/>
      <c r="BM169" s="1610"/>
      <c r="BN169" s="1603">
        <v>1351.4559999999999</v>
      </c>
      <c r="BO169" s="1585"/>
      <c r="BP169" s="1585"/>
      <c r="BQ169" s="1585"/>
      <c r="BR169" s="1585"/>
      <c r="BS169" s="1585"/>
      <c r="BT169" s="1585"/>
      <c r="BU169" s="1585"/>
      <c r="BV169" s="1610"/>
      <c r="BW169" s="765"/>
      <c r="BX169" s="765"/>
      <c r="BY169" s="765"/>
      <c r="BZ169" s="765"/>
      <c r="CA169" s="765"/>
      <c r="CB169" s="765"/>
      <c r="CC169" s="765"/>
      <c r="CD169" s="767"/>
      <c r="CE169" s="765"/>
      <c r="CF169" s="765"/>
      <c r="CG169" s="765"/>
      <c r="CH169" s="765"/>
      <c r="CI169" s="768"/>
      <c r="CJ169" s="765"/>
      <c r="CK169" s="765"/>
      <c r="CL169" s="765"/>
      <c r="CM169" s="765"/>
      <c r="CN169" s="765"/>
      <c r="CO169" s="765"/>
      <c r="CP169" s="765"/>
      <c r="CQ169" s="765"/>
      <c r="CR169" s="765"/>
      <c r="CS169" s="1614"/>
      <c r="CT169" s="1615"/>
      <c r="CU169" s="1615"/>
      <c r="CV169" s="1615"/>
      <c r="CW169" s="1615"/>
      <c r="CX169" s="1615"/>
      <c r="CY169" s="1615"/>
      <c r="CZ169" s="1615"/>
      <c r="DA169" s="1771"/>
      <c r="DB169" s="1614"/>
      <c r="DC169" s="1615"/>
      <c r="DD169" s="1615"/>
      <c r="DE169" s="1615"/>
      <c r="DF169" s="1615"/>
      <c r="DG169" s="1615"/>
      <c r="DH169" s="1615"/>
      <c r="DI169" s="1615"/>
      <c r="DJ169" s="1616"/>
    </row>
    <row r="170" spans="2:114" ht="24" customHeight="1">
      <c r="B170" s="1786"/>
      <c r="C170" s="1592"/>
      <c r="D170" s="1747"/>
      <c r="E170" s="1764"/>
      <c r="F170" s="1764"/>
      <c r="G170" s="1764"/>
      <c r="H170" s="1764"/>
      <c r="I170" s="1764"/>
      <c r="J170" s="1764"/>
      <c r="K170" s="1764"/>
      <c r="L170" s="1764"/>
      <c r="M170" s="1764"/>
      <c r="N170" s="1764"/>
      <c r="O170" s="1764"/>
      <c r="P170" s="1748"/>
      <c r="Q170" s="1672"/>
      <c r="R170" s="1608"/>
      <c r="S170" s="1608"/>
      <c r="T170" s="1609"/>
      <c r="U170" s="1582"/>
      <c r="V170" s="1583"/>
      <c r="W170" s="1583"/>
      <c r="X170" s="1583"/>
      <c r="Y170" s="1583"/>
      <c r="Z170" s="1583"/>
      <c r="AA170" s="1583"/>
      <c r="AB170" s="1583"/>
      <c r="AC170" s="1593"/>
      <c r="AD170" s="1582" t="s">
        <v>4397</v>
      </c>
      <c r="AE170" s="1583"/>
      <c r="AF170" s="1583">
        <v>14138.64</v>
      </c>
      <c r="AG170" s="1583"/>
      <c r="AH170" s="1583"/>
      <c r="AI170" s="1583"/>
      <c r="AJ170" s="1583"/>
      <c r="AK170" s="1583" t="s">
        <v>4465</v>
      </c>
      <c r="AL170" s="1593"/>
      <c r="AM170" s="1582"/>
      <c r="AN170" s="1583"/>
      <c r="AO170" s="1583"/>
      <c r="AP170" s="1583"/>
      <c r="AQ170" s="1583"/>
      <c r="AR170" s="1583"/>
      <c r="AS170" s="1583"/>
      <c r="AT170" s="1583"/>
      <c r="AU170" s="1593"/>
      <c r="AV170" s="1582" t="s">
        <v>4397</v>
      </c>
      <c r="AW170" s="1583"/>
      <c r="AX170" s="1583">
        <v>1378.625</v>
      </c>
      <c r="AY170" s="1583"/>
      <c r="AZ170" s="1583"/>
      <c r="BA170" s="1583"/>
      <c r="BB170" s="1583"/>
      <c r="BC170" s="1583" t="s">
        <v>4465</v>
      </c>
      <c r="BD170" s="1593"/>
      <c r="BE170" s="1582"/>
      <c r="BF170" s="1583"/>
      <c r="BG170" s="1583"/>
      <c r="BH170" s="1583"/>
      <c r="BI170" s="1583"/>
      <c r="BJ170" s="1583"/>
      <c r="BK170" s="1583"/>
      <c r="BL170" s="1583"/>
      <c r="BM170" s="1593"/>
      <c r="BN170" s="1582" t="s">
        <v>4397</v>
      </c>
      <c r="BO170" s="1583"/>
      <c r="BP170" s="1583">
        <v>1351.4559999999999</v>
      </c>
      <c r="BQ170" s="1583"/>
      <c r="BR170" s="1583"/>
      <c r="BS170" s="1583"/>
      <c r="BT170" s="1583"/>
      <c r="BU170" s="1583" t="s">
        <v>4465</v>
      </c>
      <c r="BV170" s="1593"/>
      <c r="BW170" s="765"/>
      <c r="BX170" s="765"/>
      <c r="BY170" s="765"/>
      <c r="BZ170" s="765"/>
      <c r="CA170" s="765"/>
      <c r="CB170" s="765"/>
      <c r="CC170" s="765"/>
      <c r="CD170" s="767"/>
      <c r="CE170" s="765"/>
      <c r="CF170" s="765"/>
      <c r="CG170" s="765"/>
      <c r="CH170" s="765"/>
      <c r="CI170" s="768"/>
      <c r="CJ170" s="765"/>
      <c r="CK170" s="765"/>
      <c r="CL170" s="765"/>
      <c r="CM170" s="765"/>
      <c r="CN170" s="765"/>
      <c r="CO170" s="765"/>
      <c r="CP170" s="765"/>
      <c r="CQ170" s="765"/>
      <c r="CR170" s="765"/>
      <c r="CS170" s="1617"/>
      <c r="CT170" s="1618"/>
      <c r="CU170" s="1618"/>
      <c r="CV170" s="1618"/>
      <c r="CW170" s="1618"/>
      <c r="CX170" s="1618"/>
      <c r="CY170" s="1618"/>
      <c r="CZ170" s="1618"/>
      <c r="DA170" s="1772"/>
      <c r="DB170" s="1617"/>
      <c r="DC170" s="1618"/>
      <c r="DD170" s="1618"/>
      <c r="DE170" s="1618"/>
      <c r="DF170" s="1618"/>
      <c r="DG170" s="1618"/>
      <c r="DH170" s="1618"/>
      <c r="DI170" s="1618"/>
      <c r="DJ170" s="1619"/>
    </row>
    <row r="171" spans="2:114" ht="24" customHeight="1">
      <c r="B171" s="1786"/>
      <c r="C171" s="1592"/>
      <c r="D171" s="1587" t="s">
        <v>4232</v>
      </c>
      <c r="E171" s="1588"/>
      <c r="F171" s="1588"/>
      <c r="G171" s="1588"/>
      <c r="H171" s="1588"/>
      <c r="I171" s="1588"/>
      <c r="J171" s="1588"/>
      <c r="K171" s="1588"/>
      <c r="L171" s="1588"/>
      <c r="M171" s="1588"/>
      <c r="N171" s="1588"/>
      <c r="O171" s="1588"/>
      <c r="P171" s="1589"/>
      <c r="Q171" s="1670" t="s">
        <v>4225</v>
      </c>
      <c r="R171" s="1605"/>
      <c r="S171" s="1605"/>
      <c r="T171" s="1606"/>
      <c r="U171" s="1603">
        <v>537.6</v>
      </c>
      <c r="V171" s="1585"/>
      <c r="W171" s="1585"/>
      <c r="X171" s="1585"/>
      <c r="Y171" s="1585"/>
      <c r="Z171" s="1585"/>
      <c r="AA171" s="1585"/>
      <c r="AB171" s="1585"/>
      <c r="AC171" s="1610"/>
      <c r="AD171" s="1603">
        <v>17848.320000000003</v>
      </c>
      <c r="AE171" s="1585"/>
      <c r="AF171" s="1585"/>
      <c r="AG171" s="1585"/>
      <c r="AH171" s="1585"/>
      <c r="AI171" s="1585"/>
      <c r="AJ171" s="1585"/>
      <c r="AK171" s="1585"/>
      <c r="AL171" s="1610"/>
      <c r="AM171" s="1603">
        <v>52.25</v>
      </c>
      <c r="AN171" s="1585"/>
      <c r="AO171" s="1585"/>
      <c r="AP171" s="1585"/>
      <c r="AQ171" s="1585"/>
      <c r="AR171" s="1585"/>
      <c r="AS171" s="1585"/>
      <c r="AT171" s="1585"/>
      <c r="AU171" s="1610"/>
      <c r="AV171" s="1603">
        <v>1734.7</v>
      </c>
      <c r="AW171" s="1585"/>
      <c r="AX171" s="1585"/>
      <c r="AY171" s="1585"/>
      <c r="AZ171" s="1585"/>
      <c r="BA171" s="1585"/>
      <c r="BB171" s="1585"/>
      <c r="BC171" s="1585"/>
      <c r="BD171" s="1610"/>
      <c r="BE171" s="1603">
        <v>51.24</v>
      </c>
      <c r="BF171" s="1585"/>
      <c r="BG171" s="1585"/>
      <c r="BH171" s="1585"/>
      <c r="BI171" s="1585"/>
      <c r="BJ171" s="1585"/>
      <c r="BK171" s="1585"/>
      <c r="BL171" s="1585"/>
      <c r="BM171" s="1610"/>
      <c r="BN171" s="1603">
        <v>1701.1680000000001</v>
      </c>
      <c r="BO171" s="1585"/>
      <c r="BP171" s="1585"/>
      <c r="BQ171" s="1585"/>
      <c r="BR171" s="1585"/>
      <c r="BS171" s="1585"/>
      <c r="BT171" s="1585"/>
      <c r="BU171" s="1585"/>
      <c r="BV171" s="1610"/>
      <c r="BW171" s="765"/>
      <c r="BX171" s="765"/>
      <c r="BY171" s="765"/>
      <c r="BZ171" s="765"/>
      <c r="CA171" s="765"/>
      <c r="CB171" s="765"/>
      <c r="CC171" s="765"/>
      <c r="CD171" s="767"/>
      <c r="CE171" s="765"/>
      <c r="CF171" s="765"/>
      <c r="CG171" s="765"/>
      <c r="CH171" s="765"/>
      <c r="CI171" s="768"/>
      <c r="CJ171" s="765"/>
      <c r="CK171" s="765"/>
      <c r="CL171" s="765"/>
      <c r="CM171" s="765"/>
      <c r="CN171" s="765"/>
      <c r="CO171" s="765"/>
      <c r="CP171" s="765"/>
      <c r="CQ171" s="765"/>
      <c r="CR171" s="765"/>
      <c r="CS171" s="1614"/>
      <c r="CT171" s="1615"/>
      <c r="CU171" s="1615"/>
      <c r="CV171" s="1615"/>
      <c r="CW171" s="1615"/>
      <c r="CX171" s="1615"/>
      <c r="CY171" s="1615"/>
      <c r="CZ171" s="1615"/>
      <c r="DA171" s="1771"/>
      <c r="DB171" s="1614"/>
      <c r="DC171" s="1615"/>
      <c r="DD171" s="1615"/>
      <c r="DE171" s="1615"/>
      <c r="DF171" s="1615"/>
      <c r="DG171" s="1615"/>
      <c r="DH171" s="1615"/>
      <c r="DI171" s="1615"/>
      <c r="DJ171" s="1616"/>
    </row>
    <row r="172" spans="2:114" ht="24" customHeight="1">
      <c r="B172" s="1786"/>
      <c r="C172" s="1592"/>
      <c r="D172" s="1747"/>
      <c r="E172" s="1764"/>
      <c r="F172" s="1764"/>
      <c r="G172" s="1764"/>
      <c r="H172" s="1764"/>
      <c r="I172" s="1764"/>
      <c r="J172" s="1764"/>
      <c r="K172" s="1764"/>
      <c r="L172" s="1764"/>
      <c r="M172" s="1764"/>
      <c r="N172" s="1764"/>
      <c r="O172" s="1764"/>
      <c r="P172" s="1748"/>
      <c r="Q172" s="1672"/>
      <c r="R172" s="1608"/>
      <c r="S172" s="1608"/>
      <c r="T172" s="1609"/>
      <c r="U172" s="1582"/>
      <c r="V172" s="1583"/>
      <c r="W172" s="1583"/>
      <c r="X172" s="1583"/>
      <c r="Y172" s="1583"/>
      <c r="Z172" s="1583"/>
      <c r="AA172" s="1583"/>
      <c r="AB172" s="1583"/>
      <c r="AC172" s="1593"/>
      <c r="AD172" s="1582" t="s">
        <v>4397</v>
      </c>
      <c r="AE172" s="1583"/>
      <c r="AF172" s="1583">
        <v>17848.320000000003</v>
      </c>
      <c r="AG172" s="1583"/>
      <c r="AH172" s="1583"/>
      <c r="AI172" s="1583"/>
      <c r="AJ172" s="1583"/>
      <c r="AK172" s="1583" t="s">
        <v>4465</v>
      </c>
      <c r="AL172" s="1593"/>
      <c r="AM172" s="1582"/>
      <c r="AN172" s="1583"/>
      <c r="AO172" s="1583"/>
      <c r="AP172" s="1583"/>
      <c r="AQ172" s="1583"/>
      <c r="AR172" s="1583"/>
      <c r="AS172" s="1583"/>
      <c r="AT172" s="1583"/>
      <c r="AU172" s="1593"/>
      <c r="AV172" s="1582" t="s">
        <v>4397</v>
      </c>
      <c r="AW172" s="1583"/>
      <c r="AX172" s="1583">
        <v>1734.7</v>
      </c>
      <c r="AY172" s="1583"/>
      <c r="AZ172" s="1583"/>
      <c r="BA172" s="1583"/>
      <c r="BB172" s="1583"/>
      <c r="BC172" s="1583" t="s">
        <v>4465</v>
      </c>
      <c r="BD172" s="1593"/>
      <c r="BE172" s="1582"/>
      <c r="BF172" s="1583"/>
      <c r="BG172" s="1583"/>
      <c r="BH172" s="1583"/>
      <c r="BI172" s="1583"/>
      <c r="BJ172" s="1583"/>
      <c r="BK172" s="1583"/>
      <c r="BL172" s="1583"/>
      <c r="BM172" s="1593"/>
      <c r="BN172" s="1582" t="s">
        <v>4397</v>
      </c>
      <c r="BO172" s="1583"/>
      <c r="BP172" s="1583">
        <v>1701.1680000000001</v>
      </c>
      <c r="BQ172" s="1583"/>
      <c r="BR172" s="1583"/>
      <c r="BS172" s="1583"/>
      <c r="BT172" s="1583"/>
      <c r="BU172" s="1583" t="s">
        <v>4465</v>
      </c>
      <c r="BV172" s="1593"/>
      <c r="BW172" s="765"/>
      <c r="BX172" s="765"/>
      <c r="BY172" s="765"/>
      <c r="BZ172" s="765"/>
      <c r="CA172" s="765"/>
      <c r="CB172" s="765"/>
      <c r="CC172" s="765"/>
      <c r="CD172" s="767"/>
      <c r="CE172" s="765"/>
      <c r="CF172" s="765"/>
      <c r="CG172" s="765"/>
      <c r="CH172" s="765"/>
      <c r="CI172" s="768"/>
      <c r="CJ172" s="765"/>
      <c r="CK172" s="765"/>
      <c r="CL172" s="765"/>
      <c r="CM172" s="765"/>
      <c r="CN172" s="765"/>
      <c r="CO172" s="765"/>
      <c r="CP172" s="765"/>
      <c r="CQ172" s="765"/>
      <c r="CR172" s="765"/>
      <c r="CS172" s="1617"/>
      <c r="CT172" s="1618"/>
      <c r="CU172" s="1618"/>
      <c r="CV172" s="1618"/>
      <c r="CW172" s="1618"/>
      <c r="CX172" s="1618"/>
      <c r="CY172" s="1618"/>
      <c r="CZ172" s="1618"/>
      <c r="DA172" s="1772"/>
      <c r="DB172" s="1617"/>
      <c r="DC172" s="1618"/>
      <c r="DD172" s="1618"/>
      <c r="DE172" s="1618"/>
      <c r="DF172" s="1618"/>
      <c r="DG172" s="1618"/>
      <c r="DH172" s="1618"/>
      <c r="DI172" s="1618"/>
      <c r="DJ172" s="1619"/>
    </row>
    <row r="173" spans="2:114" ht="24" customHeight="1">
      <c r="B173" s="1786"/>
      <c r="C173" s="1592"/>
      <c r="D173" s="1587" t="s">
        <v>4233</v>
      </c>
      <c r="E173" s="1588"/>
      <c r="F173" s="1588"/>
      <c r="G173" s="1588"/>
      <c r="H173" s="1588"/>
      <c r="I173" s="1588"/>
      <c r="J173" s="1588"/>
      <c r="K173" s="1588"/>
      <c r="L173" s="1588"/>
      <c r="M173" s="1588"/>
      <c r="N173" s="1588"/>
      <c r="O173" s="1588"/>
      <c r="P173" s="1589"/>
      <c r="Q173" s="1670" t="s">
        <v>4225</v>
      </c>
      <c r="R173" s="1605"/>
      <c r="S173" s="1605"/>
      <c r="T173" s="1606"/>
      <c r="U173" s="1603">
        <v>549.6</v>
      </c>
      <c r="V173" s="1585"/>
      <c r="W173" s="1585"/>
      <c r="X173" s="1585"/>
      <c r="Y173" s="1585"/>
      <c r="Z173" s="1585"/>
      <c r="AA173" s="1585"/>
      <c r="AB173" s="1585"/>
      <c r="AC173" s="1610"/>
      <c r="AD173" s="1603">
        <v>16103.28</v>
      </c>
      <c r="AE173" s="1585"/>
      <c r="AF173" s="1585"/>
      <c r="AG173" s="1585"/>
      <c r="AH173" s="1585"/>
      <c r="AI173" s="1585"/>
      <c r="AJ173" s="1585"/>
      <c r="AK173" s="1585"/>
      <c r="AL173" s="1610"/>
      <c r="AM173" s="1603">
        <v>53.25</v>
      </c>
      <c r="AN173" s="1585"/>
      <c r="AO173" s="1585"/>
      <c r="AP173" s="1585"/>
      <c r="AQ173" s="1585"/>
      <c r="AR173" s="1585"/>
      <c r="AS173" s="1585"/>
      <c r="AT173" s="1585"/>
      <c r="AU173" s="1610"/>
      <c r="AV173" s="1603">
        <v>1560.2250000000001</v>
      </c>
      <c r="AW173" s="1585"/>
      <c r="AX173" s="1585"/>
      <c r="AY173" s="1585"/>
      <c r="AZ173" s="1585"/>
      <c r="BA173" s="1585"/>
      <c r="BB173" s="1585"/>
      <c r="BC173" s="1585"/>
      <c r="BD173" s="1610"/>
      <c r="BE173" s="1603">
        <v>52.24</v>
      </c>
      <c r="BF173" s="1585"/>
      <c r="BG173" s="1585"/>
      <c r="BH173" s="1585"/>
      <c r="BI173" s="1585"/>
      <c r="BJ173" s="1585"/>
      <c r="BK173" s="1585"/>
      <c r="BL173" s="1585"/>
      <c r="BM173" s="1610"/>
      <c r="BN173" s="1603">
        <v>1530.6320000000001</v>
      </c>
      <c r="BO173" s="1585"/>
      <c r="BP173" s="1585"/>
      <c r="BQ173" s="1585"/>
      <c r="BR173" s="1585"/>
      <c r="BS173" s="1585"/>
      <c r="BT173" s="1585"/>
      <c r="BU173" s="1585"/>
      <c r="BV173" s="1610"/>
      <c r="BW173" s="765"/>
      <c r="BX173" s="765"/>
      <c r="BY173" s="765"/>
      <c r="BZ173" s="765"/>
      <c r="CA173" s="765"/>
      <c r="CB173" s="765"/>
      <c r="CC173" s="765"/>
      <c r="CD173" s="767"/>
      <c r="CE173" s="765"/>
      <c r="CF173" s="765"/>
      <c r="CG173" s="765"/>
      <c r="CH173" s="765"/>
      <c r="CI173" s="768"/>
      <c r="CJ173" s="765"/>
      <c r="CK173" s="765"/>
      <c r="CL173" s="765"/>
      <c r="CM173" s="765"/>
      <c r="CN173" s="765"/>
      <c r="CO173" s="765"/>
      <c r="CP173" s="765"/>
      <c r="CQ173" s="765"/>
      <c r="CR173" s="765"/>
      <c r="CS173" s="1614"/>
      <c r="CT173" s="1615"/>
      <c r="CU173" s="1615"/>
      <c r="CV173" s="1615"/>
      <c r="CW173" s="1615"/>
      <c r="CX173" s="1615"/>
      <c r="CY173" s="1615"/>
      <c r="CZ173" s="1615"/>
      <c r="DA173" s="1771"/>
      <c r="DB173" s="1614"/>
      <c r="DC173" s="1615"/>
      <c r="DD173" s="1615"/>
      <c r="DE173" s="1615"/>
      <c r="DF173" s="1615"/>
      <c r="DG173" s="1615"/>
      <c r="DH173" s="1615"/>
      <c r="DI173" s="1615"/>
      <c r="DJ173" s="1616"/>
    </row>
    <row r="174" spans="2:114" ht="24" customHeight="1">
      <c r="B174" s="1786"/>
      <c r="C174" s="1592"/>
      <c r="D174" s="1747"/>
      <c r="E174" s="1764"/>
      <c r="F174" s="1764"/>
      <c r="G174" s="1764"/>
      <c r="H174" s="1764"/>
      <c r="I174" s="1764"/>
      <c r="J174" s="1764"/>
      <c r="K174" s="1764"/>
      <c r="L174" s="1764"/>
      <c r="M174" s="1764"/>
      <c r="N174" s="1764"/>
      <c r="O174" s="1764"/>
      <c r="P174" s="1748"/>
      <c r="Q174" s="1672"/>
      <c r="R174" s="1608"/>
      <c r="S174" s="1608"/>
      <c r="T174" s="1609"/>
      <c r="U174" s="1582"/>
      <c r="V174" s="1583"/>
      <c r="W174" s="1583"/>
      <c r="X174" s="1583"/>
      <c r="Y174" s="1583"/>
      <c r="Z174" s="1583"/>
      <c r="AA174" s="1583"/>
      <c r="AB174" s="1583"/>
      <c r="AC174" s="1593"/>
      <c r="AD174" s="1582" t="s">
        <v>4397</v>
      </c>
      <c r="AE174" s="1583"/>
      <c r="AF174" s="1583">
        <v>16103.28</v>
      </c>
      <c r="AG174" s="1583"/>
      <c r="AH174" s="1583"/>
      <c r="AI174" s="1583"/>
      <c r="AJ174" s="1583"/>
      <c r="AK174" s="1583" t="s">
        <v>4465</v>
      </c>
      <c r="AL174" s="1593"/>
      <c r="AM174" s="1582"/>
      <c r="AN174" s="1583"/>
      <c r="AO174" s="1583"/>
      <c r="AP174" s="1583"/>
      <c r="AQ174" s="1583"/>
      <c r="AR174" s="1583"/>
      <c r="AS174" s="1583"/>
      <c r="AT174" s="1583"/>
      <c r="AU174" s="1593"/>
      <c r="AV174" s="1582" t="s">
        <v>4397</v>
      </c>
      <c r="AW174" s="1583"/>
      <c r="AX174" s="1583">
        <v>1560.2250000000001</v>
      </c>
      <c r="AY174" s="1583"/>
      <c r="AZ174" s="1583"/>
      <c r="BA174" s="1583"/>
      <c r="BB174" s="1583"/>
      <c r="BC174" s="1583" t="s">
        <v>4465</v>
      </c>
      <c r="BD174" s="1593"/>
      <c r="BE174" s="1582"/>
      <c r="BF174" s="1583"/>
      <c r="BG174" s="1583"/>
      <c r="BH174" s="1583"/>
      <c r="BI174" s="1583"/>
      <c r="BJ174" s="1583"/>
      <c r="BK174" s="1583"/>
      <c r="BL174" s="1583"/>
      <c r="BM174" s="1593"/>
      <c r="BN174" s="1582" t="s">
        <v>4397</v>
      </c>
      <c r="BO174" s="1583"/>
      <c r="BP174" s="1583">
        <v>1530.6320000000001</v>
      </c>
      <c r="BQ174" s="1583"/>
      <c r="BR174" s="1583"/>
      <c r="BS174" s="1583"/>
      <c r="BT174" s="1583"/>
      <c r="BU174" s="1583" t="s">
        <v>4465</v>
      </c>
      <c r="BV174" s="1593"/>
      <c r="BW174" s="765"/>
      <c r="BX174" s="765"/>
      <c r="BY174" s="765"/>
      <c r="BZ174" s="765"/>
      <c r="CA174" s="765"/>
      <c r="CB174" s="765"/>
      <c r="CC174" s="765"/>
      <c r="CD174" s="767"/>
      <c r="CE174" s="765"/>
      <c r="CF174" s="765"/>
      <c r="CG174" s="765"/>
      <c r="CH174" s="765"/>
      <c r="CI174" s="768"/>
      <c r="CJ174" s="765"/>
      <c r="CK174" s="765"/>
      <c r="CL174" s="765"/>
      <c r="CM174" s="765"/>
      <c r="CN174" s="765"/>
      <c r="CO174" s="765"/>
      <c r="CP174" s="765"/>
      <c r="CQ174" s="765"/>
      <c r="CR174" s="765"/>
      <c r="CS174" s="1617"/>
      <c r="CT174" s="1618"/>
      <c r="CU174" s="1618"/>
      <c r="CV174" s="1618"/>
      <c r="CW174" s="1618"/>
      <c r="CX174" s="1618"/>
      <c r="CY174" s="1618"/>
      <c r="CZ174" s="1618"/>
      <c r="DA174" s="1772"/>
      <c r="DB174" s="1617"/>
      <c r="DC174" s="1618"/>
      <c r="DD174" s="1618"/>
      <c r="DE174" s="1618"/>
      <c r="DF174" s="1618"/>
      <c r="DG174" s="1618"/>
      <c r="DH174" s="1618"/>
      <c r="DI174" s="1618"/>
      <c r="DJ174" s="1619"/>
    </row>
    <row r="175" spans="2:114" ht="24" customHeight="1">
      <c r="B175" s="1786"/>
      <c r="C175" s="1592"/>
      <c r="D175" s="1587" t="s">
        <v>4234</v>
      </c>
      <c r="E175" s="1588"/>
      <c r="F175" s="1588"/>
      <c r="G175" s="1588"/>
      <c r="H175" s="1588"/>
      <c r="I175" s="1588"/>
      <c r="J175" s="1588"/>
      <c r="K175" s="1588"/>
      <c r="L175" s="1588"/>
      <c r="M175" s="1588"/>
      <c r="N175" s="1588"/>
      <c r="O175" s="1588"/>
      <c r="P175" s="1589"/>
      <c r="Q175" s="1670" t="s">
        <v>4228</v>
      </c>
      <c r="R175" s="1605"/>
      <c r="S175" s="1605"/>
      <c r="T175" s="1606"/>
      <c r="U175" s="1603">
        <v>561.6</v>
      </c>
      <c r="V175" s="1585"/>
      <c r="W175" s="1585"/>
      <c r="X175" s="1585"/>
      <c r="Y175" s="1585"/>
      <c r="Z175" s="1585"/>
      <c r="AA175" s="1585"/>
      <c r="AB175" s="1585"/>
      <c r="AC175" s="1610"/>
      <c r="AD175" s="1603">
        <v>22576.320000000003</v>
      </c>
      <c r="AE175" s="1585"/>
      <c r="AF175" s="1585"/>
      <c r="AG175" s="1585"/>
      <c r="AH175" s="1585"/>
      <c r="AI175" s="1585"/>
      <c r="AJ175" s="1585"/>
      <c r="AK175" s="1585"/>
      <c r="AL175" s="1610"/>
      <c r="AM175" s="1603">
        <v>54.25</v>
      </c>
      <c r="AN175" s="1585"/>
      <c r="AO175" s="1585"/>
      <c r="AP175" s="1585"/>
      <c r="AQ175" s="1585"/>
      <c r="AR175" s="1585"/>
      <c r="AS175" s="1585"/>
      <c r="AT175" s="1585"/>
      <c r="AU175" s="1610"/>
      <c r="AV175" s="1603">
        <v>2180.8500000000004</v>
      </c>
      <c r="AW175" s="1585"/>
      <c r="AX175" s="1585"/>
      <c r="AY175" s="1585"/>
      <c r="AZ175" s="1585"/>
      <c r="BA175" s="1585"/>
      <c r="BB175" s="1585"/>
      <c r="BC175" s="1585"/>
      <c r="BD175" s="1610"/>
      <c r="BE175" s="1603">
        <v>53.24</v>
      </c>
      <c r="BF175" s="1585"/>
      <c r="BG175" s="1585"/>
      <c r="BH175" s="1585"/>
      <c r="BI175" s="1585"/>
      <c r="BJ175" s="1585"/>
      <c r="BK175" s="1585"/>
      <c r="BL175" s="1585"/>
      <c r="BM175" s="1610"/>
      <c r="BN175" s="1603">
        <v>2140.248</v>
      </c>
      <c r="BO175" s="1585"/>
      <c r="BP175" s="1585"/>
      <c r="BQ175" s="1585"/>
      <c r="BR175" s="1585"/>
      <c r="BS175" s="1585"/>
      <c r="BT175" s="1585"/>
      <c r="BU175" s="1585"/>
      <c r="BV175" s="1610"/>
      <c r="BW175" s="765"/>
      <c r="BX175" s="765"/>
      <c r="BY175" s="765"/>
      <c r="BZ175" s="765"/>
      <c r="CA175" s="765"/>
      <c r="CB175" s="765"/>
      <c r="CC175" s="765"/>
      <c r="CD175" s="767"/>
      <c r="CE175" s="765"/>
      <c r="CF175" s="765"/>
      <c r="CG175" s="765"/>
      <c r="CH175" s="765"/>
      <c r="CI175" s="768"/>
      <c r="CJ175" s="765"/>
      <c r="CK175" s="765"/>
      <c r="CL175" s="765"/>
      <c r="CM175" s="765"/>
      <c r="CN175" s="765"/>
      <c r="CO175" s="765"/>
      <c r="CP175" s="765"/>
      <c r="CQ175" s="765"/>
      <c r="CR175" s="765"/>
      <c r="CS175" s="1614"/>
      <c r="CT175" s="1615"/>
      <c r="CU175" s="1615"/>
      <c r="CV175" s="1615"/>
      <c r="CW175" s="1615"/>
      <c r="CX175" s="1615"/>
      <c r="CY175" s="1615"/>
      <c r="CZ175" s="1615"/>
      <c r="DA175" s="1771"/>
      <c r="DB175" s="1614"/>
      <c r="DC175" s="1615"/>
      <c r="DD175" s="1615"/>
      <c r="DE175" s="1615"/>
      <c r="DF175" s="1615"/>
      <c r="DG175" s="1615"/>
      <c r="DH175" s="1615"/>
      <c r="DI175" s="1615"/>
      <c r="DJ175" s="1616"/>
    </row>
    <row r="176" spans="2:114" ht="24" customHeight="1">
      <c r="B176" s="1786"/>
      <c r="C176" s="1592"/>
      <c r="D176" s="1747"/>
      <c r="E176" s="1764"/>
      <c r="F176" s="1764"/>
      <c r="G176" s="1764"/>
      <c r="H176" s="1764"/>
      <c r="I176" s="1764"/>
      <c r="J176" s="1764"/>
      <c r="K176" s="1764"/>
      <c r="L176" s="1764"/>
      <c r="M176" s="1764"/>
      <c r="N176" s="1764"/>
      <c r="O176" s="1764"/>
      <c r="P176" s="1748"/>
      <c r="Q176" s="1672"/>
      <c r="R176" s="1608"/>
      <c r="S176" s="1608"/>
      <c r="T176" s="1609"/>
      <c r="U176" s="1582"/>
      <c r="V176" s="1583"/>
      <c r="W176" s="1583"/>
      <c r="X176" s="1583"/>
      <c r="Y176" s="1583"/>
      <c r="Z176" s="1583"/>
      <c r="AA176" s="1583"/>
      <c r="AB176" s="1583"/>
      <c r="AC176" s="1593"/>
      <c r="AD176" s="1582" t="s">
        <v>4397</v>
      </c>
      <c r="AE176" s="1583"/>
      <c r="AF176" s="1583">
        <v>22576.320000000003</v>
      </c>
      <c r="AG176" s="1583"/>
      <c r="AH176" s="1583"/>
      <c r="AI176" s="1583"/>
      <c r="AJ176" s="1583"/>
      <c r="AK176" s="1583" t="s">
        <v>4465</v>
      </c>
      <c r="AL176" s="1593"/>
      <c r="AM176" s="1582"/>
      <c r="AN176" s="1583"/>
      <c r="AO176" s="1583"/>
      <c r="AP176" s="1583"/>
      <c r="AQ176" s="1583"/>
      <c r="AR176" s="1583"/>
      <c r="AS176" s="1583"/>
      <c r="AT176" s="1583"/>
      <c r="AU176" s="1593"/>
      <c r="AV176" s="1582" t="s">
        <v>4397</v>
      </c>
      <c r="AW176" s="1583"/>
      <c r="AX176" s="1583">
        <v>2180.8500000000004</v>
      </c>
      <c r="AY176" s="1583"/>
      <c r="AZ176" s="1583"/>
      <c r="BA176" s="1583"/>
      <c r="BB176" s="1583"/>
      <c r="BC176" s="1583" t="s">
        <v>4465</v>
      </c>
      <c r="BD176" s="1593"/>
      <c r="BE176" s="1582"/>
      <c r="BF176" s="1583"/>
      <c r="BG176" s="1583"/>
      <c r="BH176" s="1583"/>
      <c r="BI176" s="1583"/>
      <c r="BJ176" s="1583"/>
      <c r="BK176" s="1583"/>
      <c r="BL176" s="1583"/>
      <c r="BM176" s="1593"/>
      <c r="BN176" s="1582" t="s">
        <v>4397</v>
      </c>
      <c r="BO176" s="1583"/>
      <c r="BP176" s="1583">
        <v>2140.248</v>
      </c>
      <c r="BQ176" s="1583"/>
      <c r="BR176" s="1583"/>
      <c r="BS176" s="1583"/>
      <c r="BT176" s="1583"/>
      <c r="BU176" s="1583" t="s">
        <v>4465</v>
      </c>
      <c r="BV176" s="1593"/>
      <c r="BW176" s="765"/>
      <c r="BX176" s="765"/>
      <c r="BY176" s="765"/>
      <c r="BZ176" s="765"/>
      <c r="CA176" s="765"/>
      <c r="CB176" s="765"/>
      <c r="CC176" s="765"/>
      <c r="CD176" s="767"/>
      <c r="CE176" s="765"/>
      <c r="CF176" s="765"/>
      <c r="CG176" s="765"/>
      <c r="CH176" s="765"/>
      <c r="CI176" s="768"/>
      <c r="CJ176" s="765"/>
      <c r="CK176" s="765"/>
      <c r="CL176" s="765"/>
      <c r="CM176" s="765"/>
      <c r="CN176" s="765"/>
      <c r="CO176" s="765"/>
      <c r="CP176" s="765"/>
      <c r="CQ176" s="765"/>
      <c r="CR176" s="765"/>
      <c r="CS176" s="1617"/>
      <c r="CT176" s="1618"/>
      <c r="CU176" s="1618"/>
      <c r="CV176" s="1618"/>
      <c r="CW176" s="1618"/>
      <c r="CX176" s="1618"/>
      <c r="CY176" s="1618"/>
      <c r="CZ176" s="1618"/>
      <c r="DA176" s="1772"/>
      <c r="DB176" s="1617"/>
      <c r="DC176" s="1618"/>
      <c r="DD176" s="1618"/>
      <c r="DE176" s="1618"/>
      <c r="DF176" s="1618"/>
      <c r="DG176" s="1618"/>
      <c r="DH176" s="1618"/>
      <c r="DI176" s="1618"/>
      <c r="DJ176" s="1619"/>
    </row>
    <row r="177" spans="2:114" ht="24" customHeight="1">
      <c r="B177" s="1786"/>
      <c r="C177" s="1592"/>
      <c r="D177" s="1587" t="s">
        <v>4235</v>
      </c>
      <c r="E177" s="1588"/>
      <c r="F177" s="1588"/>
      <c r="G177" s="1588"/>
      <c r="H177" s="1588"/>
      <c r="I177" s="1588"/>
      <c r="J177" s="1588"/>
      <c r="K177" s="1588"/>
      <c r="L177" s="1588"/>
      <c r="M177" s="1588"/>
      <c r="N177" s="1588"/>
      <c r="O177" s="1588"/>
      <c r="P177" s="1589"/>
      <c r="Q177" s="1670" t="s">
        <v>6217</v>
      </c>
      <c r="R177" s="1605"/>
      <c r="S177" s="1605"/>
      <c r="T177" s="1606"/>
      <c r="U177" s="1603">
        <v>0.5736</v>
      </c>
      <c r="V177" s="1585"/>
      <c r="W177" s="1585"/>
      <c r="X177" s="1585"/>
      <c r="Y177" s="1585"/>
      <c r="Z177" s="1585"/>
      <c r="AA177" s="1585"/>
      <c r="AB177" s="1585"/>
      <c r="AC177" s="1610"/>
      <c r="AD177" s="1603">
        <v>12.160319999999999</v>
      </c>
      <c r="AE177" s="1585"/>
      <c r="AF177" s="1585"/>
      <c r="AG177" s="1585"/>
      <c r="AH177" s="1585"/>
      <c r="AI177" s="1585"/>
      <c r="AJ177" s="1585"/>
      <c r="AK177" s="1585"/>
      <c r="AL177" s="1610"/>
      <c r="AM177" s="1603">
        <v>55.25</v>
      </c>
      <c r="AN177" s="1585"/>
      <c r="AO177" s="1585"/>
      <c r="AP177" s="1585"/>
      <c r="AQ177" s="1585"/>
      <c r="AR177" s="1585"/>
      <c r="AS177" s="1585"/>
      <c r="AT177" s="1585"/>
      <c r="AU177" s="1610"/>
      <c r="AV177" s="1603">
        <v>1171.3</v>
      </c>
      <c r="AW177" s="1585"/>
      <c r="AX177" s="1585"/>
      <c r="AY177" s="1585"/>
      <c r="AZ177" s="1585"/>
      <c r="BA177" s="1585"/>
      <c r="BB177" s="1585"/>
      <c r="BC177" s="1585"/>
      <c r="BD177" s="1610"/>
      <c r="BE177" s="1603">
        <v>54.24</v>
      </c>
      <c r="BF177" s="1585"/>
      <c r="BG177" s="1585"/>
      <c r="BH177" s="1585"/>
      <c r="BI177" s="1585"/>
      <c r="BJ177" s="1585"/>
      <c r="BK177" s="1585"/>
      <c r="BL177" s="1585"/>
      <c r="BM177" s="1610"/>
      <c r="BN177" s="1603">
        <v>1149.8879999999999</v>
      </c>
      <c r="BO177" s="1585"/>
      <c r="BP177" s="1585"/>
      <c r="BQ177" s="1585"/>
      <c r="BR177" s="1585"/>
      <c r="BS177" s="1585"/>
      <c r="BT177" s="1585"/>
      <c r="BU177" s="1585"/>
      <c r="BV177" s="1610"/>
      <c r="BW177" s="765"/>
      <c r="BX177" s="765"/>
      <c r="BY177" s="765"/>
      <c r="BZ177" s="765"/>
      <c r="CA177" s="765"/>
      <c r="CB177" s="765"/>
      <c r="CC177" s="765"/>
      <c r="CD177" s="767"/>
      <c r="CE177" s="765"/>
      <c r="CF177" s="765"/>
      <c r="CG177" s="765"/>
      <c r="CH177" s="765"/>
      <c r="CI177" s="768"/>
      <c r="CJ177" s="765"/>
      <c r="CK177" s="765"/>
      <c r="CL177" s="765"/>
      <c r="CM177" s="765"/>
      <c r="CN177" s="765"/>
      <c r="CO177" s="765"/>
      <c r="CP177" s="765"/>
      <c r="CQ177" s="765"/>
      <c r="CR177" s="765"/>
      <c r="CS177" s="1614"/>
      <c r="CT177" s="1615"/>
      <c r="CU177" s="1615"/>
      <c r="CV177" s="1615"/>
      <c r="CW177" s="1615"/>
      <c r="CX177" s="1615"/>
      <c r="CY177" s="1615"/>
      <c r="CZ177" s="1615"/>
      <c r="DA177" s="1771"/>
      <c r="DB177" s="1614"/>
      <c r="DC177" s="1615"/>
      <c r="DD177" s="1615"/>
      <c r="DE177" s="1615"/>
      <c r="DF177" s="1615"/>
      <c r="DG177" s="1615"/>
      <c r="DH177" s="1615"/>
      <c r="DI177" s="1615"/>
      <c r="DJ177" s="1616"/>
    </row>
    <row r="178" spans="2:114" ht="24" customHeight="1">
      <c r="B178" s="1786"/>
      <c r="C178" s="1592"/>
      <c r="D178" s="1747"/>
      <c r="E178" s="1764"/>
      <c r="F178" s="1764"/>
      <c r="G178" s="1764"/>
      <c r="H178" s="1764"/>
      <c r="I178" s="1764"/>
      <c r="J178" s="1764"/>
      <c r="K178" s="1764"/>
      <c r="L178" s="1764"/>
      <c r="M178" s="1764"/>
      <c r="N178" s="1764"/>
      <c r="O178" s="1764"/>
      <c r="P178" s="1748"/>
      <c r="Q178" s="1672" t="s">
        <v>6218</v>
      </c>
      <c r="R178" s="1608"/>
      <c r="S178" s="1608"/>
      <c r="T178" s="1609"/>
      <c r="U178" s="1582"/>
      <c r="V178" s="1583"/>
      <c r="W178" s="1583"/>
      <c r="X178" s="1583"/>
      <c r="Y178" s="1583"/>
      <c r="Z178" s="1583"/>
      <c r="AA178" s="1583"/>
      <c r="AB178" s="1583"/>
      <c r="AC178" s="1593"/>
      <c r="AD178" s="1582" t="s">
        <v>4397</v>
      </c>
      <c r="AE178" s="1583"/>
      <c r="AF178" s="1583">
        <v>12.160319999999999</v>
      </c>
      <c r="AG178" s="1583"/>
      <c r="AH178" s="1583"/>
      <c r="AI178" s="1583"/>
      <c r="AJ178" s="1583"/>
      <c r="AK178" s="1583" t="s">
        <v>4465</v>
      </c>
      <c r="AL178" s="1593"/>
      <c r="AM178" s="1582"/>
      <c r="AN178" s="1583"/>
      <c r="AO178" s="1583"/>
      <c r="AP178" s="1583"/>
      <c r="AQ178" s="1583"/>
      <c r="AR178" s="1583"/>
      <c r="AS178" s="1583"/>
      <c r="AT178" s="1583"/>
      <c r="AU178" s="1593"/>
      <c r="AV178" s="1582" t="s">
        <v>4397</v>
      </c>
      <c r="AW178" s="1583"/>
      <c r="AX178" s="1583">
        <v>1171.3</v>
      </c>
      <c r="AY178" s="1583"/>
      <c r="AZ178" s="1583"/>
      <c r="BA178" s="1583"/>
      <c r="BB178" s="1583"/>
      <c r="BC178" s="1583" t="s">
        <v>4465</v>
      </c>
      <c r="BD178" s="1593"/>
      <c r="BE178" s="1582"/>
      <c r="BF178" s="1583"/>
      <c r="BG178" s="1583"/>
      <c r="BH178" s="1583"/>
      <c r="BI178" s="1583"/>
      <c r="BJ178" s="1583"/>
      <c r="BK178" s="1583"/>
      <c r="BL178" s="1583"/>
      <c r="BM178" s="1593"/>
      <c r="BN178" s="1582" t="s">
        <v>4397</v>
      </c>
      <c r="BO178" s="1583"/>
      <c r="BP178" s="1583">
        <v>1149.8879999999999</v>
      </c>
      <c r="BQ178" s="1583"/>
      <c r="BR178" s="1583"/>
      <c r="BS178" s="1583"/>
      <c r="BT178" s="1583"/>
      <c r="BU178" s="1583" t="s">
        <v>4465</v>
      </c>
      <c r="BV178" s="1593"/>
      <c r="BW178" s="765"/>
      <c r="BX178" s="765"/>
      <c r="BY178" s="765"/>
      <c r="BZ178" s="765"/>
      <c r="CA178" s="765"/>
      <c r="CB178" s="765"/>
      <c r="CC178" s="765"/>
      <c r="CD178" s="767"/>
      <c r="CE178" s="765"/>
      <c r="CF178" s="765"/>
      <c r="CG178" s="765"/>
      <c r="CH178" s="765"/>
      <c r="CI178" s="768"/>
      <c r="CJ178" s="765"/>
      <c r="CK178" s="765"/>
      <c r="CL178" s="765"/>
      <c r="CM178" s="765"/>
      <c r="CN178" s="765"/>
      <c r="CO178" s="765"/>
      <c r="CP178" s="765"/>
      <c r="CQ178" s="765"/>
      <c r="CR178" s="765"/>
      <c r="CS178" s="1617"/>
      <c r="CT178" s="1618"/>
      <c r="CU178" s="1618"/>
      <c r="CV178" s="1618"/>
      <c r="CW178" s="1618"/>
      <c r="CX178" s="1618"/>
      <c r="CY178" s="1618"/>
      <c r="CZ178" s="1618"/>
      <c r="DA178" s="1772"/>
      <c r="DB178" s="1617"/>
      <c r="DC178" s="1618"/>
      <c r="DD178" s="1618"/>
      <c r="DE178" s="1618"/>
      <c r="DF178" s="1618"/>
      <c r="DG178" s="1618"/>
      <c r="DH178" s="1618"/>
      <c r="DI178" s="1618"/>
      <c r="DJ178" s="1619"/>
    </row>
    <row r="179" spans="2:114" ht="24" customHeight="1">
      <c r="B179" s="1786"/>
      <c r="C179" s="1592"/>
      <c r="D179" s="1587" t="s">
        <v>4236</v>
      </c>
      <c r="E179" s="1588"/>
      <c r="F179" s="1588"/>
      <c r="G179" s="1588"/>
      <c r="H179" s="1588"/>
      <c r="I179" s="1588"/>
      <c r="J179" s="1588"/>
      <c r="K179" s="1588"/>
      <c r="L179" s="1588"/>
      <c r="M179" s="1588"/>
      <c r="N179" s="1588"/>
      <c r="O179" s="1588"/>
      <c r="P179" s="1589"/>
      <c r="Q179" s="1670" t="s">
        <v>4225</v>
      </c>
      <c r="R179" s="1605"/>
      <c r="S179" s="1605"/>
      <c r="T179" s="1606"/>
      <c r="U179" s="1603">
        <v>585.6</v>
      </c>
      <c r="V179" s="1585"/>
      <c r="W179" s="1585"/>
      <c r="X179" s="1585"/>
      <c r="Y179" s="1585"/>
      <c r="Z179" s="1585"/>
      <c r="AA179" s="1585"/>
      <c r="AB179" s="1585"/>
      <c r="AC179" s="1610"/>
      <c r="AD179" s="1603">
        <v>10013.760000000002</v>
      </c>
      <c r="AE179" s="1585"/>
      <c r="AF179" s="1585"/>
      <c r="AG179" s="1585"/>
      <c r="AH179" s="1585"/>
      <c r="AI179" s="1585"/>
      <c r="AJ179" s="1585"/>
      <c r="AK179" s="1585"/>
      <c r="AL179" s="1610"/>
      <c r="AM179" s="1603">
        <v>56.25</v>
      </c>
      <c r="AN179" s="1585"/>
      <c r="AO179" s="1585"/>
      <c r="AP179" s="1585"/>
      <c r="AQ179" s="1585"/>
      <c r="AR179" s="1585"/>
      <c r="AS179" s="1585"/>
      <c r="AT179" s="1585"/>
      <c r="AU179" s="1610"/>
      <c r="AV179" s="1603">
        <v>961.87500000000011</v>
      </c>
      <c r="AW179" s="1585"/>
      <c r="AX179" s="1585"/>
      <c r="AY179" s="1585"/>
      <c r="AZ179" s="1585"/>
      <c r="BA179" s="1585"/>
      <c r="BB179" s="1585"/>
      <c r="BC179" s="1585"/>
      <c r="BD179" s="1610"/>
      <c r="BE179" s="1603">
        <v>55.24</v>
      </c>
      <c r="BF179" s="1585"/>
      <c r="BG179" s="1585"/>
      <c r="BH179" s="1585"/>
      <c r="BI179" s="1585"/>
      <c r="BJ179" s="1585"/>
      <c r="BK179" s="1585"/>
      <c r="BL179" s="1585"/>
      <c r="BM179" s="1610"/>
      <c r="BN179" s="1603">
        <v>944.60400000000016</v>
      </c>
      <c r="BO179" s="1585"/>
      <c r="BP179" s="1585"/>
      <c r="BQ179" s="1585"/>
      <c r="BR179" s="1585"/>
      <c r="BS179" s="1585"/>
      <c r="BT179" s="1585"/>
      <c r="BU179" s="1585"/>
      <c r="BV179" s="1610"/>
      <c r="BW179" s="765"/>
      <c r="BX179" s="765"/>
      <c r="BY179" s="765"/>
      <c r="BZ179" s="765"/>
      <c r="CA179" s="765"/>
      <c r="CB179" s="765"/>
      <c r="CC179" s="765"/>
      <c r="CD179" s="767"/>
      <c r="CE179" s="765"/>
      <c r="CF179" s="765"/>
      <c r="CG179" s="765"/>
      <c r="CH179" s="765"/>
      <c r="CI179" s="768"/>
      <c r="CJ179" s="765"/>
      <c r="CK179" s="765"/>
      <c r="CL179" s="765"/>
      <c r="CM179" s="765"/>
      <c r="CN179" s="765"/>
      <c r="CO179" s="765"/>
      <c r="CP179" s="765"/>
      <c r="CQ179" s="765"/>
      <c r="CR179" s="765"/>
      <c r="CS179" s="1614"/>
      <c r="CT179" s="1615"/>
      <c r="CU179" s="1615"/>
      <c r="CV179" s="1615"/>
      <c r="CW179" s="1615"/>
      <c r="CX179" s="1615"/>
      <c r="CY179" s="1615"/>
      <c r="CZ179" s="1615"/>
      <c r="DA179" s="1771"/>
      <c r="DB179" s="1614"/>
      <c r="DC179" s="1615"/>
      <c r="DD179" s="1615"/>
      <c r="DE179" s="1615"/>
      <c r="DF179" s="1615"/>
      <c r="DG179" s="1615"/>
      <c r="DH179" s="1615"/>
      <c r="DI179" s="1615"/>
      <c r="DJ179" s="1616"/>
    </row>
    <row r="180" spans="2:114" ht="24" customHeight="1">
      <c r="B180" s="1786"/>
      <c r="C180" s="1592"/>
      <c r="D180" s="1747"/>
      <c r="E180" s="1764"/>
      <c r="F180" s="1764"/>
      <c r="G180" s="1764"/>
      <c r="H180" s="1764"/>
      <c r="I180" s="1764"/>
      <c r="J180" s="1764"/>
      <c r="K180" s="1764"/>
      <c r="L180" s="1764"/>
      <c r="M180" s="1764"/>
      <c r="N180" s="1764"/>
      <c r="O180" s="1764"/>
      <c r="P180" s="1748"/>
      <c r="Q180" s="1672"/>
      <c r="R180" s="1608"/>
      <c r="S180" s="1608"/>
      <c r="T180" s="1609"/>
      <c r="U180" s="1582"/>
      <c r="V180" s="1583"/>
      <c r="W180" s="1583"/>
      <c r="X180" s="1583"/>
      <c r="Y180" s="1583"/>
      <c r="Z180" s="1583"/>
      <c r="AA180" s="1583"/>
      <c r="AB180" s="1583"/>
      <c r="AC180" s="1593"/>
      <c r="AD180" s="1582" t="s">
        <v>4397</v>
      </c>
      <c r="AE180" s="1583"/>
      <c r="AF180" s="1583">
        <v>10013.760000000002</v>
      </c>
      <c r="AG180" s="1583"/>
      <c r="AH180" s="1583"/>
      <c r="AI180" s="1583"/>
      <c r="AJ180" s="1583"/>
      <c r="AK180" s="1583" t="s">
        <v>4465</v>
      </c>
      <c r="AL180" s="1593"/>
      <c r="AM180" s="1582"/>
      <c r="AN180" s="1583"/>
      <c r="AO180" s="1583"/>
      <c r="AP180" s="1583"/>
      <c r="AQ180" s="1583"/>
      <c r="AR180" s="1583"/>
      <c r="AS180" s="1583"/>
      <c r="AT180" s="1583"/>
      <c r="AU180" s="1593"/>
      <c r="AV180" s="1582" t="s">
        <v>4397</v>
      </c>
      <c r="AW180" s="1583"/>
      <c r="AX180" s="1583">
        <v>961.87500000000011</v>
      </c>
      <c r="AY180" s="1583"/>
      <c r="AZ180" s="1583"/>
      <c r="BA180" s="1583"/>
      <c r="BB180" s="1583"/>
      <c r="BC180" s="1583" t="s">
        <v>4465</v>
      </c>
      <c r="BD180" s="1593"/>
      <c r="BE180" s="1582"/>
      <c r="BF180" s="1583"/>
      <c r="BG180" s="1583"/>
      <c r="BH180" s="1583"/>
      <c r="BI180" s="1583"/>
      <c r="BJ180" s="1583"/>
      <c r="BK180" s="1583"/>
      <c r="BL180" s="1583"/>
      <c r="BM180" s="1593"/>
      <c r="BN180" s="1582" t="s">
        <v>4397</v>
      </c>
      <c r="BO180" s="1583"/>
      <c r="BP180" s="1583">
        <v>944.60400000000016</v>
      </c>
      <c r="BQ180" s="1583"/>
      <c r="BR180" s="1583"/>
      <c r="BS180" s="1583"/>
      <c r="BT180" s="1583"/>
      <c r="BU180" s="1583" t="s">
        <v>4465</v>
      </c>
      <c r="BV180" s="1593"/>
      <c r="BW180" s="765"/>
      <c r="BX180" s="765"/>
      <c r="BY180" s="765"/>
      <c r="BZ180" s="765"/>
      <c r="CA180" s="765"/>
      <c r="CB180" s="765"/>
      <c r="CC180" s="765"/>
      <c r="CD180" s="767"/>
      <c r="CE180" s="765"/>
      <c r="CF180" s="765"/>
      <c r="CG180" s="765"/>
      <c r="CH180" s="765"/>
      <c r="CI180" s="768"/>
      <c r="CJ180" s="765"/>
      <c r="CK180" s="765"/>
      <c r="CL180" s="765"/>
      <c r="CM180" s="765"/>
      <c r="CN180" s="765"/>
      <c r="CO180" s="765"/>
      <c r="CP180" s="765"/>
      <c r="CQ180" s="765"/>
      <c r="CR180" s="765"/>
      <c r="CS180" s="1617"/>
      <c r="CT180" s="1618"/>
      <c r="CU180" s="1618"/>
      <c r="CV180" s="1618"/>
      <c r="CW180" s="1618"/>
      <c r="CX180" s="1618"/>
      <c r="CY180" s="1618"/>
      <c r="CZ180" s="1618"/>
      <c r="DA180" s="1772"/>
      <c r="DB180" s="1617"/>
      <c r="DC180" s="1618"/>
      <c r="DD180" s="1618"/>
      <c r="DE180" s="1618"/>
      <c r="DF180" s="1618"/>
      <c r="DG180" s="1618"/>
      <c r="DH180" s="1618"/>
      <c r="DI180" s="1618"/>
      <c r="DJ180" s="1619"/>
    </row>
    <row r="181" spans="2:114" ht="24" customHeight="1">
      <c r="B181" s="1786"/>
      <c r="C181" s="1592"/>
      <c r="D181" s="1587" t="s">
        <v>4237</v>
      </c>
      <c r="E181" s="1588"/>
      <c r="F181" s="1588"/>
      <c r="G181" s="1588"/>
      <c r="H181" s="1588"/>
      <c r="I181" s="1588"/>
      <c r="J181" s="1588"/>
      <c r="K181" s="1588"/>
      <c r="L181" s="1588"/>
      <c r="M181" s="1588"/>
      <c r="N181" s="1588"/>
      <c r="O181" s="1588"/>
      <c r="P181" s="1589"/>
      <c r="Q181" s="1670" t="s">
        <v>4225</v>
      </c>
      <c r="R181" s="1605"/>
      <c r="S181" s="1605"/>
      <c r="T181" s="1606"/>
      <c r="U181" s="1603">
        <v>597.6</v>
      </c>
      <c r="V181" s="1585"/>
      <c r="W181" s="1585"/>
      <c r="X181" s="1585"/>
      <c r="Y181" s="1585"/>
      <c r="Z181" s="1585"/>
      <c r="AA181" s="1585"/>
      <c r="AB181" s="1585"/>
      <c r="AC181" s="1610"/>
      <c r="AD181" s="1603">
        <v>84859.199999999997</v>
      </c>
      <c r="AE181" s="1585"/>
      <c r="AF181" s="1585"/>
      <c r="AG181" s="1585"/>
      <c r="AH181" s="1585"/>
      <c r="AI181" s="1585"/>
      <c r="AJ181" s="1585"/>
      <c r="AK181" s="1585"/>
      <c r="AL181" s="1610"/>
      <c r="AM181" s="1603">
        <v>57.25</v>
      </c>
      <c r="AN181" s="1585"/>
      <c r="AO181" s="1585"/>
      <c r="AP181" s="1585"/>
      <c r="AQ181" s="1585"/>
      <c r="AR181" s="1585"/>
      <c r="AS181" s="1585"/>
      <c r="AT181" s="1585"/>
      <c r="AU181" s="1610"/>
      <c r="AV181" s="1603">
        <v>8129.5</v>
      </c>
      <c r="AW181" s="1585"/>
      <c r="AX181" s="1585"/>
      <c r="AY181" s="1585"/>
      <c r="AZ181" s="1585"/>
      <c r="BA181" s="1585"/>
      <c r="BB181" s="1585"/>
      <c r="BC181" s="1585"/>
      <c r="BD181" s="1610"/>
      <c r="BE181" s="1603">
        <v>56.24</v>
      </c>
      <c r="BF181" s="1585"/>
      <c r="BG181" s="1585"/>
      <c r="BH181" s="1585"/>
      <c r="BI181" s="1585"/>
      <c r="BJ181" s="1585"/>
      <c r="BK181" s="1585"/>
      <c r="BL181" s="1585"/>
      <c r="BM181" s="1610"/>
      <c r="BN181" s="1603">
        <v>7986.08</v>
      </c>
      <c r="BO181" s="1585"/>
      <c r="BP181" s="1585"/>
      <c r="BQ181" s="1585"/>
      <c r="BR181" s="1585"/>
      <c r="BS181" s="1585"/>
      <c r="BT181" s="1585"/>
      <c r="BU181" s="1585"/>
      <c r="BV181" s="1610"/>
      <c r="BW181" s="765"/>
      <c r="BX181" s="765"/>
      <c r="BY181" s="765"/>
      <c r="BZ181" s="765"/>
      <c r="CA181" s="765"/>
      <c r="CB181" s="765"/>
      <c r="CC181" s="765"/>
      <c r="CD181" s="767"/>
      <c r="CE181" s="765"/>
      <c r="CF181" s="765"/>
      <c r="CG181" s="765"/>
      <c r="CH181" s="765"/>
      <c r="CI181" s="768"/>
      <c r="CJ181" s="765"/>
      <c r="CK181" s="765"/>
      <c r="CL181" s="765"/>
      <c r="CM181" s="765"/>
      <c r="CN181" s="765"/>
      <c r="CO181" s="765"/>
      <c r="CP181" s="765"/>
      <c r="CQ181" s="765"/>
      <c r="CR181" s="765"/>
      <c r="CS181" s="1614"/>
      <c r="CT181" s="1615"/>
      <c r="CU181" s="1615"/>
      <c r="CV181" s="1615"/>
      <c r="CW181" s="1615"/>
      <c r="CX181" s="1615"/>
      <c r="CY181" s="1615"/>
      <c r="CZ181" s="1615"/>
      <c r="DA181" s="1771"/>
      <c r="DB181" s="1614"/>
      <c r="DC181" s="1615"/>
      <c r="DD181" s="1615"/>
      <c r="DE181" s="1615"/>
      <c r="DF181" s="1615"/>
      <c r="DG181" s="1615"/>
      <c r="DH181" s="1615"/>
      <c r="DI181" s="1615"/>
      <c r="DJ181" s="1616"/>
    </row>
    <row r="182" spans="2:114" ht="24" customHeight="1">
      <c r="B182" s="1786"/>
      <c r="C182" s="1592"/>
      <c r="D182" s="1747"/>
      <c r="E182" s="1764"/>
      <c r="F182" s="1764"/>
      <c r="G182" s="1764"/>
      <c r="H182" s="1764"/>
      <c r="I182" s="1764"/>
      <c r="J182" s="1764"/>
      <c r="K182" s="1764"/>
      <c r="L182" s="1764"/>
      <c r="M182" s="1764"/>
      <c r="N182" s="1764"/>
      <c r="O182" s="1764"/>
      <c r="P182" s="1748"/>
      <c r="Q182" s="1672"/>
      <c r="R182" s="1608"/>
      <c r="S182" s="1608"/>
      <c r="T182" s="1609"/>
      <c r="U182" s="1582"/>
      <c r="V182" s="1583"/>
      <c r="W182" s="1583"/>
      <c r="X182" s="1583"/>
      <c r="Y182" s="1583"/>
      <c r="Z182" s="1583"/>
      <c r="AA182" s="1583"/>
      <c r="AB182" s="1583"/>
      <c r="AC182" s="1593"/>
      <c r="AD182" s="1582" t="s">
        <v>4397</v>
      </c>
      <c r="AE182" s="1583"/>
      <c r="AF182" s="1583">
        <v>84859.199999999997</v>
      </c>
      <c r="AG182" s="1583"/>
      <c r="AH182" s="1583"/>
      <c r="AI182" s="1583"/>
      <c r="AJ182" s="1583"/>
      <c r="AK182" s="1583" t="s">
        <v>4465</v>
      </c>
      <c r="AL182" s="1593"/>
      <c r="AM182" s="1582"/>
      <c r="AN182" s="1583"/>
      <c r="AO182" s="1583"/>
      <c r="AP182" s="1583"/>
      <c r="AQ182" s="1583"/>
      <c r="AR182" s="1583"/>
      <c r="AS182" s="1583"/>
      <c r="AT182" s="1583"/>
      <c r="AU182" s="1593"/>
      <c r="AV182" s="1582" t="s">
        <v>4397</v>
      </c>
      <c r="AW182" s="1583"/>
      <c r="AX182" s="1583">
        <v>8129.5</v>
      </c>
      <c r="AY182" s="1583"/>
      <c r="AZ182" s="1583"/>
      <c r="BA182" s="1583"/>
      <c r="BB182" s="1583"/>
      <c r="BC182" s="1583" t="s">
        <v>4465</v>
      </c>
      <c r="BD182" s="1593"/>
      <c r="BE182" s="1582"/>
      <c r="BF182" s="1583"/>
      <c r="BG182" s="1583"/>
      <c r="BH182" s="1583"/>
      <c r="BI182" s="1583"/>
      <c r="BJ182" s="1583"/>
      <c r="BK182" s="1583"/>
      <c r="BL182" s="1583"/>
      <c r="BM182" s="1593"/>
      <c r="BN182" s="1582" t="s">
        <v>4397</v>
      </c>
      <c r="BO182" s="1583"/>
      <c r="BP182" s="1583">
        <v>7986.08</v>
      </c>
      <c r="BQ182" s="1583"/>
      <c r="BR182" s="1583"/>
      <c r="BS182" s="1583"/>
      <c r="BT182" s="1583"/>
      <c r="BU182" s="1583" t="s">
        <v>4465</v>
      </c>
      <c r="BV182" s="1593"/>
      <c r="BW182" s="765"/>
      <c r="BX182" s="765"/>
      <c r="BY182" s="765"/>
      <c r="BZ182" s="765"/>
      <c r="CA182" s="765"/>
      <c r="CB182" s="765"/>
      <c r="CC182" s="765"/>
      <c r="CD182" s="767"/>
      <c r="CE182" s="765"/>
      <c r="CF182" s="765"/>
      <c r="CG182" s="765"/>
      <c r="CH182" s="765"/>
      <c r="CI182" s="768"/>
      <c r="CJ182" s="765"/>
      <c r="CK182" s="765"/>
      <c r="CL182" s="765"/>
      <c r="CM182" s="765"/>
      <c r="CN182" s="765"/>
      <c r="CO182" s="765"/>
      <c r="CP182" s="765"/>
      <c r="CQ182" s="765"/>
      <c r="CR182" s="765"/>
      <c r="CS182" s="1617"/>
      <c r="CT182" s="1618"/>
      <c r="CU182" s="1618"/>
      <c r="CV182" s="1618"/>
      <c r="CW182" s="1618"/>
      <c r="CX182" s="1618"/>
      <c r="CY182" s="1618"/>
      <c r="CZ182" s="1618"/>
      <c r="DA182" s="1772"/>
      <c r="DB182" s="1617"/>
      <c r="DC182" s="1618"/>
      <c r="DD182" s="1618"/>
      <c r="DE182" s="1618"/>
      <c r="DF182" s="1618"/>
      <c r="DG182" s="1618"/>
      <c r="DH182" s="1618"/>
      <c r="DI182" s="1618"/>
      <c r="DJ182" s="1619"/>
    </row>
    <row r="183" spans="2:114" ht="24" customHeight="1">
      <c r="B183" s="1786"/>
      <c r="C183" s="1592"/>
      <c r="D183" s="1587" t="s">
        <v>4238</v>
      </c>
      <c r="E183" s="1588"/>
      <c r="F183" s="1588"/>
      <c r="G183" s="1588"/>
      <c r="H183" s="1588"/>
      <c r="I183" s="1588"/>
      <c r="J183" s="1588"/>
      <c r="K183" s="1588"/>
      <c r="L183" s="1588"/>
      <c r="M183" s="1588"/>
      <c r="N183" s="1588"/>
      <c r="O183" s="1588"/>
      <c r="P183" s="1589"/>
      <c r="Q183" s="1670" t="s">
        <v>4225</v>
      </c>
      <c r="R183" s="1605"/>
      <c r="S183" s="1605"/>
      <c r="T183" s="1606"/>
      <c r="U183" s="1603">
        <v>609.6</v>
      </c>
      <c r="V183" s="1585"/>
      <c r="W183" s="1585"/>
      <c r="X183" s="1585"/>
      <c r="Y183" s="1585"/>
      <c r="Z183" s="1585"/>
      <c r="AA183" s="1585"/>
      <c r="AB183" s="1585"/>
      <c r="AC183" s="1610"/>
      <c r="AD183" s="1603">
        <v>13716</v>
      </c>
      <c r="AE183" s="1585"/>
      <c r="AF183" s="1585"/>
      <c r="AG183" s="1585"/>
      <c r="AH183" s="1585"/>
      <c r="AI183" s="1585"/>
      <c r="AJ183" s="1585"/>
      <c r="AK183" s="1585"/>
      <c r="AL183" s="1610"/>
      <c r="AM183" s="1603">
        <v>58.25</v>
      </c>
      <c r="AN183" s="1585"/>
      <c r="AO183" s="1585"/>
      <c r="AP183" s="1585"/>
      <c r="AQ183" s="1585"/>
      <c r="AR183" s="1585"/>
      <c r="AS183" s="1585"/>
      <c r="AT183" s="1585"/>
      <c r="AU183" s="1610"/>
      <c r="AV183" s="1603">
        <v>1310.625</v>
      </c>
      <c r="AW183" s="1585"/>
      <c r="AX183" s="1585"/>
      <c r="AY183" s="1585"/>
      <c r="AZ183" s="1585"/>
      <c r="BA183" s="1585"/>
      <c r="BB183" s="1585"/>
      <c r="BC183" s="1585"/>
      <c r="BD183" s="1610"/>
      <c r="BE183" s="1603">
        <v>57.24</v>
      </c>
      <c r="BF183" s="1585"/>
      <c r="BG183" s="1585"/>
      <c r="BH183" s="1585"/>
      <c r="BI183" s="1585"/>
      <c r="BJ183" s="1585"/>
      <c r="BK183" s="1585"/>
      <c r="BL183" s="1585"/>
      <c r="BM183" s="1610"/>
      <c r="BN183" s="1603">
        <v>1287.9000000000001</v>
      </c>
      <c r="BO183" s="1585"/>
      <c r="BP183" s="1585"/>
      <c r="BQ183" s="1585"/>
      <c r="BR183" s="1585"/>
      <c r="BS183" s="1585"/>
      <c r="BT183" s="1585"/>
      <c r="BU183" s="1585"/>
      <c r="BV183" s="1610"/>
      <c r="BW183" s="765"/>
      <c r="BX183" s="765"/>
      <c r="BY183" s="765"/>
      <c r="BZ183" s="765"/>
      <c r="CA183" s="765"/>
      <c r="CB183" s="765"/>
      <c r="CC183" s="765"/>
      <c r="CD183" s="767"/>
      <c r="CE183" s="765"/>
      <c r="CF183" s="765"/>
      <c r="CG183" s="765"/>
      <c r="CH183" s="765"/>
      <c r="CI183" s="768"/>
      <c r="CJ183" s="765"/>
      <c r="CK183" s="765"/>
      <c r="CL183" s="765"/>
      <c r="CM183" s="765"/>
      <c r="CN183" s="765"/>
      <c r="CO183" s="765"/>
      <c r="CP183" s="765"/>
      <c r="CQ183" s="765"/>
      <c r="CR183" s="765"/>
      <c r="CS183" s="1614"/>
      <c r="CT183" s="1615"/>
      <c r="CU183" s="1615"/>
      <c r="CV183" s="1615"/>
      <c r="CW183" s="1615"/>
      <c r="CX183" s="1615"/>
      <c r="CY183" s="1615"/>
      <c r="CZ183" s="1615"/>
      <c r="DA183" s="1771"/>
      <c r="DB183" s="1614"/>
      <c r="DC183" s="1615"/>
      <c r="DD183" s="1615"/>
      <c r="DE183" s="1615"/>
      <c r="DF183" s="1615"/>
      <c r="DG183" s="1615"/>
      <c r="DH183" s="1615"/>
      <c r="DI183" s="1615"/>
      <c r="DJ183" s="1616"/>
    </row>
    <row r="184" spans="2:114" ht="24" customHeight="1">
      <c r="B184" s="1786"/>
      <c r="C184" s="1592"/>
      <c r="D184" s="1747"/>
      <c r="E184" s="1764"/>
      <c r="F184" s="1764"/>
      <c r="G184" s="1764"/>
      <c r="H184" s="1764"/>
      <c r="I184" s="1764"/>
      <c r="J184" s="1764"/>
      <c r="K184" s="1764"/>
      <c r="L184" s="1764"/>
      <c r="M184" s="1764"/>
      <c r="N184" s="1764"/>
      <c r="O184" s="1764"/>
      <c r="P184" s="1748"/>
      <c r="Q184" s="1672"/>
      <c r="R184" s="1608"/>
      <c r="S184" s="1608"/>
      <c r="T184" s="1609"/>
      <c r="U184" s="1582"/>
      <c r="V184" s="1583"/>
      <c r="W184" s="1583"/>
      <c r="X184" s="1583"/>
      <c r="Y184" s="1583"/>
      <c r="Z184" s="1583"/>
      <c r="AA184" s="1583"/>
      <c r="AB184" s="1583"/>
      <c r="AC184" s="1593"/>
      <c r="AD184" s="1582" t="s">
        <v>4397</v>
      </c>
      <c r="AE184" s="1583"/>
      <c r="AF184" s="1583">
        <v>13716</v>
      </c>
      <c r="AG184" s="1583"/>
      <c r="AH184" s="1583"/>
      <c r="AI184" s="1583"/>
      <c r="AJ184" s="1583"/>
      <c r="AK184" s="1583" t="s">
        <v>4465</v>
      </c>
      <c r="AL184" s="1593"/>
      <c r="AM184" s="1582"/>
      <c r="AN184" s="1583"/>
      <c r="AO184" s="1583"/>
      <c r="AP184" s="1583"/>
      <c r="AQ184" s="1583"/>
      <c r="AR184" s="1583"/>
      <c r="AS184" s="1583"/>
      <c r="AT184" s="1583"/>
      <c r="AU184" s="1593"/>
      <c r="AV184" s="1582" t="s">
        <v>4397</v>
      </c>
      <c r="AW184" s="1583"/>
      <c r="AX184" s="1583">
        <v>1310.625</v>
      </c>
      <c r="AY184" s="1583"/>
      <c r="AZ184" s="1583"/>
      <c r="BA184" s="1583"/>
      <c r="BB184" s="1583"/>
      <c r="BC184" s="1583" t="s">
        <v>4465</v>
      </c>
      <c r="BD184" s="1593"/>
      <c r="BE184" s="1582"/>
      <c r="BF184" s="1583"/>
      <c r="BG184" s="1583"/>
      <c r="BH184" s="1583"/>
      <c r="BI184" s="1583"/>
      <c r="BJ184" s="1583"/>
      <c r="BK184" s="1583"/>
      <c r="BL184" s="1583"/>
      <c r="BM184" s="1593"/>
      <c r="BN184" s="1582" t="s">
        <v>4397</v>
      </c>
      <c r="BO184" s="1583"/>
      <c r="BP184" s="1583">
        <v>1287.9000000000001</v>
      </c>
      <c r="BQ184" s="1583"/>
      <c r="BR184" s="1583"/>
      <c r="BS184" s="1583"/>
      <c r="BT184" s="1583"/>
      <c r="BU184" s="1583" t="s">
        <v>4465</v>
      </c>
      <c r="BV184" s="1593"/>
      <c r="BW184" s="765"/>
      <c r="BX184" s="765"/>
      <c r="BY184" s="765"/>
      <c r="BZ184" s="765"/>
      <c r="CA184" s="765"/>
      <c r="CB184" s="765"/>
      <c r="CC184" s="765"/>
      <c r="CD184" s="767"/>
      <c r="CE184" s="765"/>
      <c r="CF184" s="765"/>
      <c r="CG184" s="765"/>
      <c r="CH184" s="765"/>
      <c r="CI184" s="768"/>
      <c r="CJ184" s="765"/>
      <c r="CK184" s="765"/>
      <c r="CL184" s="765"/>
      <c r="CM184" s="765"/>
      <c r="CN184" s="765"/>
      <c r="CO184" s="765"/>
      <c r="CP184" s="765"/>
      <c r="CQ184" s="765"/>
      <c r="CR184" s="765"/>
      <c r="CS184" s="1617"/>
      <c r="CT184" s="1618"/>
      <c r="CU184" s="1618"/>
      <c r="CV184" s="1618"/>
      <c r="CW184" s="1618"/>
      <c r="CX184" s="1618"/>
      <c r="CY184" s="1618"/>
      <c r="CZ184" s="1618"/>
      <c r="DA184" s="1772"/>
      <c r="DB184" s="1617"/>
      <c r="DC184" s="1618"/>
      <c r="DD184" s="1618"/>
      <c r="DE184" s="1618"/>
      <c r="DF184" s="1618"/>
      <c r="DG184" s="1618"/>
      <c r="DH184" s="1618"/>
      <c r="DI184" s="1618"/>
      <c r="DJ184" s="1619"/>
    </row>
    <row r="185" spans="2:114" ht="24" customHeight="1">
      <c r="B185" s="1786"/>
      <c r="C185" s="1592"/>
      <c r="D185" s="1587" t="s">
        <v>4394</v>
      </c>
      <c r="E185" s="1588"/>
      <c r="F185" s="1588"/>
      <c r="G185" s="1589"/>
      <c r="H185" s="1789" t="s">
        <v>3095</v>
      </c>
      <c r="I185" s="1588" t="s">
        <v>7245</v>
      </c>
      <c r="J185" s="1588"/>
      <c r="K185" s="1588"/>
      <c r="L185" s="1588"/>
      <c r="M185" s="1588"/>
      <c r="N185" s="1588"/>
      <c r="O185" s="1588"/>
      <c r="P185" s="1589" t="s">
        <v>4222</v>
      </c>
      <c r="Q185" s="1670" t="s">
        <v>7261</v>
      </c>
      <c r="R185" s="1605"/>
      <c r="S185" s="1605"/>
      <c r="T185" s="1606"/>
      <c r="U185" s="1603">
        <v>621.6</v>
      </c>
      <c r="V185" s="1585"/>
      <c r="W185" s="1585"/>
      <c r="X185" s="1585"/>
      <c r="Y185" s="1585"/>
      <c r="Z185" s="1585"/>
      <c r="AA185" s="1585"/>
      <c r="AB185" s="1585"/>
      <c r="AC185" s="1610"/>
      <c r="AD185" s="1603">
        <v>29215.200000000001</v>
      </c>
      <c r="AE185" s="1585"/>
      <c r="AF185" s="1585"/>
      <c r="AG185" s="1585"/>
      <c r="AH185" s="1585"/>
      <c r="AI185" s="1585"/>
      <c r="AJ185" s="1585"/>
      <c r="AK185" s="1585"/>
      <c r="AL185" s="1610"/>
      <c r="AM185" s="1603">
        <v>59.25</v>
      </c>
      <c r="AN185" s="1585"/>
      <c r="AO185" s="1585"/>
      <c r="AP185" s="1585"/>
      <c r="AQ185" s="1585"/>
      <c r="AR185" s="1585"/>
      <c r="AS185" s="1585"/>
      <c r="AT185" s="1585"/>
      <c r="AU185" s="1610"/>
      <c r="AV185" s="1603">
        <v>2784.75</v>
      </c>
      <c r="AW185" s="1585"/>
      <c r="AX185" s="1585"/>
      <c r="AY185" s="1585"/>
      <c r="AZ185" s="1585"/>
      <c r="BA185" s="1585"/>
      <c r="BB185" s="1585"/>
      <c r="BC185" s="1585"/>
      <c r="BD185" s="1610"/>
      <c r="BE185" s="1603">
        <v>58.24</v>
      </c>
      <c r="BF185" s="1585"/>
      <c r="BG185" s="1585"/>
      <c r="BH185" s="1585"/>
      <c r="BI185" s="1585"/>
      <c r="BJ185" s="1585"/>
      <c r="BK185" s="1585"/>
      <c r="BL185" s="1585"/>
      <c r="BM185" s="1610"/>
      <c r="BN185" s="1603">
        <v>2737.28</v>
      </c>
      <c r="BO185" s="1585"/>
      <c r="BP185" s="1585"/>
      <c r="BQ185" s="1585"/>
      <c r="BR185" s="1585"/>
      <c r="BS185" s="1585"/>
      <c r="BT185" s="1585"/>
      <c r="BU185" s="1585"/>
      <c r="BV185" s="1610"/>
      <c r="BW185" s="765"/>
      <c r="BX185" s="765"/>
      <c r="BY185" s="765"/>
      <c r="BZ185" s="765"/>
      <c r="CA185" s="765"/>
      <c r="CB185" s="765"/>
      <c r="CC185" s="765"/>
      <c r="CD185" s="767"/>
      <c r="CE185" s="765"/>
      <c r="CF185" s="765"/>
      <c r="CG185" s="765"/>
      <c r="CH185" s="765"/>
      <c r="CI185" s="768"/>
      <c r="CJ185" s="765"/>
      <c r="CK185" s="765"/>
      <c r="CL185" s="765"/>
      <c r="CM185" s="765"/>
      <c r="CN185" s="765"/>
      <c r="CO185" s="765"/>
      <c r="CP185" s="765"/>
      <c r="CQ185" s="765"/>
      <c r="CR185" s="765"/>
      <c r="CS185" s="1614"/>
      <c r="CT185" s="1615"/>
      <c r="CU185" s="1615"/>
      <c r="CV185" s="1615"/>
      <c r="CW185" s="1615"/>
      <c r="CX185" s="1615"/>
      <c r="CY185" s="1615"/>
      <c r="CZ185" s="1615"/>
      <c r="DA185" s="1771"/>
      <c r="DB185" s="1614"/>
      <c r="DC185" s="1615"/>
      <c r="DD185" s="1615"/>
      <c r="DE185" s="1615"/>
      <c r="DF185" s="1615"/>
      <c r="DG185" s="1615"/>
      <c r="DH185" s="1615"/>
      <c r="DI185" s="1615"/>
      <c r="DJ185" s="1616"/>
    </row>
    <row r="186" spans="2:114" ht="24" customHeight="1">
      <c r="B186" s="1786"/>
      <c r="C186" s="1592"/>
      <c r="D186" s="1590"/>
      <c r="E186" s="1591"/>
      <c r="F186" s="1591"/>
      <c r="G186" s="1592"/>
      <c r="H186" s="1790"/>
      <c r="I186" s="1764"/>
      <c r="J186" s="1764"/>
      <c r="K186" s="1764"/>
      <c r="L186" s="1764"/>
      <c r="M186" s="1764"/>
      <c r="N186" s="1764"/>
      <c r="O186" s="1764"/>
      <c r="P186" s="1748"/>
      <c r="Q186" s="1672" t="s">
        <v>6</v>
      </c>
      <c r="R186" s="1608"/>
      <c r="S186" s="1608"/>
      <c r="T186" s="1609"/>
      <c r="U186" s="1582"/>
      <c r="V186" s="1583"/>
      <c r="W186" s="1583"/>
      <c r="X186" s="1583"/>
      <c r="Y186" s="1583"/>
      <c r="Z186" s="1583"/>
      <c r="AA186" s="1583"/>
      <c r="AB186" s="1583"/>
      <c r="AC186" s="1593"/>
      <c r="AD186" s="1582" t="s">
        <v>4397</v>
      </c>
      <c r="AE186" s="1583"/>
      <c r="AF186" s="1583">
        <v>29215.200000000001</v>
      </c>
      <c r="AG186" s="1583"/>
      <c r="AH186" s="1583"/>
      <c r="AI186" s="1583"/>
      <c r="AJ186" s="1583"/>
      <c r="AK186" s="1583" t="s">
        <v>4465</v>
      </c>
      <c r="AL186" s="1593"/>
      <c r="AM186" s="1582"/>
      <c r="AN186" s="1583"/>
      <c r="AO186" s="1583"/>
      <c r="AP186" s="1583"/>
      <c r="AQ186" s="1583"/>
      <c r="AR186" s="1583"/>
      <c r="AS186" s="1583"/>
      <c r="AT186" s="1583"/>
      <c r="AU186" s="1593"/>
      <c r="AV186" s="1582" t="s">
        <v>4397</v>
      </c>
      <c r="AW186" s="1583"/>
      <c r="AX186" s="1583">
        <v>2784.75</v>
      </c>
      <c r="AY186" s="1583"/>
      <c r="AZ186" s="1583"/>
      <c r="BA186" s="1583"/>
      <c r="BB186" s="1583"/>
      <c r="BC186" s="1583" t="s">
        <v>4465</v>
      </c>
      <c r="BD186" s="1593"/>
      <c r="BE186" s="1582"/>
      <c r="BF186" s="1583"/>
      <c r="BG186" s="1583"/>
      <c r="BH186" s="1583"/>
      <c r="BI186" s="1583"/>
      <c r="BJ186" s="1583"/>
      <c r="BK186" s="1583"/>
      <c r="BL186" s="1583"/>
      <c r="BM186" s="1593"/>
      <c r="BN186" s="1582" t="s">
        <v>4397</v>
      </c>
      <c r="BO186" s="1583"/>
      <c r="BP186" s="1583">
        <v>2737.28</v>
      </c>
      <c r="BQ186" s="1583"/>
      <c r="BR186" s="1583"/>
      <c r="BS186" s="1583"/>
      <c r="BT186" s="1583"/>
      <c r="BU186" s="1583" t="s">
        <v>4465</v>
      </c>
      <c r="BV186" s="1593"/>
      <c r="BW186" s="765"/>
      <c r="BX186" s="765"/>
      <c r="BY186" s="765"/>
      <c r="BZ186" s="765"/>
      <c r="CA186" s="765"/>
      <c r="CB186" s="765"/>
      <c r="CC186" s="765"/>
      <c r="CD186" s="767"/>
      <c r="CE186" s="765"/>
      <c r="CF186" s="765"/>
      <c r="CG186" s="765"/>
      <c r="CH186" s="765"/>
      <c r="CI186" s="768"/>
      <c r="CJ186" s="765"/>
      <c r="CK186" s="765"/>
      <c r="CL186" s="765"/>
      <c r="CM186" s="765"/>
      <c r="CN186" s="765"/>
      <c r="CO186" s="765"/>
      <c r="CP186" s="765"/>
      <c r="CQ186" s="765"/>
      <c r="CR186" s="765"/>
      <c r="CS186" s="1617"/>
      <c r="CT186" s="1618"/>
      <c r="CU186" s="1618"/>
      <c r="CV186" s="1618"/>
      <c r="CW186" s="1618"/>
      <c r="CX186" s="1618"/>
      <c r="CY186" s="1618"/>
      <c r="CZ186" s="1618"/>
      <c r="DA186" s="1772"/>
      <c r="DB186" s="1617"/>
      <c r="DC186" s="1618"/>
      <c r="DD186" s="1618"/>
      <c r="DE186" s="1618"/>
      <c r="DF186" s="1618"/>
      <c r="DG186" s="1618"/>
      <c r="DH186" s="1618"/>
      <c r="DI186" s="1618"/>
      <c r="DJ186" s="1619"/>
    </row>
    <row r="187" spans="2:114" ht="24" customHeight="1">
      <c r="B187" s="1786"/>
      <c r="C187" s="1592"/>
      <c r="D187" s="1590"/>
      <c r="E187" s="1591"/>
      <c r="F187" s="1591"/>
      <c r="G187" s="1592"/>
      <c r="H187" s="1789" t="s">
        <v>3095</v>
      </c>
      <c r="I187" s="1588"/>
      <c r="J187" s="1588"/>
      <c r="K187" s="1588"/>
      <c r="L187" s="1588"/>
      <c r="M187" s="1588"/>
      <c r="N187" s="1588"/>
      <c r="O187" s="1588"/>
      <c r="P187" s="1589" t="s">
        <v>4222</v>
      </c>
      <c r="Q187" s="1670" t="s">
        <v>8</v>
      </c>
      <c r="R187" s="1605"/>
      <c r="S187" s="1605"/>
      <c r="T187" s="1606"/>
      <c r="U187" s="1603"/>
      <c r="V187" s="1585"/>
      <c r="W187" s="1585"/>
      <c r="X187" s="1585"/>
      <c r="Y187" s="1585"/>
      <c r="Z187" s="1585"/>
      <c r="AA187" s="1585"/>
      <c r="AB187" s="1585"/>
      <c r="AC187" s="1610"/>
      <c r="AD187" s="1603"/>
      <c r="AE187" s="1585"/>
      <c r="AF187" s="1585"/>
      <c r="AG187" s="1585"/>
      <c r="AH187" s="1585"/>
      <c r="AI187" s="1585"/>
      <c r="AJ187" s="1585"/>
      <c r="AK187" s="1585"/>
      <c r="AL187" s="1610"/>
      <c r="AM187" s="1603"/>
      <c r="AN187" s="1585"/>
      <c r="AO187" s="1585"/>
      <c r="AP187" s="1585"/>
      <c r="AQ187" s="1585"/>
      <c r="AR187" s="1585"/>
      <c r="AS187" s="1585"/>
      <c r="AT187" s="1585"/>
      <c r="AU187" s="1610"/>
      <c r="AV187" s="1603"/>
      <c r="AW187" s="1585"/>
      <c r="AX187" s="1585"/>
      <c r="AY187" s="1585"/>
      <c r="AZ187" s="1585"/>
      <c r="BA187" s="1585"/>
      <c r="BB187" s="1585"/>
      <c r="BC187" s="1585"/>
      <c r="BD187" s="1610"/>
      <c r="BE187" s="1603"/>
      <c r="BF187" s="1585"/>
      <c r="BG187" s="1585"/>
      <c r="BH187" s="1585"/>
      <c r="BI187" s="1585"/>
      <c r="BJ187" s="1585"/>
      <c r="BK187" s="1585"/>
      <c r="BL187" s="1585"/>
      <c r="BM187" s="1610"/>
      <c r="BN187" s="1603"/>
      <c r="BO187" s="1585"/>
      <c r="BP187" s="1585"/>
      <c r="BQ187" s="1585"/>
      <c r="BR187" s="1585"/>
      <c r="BS187" s="1585"/>
      <c r="BT187" s="1585"/>
      <c r="BU187" s="1585"/>
      <c r="BV187" s="1610"/>
      <c r="BW187" s="765"/>
      <c r="BX187" s="765"/>
      <c r="BY187" s="765"/>
      <c r="BZ187" s="765"/>
      <c r="CA187" s="765"/>
      <c r="CB187" s="765"/>
      <c r="CC187" s="765"/>
      <c r="CD187" s="767"/>
      <c r="CE187" s="765"/>
      <c r="CF187" s="765"/>
      <c r="CG187" s="765"/>
      <c r="CH187" s="765"/>
      <c r="CI187" s="768"/>
      <c r="CJ187" s="765"/>
      <c r="CK187" s="765"/>
      <c r="CL187" s="765"/>
      <c r="CM187" s="765"/>
      <c r="CN187" s="765"/>
      <c r="CO187" s="765"/>
      <c r="CP187" s="765"/>
      <c r="CQ187" s="765"/>
      <c r="CR187" s="765"/>
      <c r="CS187" s="1614"/>
      <c r="CT187" s="1615"/>
      <c r="CU187" s="1615"/>
      <c r="CV187" s="1615"/>
      <c r="CW187" s="1615"/>
      <c r="CX187" s="1615"/>
      <c r="CY187" s="1615"/>
      <c r="CZ187" s="1615"/>
      <c r="DA187" s="1771"/>
      <c r="DB187" s="1614"/>
      <c r="DC187" s="1615"/>
      <c r="DD187" s="1615"/>
      <c r="DE187" s="1615"/>
      <c r="DF187" s="1615"/>
      <c r="DG187" s="1615"/>
      <c r="DH187" s="1615"/>
      <c r="DI187" s="1615"/>
      <c r="DJ187" s="1616"/>
    </row>
    <row r="188" spans="2:114" ht="24" customHeight="1">
      <c r="B188" s="1786"/>
      <c r="C188" s="1592"/>
      <c r="D188" s="1747"/>
      <c r="E188" s="1764"/>
      <c r="F188" s="1764"/>
      <c r="G188" s="1748"/>
      <c r="H188" s="1790" t="s">
        <v>4221</v>
      </c>
      <c r="I188" s="1764"/>
      <c r="J188" s="1764"/>
      <c r="K188" s="1764"/>
      <c r="L188" s="1764"/>
      <c r="M188" s="1764"/>
      <c r="N188" s="1764"/>
      <c r="O188" s="1764"/>
      <c r="P188" s="1748" t="s">
        <v>4222</v>
      </c>
      <c r="Q188" s="1672" t="s">
        <v>6</v>
      </c>
      <c r="R188" s="1608"/>
      <c r="S188" s="1608"/>
      <c r="T188" s="1609"/>
      <c r="U188" s="1582"/>
      <c r="V188" s="1583"/>
      <c r="W188" s="1583"/>
      <c r="X188" s="1583"/>
      <c r="Y188" s="1583"/>
      <c r="Z188" s="1583"/>
      <c r="AA188" s="1583"/>
      <c r="AB188" s="1583"/>
      <c r="AC188" s="1593"/>
      <c r="AD188" s="1582" t="s">
        <v>4397</v>
      </c>
      <c r="AE188" s="1583"/>
      <c r="AF188" s="1583"/>
      <c r="AG188" s="1583"/>
      <c r="AH188" s="1583"/>
      <c r="AI188" s="1583"/>
      <c r="AJ188" s="1583"/>
      <c r="AK188" s="1583" t="s">
        <v>4465</v>
      </c>
      <c r="AL188" s="1593"/>
      <c r="AM188" s="1582"/>
      <c r="AN188" s="1583"/>
      <c r="AO188" s="1583"/>
      <c r="AP188" s="1583"/>
      <c r="AQ188" s="1583"/>
      <c r="AR188" s="1583"/>
      <c r="AS188" s="1583"/>
      <c r="AT188" s="1583"/>
      <c r="AU188" s="1593"/>
      <c r="AV188" s="1582" t="s">
        <v>4397</v>
      </c>
      <c r="AW188" s="1583"/>
      <c r="AX188" s="1583"/>
      <c r="AY188" s="1583"/>
      <c r="AZ188" s="1583"/>
      <c r="BA188" s="1583"/>
      <c r="BB188" s="1583"/>
      <c r="BC188" s="1583" t="s">
        <v>4398</v>
      </c>
      <c r="BD188" s="1593"/>
      <c r="BE188" s="1582"/>
      <c r="BF188" s="1583"/>
      <c r="BG188" s="1583"/>
      <c r="BH188" s="1583"/>
      <c r="BI188" s="1583"/>
      <c r="BJ188" s="1583"/>
      <c r="BK188" s="1583"/>
      <c r="BL188" s="1583"/>
      <c r="BM188" s="1593"/>
      <c r="BN188" s="1582" t="s">
        <v>4397</v>
      </c>
      <c r="BO188" s="1583"/>
      <c r="BP188" s="1583"/>
      <c r="BQ188" s="1583"/>
      <c r="BR188" s="1583"/>
      <c r="BS188" s="1583"/>
      <c r="BT188" s="1583"/>
      <c r="BU188" s="1583" t="s">
        <v>4398</v>
      </c>
      <c r="BV188" s="1593"/>
      <c r="BW188" s="765"/>
      <c r="BX188" s="765"/>
      <c r="BY188" s="765"/>
      <c r="BZ188" s="765"/>
      <c r="CA188" s="765"/>
      <c r="CB188" s="765"/>
      <c r="CC188" s="765"/>
      <c r="CD188" s="767"/>
      <c r="CE188" s="765"/>
      <c r="CF188" s="765"/>
      <c r="CG188" s="765"/>
      <c r="CH188" s="765"/>
      <c r="CI188" s="768"/>
      <c r="CJ188" s="765"/>
      <c r="CK188" s="765"/>
      <c r="CL188" s="765"/>
      <c r="CM188" s="765"/>
      <c r="CN188" s="765"/>
      <c r="CO188" s="765"/>
      <c r="CP188" s="765"/>
      <c r="CQ188" s="765"/>
      <c r="CR188" s="765"/>
      <c r="CS188" s="1617"/>
      <c r="CT188" s="1618"/>
      <c r="CU188" s="1618"/>
      <c r="CV188" s="1618"/>
      <c r="CW188" s="1618"/>
      <c r="CX188" s="1618"/>
      <c r="CY188" s="1618"/>
      <c r="CZ188" s="1618"/>
      <c r="DA188" s="1772"/>
      <c r="DB188" s="1617"/>
      <c r="DC188" s="1618"/>
      <c r="DD188" s="1618"/>
      <c r="DE188" s="1618"/>
      <c r="DF188" s="1618"/>
      <c r="DG188" s="1618"/>
      <c r="DH188" s="1618"/>
      <c r="DI188" s="1618"/>
      <c r="DJ188" s="1619"/>
    </row>
    <row r="189" spans="2:114" ht="24" customHeight="1">
      <c r="B189" s="1786"/>
      <c r="C189" s="1592"/>
      <c r="D189" s="1587" t="s">
        <v>4223</v>
      </c>
      <c r="E189" s="1588"/>
      <c r="F189" s="1588"/>
      <c r="G189" s="1588"/>
      <c r="H189" s="1588"/>
      <c r="I189" s="1588"/>
      <c r="J189" s="1588"/>
      <c r="K189" s="1588"/>
      <c r="L189" s="1588"/>
      <c r="M189" s="1588"/>
      <c r="N189" s="1588"/>
      <c r="O189" s="1588"/>
      <c r="P189" s="1589"/>
      <c r="Q189" s="1670" t="s">
        <v>8</v>
      </c>
      <c r="R189" s="1605"/>
      <c r="S189" s="1605"/>
      <c r="T189" s="1606"/>
      <c r="U189" s="1597"/>
      <c r="V189" s="1598"/>
      <c r="W189" s="1598"/>
      <c r="X189" s="1598"/>
      <c r="Y189" s="1598"/>
      <c r="Z189" s="1598"/>
      <c r="AA189" s="1598"/>
      <c r="AB189" s="1598"/>
      <c r="AC189" s="1599"/>
      <c r="AD189" s="1603">
        <v>271685.01984000002</v>
      </c>
      <c r="AE189" s="1585"/>
      <c r="AF189" s="1585"/>
      <c r="AG189" s="1585"/>
      <c r="AH189" s="1585"/>
      <c r="AI189" s="1585"/>
      <c r="AJ189" s="1585"/>
      <c r="AK189" s="1585"/>
      <c r="AL189" s="1610"/>
      <c r="AM189" s="1597"/>
      <c r="AN189" s="1598"/>
      <c r="AO189" s="1598"/>
      <c r="AP189" s="1598"/>
      <c r="AQ189" s="1598"/>
      <c r="AR189" s="1598"/>
      <c r="AS189" s="1598"/>
      <c r="AT189" s="1598"/>
      <c r="AU189" s="1599"/>
      <c r="AV189" s="1603">
        <v>28500.375</v>
      </c>
      <c r="AW189" s="1585"/>
      <c r="AX189" s="1585"/>
      <c r="AY189" s="1585"/>
      <c r="AZ189" s="1585"/>
      <c r="BA189" s="1585"/>
      <c r="BB189" s="1585"/>
      <c r="BC189" s="1585"/>
      <c r="BD189" s="1610"/>
      <c r="BE189" s="1597"/>
      <c r="BF189" s="1598"/>
      <c r="BG189" s="1598"/>
      <c r="BH189" s="1598"/>
      <c r="BI189" s="1598"/>
      <c r="BJ189" s="1598"/>
      <c r="BK189" s="1598"/>
      <c r="BL189" s="1598"/>
      <c r="BM189" s="1599"/>
      <c r="BN189" s="1603">
        <v>27960.328000000001</v>
      </c>
      <c r="BO189" s="1585"/>
      <c r="BP189" s="1585"/>
      <c r="BQ189" s="1585"/>
      <c r="BR189" s="1585"/>
      <c r="BS189" s="1585"/>
      <c r="BT189" s="1585"/>
      <c r="BU189" s="1585"/>
      <c r="BV189" s="1610"/>
      <c r="BW189" s="765"/>
      <c r="BX189" s="765"/>
      <c r="BY189" s="765"/>
      <c r="BZ189" s="765"/>
      <c r="CA189" s="765"/>
      <c r="CB189" s="765"/>
      <c r="CC189" s="765"/>
      <c r="CD189" s="767"/>
      <c r="CE189" s="765"/>
      <c r="CF189" s="765"/>
      <c r="CG189" s="765"/>
      <c r="CH189" s="765"/>
      <c r="CI189" s="768"/>
      <c r="CJ189" s="765"/>
      <c r="CK189" s="765"/>
      <c r="CL189" s="765"/>
      <c r="CM189" s="765"/>
      <c r="CN189" s="765"/>
      <c r="CO189" s="765"/>
      <c r="CP189" s="765"/>
      <c r="CQ189" s="765"/>
      <c r="CR189" s="765"/>
      <c r="CS189" s="1597"/>
      <c r="CT189" s="1598"/>
      <c r="CU189" s="1598"/>
      <c r="CV189" s="1598"/>
      <c r="CW189" s="1598"/>
      <c r="CX189" s="1598"/>
      <c r="CY189" s="1598"/>
      <c r="CZ189" s="1598"/>
      <c r="DA189" s="1599"/>
      <c r="DB189" s="1597"/>
      <c r="DC189" s="1598"/>
      <c r="DD189" s="1598"/>
      <c r="DE189" s="1598"/>
      <c r="DF189" s="1598"/>
      <c r="DG189" s="1598"/>
      <c r="DH189" s="1598"/>
      <c r="DI189" s="1598"/>
      <c r="DJ189" s="1762"/>
    </row>
    <row r="190" spans="2:114" ht="24" customHeight="1">
      <c r="B190" s="1787"/>
      <c r="C190" s="1748"/>
      <c r="D190" s="1747"/>
      <c r="E190" s="1764"/>
      <c r="F190" s="1764"/>
      <c r="G190" s="1764"/>
      <c r="H190" s="1764"/>
      <c r="I190" s="1764"/>
      <c r="J190" s="1764"/>
      <c r="K190" s="1764"/>
      <c r="L190" s="1764"/>
      <c r="M190" s="1764"/>
      <c r="N190" s="1764"/>
      <c r="O190" s="1764"/>
      <c r="P190" s="1748"/>
      <c r="Q190" s="1672" t="s">
        <v>6</v>
      </c>
      <c r="R190" s="1608"/>
      <c r="S190" s="1608"/>
      <c r="T190" s="1609"/>
      <c r="U190" s="1600"/>
      <c r="V190" s="1601"/>
      <c r="W190" s="1601"/>
      <c r="X190" s="1601"/>
      <c r="Y190" s="1601"/>
      <c r="Z190" s="1601"/>
      <c r="AA190" s="1601"/>
      <c r="AB190" s="1601"/>
      <c r="AC190" s="1602"/>
      <c r="AD190" s="1582" t="s">
        <v>4397</v>
      </c>
      <c r="AE190" s="1583"/>
      <c r="AF190" s="1583">
        <v>271685.01984000002</v>
      </c>
      <c r="AG190" s="1583"/>
      <c r="AH190" s="1583"/>
      <c r="AI190" s="1583"/>
      <c r="AJ190" s="1583"/>
      <c r="AK190" s="1583" t="s">
        <v>4398</v>
      </c>
      <c r="AL190" s="1593"/>
      <c r="AM190" s="1600"/>
      <c r="AN190" s="1601"/>
      <c r="AO190" s="1601"/>
      <c r="AP190" s="1601"/>
      <c r="AQ190" s="1601"/>
      <c r="AR190" s="1601"/>
      <c r="AS190" s="1601"/>
      <c r="AT190" s="1601"/>
      <c r="AU190" s="1602"/>
      <c r="AV190" s="1582" t="s">
        <v>4397</v>
      </c>
      <c r="AW190" s="1583"/>
      <c r="AX190" s="1583">
        <v>28500.375</v>
      </c>
      <c r="AY190" s="1583"/>
      <c r="AZ190" s="1583"/>
      <c r="BA190" s="1583"/>
      <c r="BB190" s="1583"/>
      <c r="BC190" s="1583" t="s">
        <v>4398</v>
      </c>
      <c r="BD190" s="1593"/>
      <c r="BE190" s="1600"/>
      <c r="BF190" s="1601"/>
      <c r="BG190" s="1601"/>
      <c r="BH190" s="1601"/>
      <c r="BI190" s="1601"/>
      <c r="BJ190" s="1601"/>
      <c r="BK190" s="1601"/>
      <c r="BL190" s="1601"/>
      <c r="BM190" s="1602"/>
      <c r="BN190" s="1582" t="s">
        <v>4397</v>
      </c>
      <c r="BO190" s="1583"/>
      <c r="BP190" s="1583">
        <v>27960.328000000001</v>
      </c>
      <c r="BQ190" s="1583"/>
      <c r="BR190" s="1583"/>
      <c r="BS190" s="1583"/>
      <c r="BT190" s="1583"/>
      <c r="BU190" s="1583" t="s">
        <v>4398</v>
      </c>
      <c r="BV190" s="1593"/>
      <c r="BW190" s="765"/>
      <c r="BX190" s="765"/>
      <c r="BY190" s="765"/>
      <c r="BZ190" s="765"/>
      <c r="CA190" s="765"/>
      <c r="CB190" s="765"/>
      <c r="CC190" s="765"/>
      <c r="CD190" s="767"/>
      <c r="CE190" s="765"/>
      <c r="CF190" s="765"/>
      <c r="CG190" s="765"/>
      <c r="CH190" s="765"/>
      <c r="CI190" s="768"/>
      <c r="CJ190" s="765"/>
      <c r="CK190" s="765"/>
      <c r="CL190" s="765"/>
      <c r="CM190" s="765"/>
      <c r="CN190" s="765"/>
      <c r="CO190" s="765"/>
      <c r="CP190" s="765"/>
      <c r="CQ190" s="765"/>
      <c r="CR190" s="765"/>
      <c r="CS190" s="1600"/>
      <c r="CT190" s="1601"/>
      <c r="CU190" s="1601"/>
      <c r="CV190" s="1601"/>
      <c r="CW190" s="1601"/>
      <c r="CX190" s="1601"/>
      <c r="CY190" s="1601"/>
      <c r="CZ190" s="1601"/>
      <c r="DA190" s="1602"/>
      <c r="DB190" s="1600"/>
      <c r="DC190" s="1601"/>
      <c r="DD190" s="1601"/>
      <c r="DE190" s="1601"/>
      <c r="DF190" s="1601"/>
      <c r="DG190" s="1601"/>
      <c r="DH190" s="1601"/>
      <c r="DI190" s="1601"/>
      <c r="DJ190" s="1763"/>
    </row>
    <row r="191" spans="2:114" ht="24" customHeight="1">
      <c r="B191" s="1711" t="s">
        <v>99</v>
      </c>
      <c r="C191" s="1589"/>
      <c r="D191" s="1587" t="s">
        <v>4239</v>
      </c>
      <c r="E191" s="1588"/>
      <c r="F191" s="1588"/>
      <c r="G191" s="1589"/>
      <c r="H191" s="1587" t="s">
        <v>4240</v>
      </c>
      <c r="I191" s="1588"/>
      <c r="J191" s="1588"/>
      <c r="K191" s="1588"/>
      <c r="L191" s="1588"/>
      <c r="M191" s="1588"/>
      <c r="N191" s="1588"/>
      <c r="O191" s="1588"/>
      <c r="P191" s="1589"/>
      <c r="Q191" s="1670" t="s">
        <v>8</v>
      </c>
      <c r="R191" s="1605"/>
      <c r="S191" s="1605"/>
      <c r="T191" s="1606"/>
      <c r="U191" s="1603">
        <v>0.63359999999999994</v>
      </c>
      <c r="V191" s="1585"/>
      <c r="W191" s="1585"/>
      <c r="X191" s="1585"/>
      <c r="Y191" s="1585"/>
      <c r="Z191" s="1585"/>
      <c r="AA191" s="1585"/>
      <c r="AB191" s="1585"/>
      <c r="AC191" s="1610"/>
      <c r="AD191" s="1603">
        <v>1.4966639999999998</v>
      </c>
      <c r="AE191" s="1585"/>
      <c r="AF191" s="1585"/>
      <c r="AG191" s="1585"/>
      <c r="AH191" s="1585"/>
      <c r="AI191" s="1585"/>
      <c r="AJ191" s="1585"/>
      <c r="AK191" s="1585"/>
      <c r="AL191" s="1610"/>
      <c r="AM191" s="1597"/>
      <c r="AN191" s="1598"/>
      <c r="AO191" s="1598"/>
      <c r="AP191" s="1598"/>
      <c r="AQ191" s="1598"/>
      <c r="AR191" s="1598"/>
      <c r="AS191" s="1598"/>
      <c r="AT191" s="1598"/>
      <c r="AU191" s="1599"/>
      <c r="AV191" s="1597"/>
      <c r="AW191" s="1598"/>
      <c r="AX191" s="1598"/>
      <c r="AY191" s="1598"/>
      <c r="AZ191" s="1598"/>
      <c r="BA191" s="1598"/>
      <c r="BB191" s="1598"/>
      <c r="BC191" s="1598"/>
      <c r="BD191" s="1599"/>
      <c r="BE191" s="1603">
        <v>59.24</v>
      </c>
      <c r="BF191" s="1585"/>
      <c r="BG191" s="1585"/>
      <c r="BH191" s="1585"/>
      <c r="BI191" s="1585"/>
      <c r="BJ191" s="1585"/>
      <c r="BK191" s="1585"/>
      <c r="BL191" s="1585"/>
      <c r="BM191" s="1610"/>
      <c r="BN191" s="1603">
        <v>69.3108</v>
      </c>
      <c r="BO191" s="1585"/>
      <c r="BP191" s="1585"/>
      <c r="BQ191" s="1585"/>
      <c r="BR191" s="1585"/>
      <c r="BS191" s="1585"/>
      <c r="BT191" s="1585"/>
      <c r="BU191" s="1585"/>
      <c r="BV191" s="1610"/>
      <c r="BW191" s="765"/>
      <c r="BX191" s="765"/>
      <c r="BY191" s="765"/>
      <c r="BZ191" s="765"/>
      <c r="CA191" s="765"/>
      <c r="CB191" s="765"/>
      <c r="CC191" s="765"/>
      <c r="CD191" s="767"/>
      <c r="CE191" s="765"/>
      <c r="CF191" s="765"/>
      <c r="CG191" s="765"/>
      <c r="CH191" s="765"/>
      <c r="CI191" s="768"/>
      <c r="CJ191" s="765"/>
      <c r="CK191" s="765"/>
      <c r="CL191" s="765"/>
      <c r="CM191" s="765"/>
      <c r="CN191" s="765"/>
      <c r="CO191" s="765"/>
      <c r="CP191" s="765"/>
      <c r="CQ191" s="765"/>
      <c r="CR191" s="765"/>
      <c r="CS191" s="1603">
        <v>60.98</v>
      </c>
      <c r="CT191" s="1585"/>
      <c r="CU191" s="1585"/>
      <c r="CV191" s="1585"/>
      <c r="CW191" s="1585"/>
      <c r="CX191" s="1585"/>
      <c r="CY191" s="1585"/>
      <c r="CZ191" s="1585"/>
      <c r="DA191" s="1610"/>
      <c r="DB191" s="1603">
        <v>71.346599999999995</v>
      </c>
      <c r="DC191" s="1585"/>
      <c r="DD191" s="1585"/>
      <c r="DE191" s="1585"/>
      <c r="DF191" s="1585"/>
      <c r="DG191" s="1585"/>
      <c r="DH191" s="1585"/>
      <c r="DI191" s="1585"/>
      <c r="DJ191" s="1586"/>
    </row>
    <row r="192" spans="2:114" ht="24" customHeight="1">
      <c r="B192" s="1786"/>
      <c r="C192" s="1592"/>
      <c r="D192" s="1590"/>
      <c r="E192" s="1591"/>
      <c r="F192" s="1591"/>
      <c r="G192" s="1592"/>
      <c r="H192" s="1590"/>
      <c r="I192" s="1591"/>
      <c r="J192" s="1591"/>
      <c r="K192" s="1591"/>
      <c r="L192" s="1591"/>
      <c r="M192" s="1591"/>
      <c r="N192" s="1591"/>
      <c r="O192" s="1591"/>
      <c r="P192" s="1592"/>
      <c r="Q192" s="1672" t="s">
        <v>6</v>
      </c>
      <c r="R192" s="1608"/>
      <c r="S192" s="1608"/>
      <c r="T192" s="1609"/>
      <c r="U192" s="1582"/>
      <c r="V192" s="1583"/>
      <c r="W192" s="1583"/>
      <c r="X192" s="1583"/>
      <c r="Y192" s="1583"/>
      <c r="Z192" s="1583"/>
      <c r="AA192" s="1583"/>
      <c r="AB192" s="1583"/>
      <c r="AC192" s="1593"/>
      <c r="AD192" s="1582" t="s">
        <v>4397</v>
      </c>
      <c r="AE192" s="1583"/>
      <c r="AF192" s="1583">
        <v>1.3047839999999999</v>
      </c>
      <c r="AG192" s="1583"/>
      <c r="AH192" s="1583"/>
      <c r="AI192" s="1583"/>
      <c r="AJ192" s="1583"/>
      <c r="AK192" s="1583" t="s">
        <v>4465</v>
      </c>
      <c r="AL192" s="1593"/>
      <c r="AM192" s="1600"/>
      <c r="AN192" s="1601"/>
      <c r="AO192" s="1601"/>
      <c r="AP192" s="1601"/>
      <c r="AQ192" s="1601"/>
      <c r="AR192" s="1601"/>
      <c r="AS192" s="1601"/>
      <c r="AT192" s="1601"/>
      <c r="AU192" s="1602"/>
      <c r="AV192" s="1600"/>
      <c r="AW192" s="1601"/>
      <c r="AX192" s="1601"/>
      <c r="AY192" s="1601"/>
      <c r="AZ192" s="1601"/>
      <c r="BA192" s="1601"/>
      <c r="BB192" s="1601"/>
      <c r="BC192" s="1601"/>
      <c r="BD192" s="1602"/>
      <c r="BE192" s="1788"/>
      <c r="BF192" s="1583"/>
      <c r="BG192" s="1583"/>
      <c r="BH192" s="1583"/>
      <c r="BI192" s="1583"/>
      <c r="BJ192" s="1583"/>
      <c r="BK192" s="1583"/>
      <c r="BL192" s="1583"/>
      <c r="BM192" s="1758"/>
      <c r="BN192" s="1582" t="s">
        <v>4397</v>
      </c>
      <c r="BO192" s="1583"/>
      <c r="BP192" s="1583">
        <v>60.424800000000005</v>
      </c>
      <c r="BQ192" s="1583"/>
      <c r="BR192" s="1583"/>
      <c r="BS192" s="1583"/>
      <c r="BT192" s="1583"/>
      <c r="BU192" s="1583" t="s">
        <v>4465</v>
      </c>
      <c r="BV192" s="1593"/>
      <c r="BW192" s="765"/>
      <c r="BX192" s="765"/>
      <c r="BY192" s="765"/>
      <c r="BZ192" s="765"/>
      <c r="CA192" s="765"/>
      <c r="CB192" s="765"/>
      <c r="CC192" s="765"/>
      <c r="CD192" s="767"/>
      <c r="CE192" s="765"/>
      <c r="CF192" s="765"/>
      <c r="CG192" s="765"/>
      <c r="CH192" s="765"/>
      <c r="CI192" s="768"/>
      <c r="CJ192" s="765"/>
      <c r="CK192" s="765"/>
      <c r="CL192" s="765"/>
      <c r="CM192" s="765"/>
      <c r="CN192" s="765"/>
      <c r="CO192" s="765"/>
      <c r="CP192" s="765"/>
      <c r="CQ192" s="765"/>
      <c r="CR192" s="765"/>
      <c r="CS192" s="1582"/>
      <c r="CT192" s="1583"/>
      <c r="CU192" s="1583"/>
      <c r="CV192" s="1583"/>
      <c r="CW192" s="1583"/>
      <c r="CX192" s="1583"/>
      <c r="CY192" s="1583"/>
      <c r="CZ192" s="1583"/>
      <c r="DA192" s="1593"/>
      <c r="DB192" s="1582" t="s">
        <v>4397</v>
      </c>
      <c r="DC192" s="1583"/>
      <c r="DD192" s="1583">
        <v>62.199599999999997</v>
      </c>
      <c r="DE192" s="1583"/>
      <c r="DF192" s="1583"/>
      <c r="DG192" s="1583"/>
      <c r="DH192" s="1583"/>
      <c r="DI192" s="1583" t="s">
        <v>4465</v>
      </c>
      <c r="DJ192" s="1584"/>
    </row>
    <row r="193" spans="2:114" ht="24" customHeight="1">
      <c r="B193" s="1786"/>
      <c r="C193" s="1592"/>
      <c r="D193" s="1590"/>
      <c r="E193" s="1591"/>
      <c r="F193" s="1591"/>
      <c r="G193" s="1592"/>
      <c r="H193" s="1590"/>
      <c r="I193" s="1592"/>
      <c r="J193" s="1587" t="s">
        <v>4251</v>
      </c>
      <c r="K193" s="1588"/>
      <c r="L193" s="1588"/>
      <c r="M193" s="1588"/>
      <c r="N193" s="1588"/>
      <c r="O193" s="1588"/>
      <c r="P193" s="1589"/>
      <c r="Q193" s="1670" t="s">
        <v>8</v>
      </c>
      <c r="R193" s="1605"/>
      <c r="S193" s="1605"/>
      <c r="T193" s="1606"/>
      <c r="U193" s="1603">
        <v>0.64559999999999995</v>
      </c>
      <c r="V193" s="1585"/>
      <c r="W193" s="1585"/>
      <c r="X193" s="1585"/>
      <c r="Y193" s="1585"/>
      <c r="Z193" s="1585"/>
      <c r="AA193" s="1585"/>
      <c r="AB193" s="1585"/>
      <c r="AC193" s="1610"/>
      <c r="AD193" s="1603">
        <v>0.75535199999999991</v>
      </c>
      <c r="AE193" s="1585"/>
      <c r="AF193" s="1585"/>
      <c r="AG193" s="1585"/>
      <c r="AH193" s="1585"/>
      <c r="AI193" s="1585"/>
      <c r="AJ193" s="1585"/>
      <c r="AK193" s="1585"/>
      <c r="AL193" s="1610"/>
      <c r="AM193" s="1597"/>
      <c r="AN193" s="1598"/>
      <c r="AO193" s="1598"/>
      <c r="AP193" s="1598"/>
      <c r="AQ193" s="1598"/>
      <c r="AR193" s="1598"/>
      <c r="AS193" s="1598"/>
      <c r="AT193" s="1598"/>
      <c r="AU193" s="1599"/>
      <c r="AV193" s="1597"/>
      <c r="AW193" s="1598"/>
      <c r="AX193" s="1598"/>
      <c r="AY193" s="1598"/>
      <c r="AZ193" s="1598"/>
      <c r="BA193" s="1598"/>
      <c r="BB193" s="1598"/>
      <c r="BC193" s="1598"/>
      <c r="BD193" s="1599"/>
      <c r="BE193" s="1603">
        <v>60.24</v>
      </c>
      <c r="BF193" s="1585"/>
      <c r="BG193" s="1585"/>
      <c r="BH193" s="1585"/>
      <c r="BI193" s="1585"/>
      <c r="BJ193" s="1585"/>
      <c r="BK193" s="1585"/>
      <c r="BL193" s="1585"/>
      <c r="BM193" s="1610"/>
      <c r="BN193" s="1603">
        <v>70.480800000000002</v>
      </c>
      <c r="BO193" s="1585"/>
      <c r="BP193" s="1585"/>
      <c r="BQ193" s="1585"/>
      <c r="BR193" s="1585"/>
      <c r="BS193" s="1585"/>
      <c r="BT193" s="1585"/>
      <c r="BU193" s="1585"/>
      <c r="BV193" s="1610"/>
      <c r="BW193" s="765"/>
      <c r="BX193" s="765"/>
      <c r="BY193" s="765"/>
      <c r="BZ193" s="765"/>
      <c r="CA193" s="765"/>
      <c r="CB193" s="765"/>
      <c r="CC193" s="765"/>
      <c r="CD193" s="767"/>
      <c r="CE193" s="765"/>
      <c r="CF193" s="765"/>
      <c r="CG193" s="765"/>
      <c r="CH193" s="765"/>
      <c r="CI193" s="768"/>
      <c r="CJ193" s="765"/>
      <c r="CK193" s="765"/>
      <c r="CL193" s="765"/>
      <c r="CM193" s="765"/>
      <c r="CN193" s="765"/>
      <c r="CO193" s="765"/>
      <c r="CP193" s="765"/>
      <c r="CQ193" s="765"/>
      <c r="CR193" s="765"/>
      <c r="CS193" s="1603">
        <v>61.98</v>
      </c>
      <c r="CT193" s="1585"/>
      <c r="CU193" s="1585"/>
      <c r="CV193" s="1585"/>
      <c r="CW193" s="1585"/>
      <c r="CX193" s="1585"/>
      <c r="CY193" s="1585"/>
      <c r="CZ193" s="1585"/>
      <c r="DA193" s="1610"/>
      <c r="DB193" s="1603">
        <v>72.516599999999997</v>
      </c>
      <c r="DC193" s="1585"/>
      <c r="DD193" s="1585"/>
      <c r="DE193" s="1585"/>
      <c r="DF193" s="1585"/>
      <c r="DG193" s="1585"/>
      <c r="DH193" s="1585"/>
      <c r="DI193" s="1585"/>
      <c r="DJ193" s="1586"/>
    </row>
    <row r="194" spans="2:114" ht="24" customHeight="1">
      <c r="B194" s="1786"/>
      <c r="C194" s="1592"/>
      <c r="D194" s="1590"/>
      <c r="E194" s="1591"/>
      <c r="F194" s="1591"/>
      <c r="G194" s="1592"/>
      <c r="H194" s="1747"/>
      <c r="I194" s="1748"/>
      <c r="J194" s="1747"/>
      <c r="K194" s="1764"/>
      <c r="L194" s="1764"/>
      <c r="M194" s="1764"/>
      <c r="N194" s="1764"/>
      <c r="O194" s="1764"/>
      <c r="P194" s="1748"/>
      <c r="Q194" s="1672" t="s">
        <v>6</v>
      </c>
      <c r="R194" s="1608"/>
      <c r="S194" s="1608"/>
      <c r="T194" s="1609"/>
      <c r="U194" s="1582"/>
      <c r="V194" s="1583"/>
      <c r="W194" s="1583"/>
      <c r="X194" s="1583"/>
      <c r="Y194" s="1583"/>
      <c r="Z194" s="1583"/>
      <c r="AA194" s="1583"/>
      <c r="AB194" s="1583"/>
      <c r="AC194" s="1593"/>
      <c r="AD194" s="1582" t="s">
        <v>4397</v>
      </c>
      <c r="AE194" s="1583"/>
      <c r="AF194" s="1583">
        <v>0.65851199999999999</v>
      </c>
      <c r="AG194" s="1583"/>
      <c r="AH194" s="1583"/>
      <c r="AI194" s="1583"/>
      <c r="AJ194" s="1583"/>
      <c r="AK194" s="1583" t="s">
        <v>4465</v>
      </c>
      <c r="AL194" s="1593"/>
      <c r="AM194" s="1600"/>
      <c r="AN194" s="1601"/>
      <c r="AO194" s="1601"/>
      <c r="AP194" s="1601"/>
      <c r="AQ194" s="1601"/>
      <c r="AR194" s="1601"/>
      <c r="AS194" s="1601"/>
      <c r="AT194" s="1601"/>
      <c r="AU194" s="1602"/>
      <c r="AV194" s="1600"/>
      <c r="AW194" s="1601"/>
      <c r="AX194" s="1601"/>
      <c r="AY194" s="1601"/>
      <c r="AZ194" s="1601"/>
      <c r="BA194" s="1601"/>
      <c r="BB194" s="1601"/>
      <c r="BC194" s="1601"/>
      <c r="BD194" s="1602"/>
      <c r="BE194" s="1788"/>
      <c r="BF194" s="1583"/>
      <c r="BG194" s="1583"/>
      <c r="BH194" s="1583"/>
      <c r="BI194" s="1583"/>
      <c r="BJ194" s="1583"/>
      <c r="BK194" s="1583"/>
      <c r="BL194" s="1583"/>
      <c r="BM194" s="1758"/>
      <c r="BN194" s="1582" t="s">
        <v>4397</v>
      </c>
      <c r="BO194" s="1583"/>
      <c r="BP194" s="1583">
        <v>61.444800000000001</v>
      </c>
      <c r="BQ194" s="1583"/>
      <c r="BR194" s="1583"/>
      <c r="BS194" s="1583"/>
      <c r="BT194" s="1583"/>
      <c r="BU194" s="1583" t="s">
        <v>4465</v>
      </c>
      <c r="BV194" s="1593"/>
      <c r="BW194" s="765"/>
      <c r="BX194" s="765"/>
      <c r="BY194" s="765"/>
      <c r="BZ194" s="765"/>
      <c r="CA194" s="765"/>
      <c r="CB194" s="765"/>
      <c r="CC194" s="765"/>
      <c r="CD194" s="767"/>
      <c r="CE194" s="765"/>
      <c r="CF194" s="765"/>
      <c r="CG194" s="765"/>
      <c r="CH194" s="765"/>
      <c r="CI194" s="768"/>
      <c r="CJ194" s="765"/>
      <c r="CK194" s="765"/>
      <c r="CL194" s="765"/>
      <c r="CM194" s="765"/>
      <c r="CN194" s="765"/>
      <c r="CO194" s="765"/>
      <c r="CP194" s="765"/>
      <c r="CQ194" s="765"/>
      <c r="CR194" s="765"/>
      <c r="CS194" s="1582"/>
      <c r="CT194" s="1583"/>
      <c r="CU194" s="1583"/>
      <c r="CV194" s="1583"/>
      <c r="CW194" s="1583"/>
      <c r="CX194" s="1583"/>
      <c r="CY194" s="1583"/>
      <c r="CZ194" s="1583"/>
      <c r="DA194" s="1593"/>
      <c r="DB194" s="1582" t="s">
        <v>4397</v>
      </c>
      <c r="DC194" s="1583"/>
      <c r="DD194" s="1583">
        <v>63.2196</v>
      </c>
      <c r="DE194" s="1583"/>
      <c r="DF194" s="1583"/>
      <c r="DG194" s="1583"/>
      <c r="DH194" s="1583"/>
      <c r="DI194" s="1583" t="s">
        <v>4465</v>
      </c>
      <c r="DJ194" s="1584"/>
    </row>
    <row r="195" spans="2:114" ht="24" customHeight="1">
      <c r="B195" s="1786"/>
      <c r="C195" s="1592"/>
      <c r="D195" s="1590"/>
      <c r="E195" s="1591"/>
      <c r="F195" s="1591"/>
      <c r="G195" s="1592"/>
      <c r="H195" s="1587" t="s">
        <v>4242</v>
      </c>
      <c r="I195" s="1588"/>
      <c r="J195" s="1588"/>
      <c r="K195" s="1588"/>
      <c r="L195" s="1588"/>
      <c r="M195" s="1588"/>
      <c r="N195" s="1588"/>
      <c r="O195" s="1588"/>
      <c r="P195" s="1589"/>
      <c r="Q195" s="1670" t="s">
        <v>8</v>
      </c>
      <c r="R195" s="1605"/>
      <c r="S195" s="1605"/>
      <c r="T195" s="1606"/>
      <c r="U195" s="1603"/>
      <c r="V195" s="1585"/>
      <c r="W195" s="1585"/>
      <c r="X195" s="1585"/>
      <c r="Y195" s="1585"/>
      <c r="Z195" s="1585"/>
      <c r="AA195" s="1585"/>
      <c r="AB195" s="1585"/>
      <c r="AC195" s="1610"/>
      <c r="AD195" s="1603">
        <v>0</v>
      </c>
      <c r="AE195" s="1585"/>
      <c r="AF195" s="1585"/>
      <c r="AG195" s="1585"/>
      <c r="AH195" s="1585"/>
      <c r="AI195" s="1585"/>
      <c r="AJ195" s="1585"/>
      <c r="AK195" s="1585"/>
      <c r="AL195" s="1610"/>
      <c r="AM195" s="1597"/>
      <c r="AN195" s="1598"/>
      <c r="AO195" s="1598"/>
      <c r="AP195" s="1598"/>
      <c r="AQ195" s="1598"/>
      <c r="AR195" s="1598"/>
      <c r="AS195" s="1598"/>
      <c r="AT195" s="1598"/>
      <c r="AU195" s="1599"/>
      <c r="AV195" s="1597"/>
      <c r="AW195" s="1598"/>
      <c r="AX195" s="1598"/>
      <c r="AY195" s="1598"/>
      <c r="AZ195" s="1598"/>
      <c r="BA195" s="1598"/>
      <c r="BB195" s="1598"/>
      <c r="BC195" s="1598"/>
      <c r="BD195" s="1599"/>
      <c r="BE195" s="1603">
        <v>61.24</v>
      </c>
      <c r="BF195" s="1585"/>
      <c r="BG195" s="1585"/>
      <c r="BH195" s="1585"/>
      <c r="BI195" s="1585"/>
      <c r="BJ195" s="1585"/>
      <c r="BK195" s="1585"/>
      <c r="BL195" s="1585"/>
      <c r="BM195" s="1610"/>
      <c r="BN195" s="1603">
        <v>72.875600000000006</v>
      </c>
      <c r="BO195" s="1585"/>
      <c r="BP195" s="1585"/>
      <c r="BQ195" s="1585"/>
      <c r="BR195" s="1585"/>
      <c r="BS195" s="1585"/>
      <c r="BT195" s="1585"/>
      <c r="BU195" s="1585"/>
      <c r="BV195" s="1610"/>
      <c r="BW195" s="765"/>
      <c r="BX195" s="765"/>
      <c r="BY195" s="765"/>
      <c r="BZ195" s="765"/>
      <c r="CA195" s="765"/>
      <c r="CB195" s="765"/>
      <c r="CC195" s="765"/>
      <c r="CD195" s="767"/>
      <c r="CE195" s="765"/>
      <c r="CF195" s="765"/>
      <c r="CG195" s="765"/>
      <c r="CH195" s="765"/>
      <c r="CI195" s="768"/>
      <c r="CJ195" s="765"/>
      <c r="CK195" s="765"/>
      <c r="CL195" s="765"/>
      <c r="CM195" s="765"/>
      <c r="CN195" s="765"/>
      <c r="CO195" s="765"/>
      <c r="CP195" s="765"/>
      <c r="CQ195" s="765"/>
      <c r="CR195" s="765"/>
      <c r="CS195" s="1603">
        <v>62.98</v>
      </c>
      <c r="CT195" s="1585"/>
      <c r="CU195" s="1585"/>
      <c r="CV195" s="1585"/>
      <c r="CW195" s="1585"/>
      <c r="CX195" s="1585"/>
      <c r="CY195" s="1585"/>
      <c r="CZ195" s="1585"/>
      <c r="DA195" s="1610"/>
      <c r="DB195" s="1603">
        <v>74.94619999999999</v>
      </c>
      <c r="DC195" s="1585"/>
      <c r="DD195" s="1585"/>
      <c r="DE195" s="1585"/>
      <c r="DF195" s="1585"/>
      <c r="DG195" s="1585"/>
      <c r="DH195" s="1585"/>
      <c r="DI195" s="1585"/>
      <c r="DJ195" s="1586"/>
    </row>
    <row r="196" spans="2:114" ht="24" customHeight="1">
      <c r="B196" s="1786"/>
      <c r="C196" s="1592"/>
      <c r="D196" s="1590"/>
      <c r="E196" s="1591"/>
      <c r="F196" s="1591"/>
      <c r="G196" s="1592"/>
      <c r="H196" s="1590"/>
      <c r="I196" s="1591"/>
      <c r="J196" s="1591"/>
      <c r="K196" s="1591"/>
      <c r="L196" s="1591"/>
      <c r="M196" s="1591"/>
      <c r="N196" s="1591"/>
      <c r="O196" s="1591"/>
      <c r="P196" s="1592"/>
      <c r="Q196" s="1672" t="s">
        <v>6</v>
      </c>
      <c r="R196" s="1608"/>
      <c r="S196" s="1608"/>
      <c r="T196" s="1609"/>
      <c r="U196" s="1582"/>
      <c r="V196" s="1583"/>
      <c r="W196" s="1583"/>
      <c r="X196" s="1583"/>
      <c r="Y196" s="1583"/>
      <c r="Z196" s="1583"/>
      <c r="AA196" s="1583"/>
      <c r="AB196" s="1583"/>
      <c r="AC196" s="1593"/>
      <c r="AD196" s="1582" t="s">
        <v>4397</v>
      </c>
      <c r="AE196" s="1583"/>
      <c r="AF196" s="1583">
        <v>0</v>
      </c>
      <c r="AG196" s="1583"/>
      <c r="AH196" s="1583"/>
      <c r="AI196" s="1583"/>
      <c r="AJ196" s="1583"/>
      <c r="AK196" s="1583" t="s">
        <v>4465</v>
      </c>
      <c r="AL196" s="1593"/>
      <c r="AM196" s="1600"/>
      <c r="AN196" s="1601"/>
      <c r="AO196" s="1601"/>
      <c r="AP196" s="1601"/>
      <c r="AQ196" s="1601"/>
      <c r="AR196" s="1601"/>
      <c r="AS196" s="1601"/>
      <c r="AT196" s="1601"/>
      <c r="AU196" s="1602"/>
      <c r="AV196" s="1600"/>
      <c r="AW196" s="1601"/>
      <c r="AX196" s="1601"/>
      <c r="AY196" s="1601"/>
      <c r="AZ196" s="1601"/>
      <c r="BA196" s="1601"/>
      <c r="BB196" s="1601"/>
      <c r="BC196" s="1601"/>
      <c r="BD196" s="1602"/>
      <c r="BE196" s="1788"/>
      <c r="BF196" s="1583"/>
      <c r="BG196" s="1583"/>
      <c r="BH196" s="1583"/>
      <c r="BI196" s="1583"/>
      <c r="BJ196" s="1583"/>
      <c r="BK196" s="1583"/>
      <c r="BL196" s="1583"/>
      <c r="BM196" s="1758"/>
      <c r="BN196" s="1582" t="s">
        <v>4397</v>
      </c>
      <c r="BO196" s="1583"/>
      <c r="BP196" s="1583">
        <v>83.286400000000015</v>
      </c>
      <c r="BQ196" s="1583"/>
      <c r="BR196" s="1583"/>
      <c r="BS196" s="1583"/>
      <c r="BT196" s="1583"/>
      <c r="BU196" s="1583" t="s">
        <v>4465</v>
      </c>
      <c r="BV196" s="1593"/>
      <c r="BW196" s="765"/>
      <c r="BX196" s="765"/>
      <c r="BY196" s="765"/>
      <c r="BZ196" s="765"/>
      <c r="CA196" s="765"/>
      <c r="CB196" s="765"/>
      <c r="CC196" s="765"/>
      <c r="CD196" s="767"/>
      <c r="CE196" s="765"/>
      <c r="CF196" s="765"/>
      <c r="CG196" s="765"/>
      <c r="CH196" s="765"/>
      <c r="CI196" s="768"/>
      <c r="CJ196" s="765"/>
      <c r="CK196" s="765"/>
      <c r="CL196" s="765"/>
      <c r="CM196" s="765"/>
      <c r="CN196" s="765"/>
      <c r="CO196" s="765"/>
      <c r="CP196" s="765"/>
      <c r="CQ196" s="765"/>
      <c r="CR196" s="765"/>
      <c r="CS196" s="1582"/>
      <c r="CT196" s="1583"/>
      <c r="CU196" s="1583"/>
      <c r="CV196" s="1583"/>
      <c r="CW196" s="1583"/>
      <c r="CX196" s="1583"/>
      <c r="CY196" s="1583"/>
      <c r="CZ196" s="1583"/>
      <c r="DA196" s="1593"/>
      <c r="DB196" s="1582" t="s">
        <v>4397</v>
      </c>
      <c r="DC196" s="1583"/>
      <c r="DD196" s="1583">
        <v>85.652799999999999</v>
      </c>
      <c r="DE196" s="1583"/>
      <c r="DF196" s="1583"/>
      <c r="DG196" s="1583"/>
      <c r="DH196" s="1583"/>
      <c r="DI196" s="1583" t="s">
        <v>4465</v>
      </c>
      <c r="DJ196" s="1584"/>
    </row>
    <row r="197" spans="2:114" ht="24" customHeight="1">
      <c r="B197" s="1786"/>
      <c r="C197" s="1592"/>
      <c r="D197" s="1590"/>
      <c r="E197" s="1591"/>
      <c r="F197" s="1591"/>
      <c r="G197" s="1592"/>
      <c r="H197" s="1590"/>
      <c r="I197" s="1592"/>
      <c r="J197" s="1587" t="s">
        <v>4251</v>
      </c>
      <c r="K197" s="1588"/>
      <c r="L197" s="1588"/>
      <c r="M197" s="1588"/>
      <c r="N197" s="1588"/>
      <c r="O197" s="1588"/>
      <c r="P197" s="1589"/>
      <c r="Q197" s="1670" t="s">
        <v>8</v>
      </c>
      <c r="R197" s="1605"/>
      <c r="S197" s="1605"/>
      <c r="T197" s="1606"/>
      <c r="U197" s="1603">
        <v>0</v>
      </c>
      <c r="V197" s="1585"/>
      <c r="W197" s="1585"/>
      <c r="X197" s="1585"/>
      <c r="Y197" s="1585"/>
      <c r="Z197" s="1585"/>
      <c r="AA197" s="1585"/>
      <c r="AB197" s="1585"/>
      <c r="AC197" s="1610"/>
      <c r="AD197" s="1603">
        <v>0</v>
      </c>
      <c r="AE197" s="1585"/>
      <c r="AF197" s="1585"/>
      <c r="AG197" s="1585"/>
      <c r="AH197" s="1585"/>
      <c r="AI197" s="1585"/>
      <c r="AJ197" s="1585"/>
      <c r="AK197" s="1585"/>
      <c r="AL197" s="1610"/>
      <c r="AM197" s="1597"/>
      <c r="AN197" s="1598"/>
      <c r="AO197" s="1598"/>
      <c r="AP197" s="1598"/>
      <c r="AQ197" s="1598"/>
      <c r="AR197" s="1598"/>
      <c r="AS197" s="1598"/>
      <c r="AT197" s="1598"/>
      <c r="AU197" s="1599"/>
      <c r="AV197" s="1597"/>
      <c r="AW197" s="1598"/>
      <c r="AX197" s="1598"/>
      <c r="AY197" s="1598"/>
      <c r="AZ197" s="1598"/>
      <c r="BA197" s="1598"/>
      <c r="BB197" s="1598"/>
      <c r="BC197" s="1598"/>
      <c r="BD197" s="1599"/>
      <c r="BE197" s="1603">
        <v>62.24</v>
      </c>
      <c r="BF197" s="1585"/>
      <c r="BG197" s="1585"/>
      <c r="BH197" s="1585"/>
      <c r="BI197" s="1585"/>
      <c r="BJ197" s="1585"/>
      <c r="BK197" s="1585"/>
      <c r="BL197" s="1585"/>
      <c r="BM197" s="1610"/>
      <c r="BN197" s="1603">
        <v>74.065600000000003</v>
      </c>
      <c r="BO197" s="1585"/>
      <c r="BP197" s="1585"/>
      <c r="BQ197" s="1585"/>
      <c r="BR197" s="1585"/>
      <c r="BS197" s="1585"/>
      <c r="BT197" s="1585"/>
      <c r="BU197" s="1585"/>
      <c r="BV197" s="1610"/>
      <c r="BW197" s="765"/>
      <c r="BX197" s="765"/>
      <c r="BY197" s="765"/>
      <c r="BZ197" s="765"/>
      <c r="CA197" s="765"/>
      <c r="CB197" s="765"/>
      <c r="CC197" s="765"/>
      <c r="CD197" s="767"/>
      <c r="CE197" s="765"/>
      <c r="CF197" s="765"/>
      <c r="CG197" s="765"/>
      <c r="CH197" s="765"/>
      <c r="CI197" s="768"/>
      <c r="CJ197" s="765"/>
      <c r="CK197" s="765"/>
      <c r="CL197" s="765"/>
      <c r="CM197" s="765"/>
      <c r="CN197" s="765"/>
      <c r="CO197" s="765"/>
      <c r="CP197" s="765"/>
      <c r="CQ197" s="765"/>
      <c r="CR197" s="765"/>
      <c r="CS197" s="1603">
        <v>63.98</v>
      </c>
      <c r="CT197" s="1585"/>
      <c r="CU197" s="1585"/>
      <c r="CV197" s="1585"/>
      <c r="CW197" s="1585"/>
      <c r="CX197" s="1585"/>
      <c r="CY197" s="1585"/>
      <c r="CZ197" s="1585"/>
      <c r="DA197" s="1610"/>
      <c r="DB197" s="1603">
        <v>76.136199999999988</v>
      </c>
      <c r="DC197" s="1585"/>
      <c r="DD197" s="1585"/>
      <c r="DE197" s="1585"/>
      <c r="DF197" s="1585"/>
      <c r="DG197" s="1585"/>
      <c r="DH197" s="1585"/>
      <c r="DI197" s="1585"/>
      <c r="DJ197" s="1586"/>
    </row>
    <row r="198" spans="2:114" ht="24" customHeight="1">
      <c r="B198" s="1786"/>
      <c r="C198" s="1592"/>
      <c r="D198" s="1590"/>
      <c r="E198" s="1591"/>
      <c r="F198" s="1591"/>
      <c r="G198" s="1592"/>
      <c r="H198" s="1747"/>
      <c r="I198" s="1748"/>
      <c r="J198" s="1747" t="s">
        <v>4241</v>
      </c>
      <c r="K198" s="1764"/>
      <c r="L198" s="1764"/>
      <c r="M198" s="1764"/>
      <c r="N198" s="1764"/>
      <c r="O198" s="1764"/>
      <c r="P198" s="1748"/>
      <c r="Q198" s="1672" t="s">
        <v>6</v>
      </c>
      <c r="R198" s="1608"/>
      <c r="S198" s="1608"/>
      <c r="T198" s="1609"/>
      <c r="U198" s="1582"/>
      <c r="V198" s="1583"/>
      <c r="W198" s="1583"/>
      <c r="X198" s="1583"/>
      <c r="Y198" s="1583"/>
      <c r="Z198" s="1583"/>
      <c r="AA198" s="1583"/>
      <c r="AB198" s="1583"/>
      <c r="AC198" s="1593"/>
      <c r="AD198" s="1582" t="s">
        <v>4397</v>
      </c>
      <c r="AE198" s="1583"/>
      <c r="AF198" s="1583">
        <v>0</v>
      </c>
      <c r="AG198" s="1583"/>
      <c r="AH198" s="1583"/>
      <c r="AI198" s="1583"/>
      <c r="AJ198" s="1583"/>
      <c r="AK198" s="1583" t="s">
        <v>4465</v>
      </c>
      <c r="AL198" s="1593"/>
      <c r="AM198" s="1600"/>
      <c r="AN198" s="1601"/>
      <c r="AO198" s="1601"/>
      <c r="AP198" s="1601"/>
      <c r="AQ198" s="1601"/>
      <c r="AR198" s="1601"/>
      <c r="AS198" s="1601"/>
      <c r="AT198" s="1601"/>
      <c r="AU198" s="1602"/>
      <c r="AV198" s="1600"/>
      <c r="AW198" s="1601"/>
      <c r="AX198" s="1601"/>
      <c r="AY198" s="1601"/>
      <c r="AZ198" s="1601"/>
      <c r="BA198" s="1601"/>
      <c r="BB198" s="1601"/>
      <c r="BC198" s="1601"/>
      <c r="BD198" s="1602"/>
      <c r="BE198" s="1788"/>
      <c r="BF198" s="1583"/>
      <c r="BG198" s="1583"/>
      <c r="BH198" s="1583"/>
      <c r="BI198" s="1583"/>
      <c r="BJ198" s="1583"/>
      <c r="BK198" s="1583"/>
      <c r="BL198" s="1583"/>
      <c r="BM198" s="1758"/>
      <c r="BN198" s="1582" t="s">
        <v>4397</v>
      </c>
      <c r="BO198" s="1583"/>
      <c r="BP198" s="1583">
        <v>84.646400000000014</v>
      </c>
      <c r="BQ198" s="1583"/>
      <c r="BR198" s="1583"/>
      <c r="BS198" s="1583"/>
      <c r="BT198" s="1583"/>
      <c r="BU198" s="1583" t="s">
        <v>4465</v>
      </c>
      <c r="BV198" s="1593"/>
      <c r="BW198" s="765"/>
      <c r="BX198" s="765"/>
      <c r="BY198" s="765"/>
      <c r="BZ198" s="765"/>
      <c r="CA198" s="765"/>
      <c r="CB198" s="765"/>
      <c r="CC198" s="765"/>
      <c r="CD198" s="767"/>
      <c r="CE198" s="765"/>
      <c r="CF198" s="765"/>
      <c r="CG198" s="765"/>
      <c r="CH198" s="765"/>
      <c r="CI198" s="768"/>
      <c r="CJ198" s="765"/>
      <c r="CK198" s="765"/>
      <c r="CL198" s="765"/>
      <c r="CM198" s="765"/>
      <c r="CN198" s="765"/>
      <c r="CO198" s="765"/>
      <c r="CP198" s="765"/>
      <c r="CQ198" s="765"/>
      <c r="CR198" s="765"/>
      <c r="CS198" s="1582"/>
      <c r="CT198" s="1583"/>
      <c r="CU198" s="1583"/>
      <c r="CV198" s="1583"/>
      <c r="CW198" s="1583"/>
      <c r="CX198" s="1583"/>
      <c r="CY198" s="1583"/>
      <c r="CZ198" s="1583"/>
      <c r="DA198" s="1593"/>
      <c r="DB198" s="1582" t="s">
        <v>4397</v>
      </c>
      <c r="DC198" s="1583"/>
      <c r="DD198" s="1583">
        <v>87.012799999999999</v>
      </c>
      <c r="DE198" s="1583"/>
      <c r="DF198" s="1583"/>
      <c r="DG198" s="1583"/>
      <c r="DH198" s="1583"/>
      <c r="DI198" s="1583" t="s">
        <v>4465</v>
      </c>
      <c r="DJ198" s="1584"/>
    </row>
    <row r="199" spans="2:114" ht="24" customHeight="1">
      <c r="B199" s="1786"/>
      <c r="C199" s="1592"/>
      <c r="D199" s="1590"/>
      <c r="E199" s="1591"/>
      <c r="F199" s="1591"/>
      <c r="G199" s="1592"/>
      <c r="H199" s="1587" t="s">
        <v>4243</v>
      </c>
      <c r="I199" s="1588"/>
      <c r="J199" s="1588"/>
      <c r="K199" s="1588"/>
      <c r="L199" s="1588"/>
      <c r="M199" s="1588"/>
      <c r="N199" s="1588"/>
      <c r="O199" s="1588"/>
      <c r="P199" s="1589"/>
      <c r="Q199" s="1670" t="s">
        <v>8</v>
      </c>
      <c r="R199" s="1605"/>
      <c r="S199" s="1605"/>
      <c r="T199" s="1606"/>
      <c r="U199" s="1603">
        <v>0.83360000000000001</v>
      </c>
      <c r="V199" s="1585"/>
      <c r="W199" s="1585"/>
      <c r="X199" s="1585"/>
      <c r="Y199" s="1585"/>
      <c r="Z199" s="1585"/>
      <c r="AA199" s="1585"/>
      <c r="AB199" s="1585"/>
      <c r="AC199" s="1610"/>
      <c r="AD199" s="1603">
        <v>0</v>
      </c>
      <c r="AE199" s="1585"/>
      <c r="AF199" s="1585"/>
      <c r="AG199" s="1585"/>
      <c r="AH199" s="1585"/>
      <c r="AI199" s="1585"/>
      <c r="AJ199" s="1585"/>
      <c r="AK199" s="1585"/>
      <c r="AL199" s="1610"/>
      <c r="AM199" s="1597"/>
      <c r="AN199" s="1598"/>
      <c r="AO199" s="1598"/>
      <c r="AP199" s="1598"/>
      <c r="AQ199" s="1598"/>
      <c r="AR199" s="1598"/>
      <c r="AS199" s="1598"/>
      <c r="AT199" s="1598"/>
      <c r="AU199" s="1599"/>
      <c r="AV199" s="1597"/>
      <c r="AW199" s="1598"/>
      <c r="AX199" s="1598"/>
      <c r="AY199" s="1598"/>
      <c r="AZ199" s="1598"/>
      <c r="BA199" s="1598"/>
      <c r="BB199" s="1598"/>
      <c r="BC199" s="1598"/>
      <c r="BD199" s="1599"/>
      <c r="BE199" s="1603">
        <v>63.24</v>
      </c>
      <c r="BF199" s="1585"/>
      <c r="BG199" s="1585"/>
      <c r="BH199" s="1585"/>
      <c r="BI199" s="1585"/>
      <c r="BJ199" s="1585"/>
      <c r="BK199" s="1585"/>
      <c r="BL199" s="1585"/>
      <c r="BM199" s="1610"/>
      <c r="BN199" s="1603">
        <v>75.255600000000001</v>
      </c>
      <c r="BO199" s="1585"/>
      <c r="BP199" s="1585"/>
      <c r="BQ199" s="1585"/>
      <c r="BR199" s="1585"/>
      <c r="BS199" s="1585"/>
      <c r="BT199" s="1585"/>
      <c r="BU199" s="1585"/>
      <c r="BV199" s="1610"/>
      <c r="BW199" s="765"/>
      <c r="BX199" s="765"/>
      <c r="BY199" s="765"/>
      <c r="BZ199" s="765"/>
      <c r="CA199" s="765"/>
      <c r="CB199" s="765"/>
      <c r="CC199" s="765"/>
      <c r="CD199" s="767"/>
      <c r="CE199" s="765"/>
      <c r="CF199" s="765"/>
      <c r="CG199" s="765"/>
      <c r="CH199" s="765"/>
      <c r="CI199" s="768"/>
      <c r="CJ199" s="765"/>
      <c r="CK199" s="765"/>
      <c r="CL199" s="765"/>
      <c r="CM199" s="765"/>
      <c r="CN199" s="765"/>
      <c r="CO199" s="765"/>
      <c r="CP199" s="765"/>
      <c r="CQ199" s="765"/>
      <c r="CR199" s="765"/>
      <c r="CS199" s="1603">
        <v>64.98</v>
      </c>
      <c r="CT199" s="1585"/>
      <c r="CU199" s="1585"/>
      <c r="CV199" s="1585"/>
      <c r="CW199" s="1585"/>
      <c r="CX199" s="1585"/>
      <c r="CY199" s="1585"/>
      <c r="CZ199" s="1585"/>
      <c r="DA199" s="1610"/>
      <c r="DB199" s="1603">
        <v>77.3262</v>
      </c>
      <c r="DC199" s="1585"/>
      <c r="DD199" s="1585"/>
      <c r="DE199" s="1585"/>
      <c r="DF199" s="1585"/>
      <c r="DG199" s="1585"/>
      <c r="DH199" s="1585"/>
      <c r="DI199" s="1585"/>
      <c r="DJ199" s="1586"/>
    </row>
    <row r="200" spans="2:114" ht="24" customHeight="1">
      <c r="B200" s="1786"/>
      <c r="C200" s="1592"/>
      <c r="D200" s="1590"/>
      <c r="E200" s="1591"/>
      <c r="F200" s="1591"/>
      <c r="G200" s="1592"/>
      <c r="H200" s="1590"/>
      <c r="I200" s="1591"/>
      <c r="J200" s="1591"/>
      <c r="K200" s="1591"/>
      <c r="L200" s="1591"/>
      <c r="M200" s="1591"/>
      <c r="N200" s="1591"/>
      <c r="O200" s="1591"/>
      <c r="P200" s="1592"/>
      <c r="Q200" s="1672" t="s">
        <v>6</v>
      </c>
      <c r="R200" s="1608"/>
      <c r="S200" s="1608"/>
      <c r="T200" s="1609"/>
      <c r="U200" s="1582"/>
      <c r="V200" s="1583"/>
      <c r="W200" s="1583"/>
      <c r="X200" s="1583"/>
      <c r="Y200" s="1583"/>
      <c r="Z200" s="1583"/>
      <c r="AA200" s="1583"/>
      <c r="AB200" s="1583"/>
      <c r="AC200" s="1593"/>
      <c r="AD200" s="1582" t="s">
        <v>4397</v>
      </c>
      <c r="AE200" s="1583"/>
      <c r="AF200" s="1583">
        <v>0</v>
      </c>
      <c r="AG200" s="1583"/>
      <c r="AH200" s="1583"/>
      <c r="AI200" s="1583"/>
      <c r="AJ200" s="1583"/>
      <c r="AK200" s="1583" t="s">
        <v>4465</v>
      </c>
      <c r="AL200" s="1593"/>
      <c r="AM200" s="1600"/>
      <c r="AN200" s="1601"/>
      <c r="AO200" s="1601"/>
      <c r="AP200" s="1601"/>
      <c r="AQ200" s="1601"/>
      <c r="AR200" s="1601"/>
      <c r="AS200" s="1601"/>
      <c r="AT200" s="1601"/>
      <c r="AU200" s="1602"/>
      <c r="AV200" s="1600"/>
      <c r="AW200" s="1601"/>
      <c r="AX200" s="1601"/>
      <c r="AY200" s="1601"/>
      <c r="AZ200" s="1601"/>
      <c r="BA200" s="1601"/>
      <c r="BB200" s="1601"/>
      <c r="BC200" s="1601"/>
      <c r="BD200" s="1602"/>
      <c r="BE200" s="1788"/>
      <c r="BF200" s="1583"/>
      <c r="BG200" s="1583"/>
      <c r="BH200" s="1583"/>
      <c r="BI200" s="1583"/>
      <c r="BJ200" s="1583"/>
      <c r="BK200" s="1583"/>
      <c r="BL200" s="1583"/>
      <c r="BM200" s="1758"/>
      <c r="BN200" s="1582" t="s">
        <v>4397</v>
      </c>
      <c r="BO200" s="1583"/>
      <c r="BP200" s="1583">
        <v>86.006400000000014</v>
      </c>
      <c r="BQ200" s="1583"/>
      <c r="BR200" s="1583"/>
      <c r="BS200" s="1583"/>
      <c r="BT200" s="1583"/>
      <c r="BU200" s="1583" t="s">
        <v>4465</v>
      </c>
      <c r="BV200" s="1593"/>
      <c r="BW200" s="765"/>
      <c r="BX200" s="765"/>
      <c r="BY200" s="765"/>
      <c r="BZ200" s="765"/>
      <c r="CA200" s="765"/>
      <c r="CB200" s="765"/>
      <c r="CC200" s="765"/>
      <c r="CD200" s="767"/>
      <c r="CE200" s="765"/>
      <c r="CF200" s="765"/>
      <c r="CG200" s="765"/>
      <c r="CH200" s="765"/>
      <c r="CI200" s="768"/>
      <c r="CJ200" s="765"/>
      <c r="CK200" s="765"/>
      <c r="CL200" s="765"/>
      <c r="CM200" s="765"/>
      <c r="CN200" s="765"/>
      <c r="CO200" s="765"/>
      <c r="CP200" s="765"/>
      <c r="CQ200" s="765"/>
      <c r="CR200" s="765"/>
      <c r="CS200" s="1582"/>
      <c r="CT200" s="1583"/>
      <c r="CU200" s="1583"/>
      <c r="CV200" s="1583"/>
      <c r="CW200" s="1583"/>
      <c r="CX200" s="1583"/>
      <c r="CY200" s="1583"/>
      <c r="CZ200" s="1583"/>
      <c r="DA200" s="1593"/>
      <c r="DB200" s="1582" t="s">
        <v>4397</v>
      </c>
      <c r="DC200" s="1583"/>
      <c r="DD200" s="1583">
        <v>88.372800000000012</v>
      </c>
      <c r="DE200" s="1583"/>
      <c r="DF200" s="1583"/>
      <c r="DG200" s="1583"/>
      <c r="DH200" s="1583"/>
      <c r="DI200" s="1583" t="s">
        <v>4465</v>
      </c>
      <c r="DJ200" s="1584"/>
    </row>
    <row r="201" spans="2:114" ht="24" customHeight="1">
      <c r="B201" s="1786"/>
      <c r="C201" s="1592"/>
      <c r="D201" s="1590"/>
      <c r="E201" s="1591"/>
      <c r="F201" s="1591"/>
      <c r="G201" s="1592"/>
      <c r="H201" s="1590"/>
      <c r="I201" s="1592"/>
      <c r="J201" s="1587" t="s">
        <v>4251</v>
      </c>
      <c r="K201" s="1588"/>
      <c r="L201" s="1588"/>
      <c r="M201" s="1588"/>
      <c r="N201" s="1588"/>
      <c r="O201" s="1588"/>
      <c r="P201" s="1589"/>
      <c r="Q201" s="1670" t="s">
        <v>8</v>
      </c>
      <c r="R201" s="1605"/>
      <c r="S201" s="1605"/>
      <c r="T201" s="1606"/>
      <c r="U201" s="1603">
        <v>0</v>
      </c>
      <c r="V201" s="1585"/>
      <c r="W201" s="1585"/>
      <c r="X201" s="1585"/>
      <c r="Y201" s="1585"/>
      <c r="Z201" s="1585"/>
      <c r="AA201" s="1585"/>
      <c r="AB201" s="1585"/>
      <c r="AC201" s="1610"/>
      <c r="AD201" s="1603">
        <v>0</v>
      </c>
      <c r="AE201" s="1585"/>
      <c r="AF201" s="1585"/>
      <c r="AG201" s="1585"/>
      <c r="AH201" s="1585"/>
      <c r="AI201" s="1585"/>
      <c r="AJ201" s="1585"/>
      <c r="AK201" s="1585"/>
      <c r="AL201" s="1610"/>
      <c r="AM201" s="1597"/>
      <c r="AN201" s="1598"/>
      <c r="AO201" s="1598"/>
      <c r="AP201" s="1598"/>
      <c r="AQ201" s="1598"/>
      <c r="AR201" s="1598"/>
      <c r="AS201" s="1598"/>
      <c r="AT201" s="1598"/>
      <c r="AU201" s="1599"/>
      <c r="AV201" s="1597"/>
      <c r="AW201" s="1598"/>
      <c r="AX201" s="1598"/>
      <c r="AY201" s="1598"/>
      <c r="AZ201" s="1598"/>
      <c r="BA201" s="1598"/>
      <c r="BB201" s="1598"/>
      <c r="BC201" s="1598"/>
      <c r="BD201" s="1599"/>
      <c r="BE201" s="1603">
        <v>64.239999999999995</v>
      </c>
      <c r="BF201" s="1585"/>
      <c r="BG201" s="1585"/>
      <c r="BH201" s="1585"/>
      <c r="BI201" s="1585"/>
      <c r="BJ201" s="1585"/>
      <c r="BK201" s="1585"/>
      <c r="BL201" s="1585"/>
      <c r="BM201" s="1610"/>
      <c r="BN201" s="1603">
        <v>76.445599999999985</v>
      </c>
      <c r="BO201" s="1585"/>
      <c r="BP201" s="1585"/>
      <c r="BQ201" s="1585"/>
      <c r="BR201" s="1585"/>
      <c r="BS201" s="1585"/>
      <c r="BT201" s="1585"/>
      <c r="BU201" s="1585"/>
      <c r="BV201" s="1610"/>
      <c r="BW201" s="765"/>
      <c r="BX201" s="765"/>
      <c r="BY201" s="765"/>
      <c r="BZ201" s="765"/>
      <c r="CA201" s="765"/>
      <c r="CB201" s="765"/>
      <c r="CC201" s="765"/>
      <c r="CD201" s="767"/>
      <c r="CE201" s="765"/>
      <c r="CF201" s="765"/>
      <c r="CG201" s="765"/>
      <c r="CH201" s="765"/>
      <c r="CI201" s="768"/>
      <c r="CJ201" s="765"/>
      <c r="CK201" s="765"/>
      <c r="CL201" s="765"/>
      <c r="CM201" s="765"/>
      <c r="CN201" s="765"/>
      <c r="CO201" s="765"/>
      <c r="CP201" s="765"/>
      <c r="CQ201" s="765"/>
      <c r="CR201" s="765"/>
      <c r="CS201" s="1603">
        <v>65.98</v>
      </c>
      <c r="CT201" s="1585"/>
      <c r="CU201" s="1585"/>
      <c r="CV201" s="1585"/>
      <c r="CW201" s="1585"/>
      <c r="CX201" s="1585"/>
      <c r="CY201" s="1585"/>
      <c r="CZ201" s="1585"/>
      <c r="DA201" s="1610"/>
      <c r="DB201" s="1603">
        <v>78.516199999999998</v>
      </c>
      <c r="DC201" s="1585"/>
      <c r="DD201" s="1585"/>
      <c r="DE201" s="1585"/>
      <c r="DF201" s="1585"/>
      <c r="DG201" s="1585"/>
      <c r="DH201" s="1585"/>
      <c r="DI201" s="1585"/>
      <c r="DJ201" s="1586"/>
    </row>
    <row r="202" spans="2:114" ht="24" customHeight="1">
      <c r="B202" s="1786"/>
      <c r="C202" s="1592"/>
      <c r="D202" s="1590"/>
      <c r="E202" s="1591"/>
      <c r="F202" s="1591"/>
      <c r="G202" s="1592"/>
      <c r="H202" s="1747"/>
      <c r="I202" s="1748"/>
      <c r="J202" s="1747" t="s">
        <v>4241</v>
      </c>
      <c r="K202" s="1764"/>
      <c r="L202" s="1764"/>
      <c r="M202" s="1764"/>
      <c r="N202" s="1764"/>
      <c r="O202" s="1764"/>
      <c r="P202" s="1748"/>
      <c r="Q202" s="1672" t="s">
        <v>6</v>
      </c>
      <c r="R202" s="1608"/>
      <c r="S202" s="1608"/>
      <c r="T202" s="1609"/>
      <c r="U202" s="1582"/>
      <c r="V202" s="1583"/>
      <c r="W202" s="1583"/>
      <c r="X202" s="1583"/>
      <c r="Y202" s="1583"/>
      <c r="Z202" s="1583"/>
      <c r="AA202" s="1583"/>
      <c r="AB202" s="1583"/>
      <c r="AC202" s="1593"/>
      <c r="AD202" s="1582" t="s">
        <v>4397</v>
      </c>
      <c r="AE202" s="1583"/>
      <c r="AF202" s="1583">
        <v>0</v>
      </c>
      <c r="AG202" s="1583"/>
      <c r="AH202" s="1583"/>
      <c r="AI202" s="1583"/>
      <c r="AJ202" s="1583"/>
      <c r="AK202" s="1583" t="s">
        <v>4465</v>
      </c>
      <c r="AL202" s="1593"/>
      <c r="AM202" s="1600"/>
      <c r="AN202" s="1601"/>
      <c r="AO202" s="1601"/>
      <c r="AP202" s="1601"/>
      <c r="AQ202" s="1601"/>
      <c r="AR202" s="1601"/>
      <c r="AS202" s="1601"/>
      <c r="AT202" s="1601"/>
      <c r="AU202" s="1602"/>
      <c r="AV202" s="1600"/>
      <c r="AW202" s="1601"/>
      <c r="AX202" s="1601"/>
      <c r="AY202" s="1601"/>
      <c r="AZ202" s="1601"/>
      <c r="BA202" s="1601"/>
      <c r="BB202" s="1601"/>
      <c r="BC202" s="1601"/>
      <c r="BD202" s="1602"/>
      <c r="BE202" s="1788"/>
      <c r="BF202" s="1583"/>
      <c r="BG202" s="1583"/>
      <c r="BH202" s="1583"/>
      <c r="BI202" s="1583"/>
      <c r="BJ202" s="1583"/>
      <c r="BK202" s="1583"/>
      <c r="BL202" s="1583"/>
      <c r="BM202" s="1758"/>
      <c r="BN202" s="1582" t="s">
        <v>4397</v>
      </c>
      <c r="BO202" s="1583"/>
      <c r="BP202" s="1583">
        <v>87.366399999999999</v>
      </c>
      <c r="BQ202" s="1583"/>
      <c r="BR202" s="1583"/>
      <c r="BS202" s="1583"/>
      <c r="BT202" s="1583"/>
      <c r="BU202" s="1583" t="s">
        <v>4465</v>
      </c>
      <c r="BV202" s="1593"/>
      <c r="BW202" s="765"/>
      <c r="BX202" s="765"/>
      <c r="BY202" s="765"/>
      <c r="BZ202" s="765"/>
      <c r="CA202" s="765"/>
      <c r="CB202" s="765"/>
      <c r="CC202" s="765"/>
      <c r="CD202" s="767"/>
      <c r="CE202" s="765"/>
      <c r="CF202" s="765"/>
      <c r="CG202" s="765"/>
      <c r="CH202" s="765"/>
      <c r="CI202" s="768"/>
      <c r="CJ202" s="765"/>
      <c r="CK202" s="765"/>
      <c r="CL202" s="765"/>
      <c r="CM202" s="765"/>
      <c r="CN202" s="765"/>
      <c r="CO202" s="765"/>
      <c r="CP202" s="765"/>
      <c r="CQ202" s="765"/>
      <c r="CR202" s="765"/>
      <c r="CS202" s="1582"/>
      <c r="CT202" s="1583"/>
      <c r="CU202" s="1583"/>
      <c r="CV202" s="1583"/>
      <c r="CW202" s="1583"/>
      <c r="CX202" s="1583"/>
      <c r="CY202" s="1583"/>
      <c r="CZ202" s="1583"/>
      <c r="DA202" s="1593"/>
      <c r="DB202" s="1582" t="s">
        <v>4397</v>
      </c>
      <c r="DC202" s="1583"/>
      <c r="DD202" s="1583">
        <v>89.732800000000012</v>
      </c>
      <c r="DE202" s="1583"/>
      <c r="DF202" s="1583"/>
      <c r="DG202" s="1583"/>
      <c r="DH202" s="1583"/>
      <c r="DI202" s="1583" t="s">
        <v>4465</v>
      </c>
      <c r="DJ202" s="1584"/>
    </row>
    <row r="203" spans="2:114" ht="24" customHeight="1">
      <c r="B203" s="1786"/>
      <c r="C203" s="1592"/>
      <c r="D203" s="1590"/>
      <c r="E203" s="1591"/>
      <c r="F203" s="1591"/>
      <c r="G203" s="1592"/>
      <c r="H203" s="1587" t="s">
        <v>4244</v>
      </c>
      <c r="I203" s="1588"/>
      <c r="J203" s="1588"/>
      <c r="K203" s="1588"/>
      <c r="L203" s="1588"/>
      <c r="M203" s="1588"/>
      <c r="N203" s="1588"/>
      <c r="O203" s="1588"/>
      <c r="P203" s="1589"/>
      <c r="Q203" s="1670" t="s">
        <v>8</v>
      </c>
      <c r="R203" s="1605"/>
      <c r="S203" s="1605"/>
      <c r="T203" s="1606"/>
      <c r="U203" s="1603">
        <v>0.83360000000000001</v>
      </c>
      <c r="V203" s="1585"/>
      <c r="W203" s="1585"/>
      <c r="X203" s="1585"/>
      <c r="Y203" s="1585"/>
      <c r="Z203" s="1585"/>
      <c r="AA203" s="1585"/>
      <c r="AB203" s="1585"/>
      <c r="AC203" s="1610"/>
      <c r="AD203" s="1603">
        <v>0</v>
      </c>
      <c r="AE203" s="1585"/>
      <c r="AF203" s="1585"/>
      <c r="AG203" s="1585"/>
      <c r="AH203" s="1585"/>
      <c r="AI203" s="1585"/>
      <c r="AJ203" s="1585"/>
      <c r="AK203" s="1585"/>
      <c r="AL203" s="1610"/>
      <c r="AM203" s="1597"/>
      <c r="AN203" s="1598"/>
      <c r="AO203" s="1598"/>
      <c r="AP203" s="1598"/>
      <c r="AQ203" s="1598"/>
      <c r="AR203" s="1598"/>
      <c r="AS203" s="1598"/>
      <c r="AT203" s="1598"/>
      <c r="AU203" s="1599"/>
      <c r="AV203" s="1597"/>
      <c r="AW203" s="1598"/>
      <c r="AX203" s="1598"/>
      <c r="AY203" s="1598"/>
      <c r="AZ203" s="1598"/>
      <c r="BA203" s="1598"/>
      <c r="BB203" s="1598"/>
      <c r="BC203" s="1598"/>
      <c r="BD203" s="1599"/>
      <c r="BE203" s="1603">
        <v>65.239999999999995</v>
      </c>
      <c r="BF203" s="1585"/>
      <c r="BG203" s="1585"/>
      <c r="BH203" s="1585"/>
      <c r="BI203" s="1585"/>
      <c r="BJ203" s="1585"/>
      <c r="BK203" s="1585"/>
      <c r="BL203" s="1585"/>
      <c r="BM203" s="1610"/>
      <c r="BN203" s="1603">
        <v>77.635599999999997</v>
      </c>
      <c r="BO203" s="1585"/>
      <c r="BP203" s="1585"/>
      <c r="BQ203" s="1585"/>
      <c r="BR203" s="1585"/>
      <c r="BS203" s="1585"/>
      <c r="BT203" s="1585"/>
      <c r="BU203" s="1585"/>
      <c r="BV203" s="1610"/>
      <c r="BW203" s="765"/>
      <c r="BX203" s="765"/>
      <c r="BY203" s="765"/>
      <c r="BZ203" s="765"/>
      <c r="CA203" s="765"/>
      <c r="CB203" s="765"/>
      <c r="CC203" s="765"/>
      <c r="CD203" s="767"/>
      <c r="CE203" s="765"/>
      <c r="CF203" s="765"/>
      <c r="CG203" s="765"/>
      <c r="CH203" s="765"/>
      <c r="CI203" s="768"/>
      <c r="CJ203" s="765"/>
      <c r="CK203" s="765"/>
      <c r="CL203" s="765"/>
      <c r="CM203" s="765"/>
      <c r="CN203" s="765"/>
      <c r="CO203" s="765"/>
      <c r="CP203" s="765"/>
      <c r="CQ203" s="765"/>
      <c r="CR203" s="765"/>
      <c r="CS203" s="1603">
        <v>66.98</v>
      </c>
      <c r="CT203" s="1585"/>
      <c r="CU203" s="1585"/>
      <c r="CV203" s="1585"/>
      <c r="CW203" s="1585"/>
      <c r="CX203" s="1585"/>
      <c r="CY203" s="1585"/>
      <c r="CZ203" s="1585"/>
      <c r="DA203" s="1610"/>
      <c r="DB203" s="1603">
        <v>79.706199999999995</v>
      </c>
      <c r="DC203" s="1585"/>
      <c r="DD203" s="1585"/>
      <c r="DE203" s="1585"/>
      <c r="DF203" s="1585"/>
      <c r="DG203" s="1585"/>
      <c r="DH203" s="1585"/>
      <c r="DI203" s="1585"/>
      <c r="DJ203" s="1586"/>
    </row>
    <row r="204" spans="2:114" ht="24" customHeight="1">
      <c r="B204" s="1786"/>
      <c r="C204" s="1592"/>
      <c r="D204" s="1590"/>
      <c r="E204" s="1591"/>
      <c r="F204" s="1591"/>
      <c r="G204" s="1592"/>
      <c r="H204" s="1590"/>
      <c r="I204" s="1591"/>
      <c r="J204" s="1591"/>
      <c r="K204" s="1591"/>
      <c r="L204" s="1591"/>
      <c r="M204" s="1591"/>
      <c r="N204" s="1591"/>
      <c r="O204" s="1591"/>
      <c r="P204" s="1592"/>
      <c r="Q204" s="1672" t="s">
        <v>6</v>
      </c>
      <c r="R204" s="1608"/>
      <c r="S204" s="1608"/>
      <c r="T204" s="1609"/>
      <c r="U204" s="1582"/>
      <c r="V204" s="1583"/>
      <c r="W204" s="1583"/>
      <c r="X204" s="1583"/>
      <c r="Y204" s="1583"/>
      <c r="Z204" s="1583"/>
      <c r="AA204" s="1583"/>
      <c r="AB204" s="1583"/>
      <c r="AC204" s="1593"/>
      <c r="AD204" s="1582" t="s">
        <v>4397</v>
      </c>
      <c r="AE204" s="1583"/>
      <c r="AF204" s="1583">
        <v>0</v>
      </c>
      <c r="AG204" s="1583"/>
      <c r="AH204" s="1583"/>
      <c r="AI204" s="1583"/>
      <c r="AJ204" s="1583"/>
      <c r="AK204" s="1583" t="s">
        <v>4465</v>
      </c>
      <c r="AL204" s="1593"/>
      <c r="AM204" s="1600"/>
      <c r="AN204" s="1601"/>
      <c r="AO204" s="1601"/>
      <c r="AP204" s="1601"/>
      <c r="AQ204" s="1601"/>
      <c r="AR204" s="1601"/>
      <c r="AS204" s="1601"/>
      <c r="AT204" s="1601"/>
      <c r="AU204" s="1602"/>
      <c r="AV204" s="1600"/>
      <c r="AW204" s="1601"/>
      <c r="AX204" s="1601"/>
      <c r="AY204" s="1601"/>
      <c r="AZ204" s="1601"/>
      <c r="BA204" s="1601"/>
      <c r="BB204" s="1601"/>
      <c r="BC204" s="1601"/>
      <c r="BD204" s="1602"/>
      <c r="BE204" s="1788"/>
      <c r="BF204" s="1583"/>
      <c r="BG204" s="1583"/>
      <c r="BH204" s="1583"/>
      <c r="BI204" s="1583"/>
      <c r="BJ204" s="1583"/>
      <c r="BK204" s="1583"/>
      <c r="BL204" s="1583"/>
      <c r="BM204" s="1758"/>
      <c r="BN204" s="1582" t="s">
        <v>4397</v>
      </c>
      <c r="BO204" s="1583"/>
      <c r="BP204" s="1583">
        <v>88.726399999999998</v>
      </c>
      <c r="BQ204" s="1583"/>
      <c r="BR204" s="1583"/>
      <c r="BS204" s="1583"/>
      <c r="BT204" s="1583"/>
      <c r="BU204" s="1583" t="s">
        <v>4465</v>
      </c>
      <c r="BV204" s="1593"/>
      <c r="BW204" s="765"/>
      <c r="BX204" s="765"/>
      <c r="BY204" s="765"/>
      <c r="BZ204" s="765"/>
      <c r="CA204" s="765"/>
      <c r="CB204" s="765"/>
      <c r="CC204" s="765"/>
      <c r="CD204" s="767"/>
      <c r="CE204" s="765"/>
      <c r="CF204" s="765"/>
      <c r="CG204" s="765"/>
      <c r="CH204" s="765"/>
      <c r="CI204" s="768"/>
      <c r="CJ204" s="765"/>
      <c r="CK204" s="765"/>
      <c r="CL204" s="765"/>
      <c r="CM204" s="765"/>
      <c r="CN204" s="765"/>
      <c r="CO204" s="765"/>
      <c r="CP204" s="765"/>
      <c r="CQ204" s="765"/>
      <c r="CR204" s="765"/>
      <c r="CS204" s="1582"/>
      <c r="CT204" s="1583"/>
      <c r="CU204" s="1583"/>
      <c r="CV204" s="1583"/>
      <c r="CW204" s="1583"/>
      <c r="CX204" s="1583"/>
      <c r="CY204" s="1583"/>
      <c r="CZ204" s="1583"/>
      <c r="DA204" s="1593"/>
      <c r="DB204" s="1582" t="s">
        <v>4397</v>
      </c>
      <c r="DC204" s="1583"/>
      <c r="DD204" s="1583">
        <v>91.092800000000011</v>
      </c>
      <c r="DE204" s="1583"/>
      <c r="DF204" s="1583"/>
      <c r="DG204" s="1583"/>
      <c r="DH204" s="1583"/>
      <c r="DI204" s="1583" t="s">
        <v>4465</v>
      </c>
      <c r="DJ204" s="1584"/>
    </row>
    <row r="205" spans="2:114" ht="24" customHeight="1">
      <c r="B205" s="1786"/>
      <c r="C205" s="1592"/>
      <c r="D205" s="1590"/>
      <c r="E205" s="1591"/>
      <c r="F205" s="1591"/>
      <c r="G205" s="1592"/>
      <c r="H205" s="1590"/>
      <c r="I205" s="1592"/>
      <c r="J205" s="1587" t="s">
        <v>4251</v>
      </c>
      <c r="K205" s="1588"/>
      <c r="L205" s="1588"/>
      <c r="M205" s="1588"/>
      <c r="N205" s="1588"/>
      <c r="O205" s="1588"/>
      <c r="P205" s="1589"/>
      <c r="Q205" s="1670" t="s">
        <v>8</v>
      </c>
      <c r="R205" s="1605"/>
      <c r="S205" s="1605"/>
      <c r="T205" s="1606"/>
      <c r="U205" s="1603">
        <v>0</v>
      </c>
      <c r="V205" s="1585"/>
      <c r="W205" s="1585"/>
      <c r="X205" s="1585"/>
      <c r="Y205" s="1585"/>
      <c r="Z205" s="1585"/>
      <c r="AA205" s="1585"/>
      <c r="AB205" s="1585"/>
      <c r="AC205" s="1610"/>
      <c r="AD205" s="1603">
        <v>0</v>
      </c>
      <c r="AE205" s="1585"/>
      <c r="AF205" s="1585"/>
      <c r="AG205" s="1585"/>
      <c r="AH205" s="1585"/>
      <c r="AI205" s="1585"/>
      <c r="AJ205" s="1585"/>
      <c r="AK205" s="1585"/>
      <c r="AL205" s="1610"/>
      <c r="AM205" s="1597"/>
      <c r="AN205" s="1598"/>
      <c r="AO205" s="1598"/>
      <c r="AP205" s="1598"/>
      <c r="AQ205" s="1598"/>
      <c r="AR205" s="1598"/>
      <c r="AS205" s="1598"/>
      <c r="AT205" s="1598"/>
      <c r="AU205" s="1599"/>
      <c r="AV205" s="1597"/>
      <c r="AW205" s="1598"/>
      <c r="AX205" s="1598"/>
      <c r="AY205" s="1598"/>
      <c r="AZ205" s="1598"/>
      <c r="BA205" s="1598"/>
      <c r="BB205" s="1598"/>
      <c r="BC205" s="1598"/>
      <c r="BD205" s="1599"/>
      <c r="BE205" s="1603">
        <v>66.239999999999995</v>
      </c>
      <c r="BF205" s="1585"/>
      <c r="BG205" s="1585"/>
      <c r="BH205" s="1585"/>
      <c r="BI205" s="1585"/>
      <c r="BJ205" s="1585"/>
      <c r="BK205" s="1585"/>
      <c r="BL205" s="1585"/>
      <c r="BM205" s="1610"/>
      <c r="BN205" s="1603">
        <v>78.825599999999994</v>
      </c>
      <c r="BO205" s="1585"/>
      <c r="BP205" s="1585"/>
      <c r="BQ205" s="1585"/>
      <c r="BR205" s="1585"/>
      <c r="BS205" s="1585"/>
      <c r="BT205" s="1585"/>
      <c r="BU205" s="1585"/>
      <c r="BV205" s="1610"/>
      <c r="BW205" s="765"/>
      <c r="BX205" s="765"/>
      <c r="BY205" s="765"/>
      <c r="BZ205" s="765"/>
      <c r="CA205" s="765"/>
      <c r="CB205" s="765"/>
      <c r="CC205" s="765"/>
      <c r="CD205" s="767"/>
      <c r="CE205" s="765"/>
      <c r="CF205" s="765"/>
      <c r="CG205" s="765"/>
      <c r="CH205" s="765"/>
      <c r="CI205" s="768"/>
      <c r="CJ205" s="765"/>
      <c r="CK205" s="765"/>
      <c r="CL205" s="765"/>
      <c r="CM205" s="765"/>
      <c r="CN205" s="765"/>
      <c r="CO205" s="765"/>
      <c r="CP205" s="765"/>
      <c r="CQ205" s="765"/>
      <c r="CR205" s="765"/>
      <c r="CS205" s="1603">
        <v>67.98</v>
      </c>
      <c r="CT205" s="1585"/>
      <c r="CU205" s="1585"/>
      <c r="CV205" s="1585"/>
      <c r="CW205" s="1585"/>
      <c r="CX205" s="1585"/>
      <c r="CY205" s="1585"/>
      <c r="CZ205" s="1585"/>
      <c r="DA205" s="1610"/>
      <c r="DB205" s="1603">
        <v>80.896200000000007</v>
      </c>
      <c r="DC205" s="1585"/>
      <c r="DD205" s="1585"/>
      <c r="DE205" s="1585"/>
      <c r="DF205" s="1585"/>
      <c r="DG205" s="1585"/>
      <c r="DH205" s="1585"/>
      <c r="DI205" s="1585"/>
      <c r="DJ205" s="1586"/>
    </row>
    <row r="206" spans="2:114" ht="24" customHeight="1">
      <c r="B206" s="1786"/>
      <c r="C206" s="1592"/>
      <c r="D206" s="1590"/>
      <c r="E206" s="1591"/>
      <c r="F206" s="1591"/>
      <c r="G206" s="1592"/>
      <c r="H206" s="1747"/>
      <c r="I206" s="1748"/>
      <c r="J206" s="1747" t="s">
        <v>4241</v>
      </c>
      <c r="K206" s="1764"/>
      <c r="L206" s="1764"/>
      <c r="M206" s="1764"/>
      <c r="N206" s="1764"/>
      <c r="O206" s="1764"/>
      <c r="P206" s="1748"/>
      <c r="Q206" s="1672" t="s">
        <v>6</v>
      </c>
      <c r="R206" s="1608"/>
      <c r="S206" s="1608"/>
      <c r="T206" s="1609"/>
      <c r="U206" s="1582"/>
      <c r="V206" s="1583"/>
      <c r="W206" s="1583"/>
      <c r="X206" s="1583"/>
      <c r="Y206" s="1583"/>
      <c r="Z206" s="1583"/>
      <c r="AA206" s="1583"/>
      <c r="AB206" s="1583"/>
      <c r="AC206" s="1593"/>
      <c r="AD206" s="1582" t="s">
        <v>4397</v>
      </c>
      <c r="AE206" s="1583"/>
      <c r="AF206" s="1583">
        <v>0</v>
      </c>
      <c r="AG206" s="1583"/>
      <c r="AH206" s="1583"/>
      <c r="AI206" s="1583"/>
      <c r="AJ206" s="1583"/>
      <c r="AK206" s="1583" t="s">
        <v>4465</v>
      </c>
      <c r="AL206" s="1593"/>
      <c r="AM206" s="1600"/>
      <c r="AN206" s="1601"/>
      <c r="AO206" s="1601"/>
      <c r="AP206" s="1601"/>
      <c r="AQ206" s="1601"/>
      <c r="AR206" s="1601"/>
      <c r="AS206" s="1601"/>
      <c r="AT206" s="1601"/>
      <c r="AU206" s="1602"/>
      <c r="AV206" s="1600"/>
      <c r="AW206" s="1601"/>
      <c r="AX206" s="1601"/>
      <c r="AY206" s="1601"/>
      <c r="AZ206" s="1601"/>
      <c r="BA206" s="1601"/>
      <c r="BB206" s="1601"/>
      <c r="BC206" s="1601"/>
      <c r="BD206" s="1602"/>
      <c r="BE206" s="1788"/>
      <c r="BF206" s="1583"/>
      <c r="BG206" s="1583"/>
      <c r="BH206" s="1583"/>
      <c r="BI206" s="1583"/>
      <c r="BJ206" s="1583"/>
      <c r="BK206" s="1583"/>
      <c r="BL206" s="1583"/>
      <c r="BM206" s="1758"/>
      <c r="BN206" s="1582" t="s">
        <v>4397</v>
      </c>
      <c r="BO206" s="1583"/>
      <c r="BP206" s="1583">
        <v>90.086399999999998</v>
      </c>
      <c r="BQ206" s="1583"/>
      <c r="BR206" s="1583"/>
      <c r="BS206" s="1583"/>
      <c r="BT206" s="1583"/>
      <c r="BU206" s="1583" t="s">
        <v>4465</v>
      </c>
      <c r="BV206" s="1593"/>
      <c r="BW206" s="765"/>
      <c r="BX206" s="765"/>
      <c r="BY206" s="765"/>
      <c r="BZ206" s="765"/>
      <c r="CA206" s="765"/>
      <c r="CB206" s="765"/>
      <c r="CC206" s="765"/>
      <c r="CD206" s="767"/>
      <c r="CE206" s="765"/>
      <c r="CF206" s="765"/>
      <c r="CG206" s="765"/>
      <c r="CH206" s="765"/>
      <c r="CI206" s="768"/>
      <c r="CJ206" s="765"/>
      <c r="CK206" s="765"/>
      <c r="CL206" s="765"/>
      <c r="CM206" s="765"/>
      <c r="CN206" s="765"/>
      <c r="CO206" s="765"/>
      <c r="CP206" s="765"/>
      <c r="CQ206" s="765"/>
      <c r="CR206" s="765"/>
      <c r="CS206" s="1582"/>
      <c r="CT206" s="1583"/>
      <c r="CU206" s="1583"/>
      <c r="CV206" s="1583"/>
      <c r="CW206" s="1583"/>
      <c r="CX206" s="1583"/>
      <c r="CY206" s="1583"/>
      <c r="CZ206" s="1583"/>
      <c r="DA206" s="1593"/>
      <c r="DB206" s="1582" t="s">
        <v>4397</v>
      </c>
      <c r="DC206" s="1583"/>
      <c r="DD206" s="1583">
        <v>92.452800000000011</v>
      </c>
      <c r="DE206" s="1583"/>
      <c r="DF206" s="1583"/>
      <c r="DG206" s="1583"/>
      <c r="DH206" s="1583"/>
      <c r="DI206" s="1583" t="s">
        <v>4465</v>
      </c>
      <c r="DJ206" s="1584"/>
    </row>
    <row r="207" spans="2:114" ht="24" customHeight="1">
      <c r="B207" s="1786"/>
      <c r="C207" s="1592"/>
      <c r="D207" s="1590"/>
      <c r="E207" s="1591"/>
      <c r="F207" s="1591"/>
      <c r="G207" s="1592"/>
      <c r="H207" s="1587" t="s">
        <v>6211</v>
      </c>
      <c r="I207" s="1589"/>
      <c r="J207" s="1587" t="s">
        <v>3095</v>
      </c>
      <c r="K207" s="1588" t="s">
        <v>7246</v>
      </c>
      <c r="L207" s="1588"/>
      <c r="M207" s="1588"/>
      <c r="N207" s="1588"/>
      <c r="O207" s="1588"/>
      <c r="P207" s="1589" t="s">
        <v>4222</v>
      </c>
      <c r="Q207" s="1670" t="s">
        <v>8</v>
      </c>
      <c r="R207" s="1605"/>
      <c r="S207" s="1605"/>
      <c r="T207" s="1606"/>
      <c r="U207" s="1603">
        <v>0</v>
      </c>
      <c r="V207" s="1585"/>
      <c r="W207" s="1585"/>
      <c r="X207" s="1585"/>
      <c r="Y207" s="1585"/>
      <c r="Z207" s="1585"/>
      <c r="AA207" s="1585"/>
      <c r="AB207" s="1585"/>
      <c r="AC207" s="1610"/>
      <c r="AD207" s="1603">
        <v>0</v>
      </c>
      <c r="AE207" s="1585"/>
      <c r="AF207" s="1585"/>
      <c r="AG207" s="1585"/>
      <c r="AH207" s="1585"/>
      <c r="AI207" s="1585"/>
      <c r="AJ207" s="1585"/>
      <c r="AK207" s="1585"/>
      <c r="AL207" s="1610"/>
      <c r="AM207" s="1597"/>
      <c r="AN207" s="1598"/>
      <c r="AO207" s="1598"/>
      <c r="AP207" s="1598"/>
      <c r="AQ207" s="1598"/>
      <c r="AR207" s="1598"/>
      <c r="AS207" s="1598"/>
      <c r="AT207" s="1598"/>
      <c r="AU207" s="1599"/>
      <c r="AV207" s="1597"/>
      <c r="AW207" s="1598"/>
      <c r="AX207" s="1598"/>
      <c r="AY207" s="1598"/>
      <c r="AZ207" s="1598"/>
      <c r="BA207" s="1598"/>
      <c r="BB207" s="1598"/>
      <c r="BC207" s="1598"/>
      <c r="BD207" s="1599"/>
      <c r="BE207" s="1603">
        <v>67.239999999999995</v>
      </c>
      <c r="BF207" s="1585"/>
      <c r="BG207" s="1585"/>
      <c r="BH207" s="1585"/>
      <c r="BI207" s="1585"/>
      <c r="BJ207" s="1585"/>
      <c r="BK207" s="1585"/>
      <c r="BL207" s="1585"/>
      <c r="BM207" s="1610"/>
      <c r="BN207" s="1603">
        <v>3227.5199999999995</v>
      </c>
      <c r="BO207" s="1585"/>
      <c r="BP207" s="1585"/>
      <c r="BQ207" s="1585"/>
      <c r="BR207" s="1585"/>
      <c r="BS207" s="1585"/>
      <c r="BT207" s="1585"/>
      <c r="BU207" s="1585"/>
      <c r="BV207" s="1610"/>
      <c r="BW207" s="765"/>
      <c r="BX207" s="765"/>
      <c r="BY207" s="765"/>
      <c r="BZ207" s="765"/>
      <c r="CA207" s="765"/>
      <c r="CB207" s="765"/>
      <c r="CC207" s="765"/>
      <c r="CD207" s="767"/>
      <c r="CE207" s="765"/>
      <c r="CF207" s="765"/>
      <c r="CG207" s="765"/>
      <c r="CH207" s="765"/>
      <c r="CI207" s="768"/>
      <c r="CJ207" s="765"/>
      <c r="CK207" s="765"/>
      <c r="CL207" s="765"/>
      <c r="CM207" s="765"/>
      <c r="CN207" s="765"/>
      <c r="CO207" s="765"/>
      <c r="CP207" s="765"/>
      <c r="CQ207" s="765"/>
      <c r="CR207" s="765"/>
      <c r="CS207" s="1603">
        <v>68.98</v>
      </c>
      <c r="CT207" s="1585"/>
      <c r="CU207" s="1585"/>
      <c r="CV207" s="1585"/>
      <c r="CW207" s="1585"/>
      <c r="CX207" s="1585"/>
      <c r="CY207" s="1585"/>
      <c r="CZ207" s="1585"/>
      <c r="DA207" s="1610"/>
      <c r="DB207" s="1603">
        <v>3311.04</v>
      </c>
      <c r="DC207" s="1585"/>
      <c r="DD207" s="1585"/>
      <c r="DE207" s="1585"/>
      <c r="DF207" s="1585"/>
      <c r="DG207" s="1585"/>
      <c r="DH207" s="1585"/>
      <c r="DI207" s="1585"/>
      <c r="DJ207" s="1586"/>
    </row>
    <row r="208" spans="2:114" ht="24" customHeight="1">
      <c r="B208" s="1786"/>
      <c r="C208" s="1592"/>
      <c r="D208" s="1590"/>
      <c r="E208" s="1591"/>
      <c r="F208" s="1591"/>
      <c r="G208" s="1592"/>
      <c r="H208" s="1590"/>
      <c r="I208" s="1592"/>
      <c r="J208" s="1590"/>
      <c r="K208" s="1591"/>
      <c r="L208" s="1591"/>
      <c r="M208" s="1591"/>
      <c r="N208" s="1591"/>
      <c r="O208" s="1591"/>
      <c r="P208" s="1748"/>
      <c r="Q208" s="1672" t="s">
        <v>6</v>
      </c>
      <c r="R208" s="1608"/>
      <c r="S208" s="1608"/>
      <c r="T208" s="1609"/>
      <c r="U208" s="1582"/>
      <c r="V208" s="1583"/>
      <c r="W208" s="1583"/>
      <c r="X208" s="1583"/>
      <c r="Y208" s="1583"/>
      <c r="Z208" s="1583"/>
      <c r="AA208" s="1583"/>
      <c r="AB208" s="1583"/>
      <c r="AC208" s="1593"/>
      <c r="AD208" s="1582" t="s">
        <v>4397</v>
      </c>
      <c r="AE208" s="1583"/>
      <c r="AF208" s="1583">
        <v>0</v>
      </c>
      <c r="AG208" s="1583"/>
      <c r="AH208" s="1583"/>
      <c r="AI208" s="1583"/>
      <c r="AJ208" s="1583"/>
      <c r="AK208" s="1583" t="s">
        <v>4465</v>
      </c>
      <c r="AL208" s="1593"/>
      <c r="AM208" s="1600"/>
      <c r="AN208" s="1601"/>
      <c r="AO208" s="1601"/>
      <c r="AP208" s="1601"/>
      <c r="AQ208" s="1601"/>
      <c r="AR208" s="1601"/>
      <c r="AS208" s="1601"/>
      <c r="AT208" s="1601"/>
      <c r="AU208" s="1602"/>
      <c r="AV208" s="1600"/>
      <c r="AW208" s="1601"/>
      <c r="AX208" s="1601"/>
      <c r="AY208" s="1601"/>
      <c r="AZ208" s="1601"/>
      <c r="BA208" s="1601"/>
      <c r="BB208" s="1601"/>
      <c r="BC208" s="1601"/>
      <c r="BD208" s="1602"/>
      <c r="BE208" s="1788"/>
      <c r="BF208" s="1583"/>
      <c r="BG208" s="1583"/>
      <c r="BH208" s="1583"/>
      <c r="BI208" s="1583"/>
      <c r="BJ208" s="1583"/>
      <c r="BK208" s="1583"/>
      <c r="BL208" s="1583"/>
      <c r="BM208" s="1758"/>
      <c r="BN208" s="1582" t="s">
        <v>4397</v>
      </c>
      <c r="BO208" s="1583"/>
      <c r="BP208" s="1583">
        <v>3227.5199999999995</v>
      </c>
      <c r="BQ208" s="1583"/>
      <c r="BR208" s="1583"/>
      <c r="BS208" s="1583"/>
      <c r="BT208" s="1583"/>
      <c r="BU208" s="1583" t="s">
        <v>4465</v>
      </c>
      <c r="BV208" s="1593"/>
      <c r="BW208" s="765"/>
      <c r="BX208" s="765"/>
      <c r="BY208" s="765"/>
      <c r="BZ208" s="765"/>
      <c r="CA208" s="765"/>
      <c r="CB208" s="765"/>
      <c r="CC208" s="765"/>
      <c r="CD208" s="767"/>
      <c r="CE208" s="765"/>
      <c r="CF208" s="765"/>
      <c r="CG208" s="765"/>
      <c r="CH208" s="765"/>
      <c r="CI208" s="768"/>
      <c r="CJ208" s="765"/>
      <c r="CK208" s="765"/>
      <c r="CL208" s="765"/>
      <c r="CM208" s="765"/>
      <c r="CN208" s="765"/>
      <c r="CO208" s="765"/>
      <c r="CP208" s="765"/>
      <c r="CQ208" s="765"/>
      <c r="CR208" s="765"/>
      <c r="CS208" s="1582"/>
      <c r="CT208" s="1583"/>
      <c r="CU208" s="1583"/>
      <c r="CV208" s="1583"/>
      <c r="CW208" s="1583"/>
      <c r="CX208" s="1583"/>
      <c r="CY208" s="1583"/>
      <c r="CZ208" s="1583"/>
      <c r="DA208" s="1593"/>
      <c r="DB208" s="1582" t="s">
        <v>4397</v>
      </c>
      <c r="DC208" s="1583"/>
      <c r="DD208" s="1583">
        <v>3311.04</v>
      </c>
      <c r="DE208" s="1583"/>
      <c r="DF208" s="1583"/>
      <c r="DG208" s="1583"/>
      <c r="DH208" s="1583"/>
      <c r="DI208" s="1583" t="s">
        <v>4465</v>
      </c>
      <c r="DJ208" s="1584"/>
    </row>
    <row r="209" spans="2:114" ht="30" customHeight="1">
      <c r="B209" s="1786"/>
      <c r="C209" s="1592"/>
      <c r="D209" s="1590"/>
      <c r="E209" s="1591"/>
      <c r="F209" s="1591"/>
      <c r="G209" s="1592"/>
      <c r="H209" s="1590"/>
      <c r="I209" s="1592"/>
      <c r="J209" s="279"/>
      <c r="K209" s="769"/>
      <c r="L209" s="1587" t="s">
        <v>4251</v>
      </c>
      <c r="M209" s="1588"/>
      <c r="N209" s="1588"/>
      <c r="O209" s="1588"/>
      <c r="P209" s="1589"/>
      <c r="Q209" s="1670" t="s">
        <v>8</v>
      </c>
      <c r="R209" s="1605"/>
      <c r="S209" s="1605"/>
      <c r="T209" s="1606"/>
      <c r="U209" s="1603">
        <v>0</v>
      </c>
      <c r="V209" s="1585"/>
      <c r="W209" s="1585"/>
      <c r="X209" s="1585"/>
      <c r="Y209" s="1585"/>
      <c r="Z209" s="1585"/>
      <c r="AA209" s="1585"/>
      <c r="AB209" s="1585"/>
      <c r="AC209" s="1610"/>
      <c r="AD209" s="1603">
        <v>0</v>
      </c>
      <c r="AE209" s="1585"/>
      <c r="AF209" s="1585"/>
      <c r="AG209" s="1585"/>
      <c r="AH209" s="1585"/>
      <c r="AI209" s="1585"/>
      <c r="AJ209" s="1585"/>
      <c r="AK209" s="1585"/>
      <c r="AL209" s="1610"/>
      <c r="AM209" s="1597"/>
      <c r="AN209" s="1598"/>
      <c r="AO209" s="1598"/>
      <c r="AP209" s="1598"/>
      <c r="AQ209" s="1598"/>
      <c r="AR209" s="1598"/>
      <c r="AS209" s="1598"/>
      <c r="AT209" s="1598"/>
      <c r="AU209" s="1599"/>
      <c r="AV209" s="1597"/>
      <c r="AW209" s="1598"/>
      <c r="AX209" s="1598"/>
      <c r="AY209" s="1598"/>
      <c r="AZ209" s="1598"/>
      <c r="BA209" s="1598"/>
      <c r="BB209" s="1598"/>
      <c r="BC209" s="1598"/>
      <c r="BD209" s="1599"/>
      <c r="BE209" s="1603">
        <v>68.239999999999995</v>
      </c>
      <c r="BF209" s="1585"/>
      <c r="BG209" s="1585"/>
      <c r="BH209" s="1585"/>
      <c r="BI209" s="1585"/>
      <c r="BJ209" s="1585"/>
      <c r="BK209" s="1585"/>
      <c r="BL209" s="1585"/>
      <c r="BM209" s="1610"/>
      <c r="BN209" s="1603">
        <v>3343.7599999999998</v>
      </c>
      <c r="BO209" s="1585"/>
      <c r="BP209" s="1585"/>
      <c r="BQ209" s="1585"/>
      <c r="BR209" s="1585"/>
      <c r="BS209" s="1585"/>
      <c r="BT209" s="1585"/>
      <c r="BU209" s="1585"/>
      <c r="BV209" s="1610"/>
      <c r="BW209" s="765"/>
      <c r="BX209" s="765"/>
      <c r="BY209" s="765"/>
      <c r="BZ209" s="765"/>
      <c r="CA209" s="765"/>
      <c r="CB209" s="765"/>
      <c r="CC209" s="765"/>
      <c r="CD209" s="767"/>
      <c r="CE209" s="765"/>
      <c r="CF209" s="765"/>
      <c r="CG209" s="765"/>
      <c r="CH209" s="765"/>
      <c r="CI209" s="768"/>
      <c r="CJ209" s="765"/>
      <c r="CK209" s="765"/>
      <c r="CL209" s="765"/>
      <c r="CM209" s="765"/>
      <c r="CN209" s="765"/>
      <c r="CO209" s="765"/>
      <c r="CP209" s="765"/>
      <c r="CQ209" s="765"/>
      <c r="CR209" s="765"/>
      <c r="CS209" s="1603">
        <v>69.98</v>
      </c>
      <c r="CT209" s="1585"/>
      <c r="CU209" s="1585"/>
      <c r="CV209" s="1585"/>
      <c r="CW209" s="1585"/>
      <c r="CX209" s="1585"/>
      <c r="CY209" s="1585"/>
      <c r="CZ209" s="1585"/>
      <c r="DA209" s="1610"/>
      <c r="DB209" s="1603">
        <v>3429.02</v>
      </c>
      <c r="DC209" s="1585"/>
      <c r="DD209" s="1585"/>
      <c r="DE209" s="1585"/>
      <c r="DF209" s="1585"/>
      <c r="DG209" s="1585"/>
      <c r="DH209" s="1585"/>
      <c r="DI209" s="1585"/>
      <c r="DJ209" s="1586"/>
    </row>
    <row r="210" spans="2:114" ht="30" customHeight="1">
      <c r="B210" s="1786"/>
      <c r="C210" s="1592"/>
      <c r="D210" s="1747"/>
      <c r="E210" s="1764"/>
      <c r="F210" s="1764"/>
      <c r="G210" s="1748"/>
      <c r="H210" s="1747"/>
      <c r="I210" s="1748"/>
      <c r="J210" s="770"/>
      <c r="K210" s="771"/>
      <c r="L210" s="1747"/>
      <c r="M210" s="1764"/>
      <c r="N210" s="1764"/>
      <c r="O210" s="1764"/>
      <c r="P210" s="1748"/>
      <c r="Q210" s="1672" t="s">
        <v>6</v>
      </c>
      <c r="R210" s="1608"/>
      <c r="S210" s="1608"/>
      <c r="T210" s="1609"/>
      <c r="U210" s="1582"/>
      <c r="V210" s="1583"/>
      <c r="W210" s="1583"/>
      <c r="X210" s="1583"/>
      <c r="Y210" s="1583"/>
      <c r="Z210" s="1583"/>
      <c r="AA210" s="1583"/>
      <c r="AB210" s="1583"/>
      <c r="AC210" s="1593"/>
      <c r="AD210" s="1582" t="s">
        <v>4397</v>
      </c>
      <c r="AE210" s="1583"/>
      <c r="AF210" s="1583">
        <v>0</v>
      </c>
      <c r="AG210" s="1583"/>
      <c r="AH210" s="1583"/>
      <c r="AI210" s="1583"/>
      <c r="AJ210" s="1583"/>
      <c r="AK210" s="1583" t="s">
        <v>4465</v>
      </c>
      <c r="AL210" s="1593"/>
      <c r="AM210" s="1600"/>
      <c r="AN210" s="1601"/>
      <c r="AO210" s="1601"/>
      <c r="AP210" s="1601"/>
      <c r="AQ210" s="1601"/>
      <c r="AR210" s="1601"/>
      <c r="AS210" s="1601"/>
      <c r="AT210" s="1601"/>
      <c r="AU210" s="1602"/>
      <c r="AV210" s="1600"/>
      <c r="AW210" s="1601"/>
      <c r="AX210" s="1601"/>
      <c r="AY210" s="1601"/>
      <c r="AZ210" s="1601"/>
      <c r="BA210" s="1601"/>
      <c r="BB210" s="1601"/>
      <c r="BC210" s="1601"/>
      <c r="BD210" s="1602"/>
      <c r="BE210" s="1788"/>
      <c r="BF210" s="1583"/>
      <c r="BG210" s="1583"/>
      <c r="BH210" s="1583"/>
      <c r="BI210" s="1583"/>
      <c r="BJ210" s="1583"/>
      <c r="BK210" s="1583"/>
      <c r="BL210" s="1583"/>
      <c r="BM210" s="1758"/>
      <c r="BN210" s="1582" t="s">
        <v>4397</v>
      </c>
      <c r="BO210" s="1583"/>
      <c r="BP210" s="1583">
        <v>3343.7599999999998</v>
      </c>
      <c r="BQ210" s="1583"/>
      <c r="BR210" s="1583"/>
      <c r="BS210" s="1583"/>
      <c r="BT210" s="1583"/>
      <c r="BU210" s="1583" t="s">
        <v>4465</v>
      </c>
      <c r="BV210" s="1593"/>
      <c r="BW210" s="765"/>
      <c r="BX210" s="765"/>
      <c r="BY210" s="765"/>
      <c r="BZ210" s="765"/>
      <c r="CA210" s="765"/>
      <c r="CB210" s="765"/>
      <c r="CC210" s="765"/>
      <c r="CD210" s="767"/>
      <c r="CE210" s="765"/>
      <c r="CF210" s="765"/>
      <c r="CG210" s="765"/>
      <c r="CH210" s="765"/>
      <c r="CI210" s="768"/>
      <c r="CJ210" s="765"/>
      <c r="CK210" s="765"/>
      <c r="CL210" s="765"/>
      <c r="CM210" s="765"/>
      <c r="CN210" s="765"/>
      <c r="CO210" s="765"/>
      <c r="CP210" s="765"/>
      <c r="CQ210" s="765"/>
      <c r="CR210" s="765"/>
      <c r="CS210" s="1582"/>
      <c r="CT210" s="1583"/>
      <c r="CU210" s="1583"/>
      <c r="CV210" s="1583"/>
      <c r="CW210" s="1583"/>
      <c r="CX210" s="1583"/>
      <c r="CY210" s="1583"/>
      <c r="CZ210" s="1583"/>
      <c r="DA210" s="1593"/>
      <c r="DB210" s="1582" t="s">
        <v>4397</v>
      </c>
      <c r="DC210" s="1583"/>
      <c r="DD210" s="1583">
        <v>3429.02</v>
      </c>
      <c r="DE210" s="1583"/>
      <c r="DF210" s="1583"/>
      <c r="DG210" s="1583"/>
      <c r="DH210" s="1583"/>
      <c r="DI210" s="1583" t="s">
        <v>4465</v>
      </c>
      <c r="DJ210" s="1584"/>
    </row>
    <row r="211" spans="2:114" ht="24" customHeight="1">
      <c r="B211" s="1786"/>
      <c r="C211" s="1592"/>
      <c r="D211" s="1587" t="s">
        <v>4245</v>
      </c>
      <c r="E211" s="1588"/>
      <c r="F211" s="1588"/>
      <c r="G211" s="1589"/>
      <c r="H211" s="1587" t="s">
        <v>4246</v>
      </c>
      <c r="I211" s="1588"/>
      <c r="J211" s="1588"/>
      <c r="K211" s="1588"/>
      <c r="L211" s="1588"/>
      <c r="M211" s="1588"/>
      <c r="N211" s="1588"/>
      <c r="O211" s="1588"/>
      <c r="P211" s="1589"/>
      <c r="Q211" s="1670" t="s">
        <v>8</v>
      </c>
      <c r="R211" s="1605"/>
      <c r="S211" s="1605"/>
      <c r="T211" s="1606"/>
      <c r="U211" s="1603">
        <v>0</v>
      </c>
      <c r="V211" s="1585"/>
      <c r="W211" s="1585"/>
      <c r="X211" s="1585"/>
      <c r="Y211" s="1585"/>
      <c r="Z211" s="1585"/>
      <c r="AA211" s="1585"/>
      <c r="AB211" s="1585"/>
      <c r="AC211" s="1610"/>
      <c r="AD211" s="1603">
        <v>0</v>
      </c>
      <c r="AE211" s="1585"/>
      <c r="AF211" s="1585"/>
      <c r="AG211" s="1585"/>
      <c r="AH211" s="1585"/>
      <c r="AI211" s="1585"/>
      <c r="AJ211" s="1585"/>
      <c r="AK211" s="1585"/>
      <c r="AL211" s="1610"/>
      <c r="AM211" s="1597"/>
      <c r="AN211" s="1598"/>
      <c r="AO211" s="1598"/>
      <c r="AP211" s="1598"/>
      <c r="AQ211" s="1598"/>
      <c r="AR211" s="1598"/>
      <c r="AS211" s="1598"/>
      <c r="AT211" s="1598"/>
      <c r="AU211" s="1599"/>
      <c r="AV211" s="1597"/>
      <c r="AW211" s="1598"/>
      <c r="AX211" s="1598"/>
      <c r="AY211" s="1598"/>
      <c r="AZ211" s="1598"/>
      <c r="BA211" s="1598"/>
      <c r="BB211" s="1598"/>
      <c r="BC211" s="1598"/>
      <c r="BD211" s="1599"/>
      <c r="BE211" s="1603">
        <v>69.239999999999995</v>
      </c>
      <c r="BF211" s="1585"/>
      <c r="BG211" s="1585"/>
      <c r="BH211" s="1585"/>
      <c r="BI211" s="1585"/>
      <c r="BJ211" s="1585"/>
      <c r="BK211" s="1585"/>
      <c r="BL211" s="1585"/>
      <c r="BM211" s="1610"/>
      <c r="BN211" s="1603">
        <v>78.933599999999984</v>
      </c>
      <c r="BO211" s="1585"/>
      <c r="BP211" s="1585"/>
      <c r="BQ211" s="1585"/>
      <c r="BR211" s="1585"/>
      <c r="BS211" s="1585"/>
      <c r="BT211" s="1585"/>
      <c r="BU211" s="1585"/>
      <c r="BV211" s="1610"/>
      <c r="BW211" s="765"/>
      <c r="BX211" s="765"/>
      <c r="BY211" s="765"/>
      <c r="BZ211" s="765"/>
      <c r="CA211" s="765"/>
      <c r="CB211" s="765"/>
      <c r="CC211" s="765"/>
      <c r="CD211" s="767"/>
      <c r="CE211" s="765"/>
      <c r="CF211" s="765"/>
      <c r="CG211" s="765"/>
      <c r="CH211" s="765"/>
      <c r="CI211" s="768"/>
      <c r="CJ211" s="765"/>
      <c r="CK211" s="765"/>
      <c r="CL211" s="765"/>
      <c r="CM211" s="765"/>
      <c r="CN211" s="765"/>
      <c r="CO211" s="765"/>
      <c r="CP211" s="765"/>
      <c r="CQ211" s="765"/>
      <c r="CR211" s="765"/>
      <c r="CS211" s="1603">
        <v>70.98</v>
      </c>
      <c r="CT211" s="1585"/>
      <c r="CU211" s="1585"/>
      <c r="CV211" s="1585"/>
      <c r="CW211" s="1585"/>
      <c r="CX211" s="1585"/>
      <c r="CY211" s="1585"/>
      <c r="CZ211" s="1585"/>
      <c r="DA211" s="1610"/>
      <c r="DB211" s="1603">
        <v>80.917199999999994</v>
      </c>
      <c r="DC211" s="1585"/>
      <c r="DD211" s="1585"/>
      <c r="DE211" s="1585"/>
      <c r="DF211" s="1585"/>
      <c r="DG211" s="1585"/>
      <c r="DH211" s="1585"/>
      <c r="DI211" s="1585"/>
      <c r="DJ211" s="1586"/>
    </row>
    <row r="212" spans="2:114" ht="24" customHeight="1">
      <c r="B212" s="1786"/>
      <c r="C212" s="1592"/>
      <c r="D212" s="1590"/>
      <c r="E212" s="1591"/>
      <c r="F212" s="1591"/>
      <c r="G212" s="1592"/>
      <c r="H212" s="1747"/>
      <c r="I212" s="1764"/>
      <c r="J212" s="1764"/>
      <c r="K212" s="1764"/>
      <c r="L212" s="1764"/>
      <c r="M212" s="1764"/>
      <c r="N212" s="1764"/>
      <c r="O212" s="1764"/>
      <c r="P212" s="1748"/>
      <c r="Q212" s="1672" t="s">
        <v>6</v>
      </c>
      <c r="R212" s="1608"/>
      <c r="S212" s="1608"/>
      <c r="T212" s="1609"/>
      <c r="U212" s="1582"/>
      <c r="V212" s="1583"/>
      <c r="W212" s="1583"/>
      <c r="X212" s="1583"/>
      <c r="Y212" s="1583"/>
      <c r="Z212" s="1583"/>
      <c r="AA212" s="1583"/>
      <c r="AB212" s="1583"/>
      <c r="AC212" s="1593"/>
      <c r="AD212" s="1582" t="s">
        <v>4397</v>
      </c>
      <c r="AE212" s="1583"/>
      <c r="AF212" s="1583">
        <v>0</v>
      </c>
      <c r="AG212" s="1583"/>
      <c r="AH212" s="1583"/>
      <c r="AI212" s="1583"/>
      <c r="AJ212" s="1583"/>
      <c r="AK212" s="1583" t="s">
        <v>4465</v>
      </c>
      <c r="AL212" s="1593"/>
      <c r="AM212" s="1600"/>
      <c r="AN212" s="1601"/>
      <c r="AO212" s="1601"/>
      <c r="AP212" s="1601"/>
      <c r="AQ212" s="1601"/>
      <c r="AR212" s="1601"/>
      <c r="AS212" s="1601"/>
      <c r="AT212" s="1601"/>
      <c r="AU212" s="1602"/>
      <c r="AV212" s="1600"/>
      <c r="AW212" s="1601"/>
      <c r="AX212" s="1601"/>
      <c r="AY212" s="1601"/>
      <c r="AZ212" s="1601"/>
      <c r="BA212" s="1601"/>
      <c r="BB212" s="1601"/>
      <c r="BC212" s="1601"/>
      <c r="BD212" s="1602"/>
      <c r="BE212" s="1582"/>
      <c r="BF212" s="1583"/>
      <c r="BG212" s="1583"/>
      <c r="BH212" s="1583"/>
      <c r="BI212" s="1583"/>
      <c r="BJ212" s="1583"/>
      <c r="BK212" s="1583"/>
      <c r="BL212" s="1583"/>
      <c r="BM212" s="1593"/>
      <c r="BN212" s="1582" t="s">
        <v>4397</v>
      </c>
      <c r="BO212" s="1583"/>
      <c r="BP212" s="1583">
        <v>78.933599999999984</v>
      </c>
      <c r="BQ212" s="1583"/>
      <c r="BR212" s="1583"/>
      <c r="BS212" s="1583"/>
      <c r="BT212" s="1583"/>
      <c r="BU212" s="1583" t="s">
        <v>4465</v>
      </c>
      <c r="BV212" s="1593"/>
      <c r="BW212" s="765"/>
      <c r="BX212" s="765"/>
      <c r="BY212" s="765"/>
      <c r="BZ212" s="765"/>
      <c r="CA212" s="765"/>
      <c r="CB212" s="765"/>
      <c r="CC212" s="765"/>
      <c r="CD212" s="767"/>
      <c r="CE212" s="765"/>
      <c r="CF212" s="765"/>
      <c r="CG212" s="765"/>
      <c r="CH212" s="765"/>
      <c r="CI212" s="768"/>
      <c r="CJ212" s="765"/>
      <c r="CK212" s="765"/>
      <c r="CL212" s="765"/>
      <c r="CM212" s="765"/>
      <c r="CN212" s="765"/>
      <c r="CO212" s="765"/>
      <c r="CP212" s="765"/>
      <c r="CQ212" s="765"/>
      <c r="CR212" s="765"/>
      <c r="CS212" s="1582"/>
      <c r="CT212" s="1583"/>
      <c r="CU212" s="1583"/>
      <c r="CV212" s="1583"/>
      <c r="CW212" s="1583"/>
      <c r="CX212" s="1583"/>
      <c r="CY212" s="1583"/>
      <c r="CZ212" s="1583"/>
      <c r="DA212" s="1593"/>
      <c r="DB212" s="1582" t="s">
        <v>4397</v>
      </c>
      <c r="DC212" s="1583"/>
      <c r="DD212" s="1583">
        <v>80.917199999999994</v>
      </c>
      <c r="DE212" s="1583"/>
      <c r="DF212" s="1583"/>
      <c r="DG212" s="1583"/>
      <c r="DH212" s="1583"/>
      <c r="DI212" s="1583" t="s">
        <v>4465</v>
      </c>
      <c r="DJ212" s="1584"/>
    </row>
    <row r="213" spans="2:114" ht="24" customHeight="1">
      <c r="B213" s="1786"/>
      <c r="C213" s="1592"/>
      <c r="D213" s="1590"/>
      <c r="E213" s="1591"/>
      <c r="F213" s="1591"/>
      <c r="G213" s="1592"/>
      <c r="H213" s="1587" t="s">
        <v>4247</v>
      </c>
      <c r="I213" s="1588"/>
      <c r="J213" s="1588"/>
      <c r="K213" s="1588"/>
      <c r="L213" s="1588"/>
      <c r="M213" s="1588"/>
      <c r="N213" s="1588"/>
      <c r="O213" s="1588"/>
      <c r="P213" s="1589"/>
      <c r="Q213" s="1670" t="s">
        <v>8</v>
      </c>
      <c r="R213" s="1605"/>
      <c r="S213" s="1605"/>
      <c r="T213" s="1606"/>
      <c r="U213" s="1603">
        <v>0</v>
      </c>
      <c r="V213" s="1585"/>
      <c r="W213" s="1585"/>
      <c r="X213" s="1585"/>
      <c r="Y213" s="1585"/>
      <c r="Z213" s="1585"/>
      <c r="AA213" s="1585"/>
      <c r="AB213" s="1585"/>
      <c r="AC213" s="1610"/>
      <c r="AD213" s="1603">
        <v>0</v>
      </c>
      <c r="AE213" s="1585"/>
      <c r="AF213" s="1585"/>
      <c r="AG213" s="1585"/>
      <c r="AH213" s="1585"/>
      <c r="AI213" s="1585"/>
      <c r="AJ213" s="1585"/>
      <c r="AK213" s="1585"/>
      <c r="AL213" s="1610"/>
      <c r="AM213" s="1597"/>
      <c r="AN213" s="1598"/>
      <c r="AO213" s="1598"/>
      <c r="AP213" s="1598"/>
      <c r="AQ213" s="1598"/>
      <c r="AR213" s="1598"/>
      <c r="AS213" s="1598"/>
      <c r="AT213" s="1598"/>
      <c r="AU213" s="1599"/>
      <c r="AV213" s="1597"/>
      <c r="AW213" s="1598"/>
      <c r="AX213" s="1598"/>
      <c r="AY213" s="1598"/>
      <c r="AZ213" s="1598"/>
      <c r="BA213" s="1598"/>
      <c r="BB213" s="1598"/>
      <c r="BC213" s="1598"/>
      <c r="BD213" s="1599"/>
      <c r="BE213" s="1603">
        <v>70.239999999999995</v>
      </c>
      <c r="BF213" s="1585"/>
      <c r="BG213" s="1585"/>
      <c r="BH213" s="1585"/>
      <c r="BI213" s="1585"/>
      <c r="BJ213" s="1585"/>
      <c r="BK213" s="1585"/>
      <c r="BL213" s="1585"/>
      <c r="BM213" s="1610"/>
      <c r="BN213" s="1603">
        <v>117.30079999999998</v>
      </c>
      <c r="BO213" s="1585"/>
      <c r="BP213" s="1585"/>
      <c r="BQ213" s="1585"/>
      <c r="BR213" s="1585"/>
      <c r="BS213" s="1585"/>
      <c r="BT213" s="1585"/>
      <c r="BU213" s="1585"/>
      <c r="BV213" s="1610"/>
      <c r="BW213" s="765"/>
      <c r="BX213" s="765"/>
      <c r="BY213" s="765"/>
      <c r="BZ213" s="765"/>
      <c r="CA213" s="765"/>
      <c r="CB213" s="765"/>
      <c r="CC213" s="765"/>
      <c r="CD213" s="767"/>
      <c r="CE213" s="765"/>
      <c r="CF213" s="765"/>
      <c r="CG213" s="765"/>
      <c r="CH213" s="765"/>
      <c r="CI213" s="768"/>
      <c r="CJ213" s="765"/>
      <c r="CK213" s="765"/>
      <c r="CL213" s="765"/>
      <c r="CM213" s="765"/>
      <c r="CN213" s="765"/>
      <c r="CO213" s="765"/>
      <c r="CP213" s="765"/>
      <c r="CQ213" s="765"/>
      <c r="CR213" s="765"/>
      <c r="CS213" s="1603">
        <v>71.98</v>
      </c>
      <c r="CT213" s="1585"/>
      <c r="CU213" s="1585"/>
      <c r="CV213" s="1585"/>
      <c r="CW213" s="1585"/>
      <c r="CX213" s="1585"/>
      <c r="CY213" s="1585"/>
      <c r="CZ213" s="1585"/>
      <c r="DA213" s="1610"/>
      <c r="DB213" s="1603">
        <v>120.20659999999999</v>
      </c>
      <c r="DC213" s="1585"/>
      <c r="DD213" s="1585"/>
      <c r="DE213" s="1585"/>
      <c r="DF213" s="1585"/>
      <c r="DG213" s="1585"/>
      <c r="DH213" s="1585"/>
      <c r="DI213" s="1585"/>
      <c r="DJ213" s="1586"/>
    </row>
    <row r="214" spans="2:114" ht="24" customHeight="1">
      <c r="B214" s="1786"/>
      <c r="C214" s="1592"/>
      <c r="D214" s="1590"/>
      <c r="E214" s="1591"/>
      <c r="F214" s="1591"/>
      <c r="G214" s="1592"/>
      <c r="H214" s="1747"/>
      <c r="I214" s="1764"/>
      <c r="J214" s="1764"/>
      <c r="K214" s="1764"/>
      <c r="L214" s="1764"/>
      <c r="M214" s="1764"/>
      <c r="N214" s="1764"/>
      <c r="O214" s="1764"/>
      <c r="P214" s="1748"/>
      <c r="Q214" s="1672" t="s">
        <v>6</v>
      </c>
      <c r="R214" s="1608"/>
      <c r="S214" s="1608"/>
      <c r="T214" s="1609"/>
      <c r="U214" s="1582"/>
      <c r="V214" s="1583"/>
      <c r="W214" s="1583"/>
      <c r="X214" s="1583"/>
      <c r="Y214" s="1583"/>
      <c r="Z214" s="1583"/>
      <c r="AA214" s="1583"/>
      <c r="AB214" s="1583"/>
      <c r="AC214" s="1593"/>
      <c r="AD214" s="1582" t="s">
        <v>4397</v>
      </c>
      <c r="AE214" s="1583"/>
      <c r="AF214" s="1583">
        <v>0</v>
      </c>
      <c r="AG214" s="1583"/>
      <c r="AH214" s="1583"/>
      <c r="AI214" s="1583"/>
      <c r="AJ214" s="1583"/>
      <c r="AK214" s="1583" t="s">
        <v>4465</v>
      </c>
      <c r="AL214" s="1593"/>
      <c r="AM214" s="1600"/>
      <c r="AN214" s="1601"/>
      <c r="AO214" s="1601"/>
      <c r="AP214" s="1601"/>
      <c r="AQ214" s="1601"/>
      <c r="AR214" s="1601"/>
      <c r="AS214" s="1601"/>
      <c r="AT214" s="1601"/>
      <c r="AU214" s="1602"/>
      <c r="AV214" s="1600"/>
      <c r="AW214" s="1601"/>
      <c r="AX214" s="1601"/>
      <c r="AY214" s="1601"/>
      <c r="AZ214" s="1601"/>
      <c r="BA214" s="1601"/>
      <c r="BB214" s="1601"/>
      <c r="BC214" s="1601"/>
      <c r="BD214" s="1602"/>
      <c r="BE214" s="1582"/>
      <c r="BF214" s="1583"/>
      <c r="BG214" s="1583"/>
      <c r="BH214" s="1583"/>
      <c r="BI214" s="1583"/>
      <c r="BJ214" s="1583"/>
      <c r="BK214" s="1583"/>
      <c r="BL214" s="1583"/>
      <c r="BM214" s="1593"/>
      <c r="BN214" s="1582" t="s">
        <v>4397</v>
      </c>
      <c r="BO214" s="1583"/>
      <c r="BP214" s="1583">
        <v>117.30079999999998</v>
      </c>
      <c r="BQ214" s="1583"/>
      <c r="BR214" s="1583"/>
      <c r="BS214" s="1583"/>
      <c r="BT214" s="1583"/>
      <c r="BU214" s="1583" t="s">
        <v>4465</v>
      </c>
      <c r="BV214" s="1593"/>
      <c r="BW214" s="765"/>
      <c r="BX214" s="765"/>
      <c r="BY214" s="765"/>
      <c r="BZ214" s="765"/>
      <c r="CA214" s="765"/>
      <c r="CB214" s="765"/>
      <c r="CC214" s="765"/>
      <c r="CD214" s="767"/>
      <c r="CE214" s="765"/>
      <c r="CF214" s="765"/>
      <c r="CG214" s="765"/>
      <c r="CH214" s="765"/>
      <c r="CI214" s="768"/>
      <c r="CJ214" s="765"/>
      <c r="CK214" s="765"/>
      <c r="CL214" s="765"/>
      <c r="CM214" s="765"/>
      <c r="CN214" s="765"/>
      <c r="CO214" s="765"/>
      <c r="CP214" s="765"/>
      <c r="CQ214" s="765"/>
      <c r="CR214" s="765"/>
      <c r="CS214" s="1582"/>
      <c r="CT214" s="1583"/>
      <c r="CU214" s="1583"/>
      <c r="CV214" s="1583"/>
      <c r="CW214" s="1583"/>
      <c r="CX214" s="1583"/>
      <c r="CY214" s="1583"/>
      <c r="CZ214" s="1583"/>
      <c r="DA214" s="1593"/>
      <c r="DB214" s="1582" t="s">
        <v>4397</v>
      </c>
      <c r="DC214" s="1583"/>
      <c r="DD214" s="1583">
        <v>120.20659999999999</v>
      </c>
      <c r="DE214" s="1583"/>
      <c r="DF214" s="1583"/>
      <c r="DG214" s="1583"/>
      <c r="DH214" s="1583"/>
      <c r="DI214" s="1583" t="s">
        <v>4465</v>
      </c>
      <c r="DJ214" s="1584"/>
    </row>
    <row r="215" spans="2:114" ht="24" customHeight="1">
      <c r="B215" s="1786"/>
      <c r="C215" s="1592"/>
      <c r="D215" s="1590"/>
      <c r="E215" s="1591"/>
      <c r="F215" s="1591"/>
      <c r="G215" s="1592"/>
      <c r="H215" s="1587" t="s">
        <v>4248</v>
      </c>
      <c r="I215" s="1588"/>
      <c r="J215" s="1588"/>
      <c r="K215" s="1588"/>
      <c r="L215" s="1588"/>
      <c r="M215" s="1588"/>
      <c r="N215" s="1588"/>
      <c r="O215" s="1588"/>
      <c r="P215" s="1589"/>
      <c r="Q215" s="1670" t="s">
        <v>8</v>
      </c>
      <c r="R215" s="1605"/>
      <c r="S215" s="1605"/>
      <c r="T215" s="1606"/>
      <c r="U215" s="1603">
        <v>0</v>
      </c>
      <c r="V215" s="1585"/>
      <c r="W215" s="1585"/>
      <c r="X215" s="1585"/>
      <c r="Y215" s="1585"/>
      <c r="Z215" s="1585"/>
      <c r="AA215" s="1585"/>
      <c r="AB215" s="1585"/>
      <c r="AC215" s="1610"/>
      <c r="AD215" s="1603">
        <v>0</v>
      </c>
      <c r="AE215" s="1585"/>
      <c r="AF215" s="1585"/>
      <c r="AG215" s="1585"/>
      <c r="AH215" s="1585"/>
      <c r="AI215" s="1585"/>
      <c r="AJ215" s="1585"/>
      <c r="AK215" s="1585"/>
      <c r="AL215" s="1610"/>
      <c r="AM215" s="1597"/>
      <c r="AN215" s="1598"/>
      <c r="AO215" s="1598"/>
      <c r="AP215" s="1598"/>
      <c r="AQ215" s="1598"/>
      <c r="AR215" s="1598"/>
      <c r="AS215" s="1598"/>
      <c r="AT215" s="1598"/>
      <c r="AU215" s="1599"/>
      <c r="AV215" s="1597"/>
      <c r="AW215" s="1598"/>
      <c r="AX215" s="1598"/>
      <c r="AY215" s="1598"/>
      <c r="AZ215" s="1598"/>
      <c r="BA215" s="1598"/>
      <c r="BB215" s="1598"/>
      <c r="BC215" s="1598"/>
      <c r="BD215" s="1599"/>
      <c r="BE215" s="1603">
        <v>71.239999999999995</v>
      </c>
      <c r="BF215" s="1585"/>
      <c r="BG215" s="1585"/>
      <c r="BH215" s="1585"/>
      <c r="BI215" s="1585"/>
      <c r="BJ215" s="1585"/>
      <c r="BK215" s="1585"/>
      <c r="BL215" s="1585"/>
      <c r="BM215" s="1610"/>
      <c r="BN215" s="1603">
        <v>55.5672</v>
      </c>
      <c r="BO215" s="1585"/>
      <c r="BP215" s="1585"/>
      <c r="BQ215" s="1585"/>
      <c r="BR215" s="1585"/>
      <c r="BS215" s="1585"/>
      <c r="BT215" s="1585"/>
      <c r="BU215" s="1585"/>
      <c r="BV215" s="1610"/>
      <c r="BW215" s="765"/>
      <c r="BX215" s="765"/>
      <c r="BY215" s="765"/>
      <c r="BZ215" s="765"/>
      <c r="CA215" s="765"/>
      <c r="CB215" s="765"/>
      <c r="CC215" s="765"/>
      <c r="CD215" s="767"/>
      <c r="CE215" s="765"/>
      <c r="CF215" s="765"/>
      <c r="CG215" s="765"/>
      <c r="CH215" s="765"/>
      <c r="CI215" s="768"/>
      <c r="CJ215" s="765"/>
      <c r="CK215" s="765"/>
      <c r="CL215" s="765"/>
      <c r="CM215" s="765"/>
      <c r="CN215" s="765"/>
      <c r="CO215" s="765"/>
      <c r="CP215" s="765"/>
      <c r="CQ215" s="765"/>
      <c r="CR215" s="765"/>
      <c r="CS215" s="1603">
        <v>72.98</v>
      </c>
      <c r="CT215" s="1585"/>
      <c r="CU215" s="1585"/>
      <c r="CV215" s="1585"/>
      <c r="CW215" s="1585"/>
      <c r="CX215" s="1585"/>
      <c r="CY215" s="1585"/>
      <c r="CZ215" s="1585"/>
      <c r="DA215" s="1610"/>
      <c r="DB215" s="1603">
        <v>56.924400000000006</v>
      </c>
      <c r="DC215" s="1585"/>
      <c r="DD215" s="1585"/>
      <c r="DE215" s="1585"/>
      <c r="DF215" s="1585"/>
      <c r="DG215" s="1585"/>
      <c r="DH215" s="1585"/>
      <c r="DI215" s="1585"/>
      <c r="DJ215" s="1586"/>
    </row>
    <row r="216" spans="2:114" ht="24" customHeight="1">
      <c r="B216" s="1786"/>
      <c r="C216" s="1592"/>
      <c r="D216" s="1590"/>
      <c r="E216" s="1591"/>
      <c r="F216" s="1591"/>
      <c r="G216" s="1592"/>
      <c r="H216" s="1747"/>
      <c r="I216" s="1764"/>
      <c r="J216" s="1764"/>
      <c r="K216" s="1764"/>
      <c r="L216" s="1764"/>
      <c r="M216" s="1764"/>
      <c r="N216" s="1764"/>
      <c r="O216" s="1764"/>
      <c r="P216" s="1748"/>
      <c r="Q216" s="1672" t="s">
        <v>6</v>
      </c>
      <c r="R216" s="1608"/>
      <c r="S216" s="1608"/>
      <c r="T216" s="1609"/>
      <c r="U216" s="1582"/>
      <c r="V216" s="1583"/>
      <c r="W216" s="1583"/>
      <c r="X216" s="1583"/>
      <c r="Y216" s="1583"/>
      <c r="Z216" s="1583"/>
      <c r="AA216" s="1583"/>
      <c r="AB216" s="1583"/>
      <c r="AC216" s="1593"/>
      <c r="AD216" s="1582" t="s">
        <v>4397</v>
      </c>
      <c r="AE216" s="1583"/>
      <c r="AF216" s="1583">
        <v>0</v>
      </c>
      <c r="AG216" s="1583"/>
      <c r="AH216" s="1583"/>
      <c r="AI216" s="1583"/>
      <c r="AJ216" s="1583"/>
      <c r="AK216" s="1583" t="s">
        <v>4465</v>
      </c>
      <c r="AL216" s="1593"/>
      <c r="AM216" s="1600"/>
      <c r="AN216" s="1601"/>
      <c r="AO216" s="1601"/>
      <c r="AP216" s="1601"/>
      <c r="AQ216" s="1601"/>
      <c r="AR216" s="1601"/>
      <c r="AS216" s="1601"/>
      <c r="AT216" s="1601"/>
      <c r="AU216" s="1602"/>
      <c r="AV216" s="1600"/>
      <c r="AW216" s="1601"/>
      <c r="AX216" s="1601"/>
      <c r="AY216" s="1601"/>
      <c r="AZ216" s="1601"/>
      <c r="BA216" s="1601"/>
      <c r="BB216" s="1601"/>
      <c r="BC216" s="1601"/>
      <c r="BD216" s="1602"/>
      <c r="BE216" s="1582"/>
      <c r="BF216" s="1583"/>
      <c r="BG216" s="1583"/>
      <c r="BH216" s="1583"/>
      <c r="BI216" s="1583"/>
      <c r="BJ216" s="1583"/>
      <c r="BK216" s="1583"/>
      <c r="BL216" s="1583"/>
      <c r="BM216" s="1593"/>
      <c r="BN216" s="1582" t="s">
        <v>4397</v>
      </c>
      <c r="BO216" s="1583"/>
      <c r="BP216" s="1583">
        <v>55.5672</v>
      </c>
      <c r="BQ216" s="1583"/>
      <c r="BR216" s="1583"/>
      <c r="BS216" s="1583"/>
      <c r="BT216" s="1583"/>
      <c r="BU216" s="1583" t="s">
        <v>4465</v>
      </c>
      <c r="BV216" s="1593"/>
      <c r="BW216" s="765"/>
      <c r="BX216" s="765"/>
      <c r="BY216" s="765"/>
      <c r="BZ216" s="765"/>
      <c r="CA216" s="765"/>
      <c r="CB216" s="765"/>
      <c r="CC216" s="765"/>
      <c r="CD216" s="767"/>
      <c r="CE216" s="765"/>
      <c r="CF216" s="765"/>
      <c r="CG216" s="765"/>
      <c r="CH216" s="765"/>
      <c r="CI216" s="768"/>
      <c r="CJ216" s="765"/>
      <c r="CK216" s="765"/>
      <c r="CL216" s="765"/>
      <c r="CM216" s="765"/>
      <c r="CN216" s="765"/>
      <c r="CO216" s="765"/>
      <c r="CP216" s="765"/>
      <c r="CQ216" s="765"/>
      <c r="CR216" s="765"/>
      <c r="CS216" s="1582"/>
      <c r="CT216" s="1583"/>
      <c r="CU216" s="1583"/>
      <c r="CV216" s="1583"/>
      <c r="CW216" s="1583"/>
      <c r="CX216" s="1583"/>
      <c r="CY216" s="1583"/>
      <c r="CZ216" s="1583"/>
      <c r="DA216" s="1593"/>
      <c r="DB216" s="1582" t="s">
        <v>4397</v>
      </c>
      <c r="DC216" s="1583"/>
      <c r="DD216" s="1583">
        <v>56.924400000000006</v>
      </c>
      <c r="DE216" s="1583"/>
      <c r="DF216" s="1583"/>
      <c r="DG216" s="1583"/>
      <c r="DH216" s="1583"/>
      <c r="DI216" s="1583" t="s">
        <v>4465</v>
      </c>
      <c r="DJ216" s="1584"/>
    </row>
    <row r="217" spans="2:114" ht="24" customHeight="1">
      <c r="B217" s="1786"/>
      <c r="C217" s="1592"/>
      <c r="D217" s="1590"/>
      <c r="E217" s="1591"/>
      <c r="F217" s="1591"/>
      <c r="G217" s="1592"/>
      <c r="H217" s="1587" t="s">
        <v>4249</v>
      </c>
      <c r="I217" s="1588"/>
      <c r="J217" s="1588"/>
      <c r="K217" s="1588"/>
      <c r="L217" s="1588"/>
      <c r="M217" s="1588"/>
      <c r="N217" s="1588"/>
      <c r="O217" s="1588"/>
      <c r="P217" s="1589"/>
      <c r="Q217" s="1670" t="s">
        <v>8</v>
      </c>
      <c r="R217" s="1605"/>
      <c r="S217" s="1605"/>
      <c r="T217" s="1606"/>
      <c r="U217" s="1603">
        <v>0</v>
      </c>
      <c r="V217" s="1585"/>
      <c r="W217" s="1585"/>
      <c r="X217" s="1585"/>
      <c r="Y217" s="1585"/>
      <c r="Z217" s="1585"/>
      <c r="AA217" s="1585"/>
      <c r="AB217" s="1585"/>
      <c r="AC217" s="1610"/>
      <c r="AD217" s="1603">
        <v>0</v>
      </c>
      <c r="AE217" s="1585"/>
      <c r="AF217" s="1585"/>
      <c r="AG217" s="1585"/>
      <c r="AH217" s="1585"/>
      <c r="AI217" s="1585"/>
      <c r="AJ217" s="1585"/>
      <c r="AK217" s="1585"/>
      <c r="AL217" s="1610"/>
      <c r="AM217" s="1597"/>
      <c r="AN217" s="1598"/>
      <c r="AO217" s="1598"/>
      <c r="AP217" s="1598"/>
      <c r="AQ217" s="1598"/>
      <c r="AR217" s="1598"/>
      <c r="AS217" s="1598"/>
      <c r="AT217" s="1598"/>
      <c r="AU217" s="1599"/>
      <c r="AV217" s="1597"/>
      <c r="AW217" s="1598"/>
      <c r="AX217" s="1598"/>
      <c r="AY217" s="1598"/>
      <c r="AZ217" s="1598"/>
      <c r="BA217" s="1598"/>
      <c r="BB217" s="1598"/>
      <c r="BC217" s="1598"/>
      <c r="BD217" s="1599"/>
      <c r="BE217" s="1603">
        <v>72.239999999999995</v>
      </c>
      <c r="BF217" s="1585"/>
      <c r="BG217" s="1585"/>
      <c r="BH217" s="1585"/>
      <c r="BI217" s="1585"/>
      <c r="BJ217" s="1585"/>
      <c r="BK217" s="1585"/>
      <c r="BL217" s="1585"/>
      <c r="BM217" s="1610"/>
      <c r="BN217" s="1603">
        <v>70.795199999999994</v>
      </c>
      <c r="BO217" s="1585"/>
      <c r="BP217" s="1585"/>
      <c r="BQ217" s="1585"/>
      <c r="BR217" s="1585"/>
      <c r="BS217" s="1585"/>
      <c r="BT217" s="1585"/>
      <c r="BU217" s="1585"/>
      <c r="BV217" s="1610"/>
      <c r="BW217" s="765"/>
      <c r="BX217" s="765"/>
      <c r="BY217" s="765"/>
      <c r="BZ217" s="765"/>
      <c r="CA217" s="765"/>
      <c r="CB217" s="765"/>
      <c r="CC217" s="765"/>
      <c r="CD217" s="767"/>
      <c r="CE217" s="765"/>
      <c r="CF217" s="765"/>
      <c r="CG217" s="765"/>
      <c r="CH217" s="765"/>
      <c r="CI217" s="768"/>
      <c r="CJ217" s="765"/>
      <c r="CK217" s="765"/>
      <c r="CL217" s="765"/>
      <c r="CM217" s="765"/>
      <c r="CN217" s="765"/>
      <c r="CO217" s="765"/>
      <c r="CP217" s="765"/>
      <c r="CQ217" s="765"/>
      <c r="CR217" s="765"/>
      <c r="CS217" s="1603">
        <v>73.98</v>
      </c>
      <c r="CT217" s="1585"/>
      <c r="CU217" s="1585"/>
      <c r="CV217" s="1585"/>
      <c r="CW217" s="1585"/>
      <c r="CX217" s="1585"/>
      <c r="CY217" s="1585"/>
      <c r="CZ217" s="1585"/>
      <c r="DA217" s="1610"/>
      <c r="DB217" s="1603">
        <v>72.500399999999999</v>
      </c>
      <c r="DC217" s="1585"/>
      <c r="DD217" s="1585"/>
      <c r="DE217" s="1585"/>
      <c r="DF217" s="1585"/>
      <c r="DG217" s="1585"/>
      <c r="DH217" s="1585"/>
      <c r="DI217" s="1585"/>
      <c r="DJ217" s="1586"/>
    </row>
    <row r="218" spans="2:114" ht="24" customHeight="1">
      <c r="B218" s="1786"/>
      <c r="C218" s="1592"/>
      <c r="D218" s="1590"/>
      <c r="E218" s="1591"/>
      <c r="F218" s="1591"/>
      <c r="G218" s="1592"/>
      <c r="H218" s="1747"/>
      <c r="I218" s="1764"/>
      <c r="J218" s="1764"/>
      <c r="K218" s="1764"/>
      <c r="L218" s="1764"/>
      <c r="M218" s="1764"/>
      <c r="N218" s="1764"/>
      <c r="O218" s="1764"/>
      <c r="P218" s="1748"/>
      <c r="Q218" s="1672" t="s">
        <v>6</v>
      </c>
      <c r="R218" s="1608"/>
      <c r="S218" s="1608"/>
      <c r="T218" s="1609"/>
      <c r="U218" s="1582"/>
      <c r="V218" s="1583"/>
      <c r="W218" s="1583"/>
      <c r="X218" s="1583"/>
      <c r="Y218" s="1583"/>
      <c r="Z218" s="1583"/>
      <c r="AA218" s="1583"/>
      <c r="AB218" s="1583"/>
      <c r="AC218" s="1593"/>
      <c r="AD218" s="1582" t="s">
        <v>4397</v>
      </c>
      <c r="AE218" s="1583"/>
      <c r="AF218" s="1583">
        <v>0</v>
      </c>
      <c r="AG218" s="1583"/>
      <c r="AH218" s="1583"/>
      <c r="AI218" s="1583"/>
      <c r="AJ218" s="1583"/>
      <c r="AK218" s="1583" t="s">
        <v>4465</v>
      </c>
      <c r="AL218" s="1593"/>
      <c r="AM218" s="1600"/>
      <c r="AN218" s="1601"/>
      <c r="AO218" s="1601"/>
      <c r="AP218" s="1601"/>
      <c r="AQ218" s="1601"/>
      <c r="AR218" s="1601"/>
      <c r="AS218" s="1601"/>
      <c r="AT218" s="1601"/>
      <c r="AU218" s="1602"/>
      <c r="AV218" s="1600"/>
      <c r="AW218" s="1601"/>
      <c r="AX218" s="1601"/>
      <c r="AY218" s="1601"/>
      <c r="AZ218" s="1601"/>
      <c r="BA218" s="1601"/>
      <c r="BB218" s="1601"/>
      <c r="BC218" s="1601"/>
      <c r="BD218" s="1602"/>
      <c r="BE218" s="1582"/>
      <c r="BF218" s="1583"/>
      <c r="BG218" s="1583"/>
      <c r="BH218" s="1583"/>
      <c r="BI218" s="1583"/>
      <c r="BJ218" s="1583"/>
      <c r="BK218" s="1583"/>
      <c r="BL218" s="1583"/>
      <c r="BM218" s="1593"/>
      <c r="BN218" s="1582" t="s">
        <v>4397</v>
      </c>
      <c r="BO218" s="1583"/>
      <c r="BP218" s="1583">
        <v>70.795199999999994</v>
      </c>
      <c r="BQ218" s="1583"/>
      <c r="BR218" s="1583"/>
      <c r="BS218" s="1583"/>
      <c r="BT218" s="1583"/>
      <c r="BU218" s="1583" t="s">
        <v>4465</v>
      </c>
      <c r="BV218" s="1593"/>
      <c r="BW218" s="765"/>
      <c r="BX218" s="765"/>
      <c r="BY218" s="765"/>
      <c r="BZ218" s="765"/>
      <c r="CA218" s="765"/>
      <c r="CB218" s="765"/>
      <c r="CC218" s="765"/>
      <c r="CD218" s="767"/>
      <c r="CE218" s="765"/>
      <c r="CF218" s="765"/>
      <c r="CG218" s="765"/>
      <c r="CH218" s="765"/>
      <c r="CI218" s="768"/>
      <c r="CJ218" s="765"/>
      <c r="CK218" s="765"/>
      <c r="CL218" s="765"/>
      <c r="CM218" s="765"/>
      <c r="CN218" s="765"/>
      <c r="CO218" s="765"/>
      <c r="CP218" s="765"/>
      <c r="CQ218" s="765"/>
      <c r="CR218" s="765"/>
      <c r="CS218" s="1582"/>
      <c r="CT218" s="1583"/>
      <c r="CU218" s="1583"/>
      <c r="CV218" s="1583"/>
      <c r="CW218" s="1583"/>
      <c r="CX218" s="1583"/>
      <c r="CY218" s="1583"/>
      <c r="CZ218" s="1583"/>
      <c r="DA218" s="1593"/>
      <c r="DB218" s="1582" t="s">
        <v>4397</v>
      </c>
      <c r="DC218" s="1583"/>
      <c r="DD218" s="1583">
        <v>72.500399999999999</v>
      </c>
      <c r="DE218" s="1583"/>
      <c r="DF218" s="1583"/>
      <c r="DG218" s="1583"/>
      <c r="DH218" s="1583"/>
      <c r="DI218" s="1583" t="s">
        <v>4465</v>
      </c>
      <c r="DJ218" s="1584"/>
    </row>
    <row r="219" spans="2:114" ht="24" customHeight="1">
      <c r="B219" s="1786"/>
      <c r="C219" s="1592"/>
      <c r="D219" s="1590"/>
      <c r="E219" s="1591"/>
      <c r="F219" s="1591"/>
      <c r="G219" s="1592"/>
      <c r="H219" s="1587" t="s">
        <v>6211</v>
      </c>
      <c r="I219" s="1589"/>
      <c r="J219" s="1587" t="s">
        <v>3095</v>
      </c>
      <c r="K219" s="1588" t="s">
        <v>7247</v>
      </c>
      <c r="L219" s="1588"/>
      <c r="M219" s="1588"/>
      <c r="N219" s="1588"/>
      <c r="O219" s="1588"/>
      <c r="P219" s="1589" t="s">
        <v>3096</v>
      </c>
      <c r="Q219" s="1670" t="s">
        <v>8</v>
      </c>
      <c r="R219" s="1605"/>
      <c r="S219" s="1605"/>
      <c r="T219" s="1606"/>
      <c r="U219" s="1603">
        <v>0</v>
      </c>
      <c r="V219" s="1585"/>
      <c r="W219" s="1585"/>
      <c r="X219" s="1585"/>
      <c r="Y219" s="1585"/>
      <c r="Z219" s="1585"/>
      <c r="AA219" s="1585"/>
      <c r="AB219" s="1585"/>
      <c r="AC219" s="1610"/>
      <c r="AD219" s="1603">
        <v>0</v>
      </c>
      <c r="AE219" s="1585"/>
      <c r="AF219" s="1585"/>
      <c r="AG219" s="1585"/>
      <c r="AH219" s="1585"/>
      <c r="AI219" s="1585"/>
      <c r="AJ219" s="1585"/>
      <c r="AK219" s="1585"/>
      <c r="AL219" s="1610"/>
      <c r="AM219" s="1597"/>
      <c r="AN219" s="1598"/>
      <c r="AO219" s="1598"/>
      <c r="AP219" s="1598"/>
      <c r="AQ219" s="1598"/>
      <c r="AR219" s="1598"/>
      <c r="AS219" s="1598"/>
      <c r="AT219" s="1598"/>
      <c r="AU219" s="1599"/>
      <c r="AV219" s="1597"/>
      <c r="AW219" s="1598"/>
      <c r="AX219" s="1598"/>
      <c r="AY219" s="1598"/>
      <c r="AZ219" s="1598"/>
      <c r="BA219" s="1598"/>
      <c r="BB219" s="1598"/>
      <c r="BC219" s="1598"/>
      <c r="BD219" s="1599"/>
      <c r="BE219" s="1603">
        <v>73.239999999999995</v>
      </c>
      <c r="BF219" s="1585"/>
      <c r="BG219" s="1585"/>
      <c r="BH219" s="1585"/>
      <c r="BI219" s="1585"/>
      <c r="BJ219" s="1585"/>
      <c r="BK219" s="1585"/>
      <c r="BL219" s="1585"/>
      <c r="BM219" s="1610"/>
      <c r="BN219" s="1603">
        <v>3661.9999999999995</v>
      </c>
      <c r="BO219" s="1585"/>
      <c r="BP219" s="1585"/>
      <c r="BQ219" s="1585"/>
      <c r="BR219" s="1585"/>
      <c r="BS219" s="1585"/>
      <c r="BT219" s="1585"/>
      <c r="BU219" s="1585"/>
      <c r="BV219" s="1610"/>
      <c r="BW219" s="765"/>
      <c r="BX219" s="765"/>
      <c r="BY219" s="765"/>
      <c r="BZ219" s="765"/>
      <c r="CA219" s="765"/>
      <c r="CB219" s="765"/>
      <c r="CC219" s="765"/>
      <c r="CD219" s="767"/>
      <c r="CE219" s="765"/>
      <c r="CF219" s="765"/>
      <c r="CG219" s="765"/>
      <c r="CH219" s="765"/>
      <c r="CI219" s="768"/>
      <c r="CJ219" s="765"/>
      <c r="CK219" s="765"/>
      <c r="CL219" s="765"/>
      <c r="CM219" s="765"/>
      <c r="CN219" s="765"/>
      <c r="CO219" s="765"/>
      <c r="CP219" s="765"/>
      <c r="CQ219" s="765"/>
      <c r="CR219" s="765"/>
      <c r="CS219" s="1603">
        <v>74.98</v>
      </c>
      <c r="CT219" s="1585"/>
      <c r="CU219" s="1585"/>
      <c r="CV219" s="1585"/>
      <c r="CW219" s="1585"/>
      <c r="CX219" s="1585"/>
      <c r="CY219" s="1585"/>
      <c r="CZ219" s="1585"/>
      <c r="DA219" s="1610"/>
      <c r="DB219" s="1603">
        <v>3749</v>
      </c>
      <c r="DC219" s="1585"/>
      <c r="DD219" s="1585"/>
      <c r="DE219" s="1585"/>
      <c r="DF219" s="1585"/>
      <c r="DG219" s="1585"/>
      <c r="DH219" s="1585"/>
      <c r="DI219" s="1585"/>
      <c r="DJ219" s="1586"/>
    </row>
    <row r="220" spans="2:114" ht="24" customHeight="1">
      <c r="B220" s="1786"/>
      <c r="C220" s="1592"/>
      <c r="D220" s="1590"/>
      <c r="E220" s="1591"/>
      <c r="F220" s="1591"/>
      <c r="G220" s="1592"/>
      <c r="H220" s="1590"/>
      <c r="I220" s="1592"/>
      <c r="J220" s="1747"/>
      <c r="K220" s="1764"/>
      <c r="L220" s="1764"/>
      <c r="M220" s="1764"/>
      <c r="N220" s="1764"/>
      <c r="O220" s="1764"/>
      <c r="P220" s="1748"/>
      <c r="Q220" s="1672" t="s">
        <v>6</v>
      </c>
      <c r="R220" s="1608"/>
      <c r="S220" s="1608"/>
      <c r="T220" s="1609"/>
      <c r="U220" s="1582"/>
      <c r="V220" s="1583"/>
      <c r="W220" s="1583"/>
      <c r="X220" s="1583"/>
      <c r="Y220" s="1583"/>
      <c r="Z220" s="1583"/>
      <c r="AA220" s="1583"/>
      <c r="AB220" s="1583"/>
      <c r="AC220" s="1593"/>
      <c r="AD220" s="1582" t="s">
        <v>4397</v>
      </c>
      <c r="AE220" s="1583"/>
      <c r="AF220" s="1583">
        <v>0</v>
      </c>
      <c r="AG220" s="1583"/>
      <c r="AH220" s="1583"/>
      <c r="AI220" s="1583"/>
      <c r="AJ220" s="1583"/>
      <c r="AK220" s="1583" t="s">
        <v>4465</v>
      </c>
      <c r="AL220" s="1593"/>
      <c r="AM220" s="1600"/>
      <c r="AN220" s="1601"/>
      <c r="AO220" s="1601"/>
      <c r="AP220" s="1601"/>
      <c r="AQ220" s="1601"/>
      <c r="AR220" s="1601"/>
      <c r="AS220" s="1601"/>
      <c r="AT220" s="1601"/>
      <c r="AU220" s="1602"/>
      <c r="AV220" s="1600"/>
      <c r="AW220" s="1601"/>
      <c r="AX220" s="1601"/>
      <c r="AY220" s="1601"/>
      <c r="AZ220" s="1601"/>
      <c r="BA220" s="1601"/>
      <c r="BB220" s="1601"/>
      <c r="BC220" s="1601"/>
      <c r="BD220" s="1602"/>
      <c r="BE220" s="1582"/>
      <c r="BF220" s="1583"/>
      <c r="BG220" s="1583"/>
      <c r="BH220" s="1583"/>
      <c r="BI220" s="1583"/>
      <c r="BJ220" s="1583"/>
      <c r="BK220" s="1583"/>
      <c r="BL220" s="1583"/>
      <c r="BM220" s="1593"/>
      <c r="BN220" s="1582" t="s">
        <v>4397</v>
      </c>
      <c r="BO220" s="1583"/>
      <c r="BP220" s="1583">
        <v>3661.9999999999995</v>
      </c>
      <c r="BQ220" s="1583"/>
      <c r="BR220" s="1583"/>
      <c r="BS220" s="1583"/>
      <c r="BT220" s="1583"/>
      <c r="BU220" s="1583" t="s">
        <v>4465</v>
      </c>
      <c r="BV220" s="1593"/>
      <c r="BW220" s="765"/>
      <c r="BX220" s="765"/>
      <c r="BY220" s="765"/>
      <c r="BZ220" s="765"/>
      <c r="CA220" s="765"/>
      <c r="CB220" s="765"/>
      <c r="CC220" s="765"/>
      <c r="CD220" s="767"/>
      <c r="CE220" s="765"/>
      <c r="CF220" s="765"/>
      <c r="CG220" s="765"/>
      <c r="CH220" s="765"/>
      <c r="CI220" s="768"/>
      <c r="CJ220" s="765"/>
      <c r="CK220" s="765"/>
      <c r="CL220" s="765"/>
      <c r="CM220" s="765"/>
      <c r="CN220" s="765"/>
      <c r="CO220" s="765"/>
      <c r="CP220" s="765"/>
      <c r="CQ220" s="765"/>
      <c r="CR220" s="765"/>
      <c r="CS220" s="1582"/>
      <c r="CT220" s="1583"/>
      <c r="CU220" s="1583"/>
      <c r="CV220" s="1583"/>
      <c r="CW220" s="1583"/>
      <c r="CX220" s="1583"/>
      <c r="CY220" s="1583"/>
      <c r="CZ220" s="1583"/>
      <c r="DA220" s="1593"/>
      <c r="DB220" s="1582" t="s">
        <v>4397</v>
      </c>
      <c r="DC220" s="1583"/>
      <c r="DD220" s="1583">
        <v>3749</v>
      </c>
      <c r="DE220" s="1583"/>
      <c r="DF220" s="1583"/>
      <c r="DG220" s="1583"/>
      <c r="DH220" s="1583"/>
      <c r="DI220" s="1583" t="s">
        <v>4465</v>
      </c>
      <c r="DJ220" s="1584"/>
    </row>
    <row r="221" spans="2:114" ht="24" customHeight="1">
      <c r="B221" s="1786"/>
      <c r="C221" s="1592"/>
      <c r="D221" s="1590"/>
      <c r="E221" s="1591"/>
      <c r="F221" s="1591"/>
      <c r="G221" s="1592"/>
      <c r="H221" s="1590"/>
      <c r="I221" s="1592"/>
      <c r="J221" s="1587" t="s">
        <v>3095</v>
      </c>
      <c r="K221" s="1588"/>
      <c r="L221" s="1588"/>
      <c r="M221" s="1588"/>
      <c r="N221" s="1588"/>
      <c r="O221" s="1588"/>
      <c r="P221" s="1589" t="s">
        <v>3096</v>
      </c>
      <c r="Q221" s="1670" t="s">
        <v>8</v>
      </c>
      <c r="R221" s="1605"/>
      <c r="S221" s="1605"/>
      <c r="T221" s="1606"/>
      <c r="U221" s="1603"/>
      <c r="V221" s="1585"/>
      <c r="W221" s="1585"/>
      <c r="X221" s="1585"/>
      <c r="Y221" s="1585"/>
      <c r="Z221" s="1585"/>
      <c r="AA221" s="1585"/>
      <c r="AB221" s="1585"/>
      <c r="AC221" s="1610"/>
      <c r="AD221" s="1603"/>
      <c r="AE221" s="1585"/>
      <c r="AF221" s="1585"/>
      <c r="AG221" s="1585"/>
      <c r="AH221" s="1585"/>
      <c r="AI221" s="1585"/>
      <c r="AJ221" s="1585"/>
      <c r="AK221" s="1585"/>
      <c r="AL221" s="1610"/>
      <c r="AM221" s="1597"/>
      <c r="AN221" s="1598"/>
      <c r="AO221" s="1598"/>
      <c r="AP221" s="1598"/>
      <c r="AQ221" s="1598"/>
      <c r="AR221" s="1598"/>
      <c r="AS221" s="1598"/>
      <c r="AT221" s="1598"/>
      <c r="AU221" s="1599"/>
      <c r="AV221" s="1597"/>
      <c r="AW221" s="1598"/>
      <c r="AX221" s="1598"/>
      <c r="AY221" s="1598"/>
      <c r="AZ221" s="1598"/>
      <c r="BA221" s="1598"/>
      <c r="BB221" s="1598"/>
      <c r="BC221" s="1598"/>
      <c r="BD221" s="1599"/>
      <c r="BE221" s="1603"/>
      <c r="BF221" s="1585"/>
      <c r="BG221" s="1585"/>
      <c r="BH221" s="1585"/>
      <c r="BI221" s="1585"/>
      <c r="BJ221" s="1585"/>
      <c r="BK221" s="1585"/>
      <c r="BL221" s="1585"/>
      <c r="BM221" s="1610"/>
      <c r="BN221" s="1603"/>
      <c r="BO221" s="1585"/>
      <c r="BP221" s="1585"/>
      <c r="BQ221" s="1585"/>
      <c r="BR221" s="1585"/>
      <c r="BS221" s="1585"/>
      <c r="BT221" s="1585"/>
      <c r="BU221" s="1585"/>
      <c r="BV221" s="1610"/>
      <c r="BW221" s="765"/>
      <c r="BX221" s="765"/>
      <c r="BY221" s="765"/>
      <c r="BZ221" s="765"/>
      <c r="CA221" s="765"/>
      <c r="CB221" s="765"/>
      <c r="CC221" s="765"/>
      <c r="CD221" s="767"/>
      <c r="CE221" s="765"/>
      <c r="CF221" s="765"/>
      <c r="CG221" s="765"/>
      <c r="CH221" s="765"/>
      <c r="CI221" s="768"/>
      <c r="CJ221" s="765"/>
      <c r="CK221" s="765"/>
      <c r="CL221" s="765"/>
      <c r="CM221" s="765"/>
      <c r="CN221" s="765"/>
      <c r="CO221" s="765"/>
      <c r="CP221" s="765"/>
      <c r="CQ221" s="765"/>
      <c r="CR221" s="765"/>
      <c r="CS221" s="1603"/>
      <c r="CT221" s="1585"/>
      <c r="CU221" s="1585"/>
      <c r="CV221" s="1585"/>
      <c r="CW221" s="1585"/>
      <c r="CX221" s="1585"/>
      <c r="CY221" s="1585"/>
      <c r="CZ221" s="1585"/>
      <c r="DA221" s="1610"/>
      <c r="DB221" s="1603"/>
      <c r="DC221" s="1585"/>
      <c r="DD221" s="1585"/>
      <c r="DE221" s="1585"/>
      <c r="DF221" s="1585"/>
      <c r="DG221" s="1585"/>
      <c r="DH221" s="1585"/>
      <c r="DI221" s="1585"/>
      <c r="DJ221" s="1586"/>
    </row>
    <row r="222" spans="2:114" ht="24" customHeight="1">
      <c r="B222" s="1786"/>
      <c r="C222" s="1592"/>
      <c r="D222" s="1590"/>
      <c r="E222" s="1591"/>
      <c r="F222" s="1591"/>
      <c r="G222" s="1592"/>
      <c r="H222" s="1590"/>
      <c r="I222" s="1592"/>
      <c r="J222" s="1747"/>
      <c r="K222" s="1764"/>
      <c r="L222" s="1764"/>
      <c r="M222" s="1764"/>
      <c r="N222" s="1764"/>
      <c r="O222" s="1764"/>
      <c r="P222" s="1748"/>
      <c r="Q222" s="1672" t="s">
        <v>6</v>
      </c>
      <c r="R222" s="1608"/>
      <c r="S222" s="1608"/>
      <c r="T222" s="1609"/>
      <c r="U222" s="1582"/>
      <c r="V222" s="1583"/>
      <c r="W222" s="1583"/>
      <c r="X222" s="1583"/>
      <c r="Y222" s="1583"/>
      <c r="Z222" s="1583"/>
      <c r="AA222" s="1583"/>
      <c r="AB222" s="1583"/>
      <c r="AC222" s="1593"/>
      <c r="AD222" s="1582" t="s">
        <v>4397</v>
      </c>
      <c r="AE222" s="1583"/>
      <c r="AF222" s="1583"/>
      <c r="AG222" s="1583"/>
      <c r="AH222" s="1583"/>
      <c r="AI222" s="1583"/>
      <c r="AJ222" s="1583"/>
      <c r="AK222" s="1583" t="s">
        <v>4465</v>
      </c>
      <c r="AL222" s="1593"/>
      <c r="AM222" s="1600"/>
      <c r="AN222" s="1601"/>
      <c r="AO222" s="1601"/>
      <c r="AP222" s="1601"/>
      <c r="AQ222" s="1601"/>
      <c r="AR222" s="1601"/>
      <c r="AS222" s="1601"/>
      <c r="AT222" s="1601"/>
      <c r="AU222" s="1602"/>
      <c r="AV222" s="1600"/>
      <c r="AW222" s="1601"/>
      <c r="AX222" s="1601"/>
      <c r="AY222" s="1601"/>
      <c r="AZ222" s="1601"/>
      <c r="BA222" s="1601"/>
      <c r="BB222" s="1601"/>
      <c r="BC222" s="1601"/>
      <c r="BD222" s="1602"/>
      <c r="BE222" s="1582"/>
      <c r="BF222" s="1583"/>
      <c r="BG222" s="1583"/>
      <c r="BH222" s="1583"/>
      <c r="BI222" s="1583"/>
      <c r="BJ222" s="1583"/>
      <c r="BK222" s="1583"/>
      <c r="BL222" s="1583"/>
      <c r="BM222" s="1593"/>
      <c r="BN222" s="1582" t="s">
        <v>4397</v>
      </c>
      <c r="BO222" s="1583"/>
      <c r="BP222" s="1583"/>
      <c r="BQ222" s="1583"/>
      <c r="BR222" s="1583"/>
      <c r="BS222" s="1583"/>
      <c r="BT222" s="1583"/>
      <c r="BU222" s="1583" t="s">
        <v>4465</v>
      </c>
      <c r="BV222" s="1593"/>
      <c r="BW222" s="765"/>
      <c r="BX222" s="765"/>
      <c r="BY222" s="765"/>
      <c r="BZ222" s="765"/>
      <c r="CA222" s="765"/>
      <c r="CB222" s="765"/>
      <c r="CC222" s="765"/>
      <c r="CD222" s="767"/>
      <c r="CE222" s="765"/>
      <c r="CF222" s="765"/>
      <c r="CG222" s="765"/>
      <c r="CH222" s="765"/>
      <c r="CI222" s="768"/>
      <c r="CJ222" s="765"/>
      <c r="CK222" s="765"/>
      <c r="CL222" s="765"/>
      <c r="CM222" s="765"/>
      <c r="CN222" s="765"/>
      <c r="CO222" s="765"/>
      <c r="CP222" s="765"/>
      <c r="CQ222" s="765"/>
      <c r="CR222" s="765"/>
      <c r="CS222" s="1582"/>
      <c r="CT222" s="1583"/>
      <c r="CU222" s="1583"/>
      <c r="CV222" s="1583"/>
      <c r="CW222" s="1583"/>
      <c r="CX222" s="1583"/>
      <c r="CY222" s="1583"/>
      <c r="CZ222" s="1583"/>
      <c r="DA222" s="1593"/>
      <c r="DB222" s="1582" t="s">
        <v>4397</v>
      </c>
      <c r="DC222" s="1583"/>
      <c r="DD222" s="1583"/>
      <c r="DE222" s="1583"/>
      <c r="DF222" s="1583"/>
      <c r="DG222" s="1583"/>
      <c r="DH222" s="1583"/>
      <c r="DI222" s="1583" t="s">
        <v>4465</v>
      </c>
      <c r="DJ222" s="1584"/>
    </row>
    <row r="223" spans="2:114" ht="24" customHeight="1">
      <c r="B223" s="1786"/>
      <c r="C223" s="1592"/>
      <c r="D223" s="1587" t="s">
        <v>4250</v>
      </c>
      <c r="E223" s="1588"/>
      <c r="F223" s="1588"/>
      <c r="G223" s="1588"/>
      <c r="H223" s="1588"/>
      <c r="I223" s="1588"/>
      <c r="J223" s="1588"/>
      <c r="K223" s="1588"/>
      <c r="L223" s="1588"/>
      <c r="M223" s="1588"/>
      <c r="N223" s="1588"/>
      <c r="O223" s="1588"/>
      <c r="P223" s="1589"/>
      <c r="Q223" s="1670" t="s">
        <v>8</v>
      </c>
      <c r="R223" s="1605"/>
      <c r="S223" s="1605"/>
      <c r="T223" s="1606"/>
      <c r="U223" s="1597"/>
      <c r="V223" s="1598"/>
      <c r="W223" s="1598"/>
      <c r="X223" s="1598"/>
      <c r="Y223" s="1598"/>
      <c r="Z223" s="1598"/>
      <c r="AA223" s="1598"/>
      <c r="AB223" s="1598"/>
      <c r="AC223" s="1599"/>
      <c r="AD223" s="1603">
        <v>1.4966639999999998</v>
      </c>
      <c r="AE223" s="1585"/>
      <c r="AF223" s="1585"/>
      <c r="AG223" s="1585"/>
      <c r="AH223" s="1585"/>
      <c r="AI223" s="1585"/>
      <c r="AJ223" s="1585"/>
      <c r="AK223" s="1585"/>
      <c r="AL223" s="1610"/>
      <c r="AM223" s="1597"/>
      <c r="AN223" s="1598"/>
      <c r="AO223" s="1598"/>
      <c r="AP223" s="1598"/>
      <c r="AQ223" s="1598"/>
      <c r="AR223" s="1598"/>
      <c r="AS223" s="1598"/>
      <c r="AT223" s="1598"/>
      <c r="AU223" s="1599"/>
      <c r="AV223" s="1597"/>
      <c r="AW223" s="1598"/>
      <c r="AX223" s="1598"/>
      <c r="AY223" s="1598"/>
      <c r="AZ223" s="1598"/>
      <c r="BA223" s="1598"/>
      <c r="BB223" s="1598"/>
      <c r="BC223" s="1598"/>
      <c r="BD223" s="1599"/>
      <c r="BE223" s="1597"/>
      <c r="BF223" s="1598"/>
      <c r="BG223" s="1598"/>
      <c r="BH223" s="1598"/>
      <c r="BI223" s="1598"/>
      <c r="BJ223" s="1598"/>
      <c r="BK223" s="1598"/>
      <c r="BL223" s="1598"/>
      <c r="BM223" s="1599"/>
      <c r="BN223" s="1603">
        <v>7507.1943999999985</v>
      </c>
      <c r="BO223" s="1585"/>
      <c r="BP223" s="1585"/>
      <c r="BQ223" s="1585"/>
      <c r="BR223" s="1585"/>
      <c r="BS223" s="1585"/>
      <c r="BT223" s="1585"/>
      <c r="BU223" s="1585"/>
      <c r="BV223" s="1610"/>
      <c r="BW223" s="765"/>
      <c r="BX223" s="765"/>
      <c r="BY223" s="765"/>
      <c r="BZ223" s="765"/>
      <c r="CA223" s="765"/>
      <c r="CB223" s="765"/>
      <c r="CC223" s="765"/>
      <c r="CD223" s="767"/>
      <c r="CE223" s="765"/>
      <c r="CF223" s="765"/>
      <c r="CG223" s="765"/>
      <c r="CH223" s="765"/>
      <c r="CI223" s="768"/>
      <c r="CJ223" s="765"/>
      <c r="CK223" s="765"/>
      <c r="CL223" s="765"/>
      <c r="CM223" s="765"/>
      <c r="CN223" s="765"/>
      <c r="CO223" s="765"/>
      <c r="CP223" s="765"/>
      <c r="CQ223" s="765"/>
      <c r="CR223" s="765"/>
      <c r="CS223" s="1597"/>
      <c r="CT223" s="1598"/>
      <c r="CU223" s="1598"/>
      <c r="CV223" s="1598"/>
      <c r="CW223" s="1598"/>
      <c r="CX223" s="1598"/>
      <c r="CY223" s="1598"/>
      <c r="CZ223" s="1598"/>
      <c r="DA223" s="1599"/>
      <c r="DB223" s="1603">
        <v>7693.9138000000003</v>
      </c>
      <c r="DC223" s="1585"/>
      <c r="DD223" s="1585"/>
      <c r="DE223" s="1585"/>
      <c r="DF223" s="1585"/>
      <c r="DG223" s="1585"/>
      <c r="DH223" s="1585"/>
      <c r="DI223" s="1585"/>
      <c r="DJ223" s="1610"/>
    </row>
    <row r="224" spans="2:114" ht="24" customHeight="1">
      <c r="B224" s="1786"/>
      <c r="C224" s="1592"/>
      <c r="D224" s="1590"/>
      <c r="E224" s="1591"/>
      <c r="F224" s="1591"/>
      <c r="G224" s="1591"/>
      <c r="H224" s="1591"/>
      <c r="I224" s="1591"/>
      <c r="J224" s="1591"/>
      <c r="K224" s="1591"/>
      <c r="L224" s="1591"/>
      <c r="M224" s="1591"/>
      <c r="N224" s="1591"/>
      <c r="O224" s="1591"/>
      <c r="P224" s="1592"/>
      <c r="Q224" s="1672" t="s">
        <v>6</v>
      </c>
      <c r="R224" s="1608"/>
      <c r="S224" s="1608"/>
      <c r="T224" s="1609"/>
      <c r="U224" s="1600"/>
      <c r="V224" s="1601"/>
      <c r="W224" s="1601"/>
      <c r="X224" s="1601"/>
      <c r="Y224" s="1601"/>
      <c r="Z224" s="1601"/>
      <c r="AA224" s="1601"/>
      <c r="AB224" s="1601"/>
      <c r="AC224" s="1602"/>
      <c r="AD224" s="1582" t="s">
        <v>4397</v>
      </c>
      <c r="AE224" s="1583"/>
      <c r="AF224" s="1583">
        <v>1.3047839999999999</v>
      </c>
      <c r="AG224" s="1583"/>
      <c r="AH224" s="1583"/>
      <c r="AI224" s="1583"/>
      <c r="AJ224" s="1583"/>
      <c r="AK224" s="1583" t="s">
        <v>4465</v>
      </c>
      <c r="AL224" s="1593"/>
      <c r="AM224" s="1600"/>
      <c r="AN224" s="1601"/>
      <c r="AO224" s="1601"/>
      <c r="AP224" s="1601"/>
      <c r="AQ224" s="1601"/>
      <c r="AR224" s="1601"/>
      <c r="AS224" s="1601"/>
      <c r="AT224" s="1601"/>
      <c r="AU224" s="1602"/>
      <c r="AV224" s="1600"/>
      <c r="AW224" s="1601"/>
      <c r="AX224" s="1601"/>
      <c r="AY224" s="1601"/>
      <c r="AZ224" s="1601"/>
      <c r="BA224" s="1601"/>
      <c r="BB224" s="1601"/>
      <c r="BC224" s="1601"/>
      <c r="BD224" s="1602"/>
      <c r="BE224" s="1600"/>
      <c r="BF224" s="1601"/>
      <c r="BG224" s="1601"/>
      <c r="BH224" s="1601"/>
      <c r="BI224" s="1601"/>
      <c r="BJ224" s="1601"/>
      <c r="BK224" s="1601"/>
      <c r="BL224" s="1601"/>
      <c r="BM224" s="1602"/>
      <c r="BN224" s="1582" t="s">
        <v>4397</v>
      </c>
      <c r="BO224" s="1583"/>
      <c r="BP224" s="1583">
        <v>7530.5607999999993</v>
      </c>
      <c r="BQ224" s="1583"/>
      <c r="BR224" s="1583"/>
      <c r="BS224" s="1583"/>
      <c r="BT224" s="1583"/>
      <c r="BU224" s="1583" t="s">
        <v>4465</v>
      </c>
      <c r="BV224" s="1593"/>
      <c r="BW224" s="765"/>
      <c r="BX224" s="765"/>
      <c r="BY224" s="765"/>
      <c r="BZ224" s="765"/>
      <c r="CA224" s="765"/>
      <c r="CB224" s="765"/>
      <c r="CC224" s="765"/>
      <c r="CD224" s="767"/>
      <c r="CE224" s="765"/>
      <c r="CF224" s="765"/>
      <c r="CG224" s="765"/>
      <c r="CH224" s="765"/>
      <c r="CI224" s="768"/>
      <c r="CJ224" s="765"/>
      <c r="CK224" s="765"/>
      <c r="CL224" s="765"/>
      <c r="CM224" s="765"/>
      <c r="CN224" s="765"/>
      <c r="CO224" s="765"/>
      <c r="CP224" s="765"/>
      <c r="CQ224" s="765"/>
      <c r="CR224" s="765"/>
      <c r="CS224" s="1600"/>
      <c r="CT224" s="1601"/>
      <c r="CU224" s="1601"/>
      <c r="CV224" s="1601"/>
      <c r="CW224" s="1601"/>
      <c r="CX224" s="1601"/>
      <c r="CY224" s="1601"/>
      <c r="CZ224" s="1601"/>
      <c r="DA224" s="1602"/>
      <c r="DB224" s="1582" t="s">
        <v>4397</v>
      </c>
      <c r="DC224" s="1583"/>
      <c r="DD224" s="1583">
        <v>7717.9066000000003</v>
      </c>
      <c r="DE224" s="1583"/>
      <c r="DF224" s="1583"/>
      <c r="DG224" s="1583"/>
      <c r="DH224" s="1583"/>
      <c r="DI224" s="1583" t="s">
        <v>4465</v>
      </c>
      <c r="DJ224" s="1593"/>
    </row>
    <row r="225" spans="2:117" ht="24" customHeight="1">
      <c r="B225" s="1786"/>
      <c r="C225" s="1592"/>
      <c r="D225" s="1590"/>
      <c r="E225" s="1592"/>
      <c r="F225" s="1587" t="s">
        <v>4251</v>
      </c>
      <c r="G225" s="1588"/>
      <c r="H225" s="1588"/>
      <c r="I225" s="1588"/>
      <c r="J225" s="1588"/>
      <c r="K225" s="1588"/>
      <c r="L225" s="1588"/>
      <c r="M225" s="1588"/>
      <c r="N225" s="1588"/>
      <c r="O225" s="1588"/>
      <c r="P225" s="1589"/>
      <c r="Q225" s="1670" t="s">
        <v>8</v>
      </c>
      <c r="R225" s="1605"/>
      <c r="S225" s="1605"/>
      <c r="T225" s="1606"/>
      <c r="U225" s="1597"/>
      <c r="V225" s="1598"/>
      <c r="W225" s="1598"/>
      <c r="X225" s="1598"/>
      <c r="Y225" s="1598"/>
      <c r="Z225" s="1598"/>
      <c r="AA225" s="1598"/>
      <c r="AB225" s="1598"/>
      <c r="AC225" s="1599"/>
      <c r="AD225" s="1603">
        <v>0.75535199999999991</v>
      </c>
      <c r="AE225" s="1585"/>
      <c r="AF225" s="1585"/>
      <c r="AG225" s="1585"/>
      <c r="AH225" s="1585"/>
      <c r="AI225" s="1585"/>
      <c r="AJ225" s="1585"/>
      <c r="AK225" s="1585"/>
      <c r="AL225" s="1610"/>
      <c r="AM225" s="1597"/>
      <c r="AN225" s="1598"/>
      <c r="AO225" s="1598"/>
      <c r="AP225" s="1598"/>
      <c r="AQ225" s="1598"/>
      <c r="AR225" s="1598"/>
      <c r="AS225" s="1598"/>
      <c r="AT225" s="1598"/>
      <c r="AU225" s="1599"/>
      <c r="AV225" s="1597"/>
      <c r="AW225" s="1598"/>
      <c r="AX225" s="1598"/>
      <c r="AY225" s="1598"/>
      <c r="AZ225" s="1598"/>
      <c r="BA225" s="1598"/>
      <c r="BB225" s="1598"/>
      <c r="BC225" s="1598"/>
      <c r="BD225" s="1599"/>
      <c r="BE225" s="1597"/>
      <c r="BF225" s="1598"/>
      <c r="BG225" s="1598"/>
      <c r="BH225" s="1598"/>
      <c r="BI225" s="1598"/>
      <c r="BJ225" s="1598"/>
      <c r="BK225" s="1598"/>
      <c r="BL225" s="1598"/>
      <c r="BM225" s="1599"/>
      <c r="BN225" s="1603">
        <v>3643.5775999999996</v>
      </c>
      <c r="BO225" s="1585"/>
      <c r="BP225" s="1585"/>
      <c r="BQ225" s="1585"/>
      <c r="BR225" s="1585"/>
      <c r="BS225" s="1585"/>
      <c r="BT225" s="1585"/>
      <c r="BU225" s="1585"/>
      <c r="BV225" s="1610"/>
      <c r="BW225" s="765"/>
      <c r="BX225" s="765"/>
      <c r="BY225" s="765"/>
      <c r="BZ225" s="765"/>
      <c r="CA225" s="765"/>
      <c r="CB225" s="765"/>
      <c r="CC225" s="765"/>
      <c r="CD225" s="767"/>
      <c r="CE225" s="765"/>
      <c r="CF225" s="765"/>
      <c r="CG225" s="765"/>
      <c r="CH225" s="765"/>
      <c r="CI225" s="768"/>
      <c r="CJ225" s="765"/>
      <c r="CK225" s="765"/>
      <c r="CL225" s="765"/>
      <c r="CM225" s="765"/>
      <c r="CN225" s="765"/>
      <c r="CO225" s="765"/>
      <c r="CP225" s="765"/>
      <c r="CQ225" s="765"/>
      <c r="CR225" s="765"/>
      <c r="CS225" s="1597"/>
      <c r="CT225" s="1598"/>
      <c r="CU225" s="1598"/>
      <c r="CV225" s="1598"/>
      <c r="CW225" s="1598"/>
      <c r="CX225" s="1598"/>
      <c r="CY225" s="1598"/>
      <c r="CZ225" s="1598"/>
      <c r="DA225" s="1599"/>
      <c r="DB225" s="1603">
        <v>3737.0852</v>
      </c>
      <c r="DC225" s="1585"/>
      <c r="DD225" s="1585"/>
      <c r="DE225" s="1585"/>
      <c r="DF225" s="1585"/>
      <c r="DG225" s="1585"/>
      <c r="DH225" s="1585"/>
      <c r="DI225" s="1585"/>
      <c r="DJ225" s="1610"/>
    </row>
    <row r="226" spans="2:117" ht="24" customHeight="1">
      <c r="B226" s="1787"/>
      <c r="C226" s="1748"/>
      <c r="D226" s="1747"/>
      <c r="E226" s="1748"/>
      <c r="F226" s="1747"/>
      <c r="G226" s="1764"/>
      <c r="H226" s="1764"/>
      <c r="I226" s="1764"/>
      <c r="J226" s="1764"/>
      <c r="K226" s="1764"/>
      <c r="L226" s="1764"/>
      <c r="M226" s="1764"/>
      <c r="N226" s="1764"/>
      <c r="O226" s="1764"/>
      <c r="P226" s="1748"/>
      <c r="Q226" s="1672" t="s">
        <v>6</v>
      </c>
      <c r="R226" s="1608"/>
      <c r="S226" s="1608"/>
      <c r="T226" s="1609"/>
      <c r="U226" s="1600"/>
      <c r="V226" s="1601"/>
      <c r="W226" s="1601"/>
      <c r="X226" s="1601"/>
      <c r="Y226" s="1601"/>
      <c r="Z226" s="1601"/>
      <c r="AA226" s="1601"/>
      <c r="AB226" s="1601"/>
      <c r="AC226" s="1602"/>
      <c r="AD226" s="1582" t="s">
        <v>4397</v>
      </c>
      <c r="AE226" s="1583"/>
      <c r="AF226" s="1583">
        <v>0.65851199999999999</v>
      </c>
      <c r="AG226" s="1583"/>
      <c r="AH226" s="1583"/>
      <c r="AI226" s="1583"/>
      <c r="AJ226" s="1583"/>
      <c r="AK226" s="1583" t="s">
        <v>4465</v>
      </c>
      <c r="AL226" s="1593"/>
      <c r="AM226" s="1600"/>
      <c r="AN226" s="1601"/>
      <c r="AO226" s="1601"/>
      <c r="AP226" s="1601"/>
      <c r="AQ226" s="1601"/>
      <c r="AR226" s="1601"/>
      <c r="AS226" s="1601"/>
      <c r="AT226" s="1601"/>
      <c r="AU226" s="1602"/>
      <c r="AV226" s="1600"/>
      <c r="AW226" s="1601"/>
      <c r="AX226" s="1601"/>
      <c r="AY226" s="1601"/>
      <c r="AZ226" s="1601"/>
      <c r="BA226" s="1601"/>
      <c r="BB226" s="1601"/>
      <c r="BC226" s="1601"/>
      <c r="BD226" s="1602"/>
      <c r="BE226" s="1600"/>
      <c r="BF226" s="1601"/>
      <c r="BG226" s="1601"/>
      <c r="BH226" s="1601"/>
      <c r="BI226" s="1601"/>
      <c r="BJ226" s="1601"/>
      <c r="BK226" s="1601"/>
      <c r="BL226" s="1601"/>
      <c r="BM226" s="1602"/>
      <c r="BN226" s="1582" t="s">
        <v>4397</v>
      </c>
      <c r="BO226" s="1583"/>
      <c r="BP226" s="1583">
        <v>3667.3039999999996</v>
      </c>
      <c r="BQ226" s="1583"/>
      <c r="BR226" s="1583"/>
      <c r="BS226" s="1583"/>
      <c r="BT226" s="1583"/>
      <c r="BU226" s="1583" t="s">
        <v>4465</v>
      </c>
      <c r="BV226" s="1593"/>
      <c r="BW226" s="765"/>
      <c r="BX226" s="765"/>
      <c r="BY226" s="765"/>
      <c r="BZ226" s="765"/>
      <c r="CA226" s="765"/>
      <c r="CB226" s="765"/>
      <c r="CC226" s="765"/>
      <c r="CD226" s="767"/>
      <c r="CE226" s="765"/>
      <c r="CF226" s="765"/>
      <c r="CG226" s="765"/>
      <c r="CH226" s="765"/>
      <c r="CI226" s="768"/>
      <c r="CJ226" s="765"/>
      <c r="CK226" s="765"/>
      <c r="CL226" s="765"/>
      <c r="CM226" s="765"/>
      <c r="CN226" s="765"/>
      <c r="CO226" s="765"/>
      <c r="CP226" s="765"/>
      <c r="CQ226" s="765"/>
      <c r="CR226" s="765"/>
      <c r="CS226" s="1600"/>
      <c r="CT226" s="1601"/>
      <c r="CU226" s="1601"/>
      <c r="CV226" s="1601"/>
      <c r="CW226" s="1601"/>
      <c r="CX226" s="1601"/>
      <c r="CY226" s="1601"/>
      <c r="CZ226" s="1601"/>
      <c r="DA226" s="1602"/>
      <c r="DB226" s="1582" t="s">
        <v>4397</v>
      </c>
      <c r="DC226" s="1583"/>
      <c r="DD226" s="1583">
        <v>3761.4380000000001</v>
      </c>
      <c r="DE226" s="1583"/>
      <c r="DF226" s="1583"/>
      <c r="DG226" s="1583"/>
      <c r="DH226" s="1583"/>
      <c r="DI226" s="1583" t="s">
        <v>4465</v>
      </c>
      <c r="DJ226" s="1593"/>
    </row>
    <row r="227" spans="2:117" ht="24" customHeight="1">
      <c r="B227" s="1711" t="s">
        <v>105</v>
      </c>
      <c r="C227" s="1589"/>
      <c r="D227" s="1587" t="s">
        <v>4252</v>
      </c>
      <c r="E227" s="1588"/>
      <c r="F227" s="1588"/>
      <c r="G227" s="1589"/>
      <c r="H227" s="1670" t="s">
        <v>4253</v>
      </c>
      <c r="I227" s="1605"/>
      <c r="J227" s="1605"/>
      <c r="K227" s="1605"/>
      <c r="L227" s="1605"/>
      <c r="M227" s="1605"/>
      <c r="N227" s="1605"/>
      <c r="O227" s="1605"/>
      <c r="P227" s="1606"/>
      <c r="Q227" s="1670" t="s">
        <v>4254</v>
      </c>
      <c r="R227" s="1605"/>
      <c r="S227" s="1605"/>
      <c r="T227" s="1606"/>
      <c r="U227" s="1603">
        <v>2.7039600000000004</v>
      </c>
      <c r="V227" s="1585"/>
      <c r="W227" s="1585"/>
      <c r="X227" s="1585"/>
      <c r="Y227" s="1585"/>
      <c r="Z227" s="1585"/>
      <c r="AA227" s="1585"/>
      <c r="AB227" s="1585"/>
      <c r="AC227" s="1610"/>
      <c r="AD227" s="1603">
        <v>23.362214399999999</v>
      </c>
      <c r="AE227" s="1585"/>
      <c r="AF227" s="1585"/>
      <c r="AG227" s="1585"/>
      <c r="AH227" s="1585"/>
      <c r="AI227" s="1585"/>
      <c r="AJ227" s="1585"/>
      <c r="AK227" s="1585"/>
      <c r="AL227" s="1610"/>
      <c r="AM227" s="1597"/>
      <c r="AN227" s="1598"/>
      <c r="AO227" s="1598"/>
      <c r="AP227" s="1598"/>
      <c r="AQ227" s="1598"/>
      <c r="AR227" s="1598"/>
      <c r="AS227" s="1598"/>
      <c r="AT227" s="1598"/>
      <c r="AU227" s="1599"/>
      <c r="AV227" s="1597"/>
      <c r="AW227" s="1598"/>
      <c r="AX227" s="1598"/>
      <c r="AY227" s="1598"/>
      <c r="AZ227" s="1598"/>
      <c r="BA227" s="1598"/>
      <c r="BB227" s="1598"/>
      <c r="BC227" s="1598"/>
      <c r="BD227" s="1599"/>
      <c r="BE227" s="1597"/>
      <c r="BF227" s="1598"/>
      <c r="BG227" s="1598"/>
      <c r="BH227" s="1598"/>
      <c r="BI227" s="1598"/>
      <c r="BJ227" s="1598"/>
      <c r="BK227" s="1598"/>
      <c r="BL227" s="1598"/>
      <c r="BM227" s="1599"/>
      <c r="BN227" s="1597"/>
      <c r="BO227" s="1598"/>
      <c r="BP227" s="1598"/>
      <c r="BQ227" s="1598"/>
      <c r="BR227" s="1598"/>
      <c r="BS227" s="1598"/>
      <c r="BT227" s="1598"/>
      <c r="BU227" s="1598"/>
      <c r="BV227" s="1599"/>
      <c r="BW227" s="765"/>
      <c r="BX227" s="765"/>
      <c r="BY227" s="765"/>
      <c r="BZ227" s="765"/>
      <c r="CA227" s="765"/>
      <c r="CB227" s="765"/>
      <c r="CC227" s="765"/>
      <c r="CD227" s="765"/>
      <c r="CE227" s="765" t="s">
        <v>6315</v>
      </c>
      <c r="CF227" s="767" t="s">
        <v>6316</v>
      </c>
      <c r="CG227" s="767" t="s">
        <v>6322</v>
      </c>
      <c r="CH227" s="765"/>
      <c r="CI227" s="765"/>
      <c r="CJ227" s="765"/>
      <c r="CK227" s="765"/>
      <c r="CL227" s="765"/>
      <c r="CM227" s="765"/>
      <c r="CN227" s="765"/>
      <c r="CO227" s="765"/>
      <c r="CP227" s="765"/>
      <c r="CQ227" s="765"/>
      <c r="CR227" s="765"/>
      <c r="CS227" s="1614"/>
      <c r="CT227" s="1615"/>
      <c r="CU227" s="1615"/>
      <c r="CV227" s="1615"/>
      <c r="CW227" s="1615"/>
      <c r="CX227" s="1615"/>
      <c r="CY227" s="1615"/>
      <c r="CZ227" s="1615"/>
      <c r="DA227" s="1771"/>
      <c r="DB227" s="1614"/>
      <c r="DC227" s="1615"/>
      <c r="DD227" s="1615"/>
      <c r="DE227" s="1615"/>
      <c r="DF227" s="1615"/>
      <c r="DG227" s="1615"/>
      <c r="DH227" s="1615"/>
      <c r="DI227" s="1615"/>
      <c r="DJ227" s="1616"/>
      <c r="DM227" s="772"/>
    </row>
    <row r="228" spans="2:117" ht="24" customHeight="1">
      <c r="B228" s="1786"/>
      <c r="C228" s="1592"/>
      <c r="D228" s="1590"/>
      <c r="E228" s="1591"/>
      <c r="F228" s="1591"/>
      <c r="G228" s="1592"/>
      <c r="H228" s="1769"/>
      <c r="I228" s="1581"/>
      <c r="J228" s="1581"/>
      <c r="K228" s="1581"/>
      <c r="L228" s="1581"/>
      <c r="M228" s="1581"/>
      <c r="N228" s="1581"/>
      <c r="O228" s="1581"/>
      <c r="P228" s="1770"/>
      <c r="Q228" s="1672"/>
      <c r="R228" s="1608"/>
      <c r="S228" s="1608"/>
      <c r="T228" s="1609"/>
      <c r="U228" s="1582"/>
      <c r="V228" s="1583"/>
      <c r="W228" s="1583"/>
      <c r="X228" s="1583"/>
      <c r="Y228" s="1583"/>
      <c r="Z228" s="1583"/>
      <c r="AA228" s="1583"/>
      <c r="AB228" s="1583"/>
      <c r="AC228" s="1593"/>
      <c r="AD228" s="1582" t="s">
        <v>4397</v>
      </c>
      <c r="AE228" s="1583"/>
      <c r="AF228" s="1583">
        <v>26.016796800000002</v>
      </c>
      <c r="AG228" s="1583"/>
      <c r="AH228" s="1583"/>
      <c r="AI228" s="1583"/>
      <c r="AJ228" s="1583"/>
      <c r="AK228" s="1583" t="s">
        <v>4465</v>
      </c>
      <c r="AL228" s="1593"/>
      <c r="AM228" s="1600"/>
      <c r="AN228" s="1601"/>
      <c r="AO228" s="1601"/>
      <c r="AP228" s="1601"/>
      <c r="AQ228" s="1601"/>
      <c r="AR228" s="1601"/>
      <c r="AS228" s="1601"/>
      <c r="AT228" s="1601"/>
      <c r="AU228" s="1602"/>
      <c r="AV228" s="1600"/>
      <c r="AW228" s="1601"/>
      <c r="AX228" s="1601"/>
      <c r="AY228" s="1601"/>
      <c r="AZ228" s="1601"/>
      <c r="BA228" s="1601"/>
      <c r="BB228" s="1601"/>
      <c r="BC228" s="1601"/>
      <c r="BD228" s="1602"/>
      <c r="BE228" s="1600"/>
      <c r="BF228" s="1601"/>
      <c r="BG228" s="1601"/>
      <c r="BH228" s="1601"/>
      <c r="BI228" s="1601"/>
      <c r="BJ228" s="1601"/>
      <c r="BK228" s="1601"/>
      <c r="BL228" s="1601"/>
      <c r="BM228" s="1602"/>
      <c r="BN228" s="1600"/>
      <c r="BO228" s="1601"/>
      <c r="BP228" s="1601"/>
      <c r="BQ228" s="1601"/>
      <c r="BR228" s="1601"/>
      <c r="BS228" s="1601"/>
      <c r="BT228" s="1601"/>
      <c r="BU228" s="1601"/>
      <c r="BV228" s="1602"/>
      <c r="BW228" s="764"/>
      <c r="BX228" s="764"/>
      <c r="BY228" s="764"/>
      <c r="BZ228" s="764"/>
      <c r="CA228" s="764"/>
      <c r="CB228" s="764"/>
      <c r="CC228" s="764"/>
      <c r="CD228" s="764"/>
      <c r="CE228" s="979" t="s">
        <v>7236</v>
      </c>
      <c r="CF228" s="767" t="s">
        <v>6317</v>
      </c>
      <c r="CG228" s="1678">
        <f>IF(SUM(CF229+CF231)=0,0,SUM(CF229+CF231))</f>
        <v>110.62998143999999</v>
      </c>
      <c r="CH228" s="764"/>
      <c r="CI228" s="764"/>
      <c r="CJ228" s="764"/>
      <c r="CK228" s="764"/>
      <c r="CL228" s="764"/>
      <c r="CM228" s="764"/>
      <c r="CN228" s="764"/>
      <c r="CO228" s="764"/>
      <c r="CP228" s="764"/>
      <c r="CQ228" s="764"/>
      <c r="CR228" s="764"/>
      <c r="CS228" s="1617"/>
      <c r="CT228" s="1618"/>
      <c r="CU228" s="1618"/>
      <c r="CV228" s="1618"/>
      <c r="CW228" s="1618"/>
      <c r="CX228" s="1618"/>
      <c r="CY228" s="1618"/>
      <c r="CZ228" s="1618"/>
      <c r="DA228" s="1772"/>
      <c r="DB228" s="1617"/>
      <c r="DC228" s="1618"/>
      <c r="DD228" s="1618"/>
      <c r="DE228" s="1618"/>
      <c r="DF228" s="1618"/>
      <c r="DG228" s="1618"/>
      <c r="DH228" s="1618"/>
      <c r="DI228" s="1618"/>
      <c r="DJ228" s="1619"/>
    </row>
    <row r="229" spans="2:117" ht="24" customHeight="1">
      <c r="B229" s="1786"/>
      <c r="C229" s="1592"/>
      <c r="D229" s="1590"/>
      <c r="E229" s="1591"/>
      <c r="F229" s="1591"/>
      <c r="G229" s="1592"/>
      <c r="H229" s="1590"/>
      <c r="I229" s="1592"/>
      <c r="J229" s="1588" t="s">
        <v>4251</v>
      </c>
      <c r="K229" s="1588"/>
      <c r="L229" s="1588"/>
      <c r="M229" s="1588"/>
      <c r="N229" s="1588"/>
      <c r="O229" s="1588"/>
      <c r="P229" s="1589"/>
      <c r="Q229" s="1670" t="s">
        <v>4254</v>
      </c>
      <c r="R229" s="1605"/>
      <c r="S229" s="1605"/>
      <c r="T229" s="1606"/>
      <c r="U229" s="1603">
        <f>IF(AND(A345=2,A349=2),SUM(CE229*BG345/100+CE231*BG349/100),IF(A345=1,IF(A349=1,"",CE231*BG349/100),CE229*BG345/100))</f>
        <v>3.5226316800000008</v>
      </c>
      <c r="V229" s="1585"/>
      <c r="W229" s="1585"/>
      <c r="X229" s="1585"/>
      <c r="Y229" s="1585"/>
      <c r="Z229" s="1585"/>
      <c r="AA229" s="1585"/>
      <c r="AB229" s="1585"/>
      <c r="AC229" s="1610"/>
      <c r="AD229" s="1603">
        <f>IF(U229="","",U229*8.64)</f>
        <v>30.43553771520001</v>
      </c>
      <c r="AE229" s="1585"/>
      <c r="AF229" s="1585"/>
      <c r="AG229" s="1585"/>
      <c r="AH229" s="1585"/>
      <c r="AI229" s="1585"/>
      <c r="AJ229" s="1585"/>
      <c r="AK229" s="1585"/>
      <c r="AL229" s="1610"/>
      <c r="AM229" s="1597"/>
      <c r="AN229" s="1598"/>
      <c r="AO229" s="1598"/>
      <c r="AP229" s="1598"/>
      <c r="AQ229" s="1598"/>
      <c r="AR229" s="1598"/>
      <c r="AS229" s="1598"/>
      <c r="AT229" s="1598"/>
      <c r="AU229" s="1599"/>
      <c r="AV229" s="1597"/>
      <c r="AW229" s="1598"/>
      <c r="AX229" s="1598"/>
      <c r="AY229" s="1598"/>
      <c r="AZ229" s="1598"/>
      <c r="BA229" s="1598"/>
      <c r="BB229" s="1598"/>
      <c r="BC229" s="1598"/>
      <c r="BD229" s="1599"/>
      <c r="BE229" s="1597"/>
      <c r="BF229" s="1598"/>
      <c r="BG229" s="1598"/>
      <c r="BH229" s="1598"/>
      <c r="BI229" s="1598"/>
      <c r="BJ229" s="1598"/>
      <c r="BK229" s="1598"/>
      <c r="BL229" s="1598"/>
      <c r="BM229" s="1599"/>
      <c r="BN229" s="1597"/>
      <c r="BO229" s="1598"/>
      <c r="BP229" s="1598"/>
      <c r="BQ229" s="1598"/>
      <c r="BR229" s="1598"/>
      <c r="BS229" s="1598"/>
      <c r="BT229" s="1598"/>
      <c r="BU229" s="1598"/>
      <c r="BV229" s="1599"/>
      <c r="BW229" s="765"/>
      <c r="BX229" s="765"/>
      <c r="BY229" s="765"/>
      <c r="BZ229" s="765"/>
      <c r="CA229" s="765"/>
      <c r="CB229" s="765"/>
      <c r="CC229" s="765"/>
      <c r="CD229" s="765"/>
      <c r="CE229" s="968">
        <v>11.498111999999999</v>
      </c>
      <c r="CF229" s="767">
        <v>56.749559039999994</v>
      </c>
      <c r="CG229" s="1678"/>
      <c r="CH229" s="765"/>
      <c r="CI229" s="765"/>
      <c r="CJ229" s="765"/>
      <c r="CK229" s="765"/>
      <c r="CL229" s="765"/>
      <c r="CM229" s="765"/>
      <c r="CN229" s="765"/>
      <c r="CO229" s="765"/>
      <c r="CP229" s="765"/>
      <c r="CQ229" s="765"/>
      <c r="CR229" s="765"/>
      <c r="CS229" s="1614"/>
      <c r="CT229" s="1615"/>
      <c r="CU229" s="1615"/>
      <c r="CV229" s="1615"/>
      <c r="CW229" s="1615"/>
      <c r="CX229" s="1615"/>
      <c r="CY229" s="1615"/>
      <c r="CZ229" s="1615"/>
      <c r="DA229" s="1771"/>
      <c r="DB229" s="1614"/>
      <c r="DC229" s="1615"/>
      <c r="DD229" s="1615"/>
      <c r="DE229" s="1615"/>
      <c r="DF229" s="1615"/>
      <c r="DG229" s="1615"/>
      <c r="DH229" s="1615"/>
      <c r="DI229" s="1615"/>
      <c r="DJ229" s="1616"/>
      <c r="DM229" s="772"/>
    </row>
    <row r="230" spans="2:117" ht="24" customHeight="1">
      <c r="B230" s="1786"/>
      <c r="C230" s="1592"/>
      <c r="D230" s="1590"/>
      <c r="E230" s="1591"/>
      <c r="F230" s="1591"/>
      <c r="G230" s="1592"/>
      <c r="H230" s="1747"/>
      <c r="I230" s="1748"/>
      <c r="J230" s="1764"/>
      <c r="K230" s="1764"/>
      <c r="L230" s="1764"/>
      <c r="M230" s="1764"/>
      <c r="N230" s="1764"/>
      <c r="O230" s="1764"/>
      <c r="P230" s="1748"/>
      <c r="Q230" s="1672"/>
      <c r="R230" s="1608"/>
      <c r="S230" s="1608"/>
      <c r="T230" s="1609"/>
      <c r="U230" s="1582"/>
      <c r="V230" s="1583"/>
      <c r="W230" s="1583"/>
      <c r="X230" s="1583"/>
      <c r="Y230" s="1583"/>
      <c r="Z230" s="1583"/>
      <c r="AA230" s="1583"/>
      <c r="AB230" s="1583"/>
      <c r="AC230" s="1593"/>
      <c r="AD230" s="1582" t="s">
        <v>4397</v>
      </c>
      <c r="AE230" s="1583"/>
      <c r="AF230" s="1583">
        <f>IF(AND(A345=2,A349=2),SUM(CG228*BG345/100+CG232*BG349/100),IF(A345=1,IF(A349=1,"",CG232*BG349/100),CG228*BG345/100))</f>
        <v>33.188994431999994</v>
      </c>
      <c r="AG230" s="1583"/>
      <c r="AH230" s="1583"/>
      <c r="AI230" s="1583"/>
      <c r="AJ230" s="1583"/>
      <c r="AK230" s="1583" t="s">
        <v>4465</v>
      </c>
      <c r="AL230" s="1593"/>
      <c r="AM230" s="1600"/>
      <c r="AN230" s="1601"/>
      <c r="AO230" s="1601"/>
      <c r="AP230" s="1601"/>
      <c r="AQ230" s="1601"/>
      <c r="AR230" s="1601"/>
      <c r="AS230" s="1601"/>
      <c r="AT230" s="1601"/>
      <c r="AU230" s="1602"/>
      <c r="AV230" s="1600"/>
      <c r="AW230" s="1601"/>
      <c r="AX230" s="1601"/>
      <c r="AY230" s="1601"/>
      <c r="AZ230" s="1601"/>
      <c r="BA230" s="1601"/>
      <c r="BB230" s="1601"/>
      <c r="BC230" s="1601"/>
      <c r="BD230" s="1602"/>
      <c r="BE230" s="1600"/>
      <c r="BF230" s="1601"/>
      <c r="BG230" s="1601"/>
      <c r="BH230" s="1601"/>
      <c r="BI230" s="1601"/>
      <c r="BJ230" s="1601"/>
      <c r="BK230" s="1601"/>
      <c r="BL230" s="1601"/>
      <c r="BM230" s="1602"/>
      <c r="BN230" s="1600"/>
      <c r="BO230" s="1601"/>
      <c r="BP230" s="1601"/>
      <c r="BQ230" s="1601"/>
      <c r="BR230" s="1601"/>
      <c r="BS230" s="1601"/>
      <c r="BT230" s="1601"/>
      <c r="BU230" s="1601"/>
      <c r="BV230" s="1602"/>
      <c r="BW230" s="764"/>
      <c r="BX230" s="764"/>
      <c r="BY230" s="764"/>
      <c r="BZ230" s="764"/>
      <c r="CA230" s="764"/>
      <c r="CB230" s="764"/>
      <c r="CC230" s="764"/>
      <c r="CD230" s="764"/>
      <c r="CE230" s="979" t="s">
        <v>6319</v>
      </c>
      <c r="CF230" s="767" t="s">
        <v>6318</v>
      </c>
      <c r="CG230" s="1678"/>
      <c r="CH230" s="764"/>
      <c r="CI230" s="764"/>
      <c r="CJ230" s="764"/>
      <c r="CK230" s="764"/>
      <c r="CL230" s="764"/>
      <c r="CM230" s="764"/>
      <c r="CN230" s="764"/>
      <c r="CO230" s="764"/>
      <c r="CP230" s="764"/>
      <c r="CQ230" s="764"/>
      <c r="CR230" s="764"/>
      <c r="CS230" s="1617"/>
      <c r="CT230" s="1618"/>
      <c r="CU230" s="1618"/>
      <c r="CV230" s="1618"/>
      <c r="CW230" s="1618"/>
      <c r="CX230" s="1618"/>
      <c r="CY230" s="1618"/>
      <c r="CZ230" s="1618"/>
      <c r="DA230" s="1772"/>
      <c r="DB230" s="1617"/>
      <c r="DC230" s="1618"/>
      <c r="DD230" s="1618"/>
      <c r="DE230" s="1618"/>
      <c r="DF230" s="1618"/>
      <c r="DG230" s="1618"/>
      <c r="DH230" s="1618"/>
      <c r="DI230" s="1618"/>
      <c r="DJ230" s="1619"/>
    </row>
    <row r="231" spans="2:117" ht="24" customHeight="1">
      <c r="B231" s="1786"/>
      <c r="C231" s="1592"/>
      <c r="D231" s="1587" t="s">
        <v>4255</v>
      </c>
      <c r="E231" s="1588"/>
      <c r="F231" s="1588"/>
      <c r="G231" s="1589"/>
      <c r="H231" s="1776" t="s">
        <v>4586</v>
      </c>
      <c r="I231" s="1777"/>
      <c r="J231" s="1777"/>
      <c r="K231" s="1777"/>
      <c r="L231" s="1777"/>
      <c r="M231" s="1777"/>
      <c r="N231" s="1777"/>
      <c r="O231" s="1777"/>
      <c r="P231" s="1778"/>
      <c r="Q231" s="1670" t="s">
        <v>4254</v>
      </c>
      <c r="R231" s="1605"/>
      <c r="S231" s="1605"/>
      <c r="T231" s="1606"/>
      <c r="U231" s="1603">
        <v>0.70476000000000005</v>
      </c>
      <c r="V231" s="1585"/>
      <c r="W231" s="1585"/>
      <c r="X231" s="1585"/>
      <c r="Y231" s="1585"/>
      <c r="Z231" s="1585"/>
      <c r="AA231" s="1585"/>
      <c r="AB231" s="1585"/>
      <c r="AC231" s="1610"/>
      <c r="AD231" s="1603">
        <v>2.5371360000000003</v>
      </c>
      <c r="AE231" s="1585"/>
      <c r="AF231" s="1585"/>
      <c r="AG231" s="1585"/>
      <c r="AH231" s="1585"/>
      <c r="AI231" s="1585"/>
      <c r="AJ231" s="1585"/>
      <c r="AK231" s="1585"/>
      <c r="AL231" s="1610"/>
      <c r="AM231" s="1597"/>
      <c r="AN231" s="1598"/>
      <c r="AO231" s="1598"/>
      <c r="AP231" s="1598"/>
      <c r="AQ231" s="1598"/>
      <c r="AR231" s="1598"/>
      <c r="AS231" s="1598"/>
      <c r="AT231" s="1598"/>
      <c r="AU231" s="1599"/>
      <c r="AV231" s="1597"/>
      <c r="AW231" s="1598"/>
      <c r="AX231" s="1598"/>
      <c r="AY231" s="1598"/>
      <c r="AZ231" s="1598"/>
      <c r="BA231" s="1598"/>
      <c r="BB231" s="1598"/>
      <c r="BC231" s="1598"/>
      <c r="BD231" s="1599"/>
      <c r="BE231" s="1597"/>
      <c r="BF231" s="1598"/>
      <c r="BG231" s="1598"/>
      <c r="BH231" s="1598"/>
      <c r="BI231" s="1598"/>
      <c r="BJ231" s="1598"/>
      <c r="BK231" s="1598"/>
      <c r="BL231" s="1598"/>
      <c r="BM231" s="1599"/>
      <c r="BN231" s="1597"/>
      <c r="BO231" s="1598"/>
      <c r="BP231" s="1598"/>
      <c r="BQ231" s="1598"/>
      <c r="BR231" s="1598"/>
      <c r="BS231" s="1598"/>
      <c r="BT231" s="1598"/>
      <c r="BU231" s="1598"/>
      <c r="BV231" s="1599"/>
      <c r="BW231" s="765"/>
      <c r="BX231" s="765"/>
      <c r="BY231" s="765"/>
      <c r="BZ231" s="765"/>
      <c r="CA231" s="765"/>
      <c r="CB231" s="765"/>
      <c r="CC231" s="765"/>
      <c r="CD231" s="765"/>
      <c r="CE231" s="968">
        <v>11.864102400000004</v>
      </c>
      <c r="CF231" s="767">
        <v>53.8804224</v>
      </c>
      <c r="CG231" s="1678"/>
      <c r="CH231" s="765"/>
      <c r="CI231" s="765"/>
      <c r="CJ231" s="765"/>
      <c r="CK231" s="765"/>
      <c r="CL231" s="765"/>
      <c r="CM231" s="765"/>
      <c r="CN231" s="765"/>
      <c r="CO231" s="765"/>
      <c r="CP231" s="765"/>
      <c r="CQ231" s="765"/>
      <c r="CR231" s="765"/>
      <c r="CS231" s="1614"/>
      <c r="CT231" s="1615"/>
      <c r="CU231" s="1615"/>
      <c r="CV231" s="1615"/>
      <c r="CW231" s="1615"/>
      <c r="CX231" s="1615"/>
      <c r="CY231" s="1615"/>
      <c r="CZ231" s="1615"/>
      <c r="DA231" s="1771"/>
      <c r="DB231" s="1614"/>
      <c r="DC231" s="1615"/>
      <c r="DD231" s="1615"/>
      <c r="DE231" s="1615"/>
      <c r="DF231" s="1615"/>
      <c r="DG231" s="1615"/>
      <c r="DH231" s="1615"/>
      <c r="DI231" s="1615"/>
      <c r="DJ231" s="1616"/>
      <c r="DM231" s="772"/>
    </row>
    <row r="232" spans="2:117" ht="24" customHeight="1">
      <c r="B232" s="1786"/>
      <c r="C232" s="1592"/>
      <c r="D232" s="1590"/>
      <c r="E232" s="1591"/>
      <c r="F232" s="1591"/>
      <c r="G232" s="1592"/>
      <c r="H232" s="1779"/>
      <c r="I232" s="1780"/>
      <c r="J232" s="1780"/>
      <c r="K232" s="1780"/>
      <c r="L232" s="1780"/>
      <c r="M232" s="1780"/>
      <c r="N232" s="1780"/>
      <c r="O232" s="1780"/>
      <c r="P232" s="1781"/>
      <c r="Q232" s="1672" t="s">
        <v>4254</v>
      </c>
      <c r="R232" s="1608"/>
      <c r="S232" s="1608"/>
      <c r="T232" s="1609"/>
      <c r="U232" s="1582"/>
      <c r="V232" s="1583"/>
      <c r="W232" s="1583"/>
      <c r="X232" s="1583"/>
      <c r="Y232" s="1583"/>
      <c r="Z232" s="1583"/>
      <c r="AA232" s="1583"/>
      <c r="AB232" s="1583"/>
      <c r="AC232" s="1593"/>
      <c r="AD232" s="1582" t="s">
        <v>4397</v>
      </c>
      <c r="AE232" s="1583"/>
      <c r="AF232" s="1583">
        <v>6.8784575999999999</v>
      </c>
      <c r="AG232" s="1583"/>
      <c r="AH232" s="1583"/>
      <c r="AI232" s="1583"/>
      <c r="AJ232" s="1583"/>
      <c r="AK232" s="1583" t="s">
        <v>4465</v>
      </c>
      <c r="AL232" s="1593"/>
      <c r="AM232" s="1600"/>
      <c r="AN232" s="1601"/>
      <c r="AO232" s="1601"/>
      <c r="AP232" s="1601"/>
      <c r="AQ232" s="1601"/>
      <c r="AR232" s="1601"/>
      <c r="AS232" s="1601"/>
      <c r="AT232" s="1601"/>
      <c r="AU232" s="1602"/>
      <c r="AV232" s="1600"/>
      <c r="AW232" s="1601"/>
      <c r="AX232" s="1601"/>
      <c r="AY232" s="1601"/>
      <c r="AZ232" s="1601"/>
      <c r="BA232" s="1601"/>
      <c r="BB232" s="1601"/>
      <c r="BC232" s="1601"/>
      <c r="BD232" s="1602"/>
      <c r="BE232" s="1600"/>
      <c r="BF232" s="1601"/>
      <c r="BG232" s="1601"/>
      <c r="BH232" s="1601"/>
      <c r="BI232" s="1601"/>
      <c r="BJ232" s="1601"/>
      <c r="BK232" s="1601"/>
      <c r="BL232" s="1601"/>
      <c r="BM232" s="1602"/>
      <c r="BN232" s="1600"/>
      <c r="BO232" s="1601"/>
      <c r="BP232" s="1601"/>
      <c r="BQ232" s="1601"/>
      <c r="BR232" s="1601"/>
      <c r="BS232" s="1601"/>
      <c r="BT232" s="1601"/>
      <c r="BU232" s="1601"/>
      <c r="BV232" s="1602"/>
      <c r="BW232" s="764"/>
      <c r="BX232" s="764"/>
      <c r="BY232" s="764"/>
      <c r="BZ232" s="764"/>
      <c r="CA232" s="764"/>
      <c r="CB232" s="764"/>
      <c r="CC232" s="764"/>
      <c r="CD232" s="764"/>
      <c r="CE232" s="764"/>
      <c r="CF232" s="767" t="s">
        <v>6320</v>
      </c>
      <c r="CG232" s="1678">
        <f>IF(SUM(CF233+CF235)=0,0,SUM(CF233+CF235))</f>
        <v>110.62998143999999</v>
      </c>
      <c r="CH232" s="764"/>
      <c r="CI232" s="764"/>
      <c r="CJ232" s="764"/>
      <c r="CK232" s="764"/>
      <c r="CL232" s="764"/>
      <c r="CM232" s="764"/>
      <c r="CN232" s="764"/>
      <c r="CO232" s="764"/>
      <c r="CP232" s="764"/>
      <c r="CQ232" s="764"/>
      <c r="CR232" s="764"/>
      <c r="CS232" s="1617"/>
      <c r="CT232" s="1618"/>
      <c r="CU232" s="1618"/>
      <c r="CV232" s="1618"/>
      <c r="CW232" s="1618"/>
      <c r="CX232" s="1618"/>
      <c r="CY232" s="1618"/>
      <c r="CZ232" s="1618"/>
      <c r="DA232" s="1772"/>
      <c r="DB232" s="1617"/>
      <c r="DC232" s="1618"/>
      <c r="DD232" s="1618"/>
      <c r="DE232" s="1618"/>
      <c r="DF232" s="1618"/>
      <c r="DG232" s="1618"/>
      <c r="DH232" s="1618"/>
      <c r="DI232" s="1618"/>
      <c r="DJ232" s="1619"/>
    </row>
    <row r="233" spans="2:117" ht="24" customHeight="1">
      <c r="B233" s="1786"/>
      <c r="C233" s="1592"/>
      <c r="D233" s="1590"/>
      <c r="E233" s="1591"/>
      <c r="F233" s="1591"/>
      <c r="G233" s="1592"/>
      <c r="H233" s="1776" t="s">
        <v>4587</v>
      </c>
      <c r="I233" s="1777"/>
      <c r="J233" s="1777" t="s">
        <v>4256</v>
      </c>
      <c r="K233" s="1777"/>
      <c r="L233" s="1777"/>
      <c r="M233" s="1777"/>
      <c r="N233" s="1777"/>
      <c r="O233" s="1777"/>
      <c r="P233" s="1778"/>
      <c r="Q233" s="1670" t="s">
        <v>4254</v>
      </c>
      <c r="R233" s="1605"/>
      <c r="S233" s="1605"/>
      <c r="T233" s="1606"/>
      <c r="U233" s="1603">
        <v>0.71676000000000006</v>
      </c>
      <c r="V233" s="1585"/>
      <c r="W233" s="1585"/>
      <c r="X233" s="1585"/>
      <c r="Y233" s="1585"/>
      <c r="Z233" s="1585"/>
      <c r="AA233" s="1585"/>
      <c r="AB233" s="1585"/>
      <c r="AC233" s="1610"/>
      <c r="AD233" s="1603">
        <v>2.5803360000000004</v>
      </c>
      <c r="AE233" s="1585"/>
      <c r="AF233" s="1585"/>
      <c r="AG233" s="1585"/>
      <c r="AH233" s="1585"/>
      <c r="AI233" s="1585"/>
      <c r="AJ233" s="1585"/>
      <c r="AK233" s="1585"/>
      <c r="AL233" s="1610"/>
      <c r="AM233" s="1597"/>
      <c r="AN233" s="1598"/>
      <c r="AO233" s="1598"/>
      <c r="AP233" s="1598"/>
      <c r="AQ233" s="1598"/>
      <c r="AR233" s="1598"/>
      <c r="AS233" s="1598"/>
      <c r="AT233" s="1598"/>
      <c r="AU233" s="1599"/>
      <c r="AV233" s="1597"/>
      <c r="AW233" s="1598"/>
      <c r="AX233" s="1598"/>
      <c r="AY233" s="1598"/>
      <c r="AZ233" s="1598"/>
      <c r="BA233" s="1598"/>
      <c r="BB233" s="1598"/>
      <c r="BC233" s="1598"/>
      <c r="BD233" s="1599"/>
      <c r="BE233" s="1597"/>
      <c r="BF233" s="1598"/>
      <c r="BG233" s="1598"/>
      <c r="BH233" s="1598"/>
      <c r="BI233" s="1598"/>
      <c r="BJ233" s="1598"/>
      <c r="BK233" s="1598"/>
      <c r="BL233" s="1598"/>
      <c r="BM233" s="1599"/>
      <c r="BN233" s="1597"/>
      <c r="BO233" s="1598"/>
      <c r="BP233" s="1598"/>
      <c r="BQ233" s="1598"/>
      <c r="BR233" s="1598"/>
      <c r="BS233" s="1598"/>
      <c r="BT233" s="1598"/>
      <c r="BU233" s="1598"/>
      <c r="BV233" s="1599"/>
      <c r="BW233" s="765"/>
      <c r="BX233" s="765"/>
      <c r="BY233" s="765"/>
      <c r="BZ233" s="765"/>
      <c r="CA233" s="765"/>
      <c r="CB233" s="765"/>
      <c r="CC233" s="765"/>
      <c r="CD233" s="765"/>
      <c r="CE233" s="765"/>
      <c r="CF233" s="767">
        <v>56.749559039999994</v>
      </c>
      <c r="CG233" s="1678"/>
      <c r="CH233" s="765"/>
      <c r="CI233" s="765"/>
      <c r="CJ233" s="765"/>
      <c r="CK233" s="765"/>
      <c r="CL233" s="765"/>
      <c r="CM233" s="765"/>
      <c r="CN233" s="765"/>
      <c r="CO233" s="765"/>
      <c r="CP233" s="765"/>
      <c r="CQ233" s="765"/>
      <c r="CR233" s="765"/>
      <c r="CS233" s="1614"/>
      <c r="CT233" s="1615"/>
      <c r="CU233" s="1615"/>
      <c r="CV233" s="1615"/>
      <c r="CW233" s="1615"/>
      <c r="CX233" s="1615"/>
      <c r="CY233" s="1615"/>
      <c r="CZ233" s="1615"/>
      <c r="DA233" s="1771"/>
      <c r="DB233" s="1614"/>
      <c r="DC233" s="1615"/>
      <c r="DD233" s="1615"/>
      <c r="DE233" s="1615"/>
      <c r="DF233" s="1615"/>
      <c r="DG233" s="1615"/>
      <c r="DH233" s="1615"/>
      <c r="DI233" s="1615"/>
      <c r="DJ233" s="1616"/>
      <c r="DM233" s="772"/>
    </row>
    <row r="234" spans="2:117" ht="24" customHeight="1">
      <c r="B234" s="1786"/>
      <c r="C234" s="1592"/>
      <c r="D234" s="1590"/>
      <c r="E234" s="1591"/>
      <c r="F234" s="1591"/>
      <c r="G234" s="1592"/>
      <c r="H234" s="1779"/>
      <c r="I234" s="1780"/>
      <c r="J234" s="1780" t="s">
        <v>4257</v>
      </c>
      <c r="K234" s="1780"/>
      <c r="L234" s="1780"/>
      <c r="M234" s="1780"/>
      <c r="N234" s="1780"/>
      <c r="O234" s="1780"/>
      <c r="P234" s="1781"/>
      <c r="Q234" s="1672" t="s">
        <v>4254</v>
      </c>
      <c r="R234" s="1608"/>
      <c r="S234" s="1608"/>
      <c r="T234" s="1609"/>
      <c r="U234" s="1582"/>
      <c r="V234" s="1583"/>
      <c r="W234" s="1583"/>
      <c r="X234" s="1583"/>
      <c r="Y234" s="1583"/>
      <c r="Z234" s="1583"/>
      <c r="AA234" s="1583"/>
      <c r="AB234" s="1583"/>
      <c r="AC234" s="1593"/>
      <c r="AD234" s="1582" t="s">
        <v>4397</v>
      </c>
      <c r="AE234" s="1583"/>
      <c r="AF234" s="1583">
        <v>6.9955776000000007</v>
      </c>
      <c r="AG234" s="1583"/>
      <c r="AH234" s="1583"/>
      <c r="AI234" s="1583"/>
      <c r="AJ234" s="1583"/>
      <c r="AK234" s="1583" t="s">
        <v>4465</v>
      </c>
      <c r="AL234" s="1593"/>
      <c r="AM234" s="1600"/>
      <c r="AN234" s="1601"/>
      <c r="AO234" s="1601"/>
      <c r="AP234" s="1601"/>
      <c r="AQ234" s="1601"/>
      <c r="AR234" s="1601"/>
      <c r="AS234" s="1601"/>
      <c r="AT234" s="1601"/>
      <c r="AU234" s="1602"/>
      <c r="AV234" s="1600"/>
      <c r="AW234" s="1601"/>
      <c r="AX234" s="1601"/>
      <c r="AY234" s="1601"/>
      <c r="AZ234" s="1601"/>
      <c r="BA234" s="1601"/>
      <c r="BB234" s="1601"/>
      <c r="BC234" s="1601"/>
      <c r="BD234" s="1602"/>
      <c r="BE234" s="1600"/>
      <c r="BF234" s="1601"/>
      <c r="BG234" s="1601"/>
      <c r="BH234" s="1601"/>
      <c r="BI234" s="1601"/>
      <c r="BJ234" s="1601"/>
      <c r="BK234" s="1601"/>
      <c r="BL234" s="1601"/>
      <c r="BM234" s="1602"/>
      <c r="BN234" s="1600"/>
      <c r="BO234" s="1601"/>
      <c r="BP234" s="1601"/>
      <c r="BQ234" s="1601"/>
      <c r="BR234" s="1601"/>
      <c r="BS234" s="1601"/>
      <c r="BT234" s="1601"/>
      <c r="BU234" s="1601"/>
      <c r="BV234" s="1602"/>
      <c r="BW234" s="764"/>
      <c r="BX234" s="764"/>
      <c r="BY234" s="764"/>
      <c r="BZ234" s="764"/>
      <c r="CA234" s="764"/>
      <c r="CB234" s="764"/>
      <c r="CC234" s="764"/>
      <c r="CD234" s="764"/>
      <c r="CE234" s="764"/>
      <c r="CF234" s="767" t="s">
        <v>6321</v>
      </c>
      <c r="CG234" s="1678"/>
      <c r="CH234" s="764"/>
      <c r="CI234" s="764"/>
      <c r="CJ234" s="764"/>
      <c r="CK234" s="764"/>
      <c r="CL234" s="764"/>
      <c r="CM234" s="764"/>
      <c r="CN234" s="764"/>
      <c r="CO234" s="764"/>
      <c r="CP234" s="764"/>
      <c r="CQ234" s="764"/>
      <c r="CR234" s="764"/>
      <c r="CS234" s="1617"/>
      <c r="CT234" s="1618"/>
      <c r="CU234" s="1618"/>
      <c r="CV234" s="1618"/>
      <c r="CW234" s="1618"/>
      <c r="CX234" s="1618"/>
      <c r="CY234" s="1618"/>
      <c r="CZ234" s="1618"/>
      <c r="DA234" s="1772"/>
      <c r="DB234" s="1617"/>
      <c r="DC234" s="1618"/>
      <c r="DD234" s="1618"/>
      <c r="DE234" s="1618"/>
      <c r="DF234" s="1618"/>
      <c r="DG234" s="1618"/>
      <c r="DH234" s="1618"/>
      <c r="DI234" s="1618"/>
      <c r="DJ234" s="1619"/>
    </row>
    <row r="235" spans="2:117" ht="24" customHeight="1">
      <c r="B235" s="1786"/>
      <c r="C235" s="1592"/>
      <c r="D235" s="1590"/>
      <c r="E235" s="1591"/>
      <c r="F235" s="1591"/>
      <c r="G235" s="1592"/>
      <c r="H235" s="1776" t="s">
        <v>6295</v>
      </c>
      <c r="I235" s="1777"/>
      <c r="J235" s="1777" t="s">
        <v>4258</v>
      </c>
      <c r="K235" s="1777"/>
      <c r="L235" s="1777"/>
      <c r="M235" s="1777"/>
      <c r="N235" s="1777"/>
      <c r="O235" s="1777"/>
      <c r="P235" s="1778"/>
      <c r="Q235" s="1670" t="s">
        <v>4254</v>
      </c>
      <c r="R235" s="1605"/>
      <c r="S235" s="1605"/>
      <c r="T235" s="1606"/>
      <c r="U235" s="1603">
        <v>0.72876000000000007</v>
      </c>
      <c r="V235" s="1585"/>
      <c r="W235" s="1585"/>
      <c r="X235" s="1585"/>
      <c r="Y235" s="1585"/>
      <c r="Z235" s="1585"/>
      <c r="AA235" s="1585"/>
      <c r="AB235" s="1585"/>
      <c r="AC235" s="1610"/>
      <c r="AD235" s="1603">
        <v>6.2964864000000009</v>
      </c>
      <c r="AE235" s="1585"/>
      <c r="AF235" s="1585"/>
      <c r="AG235" s="1585"/>
      <c r="AH235" s="1585"/>
      <c r="AI235" s="1585"/>
      <c r="AJ235" s="1585"/>
      <c r="AK235" s="1585"/>
      <c r="AL235" s="1610"/>
      <c r="AM235" s="1597"/>
      <c r="AN235" s="1598"/>
      <c r="AO235" s="1598"/>
      <c r="AP235" s="1598"/>
      <c r="AQ235" s="1598"/>
      <c r="AR235" s="1598"/>
      <c r="AS235" s="1598"/>
      <c r="AT235" s="1598"/>
      <c r="AU235" s="1599"/>
      <c r="AV235" s="1597"/>
      <c r="AW235" s="1598"/>
      <c r="AX235" s="1598"/>
      <c r="AY235" s="1598"/>
      <c r="AZ235" s="1598"/>
      <c r="BA235" s="1598"/>
      <c r="BB235" s="1598"/>
      <c r="BC235" s="1598"/>
      <c r="BD235" s="1599"/>
      <c r="BE235" s="1597"/>
      <c r="BF235" s="1598"/>
      <c r="BG235" s="1598"/>
      <c r="BH235" s="1598"/>
      <c r="BI235" s="1598"/>
      <c r="BJ235" s="1598"/>
      <c r="BK235" s="1598"/>
      <c r="BL235" s="1598"/>
      <c r="BM235" s="1599"/>
      <c r="BN235" s="1597"/>
      <c r="BO235" s="1598"/>
      <c r="BP235" s="1598"/>
      <c r="BQ235" s="1598"/>
      <c r="BR235" s="1598"/>
      <c r="BS235" s="1598"/>
      <c r="BT235" s="1598"/>
      <c r="BU235" s="1598"/>
      <c r="BV235" s="1599"/>
      <c r="BW235" s="765"/>
      <c r="BX235" s="765"/>
      <c r="BY235" s="765"/>
      <c r="BZ235" s="765"/>
      <c r="CA235" s="765"/>
      <c r="CB235" s="765"/>
      <c r="CC235" s="765"/>
      <c r="CD235" s="765"/>
      <c r="CE235" s="765"/>
      <c r="CF235" s="767">
        <v>53.8804224</v>
      </c>
      <c r="CG235" s="1678"/>
      <c r="CH235" s="765"/>
      <c r="CI235" s="765"/>
      <c r="CJ235" s="765"/>
      <c r="CK235" s="765"/>
      <c r="CL235" s="765"/>
      <c r="CM235" s="765"/>
      <c r="CN235" s="765"/>
      <c r="CO235" s="765"/>
      <c r="CP235" s="765"/>
      <c r="CQ235" s="765"/>
      <c r="CR235" s="765"/>
      <c r="CS235" s="1614"/>
      <c r="CT235" s="1615"/>
      <c r="CU235" s="1615"/>
      <c r="CV235" s="1615"/>
      <c r="CW235" s="1615"/>
      <c r="CX235" s="1615"/>
      <c r="CY235" s="1615"/>
      <c r="CZ235" s="1615"/>
      <c r="DA235" s="1771"/>
      <c r="DB235" s="1614"/>
      <c r="DC235" s="1615"/>
      <c r="DD235" s="1615"/>
      <c r="DE235" s="1615"/>
      <c r="DF235" s="1615"/>
      <c r="DG235" s="1615"/>
      <c r="DH235" s="1615"/>
      <c r="DI235" s="1615"/>
      <c r="DJ235" s="1616"/>
      <c r="DM235" s="772"/>
    </row>
    <row r="236" spans="2:117" ht="24" customHeight="1">
      <c r="B236" s="1786"/>
      <c r="C236" s="1592"/>
      <c r="D236" s="1590"/>
      <c r="E236" s="1591"/>
      <c r="F236" s="1591"/>
      <c r="G236" s="1592"/>
      <c r="H236" s="1779"/>
      <c r="I236" s="1780" t="s">
        <v>108</v>
      </c>
      <c r="J236" s="1780"/>
      <c r="K236" s="1780"/>
      <c r="L236" s="1780"/>
      <c r="M236" s="1780"/>
      <c r="N236" s="1780"/>
      <c r="O236" s="1780"/>
      <c r="P236" s="1781"/>
      <c r="Q236" s="1672" t="s">
        <v>4254</v>
      </c>
      <c r="R236" s="1608"/>
      <c r="S236" s="1608"/>
      <c r="T236" s="1609"/>
      <c r="U236" s="1582"/>
      <c r="V236" s="1583"/>
      <c r="W236" s="1583"/>
      <c r="X236" s="1583"/>
      <c r="Y236" s="1583"/>
      <c r="Z236" s="1583"/>
      <c r="AA236" s="1583"/>
      <c r="AB236" s="1583"/>
      <c r="AC236" s="1593"/>
      <c r="AD236" s="1582" t="s">
        <v>4397</v>
      </c>
      <c r="AE236" s="1583"/>
      <c r="AF236" s="1583">
        <v>7.1126976000000006</v>
      </c>
      <c r="AG236" s="1583"/>
      <c r="AH236" s="1583"/>
      <c r="AI236" s="1583"/>
      <c r="AJ236" s="1583"/>
      <c r="AK236" s="1583" t="s">
        <v>4465</v>
      </c>
      <c r="AL236" s="1593"/>
      <c r="AM236" s="1600"/>
      <c r="AN236" s="1601"/>
      <c r="AO236" s="1601"/>
      <c r="AP236" s="1601"/>
      <c r="AQ236" s="1601"/>
      <c r="AR236" s="1601"/>
      <c r="AS236" s="1601"/>
      <c r="AT236" s="1601"/>
      <c r="AU236" s="1602"/>
      <c r="AV236" s="1600"/>
      <c r="AW236" s="1601"/>
      <c r="AX236" s="1601"/>
      <c r="AY236" s="1601"/>
      <c r="AZ236" s="1601"/>
      <c r="BA236" s="1601"/>
      <c r="BB236" s="1601"/>
      <c r="BC236" s="1601"/>
      <c r="BD236" s="1602"/>
      <c r="BE236" s="1600"/>
      <c r="BF236" s="1601"/>
      <c r="BG236" s="1601"/>
      <c r="BH236" s="1601"/>
      <c r="BI236" s="1601"/>
      <c r="BJ236" s="1601"/>
      <c r="BK236" s="1601"/>
      <c r="BL236" s="1601"/>
      <c r="BM236" s="1602"/>
      <c r="BN236" s="1600"/>
      <c r="BO236" s="1601"/>
      <c r="BP236" s="1601"/>
      <c r="BQ236" s="1601"/>
      <c r="BR236" s="1601"/>
      <c r="BS236" s="1601"/>
      <c r="BT236" s="1601"/>
      <c r="BU236" s="1601"/>
      <c r="BV236" s="1602"/>
      <c r="BW236" s="764"/>
      <c r="BX236" s="764"/>
      <c r="BY236" s="764"/>
      <c r="BZ236" s="764"/>
      <c r="CA236" s="764"/>
      <c r="CB236" s="764"/>
      <c r="CC236" s="764"/>
      <c r="CD236" s="764"/>
      <c r="CE236" s="764"/>
      <c r="CF236" s="764"/>
      <c r="CG236" s="764"/>
      <c r="CH236" s="764"/>
      <c r="CI236" s="764"/>
      <c r="CJ236" s="764"/>
      <c r="CK236" s="764"/>
      <c r="CL236" s="764"/>
      <c r="CM236" s="764"/>
      <c r="CN236" s="764"/>
      <c r="CO236" s="764"/>
      <c r="CP236" s="764"/>
      <c r="CQ236" s="764"/>
      <c r="CR236" s="764"/>
      <c r="CS236" s="1617"/>
      <c r="CT236" s="1618"/>
      <c r="CU236" s="1618"/>
      <c r="CV236" s="1618"/>
      <c r="CW236" s="1618"/>
      <c r="CX236" s="1618"/>
      <c r="CY236" s="1618"/>
      <c r="CZ236" s="1618"/>
      <c r="DA236" s="1772"/>
      <c r="DB236" s="1617"/>
      <c r="DC236" s="1618"/>
      <c r="DD236" s="1618"/>
      <c r="DE236" s="1618"/>
      <c r="DF236" s="1618"/>
      <c r="DG236" s="1618"/>
      <c r="DH236" s="1618"/>
      <c r="DI236" s="1618"/>
      <c r="DJ236" s="1619"/>
    </row>
    <row r="237" spans="2:117" ht="24" customHeight="1">
      <c r="B237" s="1786"/>
      <c r="C237" s="1592"/>
      <c r="D237" s="1590"/>
      <c r="E237" s="1591"/>
      <c r="F237" s="1591"/>
      <c r="G237" s="1592"/>
      <c r="H237" s="1776" t="s">
        <v>4488</v>
      </c>
      <c r="I237" s="1777" t="s">
        <v>108</v>
      </c>
      <c r="J237" s="1777"/>
      <c r="K237" s="1777"/>
      <c r="L237" s="1777"/>
      <c r="M237" s="1777"/>
      <c r="N237" s="1777"/>
      <c r="O237" s="1777"/>
      <c r="P237" s="1778"/>
      <c r="Q237" s="1670" t="s">
        <v>4254</v>
      </c>
      <c r="R237" s="1605"/>
      <c r="S237" s="1605"/>
      <c r="T237" s="1606"/>
      <c r="U237" s="1603">
        <v>0.74076000000000009</v>
      </c>
      <c r="V237" s="1585"/>
      <c r="W237" s="1585"/>
      <c r="X237" s="1585"/>
      <c r="Y237" s="1585"/>
      <c r="Z237" s="1585"/>
      <c r="AA237" s="1585"/>
      <c r="AB237" s="1585"/>
      <c r="AC237" s="1610"/>
      <c r="AD237" s="1603">
        <v>19.511539200000005</v>
      </c>
      <c r="AE237" s="1585"/>
      <c r="AF237" s="1585"/>
      <c r="AG237" s="1585"/>
      <c r="AH237" s="1585"/>
      <c r="AI237" s="1585"/>
      <c r="AJ237" s="1585"/>
      <c r="AK237" s="1585"/>
      <c r="AL237" s="1610"/>
      <c r="AM237" s="1597"/>
      <c r="AN237" s="1598"/>
      <c r="AO237" s="1598"/>
      <c r="AP237" s="1598"/>
      <c r="AQ237" s="1598"/>
      <c r="AR237" s="1598"/>
      <c r="AS237" s="1598"/>
      <c r="AT237" s="1598"/>
      <c r="AU237" s="1599"/>
      <c r="AV237" s="1597"/>
      <c r="AW237" s="1598"/>
      <c r="AX237" s="1598"/>
      <c r="AY237" s="1598"/>
      <c r="AZ237" s="1598"/>
      <c r="BA237" s="1598"/>
      <c r="BB237" s="1598"/>
      <c r="BC237" s="1598"/>
      <c r="BD237" s="1599"/>
      <c r="BE237" s="1597"/>
      <c r="BF237" s="1598"/>
      <c r="BG237" s="1598"/>
      <c r="BH237" s="1598"/>
      <c r="BI237" s="1598"/>
      <c r="BJ237" s="1598"/>
      <c r="BK237" s="1598"/>
      <c r="BL237" s="1598"/>
      <c r="BM237" s="1599"/>
      <c r="BN237" s="1597"/>
      <c r="BO237" s="1598"/>
      <c r="BP237" s="1598"/>
      <c r="BQ237" s="1598"/>
      <c r="BR237" s="1598"/>
      <c r="BS237" s="1598"/>
      <c r="BT237" s="1598"/>
      <c r="BU237" s="1598"/>
      <c r="BV237" s="1599"/>
      <c r="BW237" s="765"/>
      <c r="BX237" s="765"/>
      <c r="BY237" s="765"/>
      <c r="BZ237" s="765"/>
      <c r="CA237" s="765"/>
      <c r="CB237" s="765"/>
      <c r="CC237" s="765"/>
      <c r="CD237" s="765"/>
      <c r="CE237" s="765"/>
      <c r="CF237" s="765"/>
      <c r="CG237" s="765"/>
      <c r="CH237" s="765"/>
      <c r="CI237" s="765"/>
      <c r="CJ237" s="765"/>
      <c r="CK237" s="765"/>
      <c r="CL237" s="765"/>
      <c r="CM237" s="765"/>
      <c r="CN237" s="765"/>
      <c r="CO237" s="765"/>
      <c r="CP237" s="765"/>
      <c r="CQ237" s="765"/>
      <c r="CR237" s="765"/>
      <c r="CS237" s="1614"/>
      <c r="CT237" s="1615"/>
      <c r="CU237" s="1615"/>
      <c r="CV237" s="1615"/>
      <c r="CW237" s="1615"/>
      <c r="CX237" s="1615"/>
      <c r="CY237" s="1615"/>
      <c r="CZ237" s="1615"/>
      <c r="DA237" s="1771"/>
      <c r="DB237" s="1614"/>
      <c r="DC237" s="1615"/>
      <c r="DD237" s="1615"/>
      <c r="DE237" s="1615"/>
      <c r="DF237" s="1615"/>
      <c r="DG237" s="1615"/>
      <c r="DH237" s="1615"/>
      <c r="DI237" s="1615"/>
      <c r="DJ237" s="1616"/>
      <c r="DM237" s="772"/>
    </row>
    <row r="238" spans="2:117" ht="24" customHeight="1">
      <c r="B238" s="1786"/>
      <c r="C238" s="1592"/>
      <c r="D238" s="1590"/>
      <c r="E238" s="1591"/>
      <c r="F238" s="1591"/>
      <c r="G238" s="1592"/>
      <c r="H238" s="1779"/>
      <c r="I238" s="1780" t="s">
        <v>4256</v>
      </c>
      <c r="J238" s="1780"/>
      <c r="K238" s="1780"/>
      <c r="L238" s="1780"/>
      <c r="M238" s="1780"/>
      <c r="N238" s="1780"/>
      <c r="O238" s="1780"/>
      <c r="P238" s="1781"/>
      <c r="Q238" s="1672" t="s">
        <v>4254</v>
      </c>
      <c r="R238" s="1608"/>
      <c r="S238" s="1608"/>
      <c r="T238" s="1609"/>
      <c r="U238" s="1582"/>
      <c r="V238" s="1583"/>
      <c r="W238" s="1583"/>
      <c r="X238" s="1583"/>
      <c r="Y238" s="1583"/>
      <c r="Z238" s="1583"/>
      <c r="AA238" s="1583"/>
      <c r="AB238" s="1583"/>
      <c r="AC238" s="1593"/>
      <c r="AD238" s="1582" t="s">
        <v>4397</v>
      </c>
      <c r="AE238" s="1583"/>
      <c r="AF238" s="1583">
        <v>7.2298176000000005</v>
      </c>
      <c r="AG238" s="1583"/>
      <c r="AH238" s="1583"/>
      <c r="AI238" s="1583"/>
      <c r="AJ238" s="1583"/>
      <c r="AK238" s="1583" t="s">
        <v>4465</v>
      </c>
      <c r="AL238" s="1593"/>
      <c r="AM238" s="1600"/>
      <c r="AN238" s="1601"/>
      <c r="AO238" s="1601"/>
      <c r="AP238" s="1601"/>
      <c r="AQ238" s="1601"/>
      <c r="AR238" s="1601"/>
      <c r="AS238" s="1601"/>
      <c r="AT238" s="1601"/>
      <c r="AU238" s="1602"/>
      <c r="AV238" s="1600"/>
      <c r="AW238" s="1601"/>
      <c r="AX238" s="1601"/>
      <c r="AY238" s="1601"/>
      <c r="AZ238" s="1601"/>
      <c r="BA238" s="1601"/>
      <c r="BB238" s="1601"/>
      <c r="BC238" s="1601"/>
      <c r="BD238" s="1602"/>
      <c r="BE238" s="1600"/>
      <c r="BF238" s="1601"/>
      <c r="BG238" s="1601"/>
      <c r="BH238" s="1601"/>
      <c r="BI238" s="1601"/>
      <c r="BJ238" s="1601"/>
      <c r="BK238" s="1601"/>
      <c r="BL238" s="1601"/>
      <c r="BM238" s="1602"/>
      <c r="BN238" s="1600"/>
      <c r="BO238" s="1601"/>
      <c r="BP238" s="1601"/>
      <c r="BQ238" s="1601"/>
      <c r="BR238" s="1601"/>
      <c r="BS238" s="1601"/>
      <c r="BT238" s="1601"/>
      <c r="BU238" s="1601"/>
      <c r="BV238" s="1602"/>
      <c r="BW238" s="764"/>
      <c r="BX238" s="764"/>
      <c r="BY238" s="764"/>
      <c r="BZ238" s="764"/>
      <c r="CA238" s="764"/>
      <c r="CB238" s="764"/>
      <c r="CC238" s="764"/>
      <c r="CD238" s="764"/>
      <c r="CE238" s="764"/>
      <c r="CF238" s="764"/>
      <c r="CG238" s="764"/>
      <c r="CH238" s="764"/>
      <c r="CI238" s="764"/>
      <c r="CJ238" s="764"/>
      <c r="CK238" s="764"/>
      <c r="CL238" s="764"/>
      <c r="CM238" s="764"/>
      <c r="CN238" s="764"/>
      <c r="CO238" s="764"/>
      <c r="CP238" s="764"/>
      <c r="CQ238" s="764"/>
      <c r="CR238" s="764"/>
      <c r="CS238" s="1617"/>
      <c r="CT238" s="1618"/>
      <c r="CU238" s="1618"/>
      <c r="CV238" s="1618"/>
      <c r="CW238" s="1618"/>
      <c r="CX238" s="1618"/>
      <c r="CY238" s="1618"/>
      <c r="CZ238" s="1618"/>
      <c r="DA238" s="1772"/>
      <c r="DB238" s="1617"/>
      <c r="DC238" s="1618"/>
      <c r="DD238" s="1618"/>
      <c r="DE238" s="1618"/>
      <c r="DF238" s="1618"/>
      <c r="DG238" s="1618"/>
      <c r="DH238" s="1618"/>
      <c r="DI238" s="1618"/>
      <c r="DJ238" s="1619"/>
    </row>
    <row r="239" spans="2:117" ht="24" customHeight="1">
      <c r="B239" s="1786"/>
      <c r="C239" s="1592"/>
      <c r="D239" s="1590"/>
      <c r="E239" s="1591"/>
      <c r="F239" s="1591"/>
      <c r="G239" s="1592"/>
      <c r="H239" s="1590"/>
      <c r="I239" s="1592"/>
      <c r="J239" s="1755" t="s">
        <v>4251</v>
      </c>
      <c r="K239" s="1756"/>
      <c r="L239" s="1756"/>
      <c r="M239" s="1756"/>
      <c r="N239" s="1756"/>
      <c r="O239" s="1756"/>
      <c r="P239" s="1757"/>
      <c r="Q239" s="1670" t="s">
        <v>4254</v>
      </c>
      <c r="R239" s="1605"/>
      <c r="S239" s="1605"/>
      <c r="T239" s="1606"/>
      <c r="U239" s="1603">
        <v>0.7527600000000001</v>
      </c>
      <c r="V239" s="1585"/>
      <c r="W239" s="1585"/>
      <c r="X239" s="1585"/>
      <c r="Y239" s="1585"/>
      <c r="Z239" s="1585"/>
      <c r="AA239" s="1585"/>
      <c r="AB239" s="1585"/>
      <c r="AC239" s="1610"/>
      <c r="AD239" s="1603">
        <v>6.5038464000000014</v>
      </c>
      <c r="AE239" s="1585"/>
      <c r="AF239" s="1585"/>
      <c r="AG239" s="1585"/>
      <c r="AH239" s="1585"/>
      <c r="AI239" s="1585"/>
      <c r="AJ239" s="1585"/>
      <c r="AK239" s="1585"/>
      <c r="AL239" s="1610"/>
      <c r="AM239" s="1597"/>
      <c r="AN239" s="1598"/>
      <c r="AO239" s="1598"/>
      <c r="AP239" s="1598"/>
      <c r="AQ239" s="1598"/>
      <c r="AR239" s="1598"/>
      <c r="AS239" s="1598"/>
      <c r="AT239" s="1598"/>
      <c r="AU239" s="1599"/>
      <c r="AV239" s="1597"/>
      <c r="AW239" s="1598"/>
      <c r="AX239" s="1598"/>
      <c r="AY239" s="1598"/>
      <c r="AZ239" s="1598"/>
      <c r="BA239" s="1598"/>
      <c r="BB239" s="1598"/>
      <c r="BC239" s="1598"/>
      <c r="BD239" s="1599"/>
      <c r="BE239" s="1597"/>
      <c r="BF239" s="1598"/>
      <c r="BG239" s="1598"/>
      <c r="BH239" s="1598"/>
      <c r="BI239" s="1598"/>
      <c r="BJ239" s="1598"/>
      <c r="BK239" s="1598"/>
      <c r="BL239" s="1598"/>
      <c r="BM239" s="1599"/>
      <c r="BN239" s="1597"/>
      <c r="BO239" s="1598"/>
      <c r="BP239" s="1598"/>
      <c r="BQ239" s="1598"/>
      <c r="BR239" s="1598"/>
      <c r="BS239" s="1598"/>
      <c r="BT239" s="1598"/>
      <c r="BU239" s="1598"/>
      <c r="BV239" s="1599"/>
      <c r="BW239" s="765"/>
      <c r="BX239" s="765"/>
      <c r="BY239" s="765"/>
      <c r="BZ239" s="765"/>
      <c r="CA239" s="765"/>
      <c r="CB239" s="765"/>
      <c r="CC239" s="765"/>
      <c r="CD239" s="765"/>
      <c r="CE239" s="765"/>
      <c r="CF239" s="765"/>
      <c r="CG239" s="765"/>
      <c r="CH239" s="765"/>
      <c r="CI239" s="765"/>
      <c r="CJ239" s="765"/>
      <c r="CK239" s="765"/>
      <c r="CL239" s="765"/>
      <c r="CM239" s="765"/>
      <c r="CN239" s="765"/>
      <c r="CO239" s="765"/>
      <c r="CP239" s="765"/>
      <c r="CQ239" s="765"/>
      <c r="CR239" s="765"/>
      <c r="CS239" s="1614"/>
      <c r="CT239" s="1615"/>
      <c r="CU239" s="1615"/>
      <c r="CV239" s="1615"/>
      <c r="CW239" s="1615"/>
      <c r="CX239" s="1615"/>
      <c r="CY239" s="1615"/>
      <c r="CZ239" s="1615"/>
      <c r="DA239" s="1771"/>
      <c r="DB239" s="1614"/>
      <c r="DC239" s="1615"/>
      <c r="DD239" s="1615"/>
      <c r="DE239" s="1615"/>
      <c r="DF239" s="1615"/>
      <c r="DG239" s="1615"/>
      <c r="DH239" s="1615"/>
      <c r="DI239" s="1615"/>
      <c r="DJ239" s="1616"/>
      <c r="DM239" s="772"/>
    </row>
    <row r="240" spans="2:117" ht="24" customHeight="1">
      <c r="B240" s="1786"/>
      <c r="C240" s="1592"/>
      <c r="D240" s="1590"/>
      <c r="E240" s="1591"/>
      <c r="F240" s="1591"/>
      <c r="G240" s="1592"/>
      <c r="H240" s="1590"/>
      <c r="I240" s="1592"/>
      <c r="J240" s="1755"/>
      <c r="K240" s="1756"/>
      <c r="L240" s="1756"/>
      <c r="M240" s="1756"/>
      <c r="N240" s="1756"/>
      <c r="O240" s="1756"/>
      <c r="P240" s="1757"/>
      <c r="Q240" s="1672"/>
      <c r="R240" s="1608"/>
      <c r="S240" s="1608"/>
      <c r="T240" s="1609"/>
      <c r="U240" s="1582"/>
      <c r="V240" s="1583"/>
      <c r="W240" s="1583"/>
      <c r="X240" s="1583"/>
      <c r="Y240" s="1583"/>
      <c r="Z240" s="1583"/>
      <c r="AA240" s="1583"/>
      <c r="AB240" s="1583"/>
      <c r="AC240" s="1593"/>
      <c r="AD240" s="1582" t="s">
        <v>4397</v>
      </c>
      <c r="AE240" s="1583"/>
      <c r="AF240" s="1583">
        <v>7.3469376000000004</v>
      </c>
      <c r="AG240" s="1583"/>
      <c r="AH240" s="1583"/>
      <c r="AI240" s="1583"/>
      <c r="AJ240" s="1583"/>
      <c r="AK240" s="1583" t="s">
        <v>4465</v>
      </c>
      <c r="AL240" s="1593"/>
      <c r="AM240" s="1600"/>
      <c r="AN240" s="1601"/>
      <c r="AO240" s="1601"/>
      <c r="AP240" s="1601"/>
      <c r="AQ240" s="1601"/>
      <c r="AR240" s="1601"/>
      <c r="AS240" s="1601"/>
      <c r="AT240" s="1601"/>
      <c r="AU240" s="1602"/>
      <c r="AV240" s="1600"/>
      <c r="AW240" s="1601"/>
      <c r="AX240" s="1601"/>
      <c r="AY240" s="1601"/>
      <c r="AZ240" s="1601"/>
      <c r="BA240" s="1601"/>
      <c r="BB240" s="1601"/>
      <c r="BC240" s="1601"/>
      <c r="BD240" s="1602"/>
      <c r="BE240" s="1600"/>
      <c r="BF240" s="1601"/>
      <c r="BG240" s="1601"/>
      <c r="BH240" s="1601"/>
      <c r="BI240" s="1601"/>
      <c r="BJ240" s="1601"/>
      <c r="BK240" s="1601"/>
      <c r="BL240" s="1601"/>
      <c r="BM240" s="1602"/>
      <c r="BN240" s="1600"/>
      <c r="BO240" s="1601"/>
      <c r="BP240" s="1601"/>
      <c r="BQ240" s="1601"/>
      <c r="BR240" s="1601"/>
      <c r="BS240" s="1601"/>
      <c r="BT240" s="1601"/>
      <c r="BU240" s="1601"/>
      <c r="BV240" s="1602"/>
      <c r="BW240" s="764"/>
      <c r="BX240" s="764"/>
      <c r="BY240" s="764"/>
      <c r="BZ240" s="764"/>
      <c r="CA240" s="764"/>
      <c r="CB240" s="764"/>
      <c r="CC240" s="764"/>
      <c r="CD240" s="764"/>
      <c r="CE240" s="764"/>
      <c r="CF240" s="764"/>
      <c r="CG240" s="764"/>
      <c r="CH240" s="764"/>
      <c r="CI240" s="764"/>
      <c r="CJ240" s="764"/>
      <c r="CK240" s="764"/>
      <c r="CL240" s="764"/>
      <c r="CM240" s="764"/>
      <c r="CN240" s="764"/>
      <c r="CO240" s="764"/>
      <c r="CP240" s="764"/>
      <c r="CQ240" s="764"/>
      <c r="CR240" s="764"/>
      <c r="CS240" s="1617"/>
      <c r="CT240" s="1618"/>
      <c r="CU240" s="1618"/>
      <c r="CV240" s="1618"/>
      <c r="CW240" s="1618"/>
      <c r="CX240" s="1618"/>
      <c r="CY240" s="1618"/>
      <c r="CZ240" s="1618"/>
      <c r="DA240" s="1772"/>
      <c r="DB240" s="1617"/>
      <c r="DC240" s="1618"/>
      <c r="DD240" s="1618"/>
      <c r="DE240" s="1618"/>
      <c r="DF240" s="1618"/>
      <c r="DG240" s="1618"/>
      <c r="DH240" s="1618"/>
      <c r="DI240" s="1618"/>
      <c r="DJ240" s="1619"/>
    </row>
    <row r="241" spans="2:117" ht="24" customHeight="1">
      <c r="B241" s="1786"/>
      <c r="C241" s="1592"/>
      <c r="D241" s="1590"/>
      <c r="E241" s="1591"/>
      <c r="F241" s="1591"/>
      <c r="G241" s="1592"/>
      <c r="H241" s="1590"/>
      <c r="I241" s="1592"/>
      <c r="J241" s="1755" t="s">
        <v>4487</v>
      </c>
      <c r="K241" s="1756"/>
      <c r="L241" s="1756"/>
      <c r="M241" s="1756"/>
      <c r="N241" s="1756"/>
      <c r="O241" s="1756"/>
      <c r="P241" s="1757"/>
      <c r="Q241" s="1670" t="s">
        <v>4254</v>
      </c>
      <c r="R241" s="1605"/>
      <c r="S241" s="1605"/>
      <c r="T241" s="1606"/>
      <c r="U241" s="1603">
        <v>0.76476000000000011</v>
      </c>
      <c r="V241" s="1585"/>
      <c r="W241" s="1585"/>
      <c r="X241" s="1585"/>
      <c r="Y241" s="1585"/>
      <c r="Z241" s="1585"/>
      <c r="AA241" s="1585"/>
      <c r="AB241" s="1585"/>
      <c r="AC241" s="1610"/>
      <c r="AD241" s="1603">
        <v>6.6075264000000011</v>
      </c>
      <c r="AE241" s="1585"/>
      <c r="AF241" s="1585"/>
      <c r="AG241" s="1585"/>
      <c r="AH241" s="1585"/>
      <c r="AI241" s="1585"/>
      <c r="AJ241" s="1585"/>
      <c r="AK241" s="1585"/>
      <c r="AL241" s="1610"/>
      <c r="AM241" s="1597"/>
      <c r="AN241" s="1598"/>
      <c r="AO241" s="1598"/>
      <c r="AP241" s="1598"/>
      <c r="AQ241" s="1598"/>
      <c r="AR241" s="1598"/>
      <c r="AS241" s="1598"/>
      <c r="AT241" s="1598"/>
      <c r="AU241" s="1599"/>
      <c r="AV241" s="1597"/>
      <c r="AW241" s="1598"/>
      <c r="AX241" s="1598"/>
      <c r="AY241" s="1598"/>
      <c r="AZ241" s="1598"/>
      <c r="BA241" s="1598"/>
      <c r="BB241" s="1598"/>
      <c r="BC241" s="1598"/>
      <c r="BD241" s="1599"/>
      <c r="BE241" s="1597"/>
      <c r="BF241" s="1598"/>
      <c r="BG241" s="1598"/>
      <c r="BH241" s="1598"/>
      <c r="BI241" s="1598"/>
      <c r="BJ241" s="1598"/>
      <c r="BK241" s="1598"/>
      <c r="BL241" s="1598"/>
      <c r="BM241" s="1599"/>
      <c r="BN241" s="1597"/>
      <c r="BO241" s="1598"/>
      <c r="BP241" s="1598"/>
      <c r="BQ241" s="1598"/>
      <c r="BR241" s="1598"/>
      <c r="BS241" s="1598"/>
      <c r="BT241" s="1598"/>
      <c r="BU241" s="1598"/>
      <c r="BV241" s="1599"/>
      <c r="BW241" s="765"/>
      <c r="BX241" s="765"/>
      <c r="BY241" s="765"/>
      <c r="BZ241" s="765"/>
      <c r="CA241" s="765"/>
      <c r="CB241" s="765"/>
      <c r="CC241" s="765"/>
      <c r="CD241" s="765"/>
      <c r="CE241" s="765"/>
      <c r="CF241" s="765"/>
      <c r="CG241" s="765"/>
      <c r="CH241" s="765"/>
      <c r="CI241" s="765"/>
      <c r="CJ241" s="765"/>
      <c r="CK241" s="765"/>
      <c r="CL241" s="765"/>
      <c r="CM241" s="765"/>
      <c r="CN241" s="765"/>
      <c r="CO241" s="765"/>
      <c r="CP241" s="765"/>
      <c r="CQ241" s="765"/>
      <c r="CR241" s="765"/>
      <c r="CS241" s="1614"/>
      <c r="CT241" s="1615"/>
      <c r="CU241" s="1615"/>
      <c r="CV241" s="1615"/>
      <c r="CW241" s="1615"/>
      <c r="CX241" s="1615"/>
      <c r="CY241" s="1615"/>
      <c r="CZ241" s="1615"/>
      <c r="DA241" s="1771"/>
      <c r="DB241" s="1614"/>
      <c r="DC241" s="1615"/>
      <c r="DD241" s="1615"/>
      <c r="DE241" s="1615"/>
      <c r="DF241" s="1615"/>
      <c r="DG241" s="1615"/>
      <c r="DH241" s="1615"/>
      <c r="DI241" s="1615"/>
      <c r="DJ241" s="1616"/>
      <c r="DM241" s="772"/>
    </row>
    <row r="242" spans="2:117" ht="24" customHeight="1">
      <c r="B242" s="1786"/>
      <c r="C242" s="1592"/>
      <c r="D242" s="1590"/>
      <c r="E242" s="1591"/>
      <c r="F242" s="1591"/>
      <c r="G242" s="1592"/>
      <c r="H242" s="1747"/>
      <c r="I242" s="1748"/>
      <c r="J242" s="1755"/>
      <c r="K242" s="1756"/>
      <c r="L242" s="1756"/>
      <c r="M242" s="1756"/>
      <c r="N242" s="1756"/>
      <c r="O242" s="1756"/>
      <c r="P242" s="1757"/>
      <c r="Q242" s="1672"/>
      <c r="R242" s="1608"/>
      <c r="S242" s="1608"/>
      <c r="T242" s="1609"/>
      <c r="U242" s="1582"/>
      <c r="V242" s="1583"/>
      <c r="W242" s="1583"/>
      <c r="X242" s="1583"/>
      <c r="Y242" s="1583"/>
      <c r="Z242" s="1583"/>
      <c r="AA242" s="1583"/>
      <c r="AB242" s="1583"/>
      <c r="AC242" s="1593"/>
      <c r="AD242" s="1582" t="s">
        <v>4397</v>
      </c>
      <c r="AE242" s="1583"/>
      <c r="AF242" s="1583">
        <v>7.4640576000000012</v>
      </c>
      <c r="AG242" s="1583"/>
      <c r="AH242" s="1583"/>
      <c r="AI242" s="1583"/>
      <c r="AJ242" s="1583"/>
      <c r="AK242" s="1583" t="s">
        <v>4465</v>
      </c>
      <c r="AL242" s="1593"/>
      <c r="AM242" s="1600"/>
      <c r="AN242" s="1601"/>
      <c r="AO242" s="1601"/>
      <c r="AP242" s="1601"/>
      <c r="AQ242" s="1601"/>
      <c r="AR242" s="1601"/>
      <c r="AS242" s="1601"/>
      <c r="AT242" s="1601"/>
      <c r="AU242" s="1602"/>
      <c r="AV242" s="1600"/>
      <c r="AW242" s="1601"/>
      <c r="AX242" s="1601"/>
      <c r="AY242" s="1601"/>
      <c r="AZ242" s="1601"/>
      <c r="BA242" s="1601"/>
      <c r="BB242" s="1601"/>
      <c r="BC242" s="1601"/>
      <c r="BD242" s="1602"/>
      <c r="BE242" s="1600"/>
      <c r="BF242" s="1601"/>
      <c r="BG242" s="1601"/>
      <c r="BH242" s="1601"/>
      <c r="BI242" s="1601"/>
      <c r="BJ242" s="1601"/>
      <c r="BK242" s="1601"/>
      <c r="BL242" s="1601"/>
      <c r="BM242" s="1602"/>
      <c r="BN242" s="1600"/>
      <c r="BO242" s="1601"/>
      <c r="BP242" s="1601"/>
      <c r="BQ242" s="1601"/>
      <c r="BR242" s="1601"/>
      <c r="BS242" s="1601"/>
      <c r="BT242" s="1601"/>
      <c r="BU242" s="1601"/>
      <c r="BV242" s="1602"/>
      <c r="BW242" s="764"/>
      <c r="BX242" s="764"/>
      <c r="BY242" s="764"/>
      <c r="BZ242" s="764"/>
      <c r="CA242" s="764"/>
      <c r="CB242" s="764"/>
      <c r="CC242" s="764"/>
      <c r="CD242" s="764"/>
      <c r="CE242" s="764"/>
      <c r="CF242" s="764"/>
      <c r="CG242" s="764"/>
      <c r="CH242" s="764"/>
      <c r="CI242" s="764"/>
      <c r="CJ242" s="764"/>
      <c r="CK242" s="764"/>
      <c r="CL242" s="764"/>
      <c r="CM242" s="764"/>
      <c r="CN242" s="764"/>
      <c r="CO242" s="764"/>
      <c r="CP242" s="764"/>
      <c r="CQ242" s="764"/>
      <c r="CR242" s="764"/>
      <c r="CS242" s="1617"/>
      <c r="CT242" s="1618"/>
      <c r="CU242" s="1618"/>
      <c r="CV242" s="1618"/>
      <c r="CW242" s="1618"/>
      <c r="CX242" s="1618"/>
      <c r="CY242" s="1618"/>
      <c r="CZ242" s="1618"/>
      <c r="DA242" s="1772"/>
      <c r="DB242" s="1617"/>
      <c r="DC242" s="1618"/>
      <c r="DD242" s="1618"/>
      <c r="DE242" s="1618"/>
      <c r="DF242" s="1618"/>
      <c r="DG242" s="1618"/>
      <c r="DH242" s="1618"/>
      <c r="DI242" s="1618"/>
      <c r="DJ242" s="1619"/>
    </row>
    <row r="243" spans="2:117" ht="24" customHeight="1">
      <c r="B243" s="1786"/>
      <c r="C243" s="1592"/>
      <c r="D243" s="1590"/>
      <c r="E243" s="1591"/>
      <c r="F243" s="1591"/>
      <c r="G243" s="1592"/>
      <c r="H243" s="1776" t="s">
        <v>3095</v>
      </c>
      <c r="I243" s="1777" t="s">
        <v>7248</v>
      </c>
      <c r="J243" s="1777"/>
      <c r="K243" s="1777"/>
      <c r="L243" s="1777"/>
      <c r="M243" s="1777"/>
      <c r="N243" s="1777"/>
      <c r="O243" s="1777"/>
      <c r="P243" s="1778" t="s">
        <v>3096</v>
      </c>
      <c r="Q243" s="1670" t="s">
        <v>4254</v>
      </c>
      <c r="R243" s="1605"/>
      <c r="S243" s="1605"/>
      <c r="T243" s="1606"/>
      <c r="U243" s="1603">
        <v>0.77676000000000012</v>
      </c>
      <c r="V243" s="1585"/>
      <c r="W243" s="1585"/>
      <c r="X243" s="1585"/>
      <c r="Y243" s="1585"/>
      <c r="Z243" s="1585"/>
      <c r="AA243" s="1585"/>
      <c r="AB243" s="1585"/>
      <c r="AC243" s="1610"/>
      <c r="AD243" s="1603">
        <v>20.444659200000004</v>
      </c>
      <c r="AE243" s="1585"/>
      <c r="AF243" s="1585"/>
      <c r="AG243" s="1585"/>
      <c r="AH243" s="1585"/>
      <c r="AI243" s="1585"/>
      <c r="AJ243" s="1585"/>
      <c r="AK243" s="1585"/>
      <c r="AL243" s="1610"/>
      <c r="AM243" s="1597"/>
      <c r="AN243" s="1598"/>
      <c r="AO243" s="1598"/>
      <c r="AP243" s="1598"/>
      <c r="AQ243" s="1598"/>
      <c r="AR243" s="1598"/>
      <c r="AS243" s="1598"/>
      <c r="AT243" s="1598"/>
      <c r="AU243" s="1599"/>
      <c r="AV243" s="1597"/>
      <c r="AW243" s="1598"/>
      <c r="AX243" s="1598"/>
      <c r="AY243" s="1598"/>
      <c r="AZ243" s="1598"/>
      <c r="BA243" s="1598"/>
      <c r="BB243" s="1598"/>
      <c r="BC243" s="1598"/>
      <c r="BD243" s="1599"/>
      <c r="BE243" s="1597"/>
      <c r="BF243" s="1598"/>
      <c r="BG243" s="1598"/>
      <c r="BH243" s="1598"/>
      <c r="BI243" s="1598"/>
      <c r="BJ243" s="1598"/>
      <c r="BK243" s="1598"/>
      <c r="BL243" s="1598"/>
      <c r="BM243" s="1599"/>
      <c r="BN243" s="1597"/>
      <c r="BO243" s="1598"/>
      <c r="BP243" s="1598"/>
      <c r="BQ243" s="1598"/>
      <c r="BR243" s="1598"/>
      <c r="BS243" s="1598"/>
      <c r="BT243" s="1598"/>
      <c r="BU243" s="1598"/>
      <c r="BV243" s="1599"/>
      <c r="BW243" s="765"/>
      <c r="BX243" s="765"/>
      <c r="BY243" s="765"/>
      <c r="BZ243" s="765"/>
      <c r="CA243" s="765"/>
      <c r="CB243" s="765"/>
      <c r="CC243" s="765"/>
      <c r="CD243" s="765"/>
      <c r="CE243" s="765"/>
      <c r="CF243" s="765"/>
      <c r="CG243" s="765"/>
      <c r="CH243" s="765"/>
      <c r="CI243" s="765"/>
      <c r="CJ243" s="765"/>
      <c r="CK243" s="765"/>
      <c r="CL243" s="765"/>
      <c r="CM243" s="765"/>
      <c r="CN243" s="765"/>
      <c r="CO243" s="765"/>
      <c r="CP243" s="765"/>
      <c r="CQ243" s="765"/>
      <c r="CR243" s="765"/>
      <c r="CS243" s="1614"/>
      <c r="CT243" s="1615"/>
      <c r="CU243" s="1615"/>
      <c r="CV243" s="1615"/>
      <c r="CW243" s="1615"/>
      <c r="CX243" s="1615"/>
      <c r="CY243" s="1615"/>
      <c r="CZ243" s="1615"/>
      <c r="DA243" s="1771"/>
      <c r="DB243" s="1614"/>
      <c r="DC243" s="1615"/>
      <c r="DD243" s="1615"/>
      <c r="DE243" s="1615"/>
      <c r="DF243" s="1615"/>
      <c r="DG243" s="1615"/>
      <c r="DH243" s="1615"/>
      <c r="DI243" s="1615"/>
      <c r="DJ243" s="1616"/>
      <c r="DM243" s="772"/>
    </row>
    <row r="244" spans="2:117" ht="24" customHeight="1">
      <c r="B244" s="1786"/>
      <c r="C244" s="1592"/>
      <c r="D244" s="1590"/>
      <c r="E244" s="1591"/>
      <c r="F244" s="1591"/>
      <c r="G244" s="1592"/>
      <c r="H244" s="1779"/>
      <c r="I244" s="1780"/>
      <c r="J244" s="1780"/>
      <c r="K244" s="1780"/>
      <c r="L244" s="1780"/>
      <c r="M244" s="1780"/>
      <c r="N244" s="1780"/>
      <c r="O244" s="1780"/>
      <c r="P244" s="1782"/>
      <c r="Q244" s="1672"/>
      <c r="R244" s="1608"/>
      <c r="S244" s="1608"/>
      <c r="T244" s="1609"/>
      <c r="U244" s="1582"/>
      <c r="V244" s="1583"/>
      <c r="W244" s="1583"/>
      <c r="X244" s="1583"/>
      <c r="Y244" s="1583"/>
      <c r="Z244" s="1583"/>
      <c r="AA244" s="1583"/>
      <c r="AB244" s="1583"/>
      <c r="AC244" s="1593"/>
      <c r="AD244" s="1582" t="s">
        <v>4397</v>
      </c>
      <c r="AE244" s="1583"/>
      <c r="AF244" s="1583">
        <v>7.5811776000000011</v>
      </c>
      <c r="AG244" s="1583"/>
      <c r="AH244" s="1583"/>
      <c r="AI244" s="1583"/>
      <c r="AJ244" s="1583"/>
      <c r="AK244" s="1583" t="s">
        <v>4465</v>
      </c>
      <c r="AL244" s="1593"/>
      <c r="AM244" s="1600"/>
      <c r="AN244" s="1601"/>
      <c r="AO244" s="1601"/>
      <c r="AP244" s="1601"/>
      <c r="AQ244" s="1601"/>
      <c r="AR244" s="1601"/>
      <c r="AS244" s="1601"/>
      <c r="AT244" s="1601"/>
      <c r="AU244" s="1602"/>
      <c r="AV244" s="1600"/>
      <c r="AW244" s="1601"/>
      <c r="AX244" s="1601"/>
      <c r="AY244" s="1601"/>
      <c r="AZ244" s="1601"/>
      <c r="BA244" s="1601"/>
      <c r="BB244" s="1601"/>
      <c r="BC244" s="1601"/>
      <c r="BD244" s="1602"/>
      <c r="BE244" s="1600"/>
      <c r="BF244" s="1601"/>
      <c r="BG244" s="1601"/>
      <c r="BH244" s="1601"/>
      <c r="BI244" s="1601"/>
      <c r="BJ244" s="1601"/>
      <c r="BK244" s="1601"/>
      <c r="BL244" s="1601"/>
      <c r="BM244" s="1602"/>
      <c r="BN244" s="1600"/>
      <c r="BO244" s="1601"/>
      <c r="BP244" s="1601"/>
      <c r="BQ244" s="1601"/>
      <c r="BR244" s="1601"/>
      <c r="BS244" s="1601"/>
      <c r="BT244" s="1601"/>
      <c r="BU244" s="1601"/>
      <c r="BV244" s="1602"/>
      <c r="BW244" s="764"/>
      <c r="BX244" s="764"/>
      <c r="BY244" s="764"/>
      <c r="BZ244" s="764"/>
      <c r="CA244" s="764"/>
      <c r="CB244" s="764"/>
      <c r="CC244" s="764"/>
      <c r="CD244" s="764"/>
      <c r="CE244" s="764"/>
      <c r="CF244" s="764"/>
      <c r="CG244" s="764"/>
      <c r="CH244" s="764"/>
      <c r="CI244" s="764"/>
      <c r="CJ244" s="764"/>
      <c r="CK244" s="764"/>
      <c r="CL244" s="764"/>
      <c r="CM244" s="764"/>
      <c r="CN244" s="764"/>
      <c r="CO244" s="764"/>
      <c r="CP244" s="764"/>
      <c r="CQ244" s="764"/>
      <c r="CR244" s="764"/>
      <c r="CS244" s="1617"/>
      <c r="CT244" s="1618"/>
      <c r="CU244" s="1618"/>
      <c r="CV244" s="1618"/>
      <c r="CW244" s="1618"/>
      <c r="CX244" s="1618"/>
      <c r="CY244" s="1618"/>
      <c r="CZ244" s="1618"/>
      <c r="DA244" s="1772"/>
      <c r="DB244" s="1617"/>
      <c r="DC244" s="1618"/>
      <c r="DD244" s="1618"/>
      <c r="DE244" s="1618"/>
      <c r="DF244" s="1618"/>
      <c r="DG244" s="1618"/>
      <c r="DH244" s="1618"/>
      <c r="DI244" s="1618"/>
      <c r="DJ244" s="1619"/>
    </row>
    <row r="245" spans="2:117" ht="24" customHeight="1">
      <c r="B245" s="1786"/>
      <c r="C245" s="1592"/>
      <c r="D245" s="1590"/>
      <c r="E245" s="1591"/>
      <c r="F245" s="1591"/>
      <c r="G245" s="1592"/>
      <c r="H245" s="1590"/>
      <c r="I245" s="1592"/>
      <c r="J245" s="1755" t="s">
        <v>4251</v>
      </c>
      <c r="K245" s="1756"/>
      <c r="L245" s="1756"/>
      <c r="M245" s="1756"/>
      <c r="N245" s="1756"/>
      <c r="O245" s="1756"/>
      <c r="P245" s="1757"/>
      <c r="Q245" s="1670" t="s">
        <v>4254</v>
      </c>
      <c r="R245" s="1605"/>
      <c r="S245" s="1605"/>
      <c r="T245" s="1606"/>
      <c r="U245" s="1603">
        <v>0.78876000000000013</v>
      </c>
      <c r="V245" s="1585"/>
      <c r="W245" s="1585"/>
      <c r="X245" s="1585"/>
      <c r="Y245" s="1585"/>
      <c r="Z245" s="1585"/>
      <c r="AA245" s="1585"/>
      <c r="AB245" s="1585"/>
      <c r="AC245" s="1610"/>
      <c r="AD245" s="1603">
        <v>6.8148864000000016</v>
      </c>
      <c r="AE245" s="1585"/>
      <c r="AF245" s="1585"/>
      <c r="AG245" s="1585"/>
      <c r="AH245" s="1585"/>
      <c r="AI245" s="1585"/>
      <c r="AJ245" s="1585"/>
      <c r="AK245" s="1585"/>
      <c r="AL245" s="1610"/>
      <c r="AM245" s="1597"/>
      <c r="AN245" s="1598"/>
      <c r="AO245" s="1598"/>
      <c r="AP245" s="1598"/>
      <c r="AQ245" s="1598"/>
      <c r="AR245" s="1598"/>
      <c r="AS245" s="1598"/>
      <c r="AT245" s="1598"/>
      <c r="AU245" s="1599"/>
      <c r="AV245" s="1597"/>
      <c r="AW245" s="1598"/>
      <c r="AX245" s="1598"/>
      <c r="AY245" s="1598"/>
      <c r="AZ245" s="1598"/>
      <c r="BA245" s="1598"/>
      <c r="BB245" s="1598"/>
      <c r="BC245" s="1598"/>
      <c r="BD245" s="1599"/>
      <c r="BE245" s="1597"/>
      <c r="BF245" s="1598"/>
      <c r="BG245" s="1598"/>
      <c r="BH245" s="1598"/>
      <c r="BI245" s="1598"/>
      <c r="BJ245" s="1598"/>
      <c r="BK245" s="1598"/>
      <c r="BL245" s="1598"/>
      <c r="BM245" s="1599"/>
      <c r="BN245" s="1597"/>
      <c r="BO245" s="1598"/>
      <c r="BP245" s="1598"/>
      <c r="BQ245" s="1598"/>
      <c r="BR245" s="1598"/>
      <c r="BS245" s="1598"/>
      <c r="BT245" s="1598"/>
      <c r="BU245" s="1598"/>
      <c r="BV245" s="1599"/>
      <c r="BW245" s="765"/>
      <c r="BX245" s="765"/>
      <c r="BY245" s="765"/>
      <c r="BZ245" s="765"/>
      <c r="CA245" s="765"/>
      <c r="CB245" s="765"/>
      <c r="CC245" s="765"/>
      <c r="CD245" s="765"/>
      <c r="CE245" s="765"/>
      <c r="CF245" s="765"/>
      <c r="CG245" s="765"/>
      <c r="CH245" s="765"/>
      <c r="CI245" s="765"/>
      <c r="CJ245" s="765"/>
      <c r="CK245" s="765"/>
      <c r="CL245" s="765"/>
      <c r="CM245" s="765"/>
      <c r="CN245" s="765"/>
      <c r="CO245" s="765"/>
      <c r="CP245" s="765"/>
      <c r="CQ245" s="765"/>
      <c r="CR245" s="765"/>
      <c r="CS245" s="1614"/>
      <c r="CT245" s="1615"/>
      <c r="CU245" s="1615"/>
      <c r="CV245" s="1615"/>
      <c r="CW245" s="1615"/>
      <c r="CX245" s="1615"/>
      <c r="CY245" s="1615"/>
      <c r="CZ245" s="1615"/>
      <c r="DA245" s="1771"/>
      <c r="DB245" s="1614"/>
      <c r="DC245" s="1615"/>
      <c r="DD245" s="1615"/>
      <c r="DE245" s="1615"/>
      <c r="DF245" s="1615"/>
      <c r="DG245" s="1615"/>
      <c r="DH245" s="1615"/>
      <c r="DI245" s="1615"/>
      <c r="DJ245" s="1616"/>
    </row>
    <row r="246" spans="2:117" ht="24" customHeight="1">
      <c r="B246" s="1786"/>
      <c r="C246" s="1592"/>
      <c r="D246" s="1590"/>
      <c r="E246" s="1591"/>
      <c r="F246" s="1591"/>
      <c r="G246" s="1592"/>
      <c r="H246" s="1590"/>
      <c r="I246" s="1592"/>
      <c r="J246" s="1755"/>
      <c r="K246" s="1756"/>
      <c r="L246" s="1756"/>
      <c r="M246" s="1756"/>
      <c r="N246" s="1756"/>
      <c r="O246" s="1756"/>
      <c r="P246" s="1757"/>
      <c r="Q246" s="1672"/>
      <c r="R246" s="1608"/>
      <c r="S246" s="1608"/>
      <c r="T246" s="1609"/>
      <c r="U246" s="1582"/>
      <c r="V246" s="1583"/>
      <c r="W246" s="1583"/>
      <c r="X246" s="1583"/>
      <c r="Y246" s="1583"/>
      <c r="Z246" s="1583"/>
      <c r="AA246" s="1583"/>
      <c r="AB246" s="1583"/>
      <c r="AC246" s="1593"/>
      <c r="AD246" s="1582" t="s">
        <v>4397</v>
      </c>
      <c r="AE246" s="1583"/>
      <c r="AF246" s="1583">
        <v>7.698297600000001</v>
      </c>
      <c r="AG246" s="1583"/>
      <c r="AH246" s="1583"/>
      <c r="AI246" s="1583"/>
      <c r="AJ246" s="1583"/>
      <c r="AK246" s="1583" t="s">
        <v>4465</v>
      </c>
      <c r="AL246" s="1593"/>
      <c r="AM246" s="1600"/>
      <c r="AN246" s="1601"/>
      <c r="AO246" s="1601"/>
      <c r="AP246" s="1601"/>
      <c r="AQ246" s="1601"/>
      <c r="AR246" s="1601"/>
      <c r="AS246" s="1601"/>
      <c r="AT246" s="1601"/>
      <c r="AU246" s="1602"/>
      <c r="AV246" s="1600"/>
      <c r="AW246" s="1601"/>
      <c r="AX246" s="1601"/>
      <c r="AY246" s="1601"/>
      <c r="AZ246" s="1601"/>
      <c r="BA246" s="1601"/>
      <c r="BB246" s="1601"/>
      <c r="BC246" s="1601"/>
      <c r="BD246" s="1602"/>
      <c r="BE246" s="1600"/>
      <c r="BF246" s="1601"/>
      <c r="BG246" s="1601"/>
      <c r="BH246" s="1601"/>
      <c r="BI246" s="1601"/>
      <c r="BJ246" s="1601"/>
      <c r="BK246" s="1601"/>
      <c r="BL246" s="1601"/>
      <c r="BM246" s="1602"/>
      <c r="BN246" s="1600"/>
      <c r="BO246" s="1601"/>
      <c r="BP246" s="1601"/>
      <c r="BQ246" s="1601"/>
      <c r="BR246" s="1601"/>
      <c r="BS246" s="1601"/>
      <c r="BT246" s="1601"/>
      <c r="BU246" s="1601"/>
      <c r="BV246" s="1602"/>
      <c r="BW246" s="764"/>
      <c r="BX246" s="764"/>
      <c r="BY246" s="764"/>
      <c r="BZ246" s="764"/>
      <c r="CA246" s="764"/>
      <c r="CB246" s="764"/>
      <c r="CC246" s="764"/>
      <c r="CD246" s="764"/>
      <c r="CE246" s="764"/>
      <c r="CF246" s="764"/>
      <c r="CG246" s="764"/>
      <c r="CH246" s="764"/>
      <c r="CI246" s="764"/>
      <c r="CJ246" s="764"/>
      <c r="CK246" s="764"/>
      <c r="CL246" s="764"/>
      <c r="CM246" s="764"/>
      <c r="CN246" s="764"/>
      <c r="CO246" s="764"/>
      <c r="CP246" s="764"/>
      <c r="CQ246" s="764"/>
      <c r="CR246" s="764"/>
      <c r="CS246" s="1617"/>
      <c r="CT246" s="1618"/>
      <c r="CU246" s="1618"/>
      <c r="CV246" s="1618"/>
      <c r="CW246" s="1618"/>
      <c r="CX246" s="1618"/>
      <c r="CY246" s="1618"/>
      <c r="CZ246" s="1618"/>
      <c r="DA246" s="1772"/>
      <c r="DB246" s="1617"/>
      <c r="DC246" s="1618"/>
      <c r="DD246" s="1618"/>
      <c r="DE246" s="1618"/>
      <c r="DF246" s="1618"/>
      <c r="DG246" s="1618"/>
      <c r="DH246" s="1618"/>
      <c r="DI246" s="1618"/>
      <c r="DJ246" s="1619"/>
    </row>
    <row r="247" spans="2:117" ht="24" customHeight="1">
      <c r="B247" s="1786"/>
      <c r="C247" s="1592"/>
      <c r="D247" s="1590"/>
      <c r="E247" s="1591"/>
      <c r="F247" s="1591"/>
      <c r="G247" s="1592"/>
      <c r="H247" s="1590"/>
      <c r="I247" s="1592"/>
      <c r="J247" s="1755" t="s">
        <v>4487</v>
      </c>
      <c r="K247" s="1756"/>
      <c r="L247" s="1756"/>
      <c r="M247" s="1756"/>
      <c r="N247" s="1756"/>
      <c r="O247" s="1756"/>
      <c r="P247" s="1757"/>
      <c r="Q247" s="1670" t="s">
        <v>4254</v>
      </c>
      <c r="R247" s="1605"/>
      <c r="S247" s="1605"/>
      <c r="T247" s="1606"/>
      <c r="U247" s="1603">
        <v>0.80076000000000014</v>
      </c>
      <c r="V247" s="1585"/>
      <c r="W247" s="1585"/>
      <c r="X247" s="1585"/>
      <c r="Y247" s="1585"/>
      <c r="Z247" s="1585"/>
      <c r="AA247" s="1585"/>
      <c r="AB247" s="1585"/>
      <c r="AC247" s="1610"/>
      <c r="AD247" s="1603">
        <v>6.9185664000000013</v>
      </c>
      <c r="AE247" s="1585"/>
      <c r="AF247" s="1585"/>
      <c r="AG247" s="1585"/>
      <c r="AH247" s="1585"/>
      <c r="AI247" s="1585"/>
      <c r="AJ247" s="1585"/>
      <c r="AK247" s="1585"/>
      <c r="AL247" s="1610"/>
      <c r="AM247" s="1597"/>
      <c r="AN247" s="1598"/>
      <c r="AO247" s="1598"/>
      <c r="AP247" s="1598"/>
      <c r="AQ247" s="1598"/>
      <c r="AR247" s="1598"/>
      <c r="AS247" s="1598"/>
      <c r="AT247" s="1598"/>
      <c r="AU247" s="1599"/>
      <c r="AV247" s="1597"/>
      <c r="AW247" s="1598"/>
      <c r="AX247" s="1598"/>
      <c r="AY247" s="1598"/>
      <c r="AZ247" s="1598"/>
      <c r="BA247" s="1598"/>
      <c r="BB247" s="1598"/>
      <c r="BC247" s="1598"/>
      <c r="BD247" s="1599"/>
      <c r="BE247" s="1597"/>
      <c r="BF247" s="1598"/>
      <c r="BG247" s="1598"/>
      <c r="BH247" s="1598"/>
      <c r="BI247" s="1598"/>
      <c r="BJ247" s="1598"/>
      <c r="BK247" s="1598"/>
      <c r="BL247" s="1598"/>
      <c r="BM247" s="1599"/>
      <c r="BN247" s="1597"/>
      <c r="BO247" s="1598"/>
      <c r="BP247" s="1598"/>
      <c r="BQ247" s="1598"/>
      <c r="BR247" s="1598"/>
      <c r="BS247" s="1598"/>
      <c r="BT247" s="1598"/>
      <c r="BU247" s="1598"/>
      <c r="BV247" s="1599"/>
      <c r="BW247" s="765"/>
      <c r="BX247" s="765"/>
      <c r="BY247" s="765"/>
      <c r="BZ247" s="765"/>
      <c r="CA247" s="765"/>
      <c r="CB247" s="765"/>
      <c r="CC247" s="765"/>
      <c r="CD247" s="765"/>
      <c r="CE247" s="765"/>
      <c r="CF247" s="765"/>
      <c r="CG247" s="765"/>
      <c r="CH247" s="765"/>
      <c r="CI247" s="765"/>
      <c r="CJ247" s="765"/>
      <c r="CK247" s="765"/>
      <c r="CL247" s="765"/>
      <c r="CM247" s="765"/>
      <c r="CN247" s="765"/>
      <c r="CO247" s="765"/>
      <c r="CP247" s="765"/>
      <c r="CQ247" s="765"/>
      <c r="CR247" s="765"/>
      <c r="CS247" s="1614"/>
      <c r="CT247" s="1615"/>
      <c r="CU247" s="1615"/>
      <c r="CV247" s="1615"/>
      <c r="CW247" s="1615"/>
      <c r="CX247" s="1615"/>
      <c r="CY247" s="1615"/>
      <c r="CZ247" s="1615"/>
      <c r="DA247" s="1771"/>
      <c r="DB247" s="1614"/>
      <c r="DC247" s="1615"/>
      <c r="DD247" s="1615"/>
      <c r="DE247" s="1615"/>
      <c r="DF247" s="1615"/>
      <c r="DG247" s="1615"/>
      <c r="DH247" s="1615"/>
      <c r="DI247" s="1615"/>
      <c r="DJ247" s="1616"/>
    </row>
    <row r="248" spans="2:117" ht="24" customHeight="1">
      <c r="B248" s="1786"/>
      <c r="C248" s="1592"/>
      <c r="D248" s="1590"/>
      <c r="E248" s="1591"/>
      <c r="F248" s="1591"/>
      <c r="G248" s="1592"/>
      <c r="H248" s="1747"/>
      <c r="I248" s="1748"/>
      <c r="J248" s="1755"/>
      <c r="K248" s="1756"/>
      <c r="L248" s="1756"/>
      <c r="M248" s="1756"/>
      <c r="N248" s="1756"/>
      <c r="O248" s="1756"/>
      <c r="P248" s="1757"/>
      <c r="Q248" s="1672"/>
      <c r="R248" s="1608"/>
      <c r="S248" s="1608"/>
      <c r="T248" s="1609"/>
      <c r="U248" s="1582"/>
      <c r="V248" s="1583"/>
      <c r="W248" s="1583"/>
      <c r="X248" s="1583"/>
      <c r="Y248" s="1583"/>
      <c r="Z248" s="1583"/>
      <c r="AA248" s="1583"/>
      <c r="AB248" s="1583"/>
      <c r="AC248" s="1593"/>
      <c r="AD248" s="1582" t="s">
        <v>4397</v>
      </c>
      <c r="AE248" s="1583"/>
      <c r="AF248" s="1583">
        <v>7.8154176000000009</v>
      </c>
      <c r="AG248" s="1583"/>
      <c r="AH248" s="1583"/>
      <c r="AI248" s="1583"/>
      <c r="AJ248" s="1583"/>
      <c r="AK248" s="1583" t="s">
        <v>4465</v>
      </c>
      <c r="AL248" s="1593"/>
      <c r="AM248" s="1600"/>
      <c r="AN248" s="1601"/>
      <c r="AO248" s="1601"/>
      <c r="AP248" s="1601"/>
      <c r="AQ248" s="1601"/>
      <c r="AR248" s="1601"/>
      <c r="AS248" s="1601"/>
      <c r="AT248" s="1601"/>
      <c r="AU248" s="1602"/>
      <c r="AV248" s="1600"/>
      <c r="AW248" s="1601"/>
      <c r="AX248" s="1601"/>
      <c r="AY248" s="1601"/>
      <c r="AZ248" s="1601"/>
      <c r="BA248" s="1601"/>
      <c r="BB248" s="1601"/>
      <c r="BC248" s="1601"/>
      <c r="BD248" s="1602"/>
      <c r="BE248" s="1600"/>
      <c r="BF248" s="1601"/>
      <c r="BG248" s="1601"/>
      <c r="BH248" s="1601"/>
      <c r="BI248" s="1601"/>
      <c r="BJ248" s="1601"/>
      <c r="BK248" s="1601"/>
      <c r="BL248" s="1601"/>
      <c r="BM248" s="1602"/>
      <c r="BN248" s="1600"/>
      <c r="BO248" s="1601"/>
      <c r="BP248" s="1601"/>
      <c r="BQ248" s="1601"/>
      <c r="BR248" s="1601"/>
      <c r="BS248" s="1601"/>
      <c r="BT248" s="1601"/>
      <c r="BU248" s="1601"/>
      <c r="BV248" s="1602"/>
      <c r="BW248" s="764"/>
      <c r="BX248" s="764"/>
      <c r="BY248" s="764"/>
      <c r="BZ248" s="764"/>
      <c r="CA248" s="764"/>
      <c r="CB248" s="764"/>
      <c r="CC248" s="764"/>
      <c r="CD248" s="764"/>
      <c r="CE248" s="764"/>
      <c r="CF248" s="764"/>
      <c r="CG248" s="764"/>
      <c r="CH248" s="764"/>
      <c r="CI248" s="764"/>
      <c r="CJ248" s="764"/>
      <c r="CK248" s="764"/>
      <c r="CL248" s="764"/>
      <c r="CM248" s="764"/>
      <c r="CN248" s="764"/>
      <c r="CO248" s="764"/>
      <c r="CP248" s="764"/>
      <c r="CQ248" s="764"/>
      <c r="CR248" s="764"/>
      <c r="CS248" s="1617"/>
      <c r="CT248" s="1618"/>
      <c r="CU248" s="1618"/>
      <c r="CV248" s="1618"/>
      <c r="CW248" s="1618"/>
      <c r="CX248" s="1618"/>
      <c r="CY248" s="1618"/>
      <c r="CZ248" s="1618"/>
      <c r="DA248" s="1772"/>
      <c r="DB248" s="1617"/>
      <c r="DC248" s="1618"/>
      <c r="DD248" s="1618"/>
      <c r="DE248" s="1618"/>
      <c r="DF248" s="1618"/>
      <c r="DG248" s="1618"/>
      <c r="DH248" s="1618"/>
      <c r="DI248" s="1618"/>
      <c r="DJ248" s="1619"/>
    </row>
    <row r="249" spans="2:117" ht="24" customHeight="1">
      <c r="B249" s="1786"/>
      <c r="C249" s="1592"/>
      <c r="D249" s="1590"/>
      <c r="E249" s="1591"/>
      <c r="F249" s="1591"/>
      <c r="G249" s="1592"/>
      <c r="H249" s="1776" t="s">
        <v>4396</v>
      </c>
      <c r="I249" s="1777" t="s">
        <v>108</v>
      </c>
      <c r="J249" s="1777"/>
      <c r="K249" s="1777"/>
      <c r="L249" s="1777"/>
      <c r="M249" s="1777"/>
      <c r="N249" s="1777"/>
      <c r="O249" s="1777"/>
      <c r="P249" s="1778"/>
      <c r="Q249" s="1670" t="s">
        <v>4254</v>
      </c>
      <c r="R249" s="1605"/>
      <c r="S249" s="1605"/>
      <c r="T249" s="1606"/>
      <c r="U249" s="1773"/>
      <c r="V249" s="1774"/>
      <c r="W249" s="1774"/>
      <c r="X249" s="1774"/>
      <c r="Y249" s="1774"/>
      <c r="Z249" s="1774"/>
      <c r="AA249" s="1774"/>
      <c r="AB249" s="1774"/>
      <c r="AC249" s="1775"/>
      <c r="AD249" s="1773"/>
      <c r="AE249" s="1774"/>
      <c r="AF249" s="1774"/>
      <c r="AG249" s="1774"/>
      <c r="AH249" s="1774"/>
      <c r="AI249" s="1774"/>
      <c r="AJ249" s="1774"/>
      <c r="AK249" s="1774"/>
      <c r="AL249" s="1775"/>
      <c r="AM249" s="1597"/>
      <c r="AN249" s="1598"/>
      <c r="AO249" s="1598"/>
      <c r="AP249" s="1598"/>
      <c r="AQ249" s="1598"/>
      <c r="AR249" s="1598"/>
      <c r="AS249" s="1598"/>
      <c r="AT249" s="1598"/>
      <c r="AU249" s="1599"/>
      <c r="AV249" s="1597"/>
      <c r="AW249" s="1598"/>
      <c r="AX249" s="1598"/>
      <c r="AY249" s="1598"/>
      <c r="AZ249" s="1598"/>
      <c r="BA249" s="1598"/>
      <c r="BB249" s="1598"/>
      <c r="BC249" s="1598"/>
      <c r="BD249" s="1599"/>
      <c r="BE249" s="1597"/>
      <c r="BF249" s="1598"/>
      <c r="BG249" s="1598"/>
      <c r="BH249" s="1598"/>
      <c r="BI249" s="1598"/>
      <c r="BJ249" s="1598"/>
      <c r="BK249" s="1598"/>
      <c r="BL249" s="1598"/>
      <c r="BM249" s="1599"/>
      <c r="BN249" s="1597"/>
      <c r="BO249" s="1598"/>
      <c r="BP249" s="1598"/>
      <c r="BQ249" s="1598"/>
      <c r="BR249" s="1598"/>
      <c r="BS249" s="1598"/>
      <c r="BT249" s="1598"/>
      <c r="BU249" s="1598"/>
      <c r="BV249" s="1599"/>
      <c r="BW249" s="765"/>
      <c r="BX249" s="765"/>
      <c r="BY249" s="765"/>
      <c r="BZ249" s="765"/>
      <c r="CA249" s="765"/>
      <c r="CB249" s="765"/>
      <c r="CC249" s="765"/>
      <c r="CD249" s="765"/>
      <c r="CE249" s="765"/>
      <c r="CF249" s="765"/>
      <c r="CG249" s="765"/>
      <c r="CH249" s="765"/>
      <c r="CI249" s="765"/>
      <c r="CJ249" s="765"/>
      <c r="CK249" s="765"/>
      <c r="CL249" s="765"/>
      <c r="CM249" s="765"/>
      <c r="CN249" s="765"/>
      <c r="CO249" s="765"/>
      <c r="CP249" s="765"/>
      <c r="CQ249" s="765"/>
      <c r="CR249" s="765"/>
      <c r="CS249" s="1614"/>
      <c r="CT249" s="1615"/>
      <c r="CU249" s="1615"/>
      <c r="CV249" s="1615"/>
      <c r="CW249" s="1615"/>
      <c r="CX249" s="1615"/>
      <c r="CY249" s="1615"/>
      <c r="CZ249" s="1615"/>
      <c r="DA249" s="1771"/>
      <c r="DB249" s="1614"/>
      <c r="DC249" s="1615"/>
      <c r="DD249" s="1615"/>
      <c r="DE249" s="1615"/>
      <c r="DF249" s="1615"/>
      <c r="DG249" s="1615"/>
      <c r="DH249" s="1615"/>
      <c r="DI249" s="1615"/>
      <c r="DJ249" s="1616"/>
      <c r="DM249" s="772"/>
    </row>
    <row r="250" spans="2:117" ht="24" customHeight="1">
      <c r="B250" s="1786"/>
      <c r="C250" s="1592"/>
      <c r="D250" s="1590"/>
      <c r="E250" s="1591"/>
      <c r="F250" s="1591"/>
      <c r="G250" s="1592"/>
      <c r="H250" s="1779"/>
      <c r="I250" s="1780" t="s">
        <v>4256</v>
      </c>
      <c r="J250" s="1780"/>
      <c r="K250" s="1780"/>
      <c r="L250" s="1780"/>
      <c r="M250" s="1780"/>
      <c r="N250" s="1780"/>
      <c r="O250" s="1780"/>
      <c r="P250" s="1781"/>
      <c r="Q250" s="1672" t="s">
        <v>4254</v>
      </c>
      <c r="R250" s="1608"/>
      <c r="S250" s="1608"/>
      <c r="T250" s="1609"/>
      <c r="U250" s="1783"/>
      <c r="V250" s="1784"/>
      <c r="W250" s="1784"/>
      <c r="X250" s="1784"/>
      <c r="Y250" s="1784"/>
      <c r="Z250" s="1784"/>
      <c r="AA250" s="1784"/>
      <c r="AB250" s="1784"/>
      <c r="AC250" s="1785"/>
      <c r="AD250" s="1783" t="s">
        <v>4464</v>
      </c>
      <c r="AE250" s="1784"/>
      <c r="AF250" s="1784"/>
      <c r="AG250" s="1784"/>
      <c r="AH250" s="1784"/>
      <c r="AI250" s="1784"/>
      <c r="AJ250" s="1784"/>
      <c r="AK250" s="1784" t="s">
        <v>4465</v>
      </c>
      <c r="AL250" s="1785"/>
      <c r="AM250" s="1600"/>
      <c r="AN250" s="1601"/>
      <c r="AO250" s="1601"/>
      <c r="AP250" s="1601"/>
      <c r="AQ250" s="1601"/>
      <c r="AR250" s="1601"/>
      <c r="AS250" s="1601"/>
      <c r="AT250" s="1601"/>
      <c r="AU250" s="1602"/>
      <c r="AV250" s="1600"/>
      <c r="AW250" s="1601"/>
      <c r="AX250" s="1601"/>
      <c r="AY250" s="1601"/>
      <c r="AZ250" s="1601"/>
      <c r="BA250" s="1601"/>
      <c r="BB250" s="1601"/>
      <c r="BC250" s="1601"/>
      <c r="BD250" s="1602"/>
      <c r="BE250" s="1600"/>
      <c r="BF250" s="1601"/>
      <c r="BG250" s="1601"/>
      <c r="BH250" s="1601"/>
      <c r="BI250" s="1601"/>
      <c r="BJ250" s="1601"/>
      <c r="BK250" s="1601"/>
      <c r="BL250" s="1601"/>
      <c r="BM250" s="1602"/>
      <c r="BN250" s="1600"/>
      <c r="BO250" s="1601"/>
      <c r="BP250" s="1601"/>
      <c r="BQ250" s="1601"/>
      <c r="BR250" s="1601"/>
      <c r="BS250" s="1601"/>
      <c r="BT250" s="1601"/>
      <c r="BU250" s="1601"/>
      <c r="BV250" s="1602"/>
      <c r="BW250" s="764"/>
      <c r="BX250" s="764"/>
      <c r="BY250" s="764"/>
      <c r="BZ250" s="764"/>
      <c r="CA250" s="764"/>
      <c r="CB250" s="764"/>
      <c r="CC250" s="764"/>
      <c r="CD250" s="764"/>
      <c r="CE250" s="764"/>
      <c r="CF250" s="764"/>
      <c r="CG250" s="764"/>
      <c r="CH250" s="764"/>
      <c r="CI250" s="764"/>
      <c r="CJ250" s="764"/>
      <c r="CK250" s="764"/>
      <c r="CL250" s="764"/>
      <c r="CM250" s="764"/>
      <c r="CN250" s="764"/>
      <c r="CO250" s="764"/>
      <c r="CP250" s="764"/>
      <c r="CQ250" s="764"/>
      <c r="CR250" s="764"/>
      <c r="CS250" s="1617"/>
      <c r="CT250" s="1618"/>
      <c r="CU250" s="1618"/>
      <c r="CV250" s="1618"/>
      <c r="CW250" s="1618"/>
      <c r="CX250" s="1618"/>
      <c r="CY250" s="1618"/>
      <c r="CZ250" s="1618"/>
      <c r="DA250" s="1772"/>
      <c r="DB250" s="1617"/>
      <c r="DC250" s="1618"/>
      <c r="DD250" s="1618"/>
      <c r="DE250" s="1618"/>
      <c r="DF250" s="1618"/>
      <c r="DG250" s="1618"/>
      <c r="DH250" s="1618"/>
      <c r="DI250" s="1618"/>
      <c r="DJ250" s="1619"/>
    </row>
    <row r="251" spans="2:117" ht="24" customHeight="1">
      <c r="B251" s="1786"/>
      <c r="C251" s="1592"/>
      <c r="D251" s="1590"/>
      <c r="E251" s="1591"/>
      <c r="F251" s="1591"/>
      <c r="G251" s="1592"/>
      <c r="H251" s="1590"/>
      <c r="I251" s="1592"/>
      <c r="J251" s="1755" t="s">
        <v>4251</v>
      </c>
      <c r="K251" s="1756"/>
      <c r="L251" s="1756"/>
      <c r="M251" s="1756"/>
      <c r="N251" s="1756"/>
      <c r="O251" s="1756"/>
      <c r="P251" s="1757"/>
      <c r="Q251" s="1670" t="s">
        <v>4254</v>
      </c>
      <c r="R251" s="1605"/>
      <c r="S251" s="1605"/>
      <c r="T251" s="1606"/>
      <c r="U251" s="1773"/>
      <c r="V251" s="1774"/>
      <c r="W251" s="1774"/>
      <c r="X251" s="1774"/>
      <c r="Y251" s="1774"/>
      <c r="Z251" s="1774"/>
      <c r="AA251" s="1774"/>
      <c r="AB251" s="1774"/>
      <c r="AC251" s="1775"/>
      <c r="AD251" s="1773"/>
      <c r="AE251" s="1774"/>
      <c r="AF251" s="1774"/>
      <c r="AG251" s="1774"/>
      <c r="AH251" s="1774"/>
      <c r="AI251" s="1774"/>
      <c r="AJ251" s="1774"/>
      <c r="AK251" s="1774"/>
      <c r="AL251" s="1775"/>
      <c r="AM251" s="1597"/>
      <c r="AN251" s="1598"/>
      <c r="AO251" s="1598"/>
      <c r="AP251" s="1598"/>
      <c r="AQ251" s="1598"/>
      <c r="AR251" s="1598"/>
      <c r="AS251" s="1598"/>
      <c r="AT251" s="1598"/>
      <c r="AU251" s="1599"/>
      <c r="AV251" s="1597"/>
      <c r="AW251" s="1598"/>
      <c r="AX251" s="1598"/>
      <c r="AY251" s="1598"/>
      <c r="AZ251" s="1598"/>
      <c r="BA251" s="1598"/>
      <c r="BB251" s="1598"/>
      <c r="BC251" s="1598"/>
      <c r="BD251" s="1599"/>
      <c r="BE251" s="1597"/>
      <c r="BF251" s="1598"/>
      <c r="BG251" s="1598"/>
      <c r="BH251" s="1598"/>
      <c r="BI251" s="1598"/>
      <c r="BJ251" s="1598"/>
      <c r="BK251" s="1598"/>
      <c r="BL251" s="1598"/>
      <c r="BM251" s="1599"/>
      <c r="BN251" s="1597"/>
      <c r="BO251" s="1598"/>
      <c r="BP251" s="1598"/>
      <c r="BQ251" s="1598"/>
      <c r="BR251" s="1598"/>
      <c r="BS251" s="1598"/>
      <c r="BT251" s="1598"/>
      <c r="BU251" s="1598"/>
      <c r="BV251" s="1599"/>
      <c r="BW251" s="765"/>
      <c r="BX251" s="765"/>
      <c r="BY251" s="765"/>
      <c r="BZ251" s="765"/>
      <c r="CA251" s="765"/>
      <c r="CB251" s="765"/>
      <c r="CC251" s="765"/>
      <c r="CD251" s="765"/>
      <c r="CE251" s="765"/>
      <c r="CF251" s="765"/>
      <c r="CG251" s="765"/>
      <c r="CH251" s="765"/>
      <c r="CI251" s="765"/>
      <c r="CJ251" s="765"/>
      <c r="CK251" s="765"/>
      <c r="CL251" s="765"/>
      <c r="CM251" s="765"/>
      <c r="CN251" s="765"/>
      <c r="CO251" s="765"/>
      <c r="CP251" s="765"/>
      <c r="CQ251" s="765"/>
      <c r="CR251" s="765"/>
      <c r="CS251" s="1614"/>
      <c r="CT251" s="1615"/>
      <c r="CU251" s="1615"/>
      <c r="CV251" s="1615"/>
      <c r="CW251" s="1615"/>
      <c r="CX251" s="1615"/>
      <c r="CY251" s="1615"/>
      <c r="CZ251" s="1615"/>
      <c r="DA251" s="1771"/>
      <c r="DB251" s="1614"/>
      <c r="DC251" s="1615"/>
      <c r="DD251" s="1615"/>
      <c r="DE251" s="1615"/>
      <c r="DF251" s="1615"/>
      <c r="DG251" s="1615"/>
      <c r="DH251" s="1615"/>
      <c r="DI251" s="1615"/>
      <c r="DJ251" s="1616"/>
    </row>
    <row r="252" spans="2:117" ht="24" customHeight="1">
      <c r="B252" s="1786"/>
      <c r="C252" s="1592"/>
      <c r="D252" s="1590"/>
      <c r="E252" s="1591"/>
      <c r="F252" s="1591"/>
      <c r="G252" s="1592"/>
      <c r="H252" s="1590"/>
      <c r="I252" s="1592"/>
      <c r="J252" s="1755"/>
      <c r="K252" s="1756"/>
      <c r="L252" s="1756"/>
      <c r="M252" s="1756"/>
      <c r="N252" s="1756"/>
      <c r="O252" s="1756"/>
      <c r="P252" s="1757"/>
      <c r="Q252" s="1672"/>
      <c r="R252" s="1608"/>
      <c r="S252" s="1608"/>
      <c r="T252" s="1609"/>
      <c r="U252" s="1783"/>
      <c r="V252" s="1784"/>
      <c r="W252" s="1784"/>
      <c r="X252" s="1784"/>
      <c r="Y252" s="1784"/>
      <c r="Z252" s="1784"/>
      <c r="AA252" s="1784"/>
      <c r="AB252" s="1784"/>
      <c r="AC252" s="1785"/>
      <c r="AD252" s="1783" t="s">
        <v>4464</v>
      </c>
      <c r="AE252" s="1784"/>
      <c r="AF252" s="1784"/>
      <c r="AG252" s="1784"/>
      <c r="AH252" s="1784"/>
      <c r="AI252" s="1784"/>
      <c r="AJ252" s="1784"/>
      <c r="AK252" s="1784" t="s">
        <v>4465</v>
      </c>
      <c r="AL252" s="1785"/>
      <c r="AM252" s="1600"/>
      <c r="AN252" s="1601"/>
      <c r="AO252" s="1601"/>
      <c r="AP252" s="1601"/>
      <c r="AQ252" s="1601"/>
      <c r="AR252" s="1601"/>
      <c r="AS252" s="1601"/>
      <c r="AT252" s="1601"/>
      <c r="AU252" s="1602"/>
      <c r="AV252" s="1600"/>
      <c r="AW252" s="1601"/>
      <c r="AX252" s="1601"/>
      <c r="AY252" s="1601"/>
      <c r="AZ252" s="1601"/>
      <c r="BA252" s="1601"/>
      <c r="BB252" s="1601"/>
      <c r="BC252" s="1601"/>
      <c r="BD252" s="1602"/>
      <c r="BE252" s="1600"/>
      <c r="BF252" s="1601"/>
      <c r="BG252" s="1601"/>
      <c r="BH252" s="1601"/>
      <c r="BI252" s="1601"/>
      <c r="BJ252" s="1601"/>
      <c r="BK252" s="1601"/>
      <c r="BL252" s="1601"/>
      <c r="BM252" s="1602"/>
      <c r="BN252" s="1600"/>
      <c r="BO252" s="1601"/>
      <c r="BP252" s="1601"/>
      <c r="BQ252" s="1601"/>
      <c r="BR252" s="1601"/>
      <c r="BS252" s="1601"/>
      <c r="BT252" s="1601"/>
      <c r="BU252" s="1601"/>
      <c r="BV252" s="1602"/>
      <c r="BW252" s="764"/>
      <c r="BX252" s="764"/>
      <c r="BY252" s="764"/>
      <c r="BZ252" s="764"/>
      <c r="CA252" s="764"/>
      <c r="CB252" s="764"/>
      <c r="CC252" s="764"/>
      <c r="CD252" s="764"/>
      <c r="CE252" s="764"/>
      <c r="CF252" s="764"/>
      <c r="CG252" s="764"/>
      <c r="CH252" s="764"/>
      <c r="CI252" s="764"/>
      <c r="CJ252" s="764"/>
      <c r="CK252" s="764"/>
      <c r="CL252" s="764"/>
      <c r="CM252" s="764"/>
      <c r="CN252" s="764"/>
      <c r="CO252" s="764"/>
      <c r="CP252" s="764"/>
      <c r="CQ252" s="764"/>
      <c r="CR252" s="764"/>
      <c r="CS252" s="1617"/>
      <c r="CT252" s="1618"/>
      <c r="CU252" s="1618"/>
      <c r="CV252" s="1618"/>
      <c r="CW252" s="1618"/>
      <c r="CX252" s="1618"/>
      <c r="CY252" s="1618"/>
      <c r="CZ252" s="1618"/>
      <c r="DA252" s="1772"/>
      <c r="DB252" s="1617"/>
      <c r="DC252" s="1618"/>
      <c r="DD252" s="1618"/>
      <c r="DE252" s="1618"/>
      <c r="DF252" s="1618"/>
      <c r="DG252" s="1618"/>
      <c r="DH252" s="1618"/>
      <c r="DI252" s="1618"/>
      <c r="DJ252" s="1619"/>
    </row>
    <row r="253" spans="2:117" ht="24" customHeight="1">
      <c r="B253" s="1786"/>
      <c r="C253" s="1592"/>
      <c r="D253" s="1590"/>
      <c r="E253" s="1591"/>
      <c r="F253" s="1591"/>
      <c r="G253" s="1592"/>
      <c r="H253" s="1590"/>
      <c r="I253" s="1592"/>
      <c r="J253" s="1755" t="s">
        <v>4487</v>
      </c>
      <c r="K253" s="1756"/>
      <c r="L253" s="1756"/>
      <c r="M253" s="1756"/>
      <c r="N253" s="1756"/>
      <c r="O253" s="1756"/>
      <c r="P253" s="1757"/>
      <c r="Q253" s="1670" t="s">
        <v>4254</v>
      </c>
      <c r="R253" s="1605"/>
      <c r="S253" s="1605"/>
      <c r="T253" s="1606"/>
      <c r="U253" s="1773"/>
      <c r="V253" s="1774"/>
      <c r="W253" s="1774"/>
      <c r="X253" s="1774"/>
      <c r="Y253" s="1774"/>
      <c r="Z253" s="1774"/>
      <c r="AA253" s="1774"/>
      <c r="AB253" s="1774"/>
      <c r="AC253" s="1775"/>
      <c r="AD253" s="1773"/>
      <c r="AE253" s="1774"/>
      <c r="AF253" s="1774"/>
      <c r="AG253" s="1774"/>
      <c r="AH253" s="1774"/>
      <c r="AI253" s="1774"/>
      <c r="AJ253" s="1774"/>
      <c r="AK253" s="1774"/>
      <c r="AL253" s="1775"/>
      <c r="AM253" s="1597"/>
      <c r="AN253" s="1598"/>
      <c r="AO253" s="1598"/>
      <c r="AP253" s="1598"/>
      <c r="AQ253" s="1598"/>
      <c r="AR253" s="1598"/>
      <c r="AS253" s="1598"/>
      <c r="AT253" s="1598"/>
      <c r="AU253" s="1599"/>
      <c r="AV253" s="1597"/>
      <c r="AW253" s="1598"/>
      <c r="AX253" s="1598"/>
      <c r="AY253" s="1598"/>
      <c r="AZ253" s="1598"/>
      <c r="BA253" s="1598"/>
      <c r="BB253" s="1598"/>
      <c r="BC253" s="1598"/>
      <c r="BD253" s="1599"/>
      <c r="BE253" s="1597"/>
      <c r="BF253" s="1598"/>
      <c r="BG253" s="1598"/>
      <c r="BH253" s="1598"/>
      <c r="BI253" s="1598"/>
      <c r="BJ253" s="1598"/>
      <c r="BK253" s="1598"/>
      <c r="BL253" s="1598"/>
      <c r="BM253" s="1599"/>
      <c r="BN253" s="1597"/>
      <c r="BO253" s="1598"/>
      <c r="BP253" s="1598"/>
      <c r="BQ253" s="1598"/>
      <c r="BR253" s="1598"/>
      <c r="BS253" s="1598"/>
      <c r="BT253" s="1598"/>
      <c r="BU253" s="1598"/>
      <c r="BV253" s="1599"/>
      <c r="BW253" s="765"/>
      <c r="BX253" s="765"/>
      <c r="BY253" s="765"/>
      <c r="BZ253" s="765"/>
      <c r="CA253" s="765"/>
      <c r="CB253" s="765"/>
      <c r="CC253" s="765"/>
      <c r="CD253" s="765"/>
      <c r="CE253" s="765"/>
      <c r="CF253" s="765"/>
      <c r="CG253" s="765"/>
      <c r="CH253" s="765"/>
      <c r="CI253" s="765"/>
      <c r="CJ253" s="765"/>
      <c r="CK253" s="765"/>
      <c r="CL253" s="765"/>
      <c r="CM253" s="765"/>
      <c r="CN253" s="765"/>
      <c r="CO253" s="765"/>
      <c r="CP253" s="765"/>
      <c r="CQ253" s="765"/>
      <c r="CR253" s="765"/>
      <c r="CS253" s="1614"/>
      <c r="CT253" s="1615"/>
      <c r="CU253" s="1615"/>
      <c r="CV253" s="1615"/>
      <c r="CW253" s="1615"/>
      <c r="CX253" s="1615"/>
      <c r="CY253" s="1615"/>
      <c r="CZ253" s="1615"/>
      <c r="DA253" s="1771"/>
      <c r="DB253" s="1614"/>
      <c r="DC253" s="1615"/>
      <c r="DD253" s="1615"/>
      <c r="DE253" s="1615"/>
      <c r="DF253" s="1615"/>
      <c r="DG253" s="1615"/>
      <c r="DH253" s="1615"/>
      <c r="DI253" s="1615"/>
      <c r="DJ253" s="1616"/>
    </row>
    <row r="254" spans="2:117" ht="24" customHeight="1">
      <c r="B254" s="1786"/>
      <c r="C254" s="1592"/>
      <c r="D254" s="1747"/>
      <c r="E254" s="1764"/>
      <c r="F254" s="1764"/>
      <c r="G254" s="1748"/>
      <c r="H254" s="1747"/>
      <c r="I254" s="1748"/>
      <c r="J254" s="1755"/>
      <c r="K254" s="1756"/>
      <c r="L254" s="1756"/>
      <c r="M254" s="1756"/>
      <c r="N254" s="1756"/>
      <c r="O254" s="1756"/>
      <c r="P254" s="1757"/>
      <c r="Q254" s="1672"/>
      <c r="R254" s="1608"/>
      <c r="S254" s="1608"/>
      <c r="T254" s="1609"/>
      <c r="U254" s="1783"/>
      <c r="V254" s="1784"/>
      <c r="W254" s="1784"/>
      <c r="X254" s="1784"/>
      <c r="Y254" s="1784"/>
      <c r="Z254" s="1784"/>
      <c r="AA254" s="1784"/>
      <c r="AB254" s="1784"/>
      <c r="AC254" s="1785"/>
      <c r="AD254" s="1783" t="s">
        <v>4464</v>
      </c>
      <c r="AE254" s="1784"/>
      <c r="AF254" s="1784"/>
      <c r="AG254" s="1784"/>
      <c r="AH254" s="1784"/>
      <c r="AI254" s="1784"/>
      <c r="AJ254" s="1784"/>
      <c r="AK254" s="1784" t="s">
        <v>4465</v>
      </c>
      <c r="AL254" s="1785"/>
      <c r="AM254" s="1600"/>
      <c r="AN254" s="1601"/>
      <c r="AO254" s="1601"/>
      <c r="AP254" s="1601"/>
      <c r="AQ254" s="1601"/>
      <c r="AR254" s="1601"/>
      <c r="AS254" s="1601"/>
      <c r="AT254" s="1601"/>
      <c r="AU254" s="1602"/>
      <c r="AV254" s="1600"/>
      <c r="AW254" s="1601"/>
      <c r="AX254" s="1601"/>
      <c r="AY254" s="1601"/>
      <c r="AZ254" s="1601"/>
      <c r="BA254" s="1601"/>
      <c r="BB254" s="1601"/>
      <c r="BC254" s="1601"/>
      <c r="BD254" s="1602"/>
      <c r="BE254" s="1600"/>
      <c r="BF254" s="1601"/>
      <c r="BG254" s="1601"/>
      <c r="BH254" s="1601"/>
      <c r="BI254" s="1601"/>
      <c r="BJ254" s="1601"/>
      <c r="BK254" s="1601"/>
      <c r="BL254" s="1601"/>
      <c r="BM254" s="1602"/>
      <c r="BN254" s="1600"/>
      <c r="BO254" s="1601"/>
      <c r="BP254" s="1601"/>
      <c r="BQ254" s="1601"/>
      <c r="BR254" s="1601"/>
      <c r="BS254" s="1601"/>
      <c r="BT254" s="1601"/>
      <c r="BU254" s="1601"/>
      <c r="BV254" s="1602"/>
      <c r="BW254" s="764"/>
      <c r="BX254" s="764"/>
      <c r="BY254" s="764"/>
      <c r="BZ254" s="764"/>
      <c r="CA254" s="764"/>
      <c r="CB254" s="764"/>
      <c r="CC254" s="764"/>
      <c r="CD254" s="764"/>
      <c r="CE254" s="764"/>
      <c r="CF254" s="764"/>
      <c r="CG254" s="764"/>
      <c r="CH254" s="764"/>
      <c r="CI254" s="764"/>
      <c r="CJ254" s="764"/>
      <c r="CK254" s="764"/>
      <c r="CL254" s="764"/>
      <c r="CM254" s="764"/>
      <c r="CN254" s="764"/>
      <c r="CO254" s="764"/>
      <c r="CP254" s="764"/>
      <c r="CQ254" s="764"/>
      <c r="CR254" s="764"/>
      <c r="CS254" s="1617"/>
      <c r="CT254" s="1618"/>
      <c r="CU254" s="1618"/>
      <c r="CV254" s="1618"/>
      <c r="CW254" s="1618"/>
      <c r="CX254" s="1618"/>
      <c r="CY254" s="1618"/>
      <c r="CZ254" s="1618"/>
      <c r="DA254" s="1772"/>
      <c r="DB254" s="1617"/>
      <c r="DC254" s="1618"/>
      <c r="DD254" s="1618"/>
      <c r="DE254" s="1618"/>
      <c r="DF254" s="1618"/>
      <c r="DG254" s="1618"/>
      <c r="DH254" s="1618"/>
      <c r="DI254" s="1618"/>
      <c r="DJ254" s="1619"/>
    </row>
    <row r="255" spans="2:117" ht="24" customHeight="1">
      <c r="B255" s="1786"/>
      <c r="C255" s="1592"/>
      <c r="D255" s="1587" t="s">
        <v>4259</v>
      </c>
      <c r="E255" s="1605"/>
      <c r="F255" s="1605"/>
      <c r="G255" s="1606"/>
      <c r="H255" s="1670" t="s">
        <v>4260</v>
      </c>
      <c r="I255" s="1605"/>
      <c r="J255" s="1605"/>
      <c r="K255" s="1605"/>
      <c r="L255" s="1605"/>
      <c r="M255" s="1605"/>
      <c r="N255" s="1605"/>
      <c r="O255" s="1605"/>
      <c r="P255" s="1606"/>
      <c r="Q255" s="1670" t="s">
        <v>4254</v>
      </c>
      <c r="R255" s="1605"/>
      <c r="S255" s="1605"/>
      <c r="T255" s="1606"/>
      <c r="U255" s="1603">
        <v>0.81276000000000015</v>
      </c>
      <c r="V255" s="1585"/>
      <c r="W255" s="1585"/>
      <c r="X255" s="1585"/>
      <c r="Y255" s="1585"/>
      <c r="Z255" s="1585"/>
      <c r="AA255" s="1585"/>
      <c r="AB255" s="1585"/>
      <c r="AC255" s="1610"/>
      <c r="AD255" s="1603">
        <v>2.9259360000000005</v>
      </c>
      <c r="AE255" s="1585"/>
      <c r="AF255" s="1585"/>
      <c r="AG255" s="1585"/>
      <c r="AH255" s="1585"/>
      <c r="AI255" s="1585"/>
      <c r="AJ255" s="1585"/>
      <c r="AK255" s="1585"/>
      <c r="AL255" s="1610"/>
      <c r="AM255" s="1597"/>
      <c r="AN255" s="1598"/>
      <c r="AO255" s="1598"/>
      <c r="AP255" s="1598"/>
      <c r="AQ255" s="1598"/>
      <c r="AR255" s="1598"/>
      <c r="AS255" s="1598"/>
      <c r="AT255" s="1598"/>
      <c r="AU255" s="1599"/>
      <c r="AV255" s="1597"/>
      <c r="AW255" s="1598"/>
      <c r="AX255" s="1598"/>
      <c r="AY255" s="1598"/>
      <c r="AZ255" s="1598"/>
      <c r="BA255" s="1598"/>
      <c r="BB255" s="1598"/>
      <c r="BC255" s="1598"/>
      <c r="BD255" s="1599"/>
      <c r="BE255" s="1603">
        <v>80.13</v>
      </c>
      <c r="BF255" s="1585"/>
      <c r="BG255" s="1585"/>
      <c r="BH255" s="1585"/>
      <c r="BI255" s="1585"/>
      <c r="BJ255" s="1585"/>
      <c r="BK255" s="1585"/>
      <c r="BL255" s="1585"/>
      <c r="BM255" s="1610"/>
      <c r="BN255" s="1603">
        <v>288.46800000000002</v>
      </c>
      <c r="BO255" s="1585"/>
      <c r="BP255" s="1585"/>
      <c r="BQ255" s="1585"/>
      <c r="BR255" s="1585"/>
      <c r="BS255" s="1585"/>
      <c r="BT255" s="1585"/>
      <c r="BU255" s="1585"/>
      <c r="BV255" s="1610"/>
      <c r="BW255" s="764"/>
      <c r="BX255" s="764"/>
      <c r="BY255" s="764"/>
      <c r="BZ255" s="764"/>
      <c r="CA255" s="764"/>
      <c r="CB255" s="764"/>
      <c r="CC255" s="764"/>
      <c r="CD255" s="764"/>
      <c r="CE255" s="764"/>
      <c r="CF255" s="764"/>
      <c r="CG255" s="764"/>
      <c r="CH255" s="764"/>
      <c r="CI255" s="764"/>
      <c r="CJ255" s="764"/>
      <c r="CK255" s="764"/>
      <c r="CL255" s="764"/>
      <c r="CM255" s="764"/>
      <c r="CN255" s="764"/>
      <c r="CO255" s="764"/>
      <c r="CP255" s="764"/>
      <c r="CQ255" s="764"/>
      <c r="CR255" s="764"/>
      <c r="CS255" s="1597"/>
      <c r="CT255" s="1598"/>
      <c r="CU255" s="1598"/>
      <c r="CV255" s="1598"/>
      <c r="CW255" s="1598"/>
      <c r="CX255" s="1598"/>
      <c r="CY255" s="1598"/>
      <c r="CZ255" s="1598"/>
      <c r="DA255" s="1599"/>
      <c r="DB255" s="1597"/>
      <c r="DC255" s="1598"/>
      <c r="DD255" s="1598"/>
      <c r="DE255" s="1598"/>
      <c r="DF255" s="1598"/>
      <c r="DG255" s="1598"/>
      <c r="DH255" s="1598"/>
      <c r="DI255" s="1598"/>
      <c r="DJ255" s="1762"/>
      <c r="DM255" s="772"/>
    </row>
    <row r="256" spans="2:117" ht="24" customHeight="1">
      <c r="B256" s="1786"/>
      <c r="C256" s="1592"/>
      <c r="D256" s="1769"/>
      <c r="E256" s="1581"/>
      <c r="F256" s="1581"/>
      <c r="G256" s="1770"/>
      <c r="H256" s="1769"/>
      <c r="I256" s="1581"/>
      <c r="J256" s="1581"/>
      <c r="K256" s="1581"/>
      <c r="L256" s="1581"/>
      <c r="M256" s="1581"/>
      <c r="N256" s="1581"/>
      <c r="O256" s="1581"/>
      <c r="P256" s="1770"/>
      <c r="Q256" s="1672"/>
      <c r="R256" s="1608"/>
      <c r="S256" s="1608"/>
      <c r="T256" s="1609"/>
      <c r="U256" s="1582"/>
      <c r="V256" s="1583"/>
      <c r="W256" s="1583"/>
      <c r="X256" s="1583"/>
      <c r="Y256" s="1583"/>
      <c r="Z256" s="1583"/>
      <c r="AA256" s="1583"/>
      <c r="AB256" s="1583"/>
      <c r="AC256" s="1593"/>
      <c r="AD256" s="1582" t="s">
        <v>4397</v>
      </c>
      <c r="AE256" s="1583"/>
      <c r="AF256" s="1583">
        <v>7.9325376000000016</v>
      </c>
      <c r="AG256" s="1583"/>
      <c r="AH256" s="1583"/>
      <c r="AI256" s="1583"/>
      <c r="AJ256" s="1583"/>
      <c r="AK256" s="1583" t="s">
        <v>4465</v>
      </c>
      <c r="AL256" s="1593"/>
      <c r="AM256" s="1600"/>
      <c r="AN256" s="1601"/>
      <c r="AO256" s="1601"/>
      <c r="AP256" s="1601"/>
      <c r="AQ256" s="1601"/>
      <c r="AR256" s="1601"/>
      <c r="AS256" s="1601"/>
      <c r="AT256" s="1601"/>
      <c r="AU256" s="1602"/>
      <c r="AV256" s="1600"/>
      <c r="AW256" s="1601"/>
      <c r="AX256" s="1601"/>
      <c r="AY256" s="1601"/>
      <c r="AZ256" s="1601"/>
      <c r="BA256" s="1601"/>
      <c r="BB256" s="1601"/>
      <c r="BC256" s="1601"/>
      <c r="BD256" s="1602"/>
      <c r="BE256" s="1582"/>
      <c r="BF256" s="1583"/>
      <c r="BG256" s="1583"/>
      <c r="BH256" s="1583"/>
      <c r="BI256" s="1583"/>
      <c r="BJ256" s="1583"/>
      <c r="BK256" s="1583"/>
      <c r="BL256" s="1583"/>
      <c r="BM256" s="1593"/>
      <c r="BN256" s="1582" t="s">
        <v>4397</v>
      </c>
      <c r="BO256" s="1583"/>
      <c r="BP256" s="1583">
        <v>782.0687999999999</v>
      </c>
      <c r="BQ256" s="1583"/>
      <c r="BR256" s="1583"/>
      <c r="BS256" s="1583"/>
      <c r="BT256" s="1583"/>
      <c r="BU256" s="1583" t="s">
        <v>4465</v>
      </c>
      <c r="BV256" s="1593"/>
      <c r="BW256" s="764"/>
      <c r="BX256" s="764"/>
      <c r="BY256" s="764"/>
      <c r="BZ256" s="764"/>
      <c r="CA256" s="764"/>
      <c r="CB256" s="764"/>
      <c r="CC256" s="764"/>
      <c r="CD256" s="764"/>
      <c r="CE256" s="764"/>
      <c r="CF256" s="764"/>
      <c r="CG256" s="764"/>
      <c r="CH256" s="764"/>
      <c r="CI256" s="764"/>
      <c r="CJ256" s="764"/>
      <c r="CK256" s="764"/>
      <c r="CL256" s="764"/>
      <c r="CM256" s="764"/>
      <c r="CN256" s="764"/>
      <c r="CO256" s="764"/>
      <c r="CP256" s="764"/>
      <c r="CQ256" s="764"/>
      <c r="CR256" s="764"/>
      <c r="CS256" s="1600"/>
      <c r="CT256" s="1601"/>
      <c r="CU256" s="1601"/>
      <c r="CV256" s="1601"/>
      <c r="CW256" s="1601"/>
      <c r="CX256" s="1601"/>
      <c r="CY256" s="1601"/>
      <c r="CZ256" s="1601"/>
      <c r="DA256" s="1602"/>
      <c r="DB256" s="1600"/>
      <c r="DC256" s="1601"/>
      <c r="DD256" s="1601"/>
      <c r="DE256" s="1601"/>
      <c r="DF256" s="1601"/>
      <c r="DG256" s="1601"/>
      <c r="DH256" s="1601"/>
      <c r="DI256" s="1601"/>
      <c r="DJ256" s="1763"/>
    </row>
    <row r="257" spans="2:117" ht="24" customHeight="1">
      <c r="B257" s="1786"/>
      <c r="C257" s="1592"/>
      <c r="D257" s="1769"/>
      <c r="E257" s="1581"/>
      <c r="F257" s="1581"/>
      <c r="G257" s="1770"/>
      <c r="H257" s="1769"/>
      <c r="I257" s="1581"/>
      <c r="J257" s="1581"/>
      <c r="K257" s="1581"/>
      <c r="L257" s="1581"/>
      <c r="M257" s="1581"/>
      <c r="N257" s="1581"/>
      <c r="O257" s="1581"/>
      <c r="P257" s="1770"/>
      <c r="Q257" s="1670" t="s">
        <v>4598</v>
      </c>
      <c r="R257" s="1605"/>
      <c r="S257" s="1605"/>
      <c r="T257" s="1606"/>
      <c r="U257" s="1603">
        <v>63.23</v>
      </c>
      <c r="V257" s="1585"/>
      <c r="W257" s="1585"/>
      <c r="X257" s="1585"/>
      <c r="Y257" s="1585"/>
      <c r="Z257" s="1585"/>
      <c r="AA257" s="1585"/>
      <c r="AB257" s="1585"/>
      <c r="AC257" s="1610"/>
      <c r="AD257" s="1597"/>
      <c r="AE257" s="1598"/>
      <c r="AF257" s="1598"/>
      <c r="AG257" s="1598"/>
      <c r="AH257" s="1598"/>
      <c r="AI257" s="1598"/>
      <c r="AJ257" s="1598"/>
      <c r="AK257" s="1598"/>
      <c r="AL257" s="1599"/>
      <c r="AM257" s="1597"/>
      <c r="AN257" s="1598"/>
      <c r="AO257" s="1598"/>
      <c r="AP257" s="1598"/>
      <c r="AQ257" s="1598"/>
      <c r="AR257" s="1598"/>
      <c r="AS257" s="1598"/>
      <c r="AT257" s="1598"/>
      <c r="AU257" s="1599"/>
      <c r="AV257" s="1597"/>
      <c r="AW257" s="1598"/>
      <c r="AX257" s="1598"/>
      <c r="AY257" s="1598"/>
      <c r="AZ257" s="1598"/>
      <c r="BA257" s="1598"/>
      <c r="BB257" s="1598"/>
      <c r="BC257" s="1598"/>
      <c r="BD257" s="1599"/>
      <c r="BE257" s="1597"/>
      <c r="BF257" s="1598"/>
      <c r="BG257" s="1598"/>
      <c r="BH257" s="1598"/>
      <c r="BI257" s="1598"/>
      <c r="BJ257" s="1598"/>
      <c r="BK257" s="1598"/>
      <c r="BL257" s="1598"/>
      <c r="BM257" s="1599"/>
      <c r="BN257" s="1597"/>
      <c r="BO257" s="1598"/>
      <c r="BP257" s="1598"/>
      <c r="BQ257" s="1598"/>
      <c r="BR257" s="1598"/>
      <c r="BS257" s="1598"/>
      <c r="BT257" s="1598"/>
      <c r="BU257" s="1598"/>
      <c r="BV257" s="1599"/>
      <c r="BW257" s="764"/>
      <c r="BX257" s="764"/>
      <c r="BY257" s="764"/>
      <c r="BZ257" s="764"/>
      <c r="CA257" s="764"/>
      <c r="CB257" s="764"/>
      <c r="CC257" s="764"/>
      <c r="CD257" s="764"/>
      <c r="CE257" s="764"/>
      <c r="CF257" s="764"/>
      <c r="CG257" s="764"/>
      <c r="CH257" s="764"/>
      <c r="CI257" s="764"/>
      <c r="CJ257" s="764"/>
      <c r="CK257" s="764"/>
      <c r="CL257" s="764"/>
      <c r="CM257" s="764"/>
      <c r="CN257" s="764"/>
      <c r="CO257" s="764"/>
      <c r="CP257" s="764"/>
      <c r="CQ257" s="764"/>
      <c r="CR257" s="764"/>
      <c r="CS257" s="1597"/>
      <c r="CT257" s="1598"/>
      <c r="CU257" s="1598"/>
      <c r="CV257" s="1598"/>
      <c r="CW257" s="1598"/>
      <c r="CX257" s="1598"/>
      <c r="CY257" s="1598"/>
      <c r="CZ257" s="1598"/>
      <c r="DA257" s="1599"/>
      <c r="DB257" s="1597"/>
      <c r="DC257" s="1598"/>
      <c r="DD257" s="1598"/>
      <c r="DE257" s="1598"/>
      <c r="DF257" s="1598"/>
      <c r="DG257" s="1598"/>
      <c r="DH257" s="1598"/>
      <c r="DI257" s="1598"/>
      <c r="DJ257" s="1762"/>
    </row>
    <row r="258" spans="2:117" ht="24" customHeight="1">
      <c r="B258" s="1786"/>
      <c r="C258" s="1592"/>
      <c r="D258" s="1769"/>
      <c r="E258" s="1581"/>
      <c r="F258" s="1581"/>
      <c r="G258" s="1770"/>
      <c r="H258" s="1769"/>
      <c r="I258" s="1581"/>
      <c r="J258" s="1581"/>
      <c r="K258" s="1581"/>
      <c r="L258" s="1581"/>
      <c r="M258" s="1581"/>
      <c r="N258" s="1581"/>
      <c r="O258" s="1581"/>
      <c r="P258" s="1770"/>
      <c r="Q258" s="1672"/>
      <c r="R258" s="1608"/>
      <c r="S258" s="1608"/>
      <c r="T258" s="1609"/>
      <c r="U258" s="1582"/>
      <c r="V258" s="1583"/>
      <c r="W258" s="1583"/>
      <c r="X258" s="1583"/>
      <c r="Y258" s="1583"/>
      <c r="Z258" s="1583"/>
      <c r="AA258" s="1583"/>
      <c r="AB258" s="1583"/>
      <c r="AC258" s="1593"/>
      <c r="AD258" s="1600"/>
      <c r="AE258" s="1601"/>
      <c r="AF258" s="1601"/>
      <c r="AG258" s="1601"/>
      <c r="AH258" s="1601"/>
      <c r="AI258" s="1601"/>
      <c r="AJ258" s="1601"/>
      <c r="AK258" s="1601"/>
      <c r="AL258" s="1602"/>
      <c r="AM258" s="1600"/>
      <c r="AN258" s="1601"/>
      <c r="AO258" s="1601"/>
      <c r="AP258" s="1601"/>
      <c r="AQ258" s="1601"/>
      <c r="AR258" s="1601"/>
      <c r="AS258" s="1601"/>
      <c r="AT258" s="1601"/>
      <c r="AU258" s="1602"/>
      <c r="AV258" s="1600"/>
      <c r="AW258" s="1601"/>
      <c r="AX258" s="1601"/>
      <c r="AY258" s="1601"/>
      <c r="AZ258" s="1601"/>
      <c r="BA258" s="1601"/>
      <c r="BB258" s="1601"/>
      <c r="BC258" s="1601"/>
      <c r="BD258" s="1602"/>
      <c r="BE258" s="1600"/>
      <c r="BF258" s="1601"/>
      <c r="BG258" s="1601"/>
      <c r="BH258" s="1601"/>
      <c r="BI258" s="1601"/>
      <c r="BJ258" s="1601"/>
      <c r="BK258" s="1601"/>
      <c r="BL258" s="1601"/>
      <c r="BM258" s="1602"/>
      <c r="BN258" s="1600"/>
      <c r="BO258" s="1601"/>
      <c r="BP258" s="1601"/>
      <c r="BQ258" s="1601"/>
      <c r="BR258" s="1601"/>
      <c r="BS258" s="1601"/>
      <c r="BT258" s="1601"/>
      <c r="BU258" s="1601"/>
      <c r="BV258" s="1602"/>
      <c r="BW258" s="764"/>
      <c r="BX258" s="764"/>
      <c r="BY258" s="764"/>
      <c r="BZ258" s="764"/>
      <c r="CA258" s="764"/>
      <c r="CB258" s="764"/>
      <c r="CC258" s="764"/>
      <c r="CD258" s="764"/>
      <c r="CE258" s="764"/>
      <c r="CF258" s="764"/>
      <c r="CG258" s="764"/>
      <c r="CH258" s="764"/>
      <c r="CI258" s="764"/>
      <c r="CJ258" s="764"/>
      <c r="CK258" s="764"/>
      <c r="CL258" s="764"/>
      <c r="CM258" s="764"/>
      <c r="CN258" s="764"/>
      <c r="CO258" s="764"/>
      <c r="CP258" s="764"/>
      <c r="CQ258" s="764"/>
      <c r="CR258" s="764"/>
      <c r="CS258" s="1600"/>
      <c r="CT258" s="1601"/>
      <c r="CU258" s="1601"/>
      <c r="CV258" s="1601"/>
      <c r="CW258" s="1601"/>
      <c r="CX258" s="1601"/>
      <c r="CY258" s="1601"/>
      <c r="CZ258" s="1601"/>
      <c r="DA258" s="1602"/>
      <c r="DB258" s="1600"/>
      <c r="DC258" s="1601"/>
      <c r="DD258" s="1601"/>
      <c r="DE258" s="1601"/>
      <c r="DF258" s="1601"/>
      <c r="DG258" s="1601"/>
      <c r="DH258" s="1601"/>
      <c r="DI258" s="1601"/>
      <c r="DJ258" s="1763"/>
    </row>
    <row r="259" spans="2:117" ht="24" customHeight="1">
      <c r="B259" s="1786"/>
      <c r="C259" s="1592"/>
      <c r="D259" s="1769"/>
      <c r="E259" s="1581"/>
      <c r="F259" s="1581"/>
      <c r="G259" s="1770"/>
      <c r="H259" s="1670" t="s">
        <v>4261</v>
      </c>
      <c r="I259" s="1605"/>
      <c r="J259" s="1605"/>
      <c r="K259" s="1605"/>
      <c r="L259" s="1605"/>
      <c r="M259" s="1605"/>
      <c r="N259" s="1605"/>
      <c r="O259" s="1605"/>
      <c r="P259" s="1606"/>
      <c r="Q259" s="1670" t="s">
        <v>4254</v>
      </c>
      <c r="R259" s="1605"/>
      <c r="S259" s="1605"/>
      <c r="T259" s="1606"/>
      <c r="U259" s="1603">
        <v>0.83676000000000006</v>
      </c>
      <c r="V259" s="1585"/>
      <c r="W259" s="1585"/>
      <c r="X259" s="1585"/>
      <c r="Y259" s="1585"/>
      <c r="Z259" s="1585"/>
      <c r="AA259" s="1585"/>
      <c r="AB259" s="1585"/>
      <c r="AC259" s="1610"/>
      <c r="AD259" s="1603">
        <v>3.0123360000000003</v>
      </c>
      <c r="AE259" s="1585"/>
      <c r="AF259" s="1585"/>
      <c r="AG259" s="1585"/>
      <c r="AH259" s="1585"/>
      <c r="AI259" s="1585"/>
      <c r="AJ259" s="1585"/>
      <c r="AK259" s="1585"/>
      <c r="AL259" s="1610"/>
      <c r="AM259" s="1597"/>
      <c r="AN259" s="1598"/>
      <c r="AO259" s="1598"/>
      <c r="AP259" s="1598"/>
      <c r="AQ259" s="1598"/>
      <c r="AR259" s="1598"/>
      <c r="AS259" s="1598"/>
      <c r="AT259" s="1598"/>
      <c r="AU259" s="1599"/>
      <c r="AV259" s="1597"/>
      <c r="AW259" s="1598"/>
      <c r="AX259" s="1598"/>
      <c r="AY259" s="1598"/>
      <c r="AZ259" s="1598"/>
      <c r="BA259" s="1598"/>
      <c r="BB259" s="1598"/>
      <c r="BC259" s="1598"/>
      <c r="BD259" s="1599"/>
      <c r="BE259" s="1603">
        <v>81.14</v>
      </c>
      <c r="BF259" s="1585"/>
      <c r="BG259" s="1585"/>
      <c r="BH259" s="1585"/>
      <c r="BI259" s="1585"/>
      <c r="BJ259" s="1585"/>
      <c r="BK259" s="1585"/>
      <c r="BL259" s="1585"/>
      <c r="BM259" s="1610"/>
      <c r="BN259" s="1603">
        <v>292.10399999999998</v>
      </c>
      <c r="BO259" s="1585"/>
      <c r="BP259" s="1585"/>
      <c r="BQ259" s="1585"/>
      <c r="BR259" s="1585"/>
      <c r="BS259" s="1585"/>
      <c r="BT259" s="1585"/>
      <c r="BU259" s="1585"/>
      <c r="BV259" s="1610"/>
      <c r="BW259" s="764"/>
      <c r="BX259" s="764"/>
      <c r="BY259" s="764"/>
      <c r="BZ259" s="764"/>
      <c r="CA259" s="764"/>
      <c r="CB259" s="764"/>
      <c r="CC259" s="764"/>
      <c r="CD259" s="764"/>
      <c r="CE259" s="764"/>
      <c r="CF259" s="764"/>
      <c r="CG259" s="764"/>
      <c r="CH259" s="764"/>
      <c r="CI259" s="764"/>
      <c r="CJ259" s="764"/>
      <c r="CK259" s="764"/>
      <c r="CL259" s="764"/>
      <c r="CM259" s="764"/>
      <c r="CN259" s="764"/>
      <c r="CO259" s="764"/>
      <c r="CP259" s="764"/>
      <c r="CQ259" s="764"/>
      <c r="CR259" s="764"/>
      <c r="CS259" s="1597"/>
      <c r="CT259" s="1598"/>
      <c r="CU259" s="1598"/>
      <c r="CV259" s="1598"/>
      <c r="CW259" s="1598"/>
      <c r="CX259" s="1598"/>
      <c r="CY259" s="1598"/>
      <c r="CZ259" s="1598"/>
      <c r="DA259" s="1599"/>
      <c r="DB259" s="1597"/>
      <c r="DC259" s="1598"/>
      <c r="DD259" s="1598"/>
      <c r="DE259" s="1598"/>
      <c r="DF259" s="1598"/>
      <c r="DG259" s="1598"/>
      <c r="DH259" s="1598"/>
      <c r="DI259" s="1598"/>
      <c r="DJ259" s="1762"/>
      <c r="DM259" s="772"/>
    </row>
    <row r="260" spans="2:117" ht="24" customHeight="1">
      <c r="B260" s="1786"/>
      <c r="C260" s="1592"/>
      <c r="D260" s="1769"/>
      <c r="E260" s="1581"/>
      <c r="F260" s="1581"/>
      <c r="G260" s="1770"/>
      <c r="H260" s="1769"/>
      <c r="I260" s="1581"/>
      <c r="J260" s="1581"/>
      <c r="K260" s="1581"/>
      <c r="L260" s="1581"/>
      <c r="M260" s="1581"/>
      <c r="N260" s="1581"/>
      <c r="O260" s="1581"/>
      <c r="P260" s="1770"/>
      <c r="Q260" s="1672"/>
      <c r="R260" s="1608"/>
      <c r="S260" s="1608"/>
      <c r="T260" s="1609"/>
      <c r="U260" s="1582"/>
      <c r="V260" s="1583"/>
      <c r="W260" s="1583"/>
      <c r="X260" s="1583"/>
      <c r="Y260" s="1583"/>
      <c r="Z260" s="1583"/>
      <c r="AA260" s="1583"/>
      <c r="AB260" s="1583"/>
      <c r="AC260" s="1593"/>
      <c r="AD260" s="1582" t="s">
        <v>4397</v>
      </c>
      <c r="AE260" s="1583"/>
      <c r="AF260" s="1583">
        <v>8.1667775999999996</v>
      </c>
      <c r="AG260" s="1583"/>
      <c r="AH260" s="1583"/>
      <c r="AI260" s="1583"/>
      <c r="AJ260" s="1583"/>
      <c r="AK260" s="1583" t="s">
        <v>4465</v>
      </c>
      <c r="AL260" s="1593"/>
      <c r="AM260" s="1600"/>
      <c r="AN260" s="1601"/>
      <c r="AO260" s="1601"/>
      <c r="AP260" s="1601"/>
      <c r="AQ260" s="1601"/>
      <c r="AR260" s="1601"/>
      <c r="AS260" s="1601"/>
      <c r="AT260" s="1601"/>
      <c r="AU260" s="1602"/>
      <c r="AV260" s="1600"/>
      <c r="AW260" s="1601"/>
      <c r="AX260" s="1601"/>
      <c r="AY260" s="1601"/>
      <c r="AZ260" s="1601"/>
      <c r="BA260" s="1601"/>
      <c r="BB260" s="1601"/>
      <c r="BC260" s="1601"/>
      <c r="BD260" s="1602"/>
      <c r="BE260" s="1582"/>
      <c r="BF260" s="1583"/>
      <c r="BG260" s="1583"/>
      <c r="BH260" s="1583"/>
      <c r="BI260" s="1583"/>
      <c r="BJ260" s="1583"/>
      <c r="BK260" s="1583"/>
      <c r="BL260" s="1583"/>
      <c r="BM260" s="1593"/>
      <c r="BN260" s="1582" t="s">
        <v>4397</v>
      </c>
      <c r="BO260" s="1583"/>
      <c r="BP260" s="1583">
        <v>791.92639999999994</v>
      </c>
      <c r="BQ260" s="1583"/>
      <c r="BR260" s="1583"/>
      <c r="BS260" s="1583"/>
      <c r="BT260" s="1583"/>
      <c r="BU260" s="1583" t="s">
        <v>4465</v>
      </c>
      <c r="BV260" s="1593"/>
      <c r="BW260" s="764"/>
      <c r="BX260" s="764"/>
      <c r="BY260" s="764"/>
      <c r="BZ260" s="764"/>
      <c r="CA260" s="764"/>
      <c r="CB260" s="764"/>
      <c r="CC260" s="764"/>
      <c r="CD260" s="764"/>
      <c r="CE260" s="764"/>
      <c r="CF260" s="764"/>
      <c r="CG260" s="764"/>
      <c r="CH260" s="764"/>
      <c r="CI260" s="764"/>
      <c r="CJ260" s="764"/>
      <c r="CK260" s="764"/>
      <c r="CL260" s="764"/>
      <c r="CM260" s="764"/>
      <c r="CN260" s="764"/>
      <c r="CO260" s="764"/>
      <c r="CP260" s="764"/>
      <c r="CQ260" s="764"/>
      <c r="CR260" s="764"/>
      <c r="CS260" s="1600"/>
      <c r="CT260" s="1601"/>
      <c r="CU260" s="1601"/>
      <c r="CV260" s="1601"/>
      <c r="CW260" s="1601"/>
      <c r="CX260" s="1601"/>
      <c r="CY260" s="1601"/>
      <c r="CZ260" s="1601"/>
      <c r="DA260" s="1602"/>
      <c r="DB260" s="1600"/>
      <c r="DC260" s="1601"/>
      <c r="DD260" s="1601"/>
      <c r="DE260" s="1601"/>
      <c r="DF260" s="1601"/>
      <c r="DG260" s="1601"/>
      <c r="DH260" s="1601"/>
      <c r="DI260" s="1601"/>
      <c r="DJ260" s="1763"/>
    </row>
    <row r="261" spans="2:117" ht="24" customHeight="1">
      <c r="B261" s="1786"/>
      <c r="C261" s="1592"/>
      <c r="D261" s="1769"/>
      <c r="E261" s="1581"/>
      <c r="F261" s="1581"/>
      <c r="G261" s="1770"/>
      <c r="H261" s="1769"/>
      <c r="I261" s="1581"/>
      <c r="J261" s="1581"/>
      <c r="K261" s="1581"/>
      <c r="L261" s="1581"/>
      <c r="M261" s="1581"/>
      <c r="N261" s="1581"/>
      <c r="O261" s="1581"/>
      <c r="P261" s="1770"/>
      <c r="Q261" s="1670" t="s">
        <v>4598</v>
      </c>
      <c r="R261" s="1605"/>
      <c r="S261" s="1605"/>
      <c r="T261" s="1606"/>
      <c r="U261" s="1603">
        <v>65.23</v>
      </c>
      <c r="V261" s="1585"/>
      <c r="W261" s="1585"/>
      <c r="X261" s="1585"/>
      <c r="Y261" s="1585"/>
      <c r="Z261" s="1585"/>
      <c r="AA261" s="1585"/>
      <c r="AB261" s="1585"/>
      <c r="AC261" s="1610"/>
      <c r="AD261" s="1597"/>
      <c r="AE261" s="1598"/>
      <c r="AF261" s="1598"/>
      <c r="AG261" s="1598"/>
      <c r="AH261" s="1598"/>
      <c r="AI261" s="1598"/>
      <c r="AJ261" s="1598"/>
      <c r="AK261" s="1598"/>
      <c r="AL261" s="1599"/>
      <c r="AM261" s="1597"/>
      <c r="AN261" s="1598"/>
      <c r="AO261" s="1598"/>
      <c r="AP261" s="1598"/>
      <c r="AQ261" s="1598"/>
      <c r="AR261" s="1598"/>
      <c r="AS261" s="1598"/>
      <c r="AT261" s="1598"/>
      <c r="AU261" s="1599"/>
      <c r="AV261" s="1597"/>
      <c r="AW261" s="1598"/>
      <c r="AX261" s="1598"/>
      <c r="AY261" s="1598"/>
      <c r="AZ261" s="1598"/>
      <c r="BA261" s="1598"/>
      <c r="BB261" s="1598"/>
      <c r="BC261" s="1598"/>
      <c r="BD261" s="1599"/>
      <c r="BE261" s="1597"/>
      <c r="BF261" s="1598"/>
      <c r="BG261" s="1598"/>
      <c r="BH261" s="1598"/>
      <c r="BI261" s="1598"/>
      <c r="BJ261" s="1598"/>
      <c r="BK261" s="1598"/>
      <c r="BL261" s="1598"/>
      <c r="BM261" s="1599"/>
      <c r="BN261" s="1597"/>
      <c r="BO261" s="1598"/>
      <c r="BP261" s="1598"/>
      <c r="BQ261" s="1598"/>
      <c r="BR261" s="1598"/>
      <c r="BS261" s="1598"/>
      <c r="BT261" s="1598"/>
      <c r="BU261" s="1598"/>
      <c r="BV261" s="1599"/>
      <c r="BW261" s="764"/>
      <c r="BX261" s="764"/>
      <c r="BY261" s="764"/>
      <c r="BZ261" s="764"/>
      <c r="CA261" s="764"/>
      <c r="CB261" s="764"/>
      <c r="CC261" s="764"/>
      <c r="CD261" s="764"/>
      <c r="CE261" s="764"/>
      <c r="CF261" s="764"/>
      <c r="CG261" s="764"/>
      <c r="CH261" s="764"/>
      <c r="CI261" s="764"/>
      <c r="CJ261" s="764"/>
      <c r="CK261" s="764"/>
      <c r="CL261" s="764"/>
      <c r="CM261" s="764"/>
      <c r="CN261" s="764"/>
      <c r="CO261" s="764"/>
      <c r="CP261" s="764"/>
      <c r="CQ261" s="764"/>
      <c r="CR261" s="764"/>
      <c r="CS261" s="1597"/>
      <c r="CT261" s="1598"/>
      <c r="CU261" s="1598"/>
      <c r="CV261" s="1598"/>
      <c r="CW261" s="1598"/>
      <c r="CX261" s="1598"/>
      <c r="CY261" s="1598"/>
      <c r="CZ261" s="1598"/>
      <c r="DA261" s="1599"/>
      <c r="DB261" s="1597"/>
      <c r="DC261" s="1598"/>
      <c r="DD261" s="1598"/>
      <c r="DE261" s="1598"/>
      <c r="DF261" s="1598"/>
      <c r="DG261" s="1598"/>
      <c r="DH261" s="1598"/>
      <c r="DI261" s="1598"/>
      <c r="DJ261" s="1762"/>
    </row>
    <row r="262" spans="2:117" ht="24" customHeight="1">
      <c r="B262" s="1786"/>
      <c r="C262" s="1592"/>
      <c r="D262" s="1769"/>
      <c r="E262" s="1581"/>
      <c r="F262" s="1581"/>
      <c r="G262" s="1770"/>
      <c r="H262" s="1769"/>
      <c r="I262" s="1581"/>
      <c r="J262" s="1581"/>
      <c r="K262" s="1581"/>
      <c r="L262" s="1581"/>
      <c r="M262" s="1581"/>
      <c r="N262" s="1581"/>
      <c r="O262" s="1581"/>
      <c r="P262" s="1770"/>
      <c r="Q262" s="1672"/>
      <c r="R262" s="1608"/>
      <c r="S262" s="1608"/>
      <c r="T262" s="1609"/>
      <c r="U262" s="1582"/>
      <c r="V262" s="1583"/>
      <c r="W262" s="1583"/>
      <c r="X262" s="1583"/>
      <c r="Y262" s="1583"/>
      <c r="Z262" s="1583"/>
      <c r="AA262" s="1583"/>
      <c r="AB262" s="1583"/>
      <c r="AC262" s="1593"/>
      <c r="AD262" s="1600"/>
      <c r="AE262" s="1601"/>
      <c r="AF262" s="1601"/>
      <c r="AG262" s="1601"/>
      <c r="AH262" s="1601"/>
      <c r="AI262" s="1601"/>
      <c r="AJ262" s="1601"/>
      <c r="AK262" s="1601"/>
      <c r="AL262" s="1602"/>
      <c r="AM262" s="1600"/>
      <c r="AN262" s="1601"/>
      <c r="AO262" s="1601"/>
      <c r="AP262" s="1601"/>
      <c r="AQ262" s="1601"/>
      <c r="AR262" s="1601"/>
      <c r="AS262" s="1601"/>
      <c r="AT262" s="1601"/>
      <c r="AU262" s="1602"/>
      <c r="AV262" s="1600"/>
      <c r="AW262" s="1601"/>
      <c r="AX262" s="1601"/>
      <c r="AY262" s="1601"/>
      <c r="AZ262" s="1601"/>
      <c r="BA262" s="1601"/>
      <c r="BB262" s="1601"/>
      <c r="BC262" s="1601"/>
      <c r="BD262" s="1602"/>
      <c r="BE262" s="1600"/>
      <c r="BF262" s="1601"/>
      <c r="BG262" s="1601"/>
      <c r="BH262" s="1601"/>
      <c r="BI262" s="1601"/>
      <c r="BJ262" s="1601"/>
      <c r="BK262" s="1601"/>
      <c r="BL262" s="1601"/>
      <c r="BM262" s="1602"/>
      <c r="BN262" s="1600"/>
      <c r="BO262" s="1601"/>
      <c r="BP262" s="1601"/>
      <c r="BQ262" s="1601"/>
      <c r="BR262" s="1601"/>
      <c r="BS262" s="1601"/>
      <c r="BT262" s="1601"/>
      <c r="BU262" s="1601"/>
      <c r="BV262" s="1602"/>
      <c r="BW262" s="764"/>
      <c r="BX262" s="764"/>
      <c r="BY262" s="764"/>
      <c r="BZ262" s="764"/>
      <c r="CA262" s="764"/>
      <c r="CB262" s="764"/>
      <c r="CC262" s="764"/>
      <c r="CD262" s="764"/>
      <c r="CE262" s="764"/>
      <c r="CF262" s="764"/>
      <c r="CG262" s="764"/>
      <c r="CH262" s="764"/>
      <c r="CI262" s="764"/>
      <c r="CJ262" s="764"/>
      <c r="CK262" s="764"/>
      <c r="CL262" s="764"/>
      <c r="CM262" s="764"/>
      <c r="CN262" s="764"/>
      <c r="CO262" s="764"/>
      <c r="CP262" s="764"/>
      <c r="CQ262" s="764"/>
      <c r="CR262" s="764"/>
      <c r="CS262" s="1600"/>
      <c r="CT262" s="1601"/>
      <c r="CU262" s="1601"/>
      <c r="CV262" s="1601"/>
      <c r="CW262" s="1601"/>
      <c r="CX262" s="1601"/>
      <c r="CY262" s="1601"/>
      <c r="CZ262" s="1601"/>
      <c r="DA262" s="1602"/>
      <c r="DB262" s="1600"/>
      <c r="DC262" s="1601"/>
      <c r="DD262" s="1601"/>
      <c r="DE262" s="1601"/>
      <c r="DF262" s="1601"/>
      <c r="DG262" s="1601"/>
      <c r="DH262" s="1601"/>
      <c r="DI262" s="1601"/>
      <c r="DJ262" s="1763"/>
    </row>
    <row r="263" spans="2:117" ht="24" customHeight="1">
      <c r="B263" s="1786"/>
      <c r="C263" s="1592"/>
      <c r="D263" s="1769"/>
      <c r="E263" s="1581"/>
      <c r="F263" s="1581"/>
      <c r="G263" s="1770"/>
      <c r="H263" s="1670" t="s">
        <v>4246</v>
      </c>
      <c r="I263" s="1605"/>
      <c r="J263" s="1605"/>
      <c r="K263" s="1605"/>
      <c r="L263" s="1605"/>
      <c r="M263" s="1605"/>
      <c r="N263" s="1605"/>
      <c r="O263" s="1605"/>
      <c r="P263" s="1606"/>
      <c r="Q263" s="1670" t="s">
        <v>4254</v>
      </c>
      <c r="R263" s="1605"/>
      <c r="S263" s="1605"/>
      <c r="T263" s="1606"/>
      <c r="U263" s="1603">
        <v>0.86076000000000008</v>
      </c>
      <c r="V263" s="1585"/>
      <c r="W263" s="1585"/>
      <c r="X263" s="1585"/>
      <c r="Y263" s="1585"/>
      <c r="Z263" s="1585"/>
      <c r="AA263" s="1585"/>
      <c r="AB263" s="1585"/>
      <c r="AC263" s="1610"/>
      <c r="AD263" s="1603">
        <v>3.0987360000000002</v>
      </c>
      <c r="AE263" s="1585"/>
      <c r="AF263" s="1585"/>
      <c r="AG263" s="1585"/>
      <c r="AH263" s="1585"/>
      <c r="AI263" s="1585"/>
      <c r="AJ263" s="1585"/>
      <c r="AK263" s="1585"/>
      <c r="AL263" s="1610"/>
      <c r="AM263" s="1597"/>
      <c r="AN263" s="1598"/>
      <c r="AO263" s="1598"/>
      <c r="AP263" s="1598"/>
      <c r="AQ263" s="1598"/>
      <c r="AR263" s="1598"/>
      <c r="AS263" s="1598"/>
      <c r="AT263" s="1598"/>
      <c r="AU263" s="1599"/>
      <c r="AV263" s="1597"/>
      <c r="AW263" s="1598"/>
      <c r="AX263" s="1598"/>
      <c r="AY263" s="1598"/>
      <c r="AZ263" s="1598"/>
      <c r="BA263" s="1598"/>
      <c r="BB263" s="1598"/>
      <c r="BC263" s="1598"/>
      <c r="BD263" s="1599"/>
      <c r="BE263" s="1603">
        <v>82.15</v>
      </c>
      <c r="BF263" s="1585"/>
      <c r="BG263" s="1585"/>
      <c r="BH263" s="1585"/>
      <c r="BI263" s="1585"/>
      <c r="BJ263" s="1585"/>
      <c r="BK263" s="1585"/>
      <c r="BL263" s="1585"/>
      <c r="BM263" s="1610"/>
      <c r="BN263" s="1603">
        <v>295.74</v>
      </c>
      <c r="BO263" s="1585"/>
      <c r="BP263" s="1585"/>
      <c r="BQ263" s="1585"/>
      <c r="BR263" s="1585"/>
      <c r="BS263" s="1585"/>
      <c r="BT263" s="1585"/>
      <c r="BU263" s="1585"/>
      <c r="BV263" s="1610"/>
      <c r="BW263" s="764"/>
      <c r="BX263" s="764"/>
      <c r="BY263" s="764"/>
      <c r="BZ263" s="764"/>
      <c r="CA263" s="764"/>
      <c r="CB263" s="764"/>
      <c r="CC263" s="764"/>
      <c r="CD263" s="764"/>
      <c r="CE263" s="764"/>
      <c r="CF263" s="764"/>
      <c r="CG263" s="764"/>
      <c r="CH263" s="764"/>
      <c r="CI263" s="764"/>
      <c r="CJ263" s="764"/>
      <c r="CK263" s="764"/>
      <c r="CL263" s="764"/>
      <c r="CM263" s="764"/>
      <c r="CN263" s="764"/>
      <c r="CO263" s="764"/>
      <c r="CP263" s="764"/>
      <c r="CQ263" s="764"/>
      <c r="CR263" s="764"/>
      <c r="CS263" s="1597"/>
      <c r="CT263" s="1598"/>
      <c r="CU263" s="1598"/>
      <c r="CV263" s="1598"/>
      <c r="CW263" s="1598"/>
      <c r="CX263" s="1598"/>
      <c r="CY263" s="1598"/>
      <c r="CZ263" s="1598"/>
      <c r="DA263" s="1599"/>
      <c r="DB263" s="1597"/>
      <c r="DC263" s="1598"/>
      <c r="DD263" s="1598"/>
      <c r="DE263" s="1598"/>
      <c r="DF263" s="1598"/>
      <c r="DG263" s="1598"/>
      <c r="DH263" s="1598"/>
      <c r="DI263" s="1598"/>
      <c r="DJ263" s="1762"/>
      <c r="DM263" s="772"/>
    </row>
    <row r="264" spans="2:117" ht="24" customHeight="1">
      <c r="B264" s="1786"/>
      <c r="C264" s="1592"/>
      <c r="D264" s="1769"/>
      <c r="E264" s="1581"/>
      <c r="F264" s="1581"/>
      <c r="G264" s="1770"/>
      <c r="H264" s="1769"/>
      <c r="I264" s="1581"/>
      <c r="J264" s="1581"/>
      <c r="K264" s="1581"/>
      <c r="L264" s="1581"/>
      <c r="M264" s="1581"/>
      <c r="N264" s="1581"/>
      <c r="O264" s="1581"/>
      <c r="P264" s="1770"/>
      <c r="Q264" s="1672"/>
      <c r="R264" s="1608"/>
      <c r="S264" s="1608"/>
      <c r="T264" s="1609"/>
      <c r="U264" s="1582"/>
      <c r="V264" s="1583"/>
      <c r="W264" s="1583"/>
      <c r="X264" s="1583"/>
      <c r="Y264" s="1583"/>
      <c r="Z264" s="1583"/>
      <c r="AA264" s="1583"/>
      <c r="AB264" s="1583"/>
      <c r="AC264" s="1593"/>
      <c r="AD264" s="1582" t="s">
        <v>4397</v>
      </c>
      <c r="AE264" s="1583"/>
      <c r="AF264" s="1583">
        <v>8.4010176000000012</v>
      </c>
      <c r="AG264" s="1583"/>
      <c r="AH264" s="1583"/>
      <c r="AI264" s="1583"/>
      <c r="AJ264" s="1583"/>
      <c r="AK264" s="1583" t="s">
        <v>4465</v>
      </c>
      <c r="AL264" s="1593"/>
      <c r="AM264" s="1600"/>
      <c r="AN264" s="1601"/>
      <c r="AO264" s="1601"/>
      <c r="AP264" s="1601"/>
      <c r="AQ264" s="1601"/>
      <c r="AR264" s="1601"/>
      <c r="AS264" s="1601"/>
      <c r="AT264" s="1601"/>
      <c r="AU264" s="1602"/>
      <c r="AV264" s="1600"/>
      <c r="AW264" s="1601"/>
      <c r="AX264" s="1601"/>
      <c r="AY264" s="1601"/>
      <c r="AZ264" s="1601"/>
      <c r="BA264" s="1601"/>
      <c r="BB264" s="1601"/>
      <c r="BC264" s="1601"/>
      <c r="BD264" s="1602"/>
      <c r="BE264" s="1582"/>
      <c r="BF264" s="1583"/>
      <c r="BG264" s="1583"/>
      <c r="BH264" s="1583"/>
      <c r="BI264" s="1583"/>
      <c r="BJ264" s="1583"/>
      <c r="BK264" s="1583"/>
      <c r="BL264" s="1583"/>
      <c r="BM264" s="1593"/>
      <c r="BN264" s="1582" t="s">
        <v>4397</v>
      </c>
      <c r="BO264" s="1583"/>
      <c r="BP264" s="1583">
        <v>801.78399999999999</v>
      </c>
      <c r="BQ264" s="1583"/>
      <c r="BR264" s="1583"/>
      <c r="BS264" s="1583"/>
      <c r="BT264" s="1583"/>
      <c r="BU264" s="1583" t="s">
        <v>4465</v>
      </c>
      <c r="BV264" s="1593"/>
      <c r="BW264" s="764"/>
      <c r="BX264" s="764"/>
      <c r="BY264" s="764"/>
      <c r="BZ264" s="764"/>
      <c r="CA264" s="764"/>
      <c r="CB264" s="764"/>
      <c r="CC264" s="764"/>
      <c r="CD264" s="764"/>
      <c r="CE264" s="764"/>
      <c r="CF264" s="764"/>
      <c r="CG264" s="764"/>
      <c r="CH264" s="764"/>
      <c r="CI264" s="764"/>
      <c r="CJ264" s="764"/>
      <c r="CK264" s="764"/>
      <c r="CL264" s="764"/>
      <c r="CM264" s="764"/>
      <c r="CN264" s="764"/>
      <c r="CO264" s="764"/>
      <c r="CP264" s="764"/>
      <c r="CQ264" s="764"/>
      <c r="CR264" s="764"/>
      <c r="CS264" s="1600"/>
      <c r="CT264" s="1601"/>
      <c r="CU264" s="1601"/>
      <c r="CV264" s="1601"/>
      <c r="CW264" s="1601"/>
      <c r="CX264" s="1601"/>
      <c r="CY264" s="1601"/>
      <c r="CZ264" s="1601"/>
      <c r="DA264" s="1602"/>
      <c r="DB264" s="1600"/>
      <c r="DC264" s="1601"/>
      <c r="DD264" s="1601"/>
      <c r="DE264" s="1601"/>
      <c r="DF264" s="1601"/>
      <c r="DG264" s="1601"/>
      <c r="DH264" s="1601"/>
      <c r="DI264" s="1601"/>
      <c r="DJ264" s="1763"/>
    </row>
    <row r="265" spans="2:117" ht="24" customHeight="1">
      <c r="B265" s="1786"/>
      <c r="C265" s="1592"/>
      <c r="D265" s="1769"/>
      <c r="E265" s="1581"/>
      <c r="F265" s="1581"/>
      <c r="G265" s="1770"/>
      <c r="H265" s="1769"/>
      <c r="I265" s="1581"/>
      <c r="J265" s="1581"/>
      <c r="K265" s="1581"/>
      <c r="L265" s="1581"/>
      <c r="M265" s="1581"/>
      <c r="N265" s="1581"/>
      <c r="O265" s="1581"/>
      <c r="P265" s="1770"/>
      <c r="Q265" s="1670" t="s">
        <v>4598</v>
      </c>
      <c r="R265" s="1605"/>
      <c r="S265" s="1605"/>
      <c r="T265" s="1606"/>
      <c r="U265" s="1603">
        <v>67.23</v>
      </c>
      <c r="V265" s="1585"/>
      <c r="W265" s="1585"/>
      <c r="X265" s="1585"/>
      <c r="Y265" s="1585"/>
      <c r="Z265" s="1585"/>
      <c r="AA265" s="1585"/>
      <c r="AB265" s="1585"/>
      <c r="AC265" s="1610"/>
      <c r="AD265" s="1597"/>
      <c r="AE265" s="1598"/>
      <c r="AF265" s="1598"/>
      <c r="AG265" s="1598"/>
      <c r="AH265" s="1598"/>
      <c r="AI265" s="1598"/>
      <c r="AJ265" s="1598"/>
      <c r="AK265" s="1598"/>
      <c r="AL265" s="1599"/>
      <c r="AM265" s="1597"/>
      <c r="AN265" s="1598"/>
      <c r="AO265" s="1598"/>
      <c r="AP265" s="1598"/>
      <c r="AQ265" s="1598"/>
      <c r="AR265" s="1598"/>
      <c r="AS265" s="1598"/>
      <c r="AT265" s="1598"/>
      <c r="AU265" s="1599"/>
      <c r="AV265" s="1597"/>
      <c r="AW265" s="1598"/>
      <c r="AX265" s="1598"/>
      <c r="AY265" s="1598"/>
      <c r="AZ265" s="1598"/>
      <c r="BA265" s="1598"/>
      <c r="BB265" s="1598"/>
      <c r="BC265" s="1598"/>
      <c r="BD265" s="1599"/>
      <c r="BE265" s="1597"/>
      <c r="BF265" s="1598"/>
      <c r="BG265" s="1598"/>
      <c r="BH265" s="1598"/>
      <c r="BI265" s="1598"/>
      <c r="BJ265" s="1598"/>
      <c r="BK265" s="1598"/>
      <c r="BL265" s="1598"/>
      <c r="BM265" s="1599"/>
      <c r="BN265" s="1597"/>
      <c r="BO265" s="1598"/>
      <c r="BP265" s="1598"/>
      <c r="BQ265" s="1598"/>
      <c r="BR265" s="1598"/>
      <c r="BS265" s="1598"/>
      <c r="BT265" s="1598"/>
      <c r="BU265" s="1598"/>
      <c r="BV265" s="1599"/>
      <c r="BW265" s="764"/>
      <c r="BX265" s="764"/>
      <c r="BY265" s="764"/>
      <c r="BZ265" s="764"/>
      <c r="CA265" s="764"/>
      <c r="CB265" s="764"/>
      <c r="CC265" s="764"/>
      <c r="CD265" s="764"/>
      <c r="CE265" s="764"/>
      <c r="CF265" s="764"/>
      <c r="CG265" s="764"/>
      <c r="CH265" s="764"/>
      <c r="CI265" s="764"/>
      <c r="CJ265" s="764"/>
      <c r="CK265" s="764"/>
      <c r="CL265" s="764"/>
      <c r="CM265" s="764"/>
      <c r="CN265" s="764"/>
      <c r="CO265" s="764"/>
      <c r="CP265" s="764"/>
      <c r="CQ265" s="764"/>
      <c r="CR265" s="764"/>
      <c r="CS265" s="1597"/>
      <c r="CT265" s="1598"/>
      <c r="CU265" s="1598"/>
      <c r="CV265" s="1598"/>
      <c r="CW265" s="1598"/>
      <c r="CX265" s="1598"/>
      <c r="CY265" s="1598"/>
      <c r="CZ265" s="1598"/>
      <c r="DA265" s="1599"/>
      <c r="DB265" s="1597"/>
      <c r="DC265" s="1598"/>
      <c r="DD265" s="1598"/>
      <c r="DE265" s="1598"/>
      <c r="DF265" s="1598"/>
      <c r="DG265" s="1598"/>
      <c r="DH265" s="1598"/>
      <c r="DI265" s="1598"/>
      <c r="DJ265" s="1762"/>
    </row>
    <row r="266" spans="2:117" ht="24" customHeight="1">
      <c r="B266" s="1786"/>
      <c r="C266" s="1592"/>
      <c r="D266" s="1769"/>
      <c r="E266" s="1581"/>
      <c r="F266" s="1581"/>
      <c r="G266" s="1770"/>
      <c r="H266" s="1769"/>
      <c r="I266" s="1581"/>
      <c r="J266" s="1581"/>
      <c r="K266" s="1581"/>
      <c r="L266" s="1581"/>
      <c r="M266" s="1581"/>
      <c r="N266" s="1581"/>
      <c r="O266" s="1581"/>
      <c r="P266" s="1770"/>
      <c r="Q266" s="1672"/>
      <c r="R266" s="1608"/>
      <c r="S266" s="1608"/>
      <c r="T266" s="1609"/>
      <c r="U266" s="1582"/>
      <c r="V266" s="1583"/>
      <c r="W266" s="1583"/>
      <c r="X266" s="1583"/>
      <c r="Y266" s="1583"/>
      <c r="Z266" s="1583"/>
      <c r="AA266" s="1583"/>
      <c r="AB266" s="1583"/>
      <c r="AC266" s="1593"/>
      <c r="AD266" s="1600"/>
      <c r="AE266" s="1601"/>
      <c r="AF266" s="1601"/>
      <c r="AG266" s="1601"/>
      <c r="AH266" s="1601"/>
      <c r="AI266" s="1601"/>
      <c r="AJ266" s="1601"/>
      <c r="AK266" s="1601"/>
      <c r="AL266" s="1602"/>
      <c r="AM266" s="1600"/>
      <c r="AN266" s="1601"/>
      <c r="AO266" s="1601"/>
      <c r="AP266" s="1601"/>
      <c r="AQ266" s="1601"/>
      <c r="AR266" s="1601"/>
      <c r="AS266" s="1601"/>
      <c r="AT266" s="1601"/>
      <c r="AU266" s="1602"/>
      <c r="AV266" s="1600"/>
      <c r="AW266" s="1601"/>
      <c r="AX266" s="1601"/>
      <c r="AY266" s="1601"/>
      <c r="AZ266" s="1601"/>
      <c r="BA266" s="1601"/>
      <c r="BB266" s="1601"/>
      <c r="BC266" s="1601"/>
      <c r="BD266" s="1602"/>
      <c r="BE266" s="1600"/>
      <c r="BF266" s="1601"/>
      <c r="BG266" s="1601"/>
      <c r="BH266" s="1601"/>
      <c r="BI266" s="1601"/>
      <c r="BJ266" s="1601"/>
      <c r="BK266" s="1601"/>
      <c r="BL266" s="1601"/>
      <c r="BM266" s="1602"/>
      <c r="BN266" s="1600"/>
      <c r="BO266" s="1601"/>
      <c r="BP266" s="1601"/>
      <c r="BQ266" s="1601"/>
      <c r="BR266" s="1601"/>
      <c r="BS266" s="1601"/>
      <c r="BT266" s="1601"/>
      <c r="BU266" s="1601"/>
      <c r="BV266" s="1602"/>
      <c r="BW266" s="764"/>
      <c r="BX266" s="764"/>
      <c r="BY266" s="764"/>
      <c r="BZ266" s="764"/>
      <c r="CA266" s="764"/>
      <c r="CB266" s="764"/>
      <c r="CC266" s="764"/>
      <c r="CD266" s="764"/>
      <c r="CE266" s="764"/>
      <c r="CF266" s="764"/>
      <c r="CG266" s="764"/>
      <c r="CH266" s="764"/>
      <c r="CI266" s="764"/>
      <c r="CJ266" s="764"/>
      <c r="CK266" s="764"/>
      <c r="CL266" s="764"/>
      <c r="CM266" s="764"/>
      <c r="CN266" s="764"/>
      <c r="CO266" s="764"/>
      <c r="CP266" s="764"/>
      <c r="CQ266" s="764"/>
      <c r="CR266" s="764"/>
      <c r="CS266" s="1600"/>
      <c r="CT266" s="1601"/>
      <c r="CU266" s="1601"/>
      <c r="CV266" s="1601"/>
      <c r="CW266" s="1601"/>
      <c r="CX266" s="1601"/>
      <c r="CY266" s="1601"/>
      <c r="CZ266" s="1601"/>
      <c r="DA266" s="1602"/>
      <c r="DB266" s="1600"/>
      <c r="DC266" s="1601"/>
      <c r="DD266" s="1601"/>
      <c r="DE266" s="1601"/>
      <c r="DF266" s="1601"/>
      <c r="DG266" s="1601"/>
      <c r="DH266" s="1601"/>
      <c r="DI266" s="1601"/>
      <c r="DJ266" s="1763"/>
    </row>
    <row r="267" spans="2:117" ht="24" customHeight="1">
      <c r="B267" s="1786"/>
      <c r="C267" s="1592"/>
      <c r="D267" s="1769"/>
      <c r="E267" s="1581"/>
      <c r="F267" s="1581"/>
      <c r="G267" s="1770"/>
      <c r="H267" s="1670" t="s">
        <v>4262</v>
      </c>
      <c r="I267" s="1605"/>
      <c r="J267" s="1605"/>
      <c r="K267" s="1605"/>
      <c r="L267" s="1605"/>
      <c r="M267" s="1605"/>
      <c r="N267" s="1605"/>
      <c r="O267" s="1605"/>
      <c r="P267" s="1606"/>
      <c r="Q267" s="1670" t="s">
        <v>4254</v>
      </c>
      <c r="R267" s="1605"/>
      <c r="S267" s="1605"/>
      <c r="T267" s="1606"/>
      <c r="U267" s="1603">
        <v>0.8847600000000001</v>
      </c>
      <c r="V267" s="1585"/>
      <c r="W267" s="1585"/>
      <c r="X267" s="1585"/>
      <c r="Y267" s="1585"/>
      <c r="Z267" s="1585"/>
      <c r="AA267" s="1585"/>
      <c r="AB267" s="1585"/>
      <c r="AC267" s="1610"/>
      <c r="AD267" s="1603">
        <v>3.1851360000000004</v>
      </c>
      <c r="AE267" s="1585"/>
      <c r="AF267" s="1585"/>
      <c r="AG267" s="1585"/>
      <c r="AH267" s="1585"/>
      <c r="AI267" s="1585"/>
      <c r="AJ267" s="1585"/>
      <c r="AK267" s="1585"/>
      <c r="AL267" s="1610"/>
      <c r="AM267" s="1597"/>
      <c r="AN267" s="1598"/>
      <c r="AO267" s="1598"/>
      <c r="AP267" s="1598"/>
      <c r="AQ267" s="1598"/>
      <c r="AR267" s="1598"/>
      <c r="AS267" s="1598"/>
      <c r="AT267" s="1598"/>
      <c r="AU267" s="1599"/>
      <c r="AV267" s="1597"/>
      <c r="AW267" s="1598"/>
      <c r="AX267" s="1598"/>
      <c r="AY267" s="1598"/>
      <c r="AZ267" s="1598"/>
      <c r="BA267" s="1598"/>
      <c r="BB267" s="1598"/>
      <c r="BC267" s="1598"/>
      <c r="BD267" s="1599"/>
      <c r="BE267" s="1603">
        <v>83.16</v>
      </c>
      <c r="BF267" s="1585"/>
      <c r="BG267" s="1585"/>
      <c r="BH267" s="1585"/>
      <c r="BI267" s="1585"/>
      <c r="BJ267" s="1585"/>
      <c r="BK267" s="1585"/>
      <c r="BL267" s="1585"/>
      <c r="BM267" s="1610"/>
      <c r="BN267" s="1603">
        <v>299.37599999999998</v>
      </c>
      <c r="BO267" s="1585"/>
      <c r="BP267" s="1585"/>
      <c r="BQ267" s="1585"/>
      <c r="BR267" s="1585"/>
      <c r="BS267" s="1585"/>
      <c r="BT267" s="1585"/>
      <c r="BU267" s="1585"/>
      <c r="BV267" s="1610"/>
      <c r="BW267" s="764"/>
      <c r="BX267" s="764"/>
      <c r="BY267" s="764"/>
      <c r="BZ267" s="764"/>
      <c r="CA267" s="764"/>
      <c r="CB267" s="764"/>
      <c r="CC267" s="764"/>
      <c r="CD267" s="764"/>
      <c r="CE267" s="764"/>
      <c r="CF267" s="764"/>
      <c r="CG267" s="764"/>
      <c r="CH267" s="764"/>
      <c r="CI267" s="764"/>
      <c r="CJ267" s="764"/>
      <c r="CK267" s="764"/>
      <c r="CL267" s="764"/>
      <c r="CM267" s="764"/>
      <c r="CN267" s="764"/>
      <c r="CO267" s="764"/>
      <c r="CP267" s="764"/>
      <c r="CQ267" s="764"/>
      <c r="CR267" s="764"/>
      <c r="CS267" s="1597"/>
      <c r="CT267" s="1598"/>
      <c r="CU267" s="1598"/>
      <c r="CV267" s="1598"/>
      <c r="CW267" s="1598"/>
      <c r="CX267" s="1598"/>
      <c r="CY267" s="1598"/>
      <c r="CZ267" s="1598"/>
      <c r="DA267" s="1599"/>
      <c r="DB267" s="1597"/>
      <c r="DC267" s="1598"/>
      <c r="DD267" s="1598"/>
      <c r="DE267" s="1598"/>
      <c r="DF267" s="1598"/>
      <c r="DG267" s="1598"/>
      <c r="DH267" s="1598"/>
      <c r="DI267" s="1598"/>
      <c r="DJ267" s="1762"/>
      <c r="DM267" s="772"/>
    </row>
    <row r="268" spans="2:117" ht="24" customHeight="1">
      <c r="B268" s="1786"/>
      <c r="C268" s="1592"/>
      <c r="D268" s="1769"/>
      <c r="E268" s="1581"/>
      <c r="F268" s="1581"/>
      <c r="G268" s="1770"/>
      <c r="H268" s="1769"/>
      <c r="I268" s="1581"/>
      <c r="J268" s="1581"/>
      <c r="K268" s="1581"/>
      <c r="L268" s="1581"/>
      <c r="M268" s="1581"/>
      <c r="N268" s="1581"/>
      <c r="O268" s="1581"/>
      <c r="P268" s="1770"/>
      <c r="Q268" s="1672"/>
      <c r="R268" s="1608"/>
      <c r="S268" s="1608"/>
      <c r="T268" s="1609"/>
      <c r="U268" s="1582"/>
      <c r="V268" s="1583"/>
      <c r="W268" s="1583"/>
      <c r="X268" s="1583"/>
      <c r="Y268" s="1583"/>
      <c r="Z268" s="1583"/>
      <c r="AA268" s="1583"/>
      <c r="AB268" s="1583"/>
      <c r="AC268" s="1593"/>
      <c r="AD268" s="1582" t="s">
        <v>4397</v>
      </c>
      <c r="AE268" s="1583"/>
      <c r="AF268" s="1583">
        <v>8.635257600000001</v>
      </c>
      <c r="AG268" s="1583"/>
      <c r="AH268" s="1583"/>
      <c r="AI268" s="1583"/>
      <c r="AJ268" s="1583"/>
      <c r="AK268" s="1583" t="s">
        <v>4465</v>
      </c>
      <c r="AL268" s="1593"/>
      <c r="AM268" s="1600"/>
      <c r="AN268" s="1601"/>
      <c r="AO268" s="1601"/>
      <c r="AP268" s="1601"/>
      <c r="AQ268" s="1601"/>
      <c r="AR268" s="1601"/>
      <c r="AS268" s="1601"/>
      <c r="AT268" s="1601"/>
      <c r="AU268" s="1602"/>
      <c r="AV268" s="1600"/>
      <c r="AW268" s="1601"/>
      <c r="AX268" s="1601"/>
      <c r="AY268" s="1601"/>
      <c r="AZ268" s="1601"/>
      <c r="BA268" s="1601"/>
      <c r="BB268" s="1601"/>
      <c r="BC268" s="1601"/>
      <c r="BD268" s="1602"/>
      <c r="BE268" s="1582"/>
      <c r="BF268" s="1583"/>
      <c r="BG268" s="1583"/>
      <c r="BH268" s="1583"/>
      <c r="BI268" s="1583"/>
      <c r="BJ268" s="1583"/>
      <c r="BK268" s="1583"/>
      <c r="BL268" s="1583"/>
      <c r="BM268" s="1593"/>
      <c r="BN268" s="1582" t="s">
        <v>4397</v>
      </c>
      <c r="BO268" s="1583"/>
      <c r="BP268" s="1583">
        <v>811.64159999999993</v>
      </c>
      <c r="BQ268" s="1583"/>
      <c r="BR268" s="1583"/>
      <c r="BS268" s="1583"/>
      <c r="BT268" s="1583"/>
      <c r="BU268" s="1583" t="s">
        <v>4465</v>
      </c>
      <c r="BV268" s="1593"/>
      <c r="BW268" s="764"/>
      <c r="BX268" s="764"/>
      <c r="BY268" s="764"/>
      <c r="BZ268" s="764"/>
      <c r="CA268" s="764"/>
      <c r="CB268" s="764"/>
      <c r="CC268" s="764"/>
      <c r="CD268" s="764"/>
      <c r="CE268" s="764"/>
      <c r="CF268" s="764"/>
      <c r="CG268" s="764"/>
      <c r="CH268" s="764"/>
      <c r="CI268" s="764"/>
      <c r="CJ268" s="764"/>
      <c r="CK268" s="764"/>
      <c r="CL268" s="764"/>
      <c r="CM268" s="764"/>
      <c r="CN268" s="764"/>
      <c r="CO268" s="764"/>
      <c r="CP268" s="764"/>
      <c r="CQ268" s="764"/>
      <c r="CR268" s="764"/>
      <c r="CS268" s="1600"/>
      <c r="CT268" s="1601"/>
      <c r="CU268" s="1601"/>
      <c r="CV268" s="1601"/>
      <c r="CW268" s="1601"/>
      <c r="CX268" s="1601"/>
      <c r="CY268" s="1601"/>
      <c r="CZ268" s="1601"/>
      <c r="DA268" s="1602"/>
      <c r="DB268" s="1600"/>
      <c r="DC268" s="1601"/>
      <c r="DD268" s="1601"/>
      <c r="DE268" s="1601"/>
      <c r="DF268" s="1601"/>
      <c r="DG268" s="1601"/>
      <c r="DH268" s="1601"/>
      <c r="DI268" s="1601"/>
      <c r="DJ268" s="1763"/>
    </row>
    <row r="269" spans="2:117" ht="24" customHeight="1">
      <c r="B269" s="1786"/>
      <c r="C269" s="1592"/>
      <c r="D269" s="1769"/>
      <c r="E269" s="1581"/>
      <c r="F269" s="1581"/>
      <c r="G269" s="1770"/>
      <c r="H269" s="1769"/>
      <c r="I269" s="1581"/>
      <c r="J269" s="1581"/>
      <c r="K269" s="1581"/>
      <c r="L269" s="1581"/>
      <c r="M269" s="1581"/>
      <c r="N269" s="1581"/>
      <c r="O269" s="1581"/>
      <c r="P269" s="1770"/>
      <c r="Q269" s="1670" t="s">
        <v>4598</v>
      </c>
      <c r="R269" s="1605"/>
      <c r="S269" s="1605"/>
      <c r="T269" s="1606"/>
      <c r="U269" s="1603">
        <v>69.23</v>
      </c>
      <c r="V269" s="1585"/>
      <c r="W269" s="1585"/>
      <c r="X269" s="1585"/>
      <c r="Y269" s="1585"/>
      <c r="Z269" s="1585"/>
      <c r="AA269" s="1585"/>
      <c r="AB269" s="1585"/>
      <c r="AC269" s="1610"/>
      <c r="AD269" s="1597"/>
      <c r="AE269" s="1598"/>
      <c r="AF269" s="1598"/>
      <c r="AG269" s="1598"/>
      <c r="AH269" s="1598"/>
      <c r="AI269" s="1598"/>
      <c r="AJ269" s="1598"/>
      <c r="AK269" s="1598"/>
      <c r="AL269" s="1599"/>
      <c r="AM269" s="1597"/>
      <c r="AN269" s="1598"/>
      <c r="AO269" s="1598"/>
      <c r="AP269" s="1598"/>
      <c r="AQ269" s="1598"/>
      <c r="AR269" s="1598"/>
      <c r="AS269" s="1598"/>
      <c r="AT269" s="1598"/>
      <c r="AU269" s="1599"/>
      <c r="AV269" s="1597"/>
      <c r="AW269" s="1598"/>
      <c r="AX269" s="1598"/>
      <c r="AY269" s="1598"/>
      <c r="AZ269" s="1598"/>
      <c r="BA269" s="1598"/>
      <c r="BB269" s="1598"/>
      <c r="BC269" s="1598"/>
      <c r="BD269" s="1599"/>
      <c r="BE269" s="1597"/>
      <c r="BF269" s="1598"/>
      <c r="BG269" s="1598"/>
      <c r="BH269" s="1598"/>
      <c r="BI269" s="1598"/>
      <c r="BJ269" s="1598"/>
      <c r="BK269" s="1598"/>
      <c r="BL269" s="1598"/>
      <c r="BM269" s="1599"/>
      <c r="BN269" s="1597"/>
      <c r="BO269" s="1598"/>
      <c r="BP269" s="1598"/>
      <c r="BQ269" s="1598"/>
      <c r="BR269" s="1598"/>
      <c r="BS269" s="1598"/>
      <c r="BT269" s="1598"/>
      <c r="BU269" s="1598"/>
      <c r="BV269" s="1599"/>
      <c r="BW269" s="764"/>
      <c r="BX269" s="764"/>
      <c r="BY269" s="764"/>
      <c r="BZ269" s="764"/>
      <c r="CA269" s="764"/>
      <c r="CB269" s="764"/>
      <c r="CC269" s="764"/>
      <c r="CD269" s="764"/>
      <c r="CE269" s="764"/>
      <c r="CF269" s="764"/>
      <c r="CG269" s="764"/>
      <c r="CH269" s="764"/>
      <c r="CI269" s="764"/>
      <c r="CJ269" s="764"/>
      <c r="CK269" s="764"/>
      <c r="CL269" s="764"/>
      <c r="CM269" s="764"/>
      <c r="CN269" s="764"/>
      <c r="CO269" s="764"/>
      <c r="CP269" s="764"/>
      <c r="CQ269" s="764"/>
      <c r="CR269" s="764"/>
      <c r="CS269" s="1597"/>
      <c r="CT269" s="1598"/>
      <c r="CU269" s="1598"/>
      <c r="CV269" s="1598"/>
      <c r="CW269" s="1598"/>
      <c r="CX269" s="1598"/>
      <c r="CY269" s="1598"/>
      <c r="CZ269" s="1598"/>
      <c r="DA269" s="1599"/>
      <c r="DB269" s="1597"/>
      <c r="DC269" s="1598"/>
      <c r="DD269" s="1598"/>
      <c r="DE269" s="1598"/>
      <c r="DF269" s="1598"/>
      <c r="DG269" s="1598"/>
      <c r="DH269" s="1598"/>
      <c r="DI269" s="1598"/>
      <c r="DJ269" s="1762"/>
    </row>
    <row r="270" spans="2:117" ht="24" customHeight="1">
      <c r="B270" s="1786"/>
      <c r="C270" s="1592"/>
      <c r="D270" s="1769"/>
      <c r="E270" s="1581"/>
      <c r="F270" s="1581"/>
      <c r="G270" s="1770"/>
      <c r="H270" s="1769"/>
      <c r="I270" s="1581"/>
      <c r="J270" s="1581"/>
      <c r="K270" s="1581"/>
      <c r="L270" s="1581"/>
      <c r="M270" s="1581"/>
      <c r="N270" s="1581"/>
      <c r="O270" s="1581"/>
      <c r="P270" s="1770"/>
      <c r="Q270" s="1672"/>
      <c r="R270" s="1608"/>
      <c r="S270" s="1608"/>
      <c r="T270" s="1609"/>
      <c r="U270" s="1582"/>
      <c r="V270" s="1583"/>
      <c r="W270" s="1583"/>
      <c r="X270" s="1583"/>
      <c r="Y270" s="1583"/>
      <c r="Z270" s="1583"/>
      <c r="AA270" s="1583"/>
      <c r="AB270" s="1583"/>
      <c r="AC270" s="1593"/>
      <c r="AD270" s="1600"/>
      <c r="AE270" s="1601"/>
      <c r="AF270" s="1601"/>
      <c r="AG270" s="1601"/>
      <c r="AH270" s="1601"/>
      <c r="AI270" s="1601"/>
      <c r="AJ270" s="1601"/>
      <c r="AK270" s="1601"/>
      <c r="AL270" s="1602"/>
      <c r="AM270" s="1600"/>
      <c r="AN270" s="1601"/>
      <c r="AO270" s="1601"/>
      <c r="AP270" s="1601"/>
      <c r="AQ270" s="1601"/>
      <c r="AR270" s="1601"/>
      <c r="AS270" s="1601"/>
      <c r="AT270" s="1601"/>
      <c r="AU270" s="1602"/>
      <c r="AV270" s="1600"/>
      <c r="AW270" s="1601"/>
      <c r="AX270" s="1601"/>
      <c r="AY270" s="1601"/>
      <c r="AZ270" s="1601"/>
      <c r="BA270" s="1601"/>
      <c r="BB270" s="1601"/>
      <c r="BC270" s="1601"/>
      <c r="BD270" s="1602"/>
      <c r="BE270" s="1600"/>
      <c r="BF270" s="1601"/>
      <c r="BG270" s="1601"/>
      <c r="BH270" s="1601"/>
      <c r="BI270" s="1601"/>
      <c r="BJ270" s="1601"/>
      <c r="BK270" s="1601"/>
      <c r="BL270" s="1601"/>
      <c r="BM270" s="1602"/>
      <c r="BN270" s="1600"/>
      <c r="BO270" s="1601"/>
      <c r="BP270" s="1601"/>
      <c r="BQ270" s="1601"/>
      <c r="BR270" s="1601"/>
      <c r="BS270" s="1601"/>
      <c r="BT270" s="1601"/>
      <c r="BU270" s="1601"/>
      <c r="BV270" s="1602"/>
      <c r="BW270" s="764"/>
      <c r="BX270" s="764"/>
      <c r="BY270" s="764"/>
      <c r="BZ270" s="764"/>
      <c r="CA270" s="764"/>
      <c r="CB270" s="764"/>
      <c r="CC270" s="764"/>
      <c r="CD270" s="764"/>
      <c r="CE270" s="764"/>
      <c r="CF270" s="764"/>
      <c r="CG270" s="764"/>
      <c r="CH270" s="764"/>
      <c r="CI270" s="764"/>
      <c r="CJ270" s="764"/>
      <c r="CK270" s="764"/>
      <c r="CL270" s="764"/>
      <c r="CM270" s="764"/>
      <c r="CN270" s="764"/>
      <c r="CO270" s="764"/>
      <c r="CP270" s="764"/>
      <c r="CQ270" s="764"/>
      <c r="CR270" s="764"/>
      <c r="CS270" s="1600"/>
      <c r="CT270" s="1601"/>
      <c r="CU270" s="1601"/>
      <c r="CV270" s="1601"/>
      <c r="CW270" s="1601"/>
      <c r="CX270" s="1601"/>
      <c r="CY270" s="1601"/>
      <c r="CZ270" s="1601"/>
      <c r="DA270" s="1602"/>
      <c r="DB270" s="1600"/>
      <c r="DC270" s="1601"/>
      <c r="DD270" s="1601"/>
      <c r="DE270" s="1601"/>
      <c r="DF270" s="1601"/>
      <c r="DG270" s="1601"/>
      <c r="DH270" s="1601"/>
      <c r="DI270" s="1601"/>
      <c r="DJ270" s="1763"/>
    </row>
    <row r="271" spans="2:117" ht="24" customHeight="1">
      <c r="B271" s="1786"/>
      <c r="C271" s="1592"/>
      <c r="D271" s="1769"/>
      <c r="E271" s="1581"/>
      <c r="F271" s="1581"/>
      <c r="G271" s="1770"/>
      <c r="H271" s="1765" t="s">
        <v>4401</v>
      </c>
      <c r="I271" s="1766"/>
      <c r="J271" s="1605" t="s">
        <v>3095</v>
      </c>
      <c r="K271" s="1588" t="s">
        <v>7249</v>
      </c>
      <c r="L271" s="1588"/>
      <c r="M271" s="1588"/>
      <c r="N271" s="1588"/>
      <c r="O271" s="1588"/>
      <c r="P271" s="1606" t="s">
        <v>3096</v>
      </c>
      <c r="Q271" s="1670" t="s">
        <v>4254</v>
      </c>
      <c r="R271" s="1605"/>
      <c r="S271" s="1605"/>
      <c r="T271" s="1606"/>
      <c r="U271" s="1603">
        <v>0.90876000000000012</v>
      </c>
      <c r="V271" s="1585"/>
      <c r="W271" s="1585"/>
      <c r="X271" s="1585"/>
      <c r="Y271" s="1585"/>
      <c r="Z271" s="1585"/>
      <c r="AA271" s="1585"/>
      <c r="AB271" s="1585"/>
      <c r="AC271" s="1610"/>
      <c r="AD271" s="1603">
        <v>3.2715360000000007</v>
      </c>
      <c r="AE271" s="1585"/>
      <c r="AF271" s="1585"/>
      <c r="AG271" s="1585"/>
      <c r="AH271" s="1585"/>
      <c r="AI271" s="1585"/>
      <c r="AJ271" s="1585"/>
      <c r="AK271" s="1585"/>
      <c r="AL271" s="1610"/>
      <c r="AM271" s="1597"/>
      <c r="AN271" s="1598"/>
      <c r="AO271" s="1598"/>
      <c r="AP271" s="1598"/>
      <c r="AQ271" s="1598"/>
      <c r="AR271" s="1598"/>
      <c r="AS271" s="1598"/>
      <c r="AT271" s="1598"/>
      <c r="AU271" s="1599"/>
      <c r="AV271" s="1597"/>
      <c r="AW271" s="1598"/>
      <c r="AX271" s="1598"/>
      <c r="AY271" s="1598"/>
      <c r="AZ271" s="1598"/>
      <c r="BA271" s="1598"/>
      <c r="BB271" s="1598"/>
      <c r="BC271" s="1598"/>
      <c r="BD271" s="1599"/>
      <c r="BE271" s="1603">
        <v>84.17</v>
      </c>
      <c r="BF271" s="1585"/>
      <c r="BG271" s="1585"/>
      <c r="BH271" s="1585"/>
      <c r="BI271" s="1585"/>
      <c r="BJ271" s="1585"/>
      <c r="BK271" s="1585"/>
      <c r="BL271" s="1585"/>
      <c r="BM271" s="1610"/>
      <c r="BN271" s="1603">
        <v>303.012</v>
      </c>
      <c r="BO271" s="1585"/>
      <c r="BP271" s="1585"/>
      <c r="BQ271" s="1585"/>
      <c r="BR271" s="1585"/>
      <c r="BS271" s="1585"/>
      <c r="BT271" s="1585"/>
      <c r="BU271" s="1585"/>
      <c r="BV271" s="1610"/>
      <c r="BW271" s="764"/>
      <c r="BX271" s="764"/>
      <c r="BY271" s="764"/>
      <c r="BZ271" s="764"/>
      <c r="CA271" s="764"/>
      <c r="CB271" s="764"/>
      <c r="CC271" s="764"/>
      <c r="CD271" s="764"/>
      <c r="CE271" s="764"/>
      <c r="CF271" s="764"/>
      <c r="CG271" s="764"/>
      <c r="CH271" s="764"/>
      <c r="CI271" s="764"/>
      <c r="CJ271" s="764"/>
      <c r="CK271" s="764"/>
      <c r="CL271" s="764"/>
      <c r="CM271" s="764"/>
      <c r="CN271" s="764"/>
      <c r="CO271" s="764"/>
      <c r="CP271" s="764"/>
      <c r="CQ271" s="764"/>
      <c r="CR271" s="764"/>
      <c r="CS271" s="1597"/>
      <c r="CT271" s="1598"/>
      <c r="CU271" s="1598"/>
      <c r="CV271" s="1598"/>
      <c r="CW271" s="1598"/>
      <c r="CX271" s="1598"/>
      <c r="CY271" s="1598"/>
      <c r="CZ271" s="1598"/>
      <c r="DA271" s="1599"/>
      <c r="DB271" s="1597"/>
      <c r="DC271" s="1598"/>
      <c r="DD271" s="1598"/>
      <c r="DE271" s="1598"/>
      <c r="DF271" s="1598"/>
      <c r="DG271" s="1598"/>
      <c r="DH271" s="1598"/>
      <c r="DI271" s="1598"/>
      <c r="DJ271" s="1762"/>
      <c r="DM271" s="772"/>
    </row>
    <row r="272" spans="2:117" ht="24" customHeight="1">
      <c r="B272" s="1786"/>
      <c r="C272" s="1592"/>
      <c r="D272" s="1769"/>
      <c r="E272" s="1581"/>
      <c r="F272" s="1581"/>
      <c r="G272" s="1770"/>
      <c r="H272" s="1767"/>
      <c r="I272" s="1768"/>
      <c r="J272" s="1581"/>
      <c r="K272" s="1591"/>
      <c r="L272" s="1591"/>
      <c r="M272" s="1591"/>
      <c r="N272" s="1591"/>
      <c r="O272" s="1591"/>
      <c r="P272" s="1770"/>
      <c r="Q272" s="1672"/>
      <c r="R272" s="1608"/>
      <c r="S272" s="1608"/>
      <c r="T272" s="1609"/>
      <c r="U272" s="1582"/>
      <c r="V272" s="1583"/>
      <c r="W272" s="1583"/>
      <c r="X272" s="1583"/>
      <c r="Y272" s="1583"/>
      <c r="Z272" s="1583"/>
      <c r="AA272" s="1583"/>
      <c r="AB272" s="1583"/>
      <c r="AC272" s="1593"/>
      <c r="AD272" s="1582" t="s">
        <v>4397</v>
      </c>
      <c r="AE272" s="1583"/>
      <c r="AF272" s="1583">
        <v>8.8694976000000008</v>
      </c>
      <c r="AG272" s="1583"/>
      <c r="AH272" s="1583"/>
      <c r="AI272" s="1583"/>
      <c r="AJ272" s="1583"/>
      <c r="AK272" s="1583" t="s">
        <v>4465</v>
      </c>
      <c r="AL272" s="1593"/>
      <c r="AM272" s="1600"/>
      <c r="AN272" s="1601"/>
      <c r="AO272" s="1601"/>
      <c r="AP272" s="1601"/>
      <c r="AQ272" s="1601"/>
      <c r="AR272" s="1601"/>
      <c r="AS272" s="1601"/>
      <c r="AT272" s="1601"/>
      <c r="AU272" s="1602"/>
      <c r="AV272" s="1600"/>
      <c r="AW272" s="1601"/>
      <c r="AX272" s="1601"/>
      <c r="AY272" s="1601"/>
      <c r="AZ272" s="1601"/>
      <c r="BA272" s="1601"/>
      <c r="BB272" s="1601"/>
      <c r="BC272" s="1601"/>
      <c r="BD272" s="1602"/>
      <c r="BE272" s="1582"/>
      <c r="BF272" s="1583"/>
      <c r="BG272" s="1583"/>
      <c r="BH272" s="1583"/>
      <c r="BI272" s="1583"/>
      <c r="BJ272" s="1583"/>
      <c r="BK272" s="1583"/>
      <c r="BL272" s="1583"/>
      <c r="BM272" s="1593"/>
      <c r="BN272" s="1582" t="s">
        <v>4397</v>
      </c>
      <c r="BO272" s="1583"/>
      <c r="BP272" s="1583">
        <v>821.49919999999997</v>
      </c>
      <c r="BQ272" s="1583"/>
      <c r="BR272" s="1583"/>
      <c r="BS272" s="1583"/>
      <c r="BT272" s="1583"/>
      <c r="BU272" s="1583" t="s">
        <v>4465</v>
      </c>
      <c r="BV272" s="1593"/>
      <c r="BW272" s="764"/>
      <c r="BX272" s="764"/>
      <c r="BY272" s="764"/>
      <c r="BZ272" s="764"/>
      <c r="CA272" s="764"/>
      <c r="CB272" s="764"/>
      <c r="CC272" s="764"/>
      <c r="CD272" s="764"/>
      <c r="CE272" s="764"/>
      <c r="CF272" s="764"/>
      <c r="CG272" s="764"/>
      <c r="CH272" s="764"/>
      <c r="CI272" s="764"/>
      <c r="CJ272" s="764"/>
      <c r="CK272" s="764"/>
      <c r="CL272" s="764"/>
      <c r="CM272" s="764"/>
      <c r="CN272" s="764"/>
      <c r="CO272" s="764"/>
      <c r="CP272" s="764"/>
      <c r="CQ272" s="764"/>
      <c r="CR272" s="764"/>
      <c r="CS272" s="1600"/>
      <c r="CT272" s="1601"/>
      <c r="CU272" s="1601"/>
      <c r="CV272" s="1601"/>
      <c r="CW272" s="1601"/>
      <c r="CX272" s="1601"/>
      <c r="CY272" s="1601"/>
      <c r="CZ272" s="1601"/>
      <c r="DA272" s="1602"/>
      <c r="DB272" s="1600"/>
      <c r="DC272" s="1601"/>
      <c r="DD272" s="1601"/>
      <c r="DE272" s="1601"/>
      <c r="DF272" s="1601"/>
      <c r="DG272" s="1601"/>
      <c r="DH272" s="1601"/>
      <c r="DI272" s="1601"/>
      <c r="DJ272" s="1763"/>
    </row>
    <row r="273" spans="2:117" ht="24" customHeight="1">
      <c r="B273" s="1786"/>
      <c r="C273" s="1592"/>
      <c r="D273" s="1769"/>
      <c r="E273" s="1581"/>
      <c r="F273" s="1581"/>
      <c r="G273" s="1770"/>
      <c r="H273" s="1767"/>
      <c r="I273" s="1768"/>
      <c r="J273" s="1581"/>
      <c r="K273" s="1591"/>
      <c r="L273" s="1591"/>
      <c r="M273" s="1591"/>
      <c r="N273" s="1591"/>
      <c r="O273" s="1591"/>
      <c r="P273" s="1770"/>
      <c r="Q273" s="1670" t="s">
        <v>4598</v>
      </c>
      <c r="R273" s="1605"/>
      <c r="S273" s="1605"/>
      <c r="T273" s="1606"/>
      <c r="U273" s="1603">
        <v>71.23</v>
      </c>
      <c r="V273" s="1585"/>
      <c r="W273" s="1585"/>
      <c r="X273" s="1585"/>
      <c r="Y273" s="1585"/>
      <c r="Z273" s="1585"/>
      <c r="AA273" s="1585"/>
      <c r="AB273" s="1585"/>
      <c r="AC273" s="1610"/>
      <c r="AD273" s="1597"/>
      <c r="AE273" s="1598"/>
      <c r="AF273" s="1598"/>
      <c r="AG273" s="1598"/>
      <c r="AH273" s="1598"/>
      <c r="AI273" s="1598"/>
      <c r="AJ273" s="1598"/>
      <c r="AK273" s="1598"/>
      <c r="AL273" s="1599"/>
      <c r="AM273" s="1597"/>
      <c r="AN273" s="1598"/>
      <c r="AO273" s="1598"/>
      <c r="AP273" s="1598"/>
      <c r="AQ273" s="1598"/>
      <c r="AR273" s="1598"/>
      <c r="AS273" s="1598"/>
      <c r="AT273" s="1598"/>
      <c r="AU273" s="1599"/>
      <c r="AV273" s="1597"/>
      <c r="AW273" s="1598"/>
      <c r="AX273" s="1598"/>
      <c r="AY273" s="1598"/>
      <c r="AZ273" s="1598"/>
      <c r="BA273" s="1598"/>
      <c r="BB273" s="1598"/>
      <c r="BC273" s="1598"/>
      <c r="BD273" s="1599"/>
      <c r="BE273" s="1597"/>
      <c r="BF273" s="1598"/>
      <c r="BG273" s="1598"/>
      <c r="BH273" s="1598"/>
      <c r="BI273" s="1598"/>
      <c r="BJ273" s="1598"/>
      <c r="BK273" s="1598"/>
      <c r="BL273" s="1598"/>
      <c r="BM273" s="1599"/>
      <c r="BN273" s="1597"/>
      <c r="BO273" s="1598"/>
      <c r="BP273" s="1598"/>
      <c r="BQ273" s="1598"/>
      <c r="BR273" s="1598"/>
      <c r="BS273" s="1598"/>
      <c r="BT273" s="1598"/>
      <c r="BU273" s="1598"/>
      <c r="BV273" s="1599"/>
      <c r="BW273" s="764"/>
      <c r="BX273" s="764"/>
      <c r="BY273" s="764"/>
      <c r="BZ273" s="764"/>
      <c r="CA273" s="764"/>
      <c r="CB273" s="764"/>
      <c r="CC273" s="764"/>
      <c r="CD273" s="764"/>
      <c r="CE273" s="764"/>
      <c r="CF273" s="764"/>
      <c r="CG273" s="764"/>
      <c r="CH273" s="764"/>
      <c r="CI273" s="764"/>
      <c r="CJ273" s="764"/>
      <c r="CK273" s="764"/>
      <c r="CL273" s="764"/>
      <c r="CM273" s="764"/>
      <c r="CN273" s="764"/>
      <c r="CO273" s="764"/>
      <c r="CP273" s="764"/>
      <c r="CQ273" s="764"/>
      <c r="CR273" s="764"/>
      <c r="CS273" s="1597"/>
      <c r="CT273" s="1598"/>
      <c r="CU273" s="1598"/>
      <c r="CV273" s="1598"/>
      <c r="CW273" s="1598"/>
      <c r="CX273" s="1598"/>
      <c r="CY273" s="1598"/>
      <c r="CZ273" s="1598"/>
      <c r="DA273" s="1599"/>
      <c r="DB273" s="1597"/>
      <c r="DC273" s="1598"/>
      <c r="DD273" s="1598"/>
      <c r="DE273" s="1598"/>
      <c r="DF273" s="1598"/>
      <c r="DG273" s="1598"/>
      <c r="DH273" s="1598"/>
      <c r="DI273" s="1598"/>
      <c r="DJ273" s="1762"/>
    </row>
    <row r="274" spans="2:117" ht="24" customHeight="1">
      <c r="B274" s="1786"/>
      <c r="C274" s="1592"/>
      <c r="D274" s="1769"/>
      <c r="E274" s="1581"/>
      <c r="F274" s="1581"/>
      <c r="G274" s="1770"/>
      <c r="H274" s="1767"/>
      <c r="I274" s="1768"/>
      <c r="J274" s="1608"/>
      <c r="K274" s="1764"/>
      <c r="L274" s="1764"/>
      <c r="M274" s="1764"/>
      <c r="N274" s="1764"/>
      <c r="O274" s="1764"/>
      <c r="P274" s="1609"/>
      <c r="Q274" s="1672"/>
      <c r="R274" s="1608"/>
      <c r="S274" s="1608"/>
      <c r="T274" s="1609"/>
      <c r="U274" s="1582"/>
      <c r="V274" s="1583"/>
      <c r="W274" s="1583"/>
      <c r="X274" s="1583"/>
      <c r="Y274" s="1583"/>
      <c r="Z274" s="1583"/>
      <c r="AA274" s="1583"/>
      <c r="AB274" s="1583"/>
      <c r="AC274" s="1593"/>
      <c r="AD274" s="1600"/>
      <c r="AE274" s="1601"/>
      <c r="AF274" s="1601"/>
      <c r="AG274" s="1601"/>
      <c r="AH274" s="1601"/>
      <c r="AI274" s="1601"/>
      <c r="AJ274" s="1601"/>
      <c r="AK274" s="1601"/>
      <c r="AL274" s="1602"/>
      <c r="AM274" s="1600"/>
      <c r="AN274" s="1601"/>
      <c r="AO274" s="1601"/>
      <c r="AP274" s="1601"/>
      <c r="AQ274" s="1601"/>
      <c r="AR274" s="1601"/>
      <c r="AS274" s="1601"/>
      <c r="AT274" s="1601"/>
      <c r="AU274" s="1602"/>
      <c r="AV274" s="1600"/>
      <c r="AW274" s="1601"/>
      <c r="AX274" s="1601"/>
      <c r="AY274" s="1601"/>
      <c r="AZ274" s="1601"/>
      <c r="BA274" s="1601"/>
      <c r="BB274" s="1601"/>
      <c r="BC274" s="1601"/>
      <c r="BD274" s="1602"/>
      <c r="BE274" s="1600"/>
      <c r="BF274" s="1601"/>
      <c r="BG274" s="1601"/>
      <c r="BH274" s="1601"/>
      <c r="BI274" s="1601"/>
      <c r="BJ274" s="1601"/>
      <c r="BK274" s="1601"/>
      <c r="BL274" s="1601"/>
      <c r="BM274" s="1602"/>
      <c r="BN274" s="1600"/>
      <c r="BO274" s="1601"/>
      <c r="BP274" s="1601"/>
      <c r="BQ274" s="1601"/>
      <c r="BR274" s="1601"/>
      <c r="BS274" s="1601"/>
      <c r="BT274" s="1601"/>
      <c r="BU274" s="1601"/>
      <c r="BV274" s="1602"/>
      <c r="BW274" s="764"/>
      <c r="BX274" s="764"/>
      <c r="BY274" s="764"/>
      <c r="BZ274" s="764"/>
      <c r="CA274" s="764"/>
      <c r="CB274" s="764"/>
      <c r="CC274" s="764"/>
      <c r="CD274" s="764"/>
      <c r="CE274" s="764"/>
      <c r="CF274" s="764"/>
      <c r="CG274" s="764"/>
      <c r="CH274" s="764"/>
      <c r="CI274" s="764"/>
      <c r="CJ274" s="764"/>
      <c r="CK274" s="764"/>
      <c r="CL274" s="764"/>
      <c r="CM274" s="764"/>
      <c r="CN274" s="764"/>
      <c r="CO274" s="764"/>
      <c r="CP274" s="764"/>
      <c r="CQ274" s="764"/>
      <c r="CR274" s="764"/>
      <c r="CS274" s="1600"/>
      <c r="CT274" s="1601"/>
      <c r="CU274" s="1601"/>
      <c r="CV274" s="1601"/>
      <c r="CW274" s="1601"/>
      <c r="CX274" s="1601"/>
      <c r="CY274" s="1601"/>
      <c r="CZ274" s="1601"/>
      <c r="DA274" s="1602"/>
      <c r="DB274" s="1600"/>
      <c r="DC274" s="1601"/>
      <c r="DD274" s="1601"/>
      <c r="DE274" s="1601"/>
      <c r="DF274" s="1601"/>
      <c r="DG274" s="1601"/>
      <c r="DH274" s="1601"/>
      <c r="DI274" s="1601"/>
      <c r="DJ274" s="1763"/>
    </row>
    <row r="275" spans="2:117" ht="24" customHeight="1">
      <c r="B275" s="1786"/>
      <c r="C275" s="1592"/>
      <c r="D275" s="1769"/>
      <c r="E275" s="1581"/>
      <c r="F275" s="1581"/>
      <c r="G275" s="1770"/>
      <c r="H275" s="1767"/>
      <c r="I275" s="1768"/>
      <c r="J275" s="1605" t="s">
        <v>3095</v>
      </c>
      <c r="K275" s="1588" t="s">
        <v>7250</v>
      </c>
      <c r="L275" s="1588"/>
      <c r="M275" s="1588"/>
      <c r="N275" s="1588"/>
      <c r="O275" s="1588"/>
      <c r="P275" s="1606" t="s">
        <v>3096</v>
      </c>
      <c r="Q275" s="1670" t="s">
        <v>4254</v>
      </c>
      <c r="R275" s="1605"/>
      <c r="S275" s="1605"/>
      <c r="T275" s="1606"/>
      <c r="U275" s="1603">
        <v>0.93276000000000014</v>
      </c>
      <c r="V275" s="1585"/>
      <c r="W275" s="1585"/>
      <c r="X275" s="1585"/>
      <c r="Y275" s="1585"/>
      <c r="Z275" s="1585"/>
      <c r="AA275" s="1585"/>
      <c r="AB275" s="1585"/>
      <c r="AC275" s="1610"/>
      <c r="AD275" s="1603">
        <v>3.3579360000000005</v>
      </c>
      <c r="AE275" s="1585"/>
      <c r="AF275" s="1585"/>
      <c r="AG275" s="1585"/>
      <c r="AH275" s="1585"/>
      <c r="AI275" s="1585"/>
      <c r="AJ275" s="1585"/>
      <c r="AK275" s="1585"/>
      <c r="AL275" s="1610"/>
      <c r="AM275" s="1597"/>
      <c r="AN275" s="1598"/>
      <c r="AO275" s="1598"/>
      <c r="AP275" s="1598"/>
      <c r="AQ275" s="1598"/>
      <c r="AR275" s="1598"/>
      <c r="AS275" s="1598"/>
      <c r="AT275" s="1598"/>
      <c r="AU275" s="1599"/>
      <c r="AV275" s="1597"/>
      <c r="AW275" s="1598"/>
      <c r="AX275" s="1598"/>
      <c r="AY275" s="1598"/>
      <c r="AZ275" s="1598"/>
      <c r="BA275" s="1598"/>
      <c r="BB275" s="1598"/>
      <c r="BC275" s="1598"/>
      <c r="BD275" s="1599"/>
      <c r="BE275" s="1603">
        <v>85.19</v>
      </c>
      <c r="BF275" s="1585"/>
      <c r="BG275" s="1585"/>
      <c r="BH275" s="1585"/>
      <c r="BI275" s="1585"/>
      <c r="BJ275" s="1585"/>
      <c r="BK275" s="1585"/>
      <c r="BL275" s="1585"/>
      <c r="BM275" s="1610"/>
      <c r="BN275" s="1603">
        <v>306.68400000000003</v>
      </c>
      <c r="BO275" s="1585"/>
      <c r="BP275" s="1585"/>
      <c r="BQ275" s="1585"/>
      <c r="BR275" s="1585"/>
      <c r="BS275" s="1585"/>
      <c r="BT275" s="1585"/>
      <c r="BU275" s="1585"/>
      <c r="BV275" s="1610"/>
      <c r="BW275" s="764"/>
      <c r="BX275" s="764"/>
      <c r="BY275" s="764"/>
      <c r="BZ275" s="764"/>
      <c r="CA275" s="764"/>
      <c r="CB275" s="764"/>
      <c r="CC275" s="764"/>
      <c r="CD275" s="764"/>
      <c r="CE275" s="764"/>
      <c r="CF275" s="764"/>
      <c r="CG275" s="764"/>
      <c r="CH275" s="764"/>
      <c r="CI275" s="764"/>
      <c r="CJ275" s="764"/>
      <c r="CK275" s="764"/>
      <c r="CL275" s="764"/>
      <c r="CM275" s="764"/>
      <c r="CN275" s="764"/>
      <c r="CO275" s="764"/>
      <c r="CP275" s="764"/>
      <c r="CQ275" s="764"/>
      <c r="CR275" s="764"/>
      <c r="CS275" s="1597"/>
      <c r="CT275" s="1598"/>
      <c r="CU275" s="1598"/>
      <c r="CV275" s="1598"/>
      <c r="CW275" s="1598"/>
      <c r="CX275" s="1598"/>
      <c r="CY275" s="1598"/>
      <c r="CZ275" s="1598"/>
      <c r="DA275" s="1599"/>
      <c r="DB275" s="1597"/>
      <c r="DC275" s="1598"/>
      <c r="DD275" s="1598"/>
      <c r="DE275" s="1598"/>
      <c r="DF275" s="1598"/>
      <c r="DG275" s="1598"/>
      <c r="DH275" s="1598"/>
      <c r="DI275" s="1598"/>
      <c r="DJ275" s="1762"/>
      <c r="DM275" s="772"/>
    </row>
    <row r="276" spans="2:117" ht="24" customHeight="1">
      <c r="B276" s="1786"/>
      <c r="C276" s="1592"/>
      <c r="D276" s="1769"/>
      <c r="E276" s="1581"/>
      <c r="F276" s="1581"/>
      <c r="G276" s="1770"/>
      <c r="H276" s="1767"/>
      <c r="I276" s="1768"/>
      <c r="J276" s="1581"/>
      <c r="K276" s="1591"/>
      <c r="L276" s="1591"/>
      <c r="M276" s="1591"/>
      <c r="N276" s="1591"/>
      <c r="O276" s="1591"/>
      <c r="P276" s="1770"/>
      <c r="Q276" s="1672"/>
      <c r="R276" s="1608"/>
      <c r="S276" s="1608"/>
      <c r="T276" s="1609"/>
      <c r="U276" s="1582"/>
      <c r="V276" s="1583"/>
      <c r="W276" s="1583"/>
      <c r="X276" s="1583"/>
      <c r="Y276" s="1583"/>
      <c r="Z276" s="1583"/>
      <c r="AA276" s="1583"/>
      <c r="AB276" s="1583"/>
      <c r="AC276" s="1593"/>
      <c r="AD276" s="1582" t="s">
        <v>4397</v>
      </c>
      <c r="AE276" s="1583"/>
      <c r="AF276" s="1583">
        <v>9.1037376000000005</v>
      </c>
      <c r="AG276" s="1583"/>
      <c r="AH276" s="1583"/>
      <c r="AI276" s="1583"/>
      <c r="AJ276" s="1583"/>
      <c r="AK276" s="1583" t="s">
        <v>4465</v>
      </c>
      <c r="AL276" s="1593"/>
      <c r="AM276" s="1600"/>
      <c r="AN276" s="1601"/>
      <c r="AO276" s="1601"/>
      <c r="AP276" s="1601"/>
      <c r="AQ276" s="1601"/>
      <c r="AR276" s="1601"/>
      <c r="AS276" s="1601"/>
      <c r="AT276" s="1601"/>
      <c r="AU276" s="1602"/>
      <c r="AV276" s="1600"/>
      <c r="AW276" s="1601"/>
      <c r="AX276" s="1601"/>
      <c r="AY276" s="1601"/>
      <c r="AZ276" s="1601"/>
      <c r="BA276" s="1601"/>
      <c r="BB276" s="1601"/>
      <c r="BC276" s="1601"/>
      <c r="BD276" s="1602"/>
      <c r="BE276" s="1582"/>
      <c r="BF276" s="1583"/>
      <c r="BG276" s="1583"/>
      <c r="BH276" s="1583"/>
      <c r="BI276" s="1583"/>
      <c r="BJ276" s="1583"/>
      <c r="BK276" s="1583"/>
      <c r="BL276" s="1583"/>
      <c r="BM276" s="1593"/>
      <c r="BN276" s="1582" t="s">
        <v>4397</v>
      </c>
      <c r="BO276" s="1583"/>
      <c r="BP276" s="1583">
        <v>831.45439999999996</v>
      </c>
      <c r="BQ276" s="1583"/>
      <c r="BR276" s="1583"/>
      <c r="BS276" s="1583"/>
      <c r="BT276" s="1583"/>
      <c r="BU276" s="1583" t="s">
        <v>4465</v>
      </c>
      <c r="BV276" s="1593"/>
      <c r="BW276" s="764"/>
      <c r="BX276" s="764"/>
      <c r="BY276" s="764"/>
      <c r="BZ276" s="764"/>
      <c r="CA276" s="764"/>
      <c r="CB276" s="764"/>
      <c r="CC276" s="764"/>
      <c r="CD276" s="764"/>
      <c r="CE276" s="764"/>
      <c r="CF276" s="764"/>
      <c r="CG276" s="764"/>
      <c r="CH276" s="764"/>
      <c r="CI276" s="764"/>
      <c r="CJ276" s="764"/>
      <c r="CK276" s="764"/>
      <c r="CL276" s="764"/>
      <c r="CM276" s="764"/>
      <c r="CN276" s="764"/>
      <c r="CO276" s="764"/>
      <c r="CP276" s="764"/>
      <c r="CQ276" s="764"/>
      <c r="CR276" s="764"/>
      <c r="CS276" s="1600"/>
      <c r="CT276" s="1601"/>
      <c r="CU276" s="1601"/>
      <c r="CV276" s="1601"/>
      <c r="CW276" s="1601"/>
      <c r="CX276" s="1601"/>
      <c r="CY276" s="1601"/>
      <c r="CZ276" s="1601"/>
      <c r="DA276" s="1602"/>
      <c r="DB276" s="1600"/>
      <c r="DC276" s="1601"/>
      <c r="DD276" s="1601"/>
      <c r="DE276" s="1601"/>
      <c r="DF276" s="1601"/>
      <c r="DG276" s="1601"/>
      <c r="DH276" s="1601"/>
      <c r="DI276" s="1601"/>
      <c r="DJ276" s="1763"/>
    </row>
    <row r="277" spans="2:117" ht="24" customHeight="1">
      <c r="B277" s="1786"/>
      <c r="C277" s="1592"/>
      <c r="D277" s="1769"/>
      <c r="E277" s="1581"/>
      <c r="F277" s="1581"/>
      <c r="G277" s="1770"/>
      <c r="H277" s="1767"/>
      <c r="I277" s="1768"/>
      <c r="J277" s="1581"/>
      <c r="K277" s="1591"/>
      <c r="L277" s="1591"/>
      <c r="M277" s="1591"/>
      <c r="N277" s="1591"/>
      <c r="O277" s="1591"/>
      <c r="P277" s="1770"/>
      <c r="Q277" s="1670" t="s">
        <v>4598</v>
      </c>
      <c r="R277" s="1605"/>
      <c r="S277" s="1605"/>
      <c r="T277" s="1606"/>
      <c r="U277" s="1603">
        <v>73.23</v>
      </c>
      <c r="V277" s="1585"/>
      <c r="W277" s="1585"/>
      <c r="X277" s="1585"/>
      <c r="Y277" s="1585"/>
      <c r="Z277" s="1585"/>
      <c r="AA277" s="1585"/>
      <c r="AB277" s="1585"/>
      <c r="AC277" s="1610"/>
      <c r="AD277" s="1597"/>
      <c r="AE277" s="1598"/>
      <c r="AF277" s="1598"/>
      <c r="AG277" s="1598"/>
      <c r="AH277" s="1598"/>
      <c r="AI277" s="1598"/>
      <c r="AJ277" s="1598"/>
      <c r="AK277" s="1598"/>
      <c r="AL277" s="1599"/>
      <c r="AM277" s="1597"/>
      <c r="AN277" s="1598"/>
      <c r="AO277" s="1598"/>
      <c r="AP277" s="1598"/>
      <c r="AQ277" s="1598"/>
      <c r="AR277" s="1598"/>
      <c r="AS277" s="1598"/>
      <c r="AT277" s="1598"/>
      <c r="AU277" s="1599"/>
      <c r="AV277" s="1597"/>
      <c r="AW277" s="1598"/>
      <c r="AX277" s="1598"/>
      <c r="AY277" s="1598"/>
      <c r="AZ277" s="1598"/>
      <c r="BA277" s="1598"/>
      <c r="BB277" s="1598"/>
      <c r="BC277" s="1598"/>
      <c r="BD277" s="1599"/>
      <c r="BE277" s="1597"/>
      <c r="BF277" s="1598"/>
      <c r="BG277" s="1598"/>
      <c r="BH277" s="1598"/>
      <c r="BI277" s="1598"/>
      <c r="BJ277" s="1598"/>
      <c r="BK277" s="1598"/>
      <c r="BL277" s="1598"/>
      <c r="BM277" s="1599"/>
      <c r="BN277" s="1597"/>
      <c r="BO277" s="1598"/>
      <c r="BP277" s="1598"/>
      <c r="BQ277" s="1598"/>
      <c r="BR277" s="1598"/>
      <c r="BS277" s="1598"/>
      <c r="BT277" s="1598"/>
      <c r="BU277" s="1598"/>
      <c r="BV277" s="1599"/>
      <c r="BW277" s="764"/>
      <c r="BX277" s="764"/>
      <c r="BY277" s="764"/>
      <c r="BZ277" s="764"/>
      <c r="CA277" s="764"/>
      <c r="CB277" s="764"/>
      <c r="CC277" s="764"/>
      <c r="CD277" s="764"/>
      <c r="CE277" s="764"/>
      <c r="CF277" s="764"/>
      <c r="CG277" s="764"/>
      <c r="CH277" s="764"/>
      <c r="CI277" s="764"/>
      <c r="CJ277" s="764"/>
      <c r="CK277" s="764"/>
      <c r="CL277" s="764"/>
      <c r="CM277" s="764"/>
      <c r="CN277" s="764"/>
      <c r="CO277" s="764"/>
      <c r="CP277" s="764"/>
      <c r="CQ277" s="764"/>
      <c r="CR277" s="764"/>
      <c r="CS277" s="1597"/>
      <c r="CT277" s="1598"/>
      <c r="CU277" s="1598"/>
      <c r="CV277" s="1598"/>
      <c r="CW277" s="1598"/>
      <c r="CX277" s="1598"/>
      <c r="CY277" s="1598"/>
      <c r="CZ277" s="1598"/>
      <c r="DA277" s="1599"/>
      <c r="DB277" s="1597"/>
      <c r="DC277" s="1598"/>
      <c r="DD277" s="1598"/>
      <c r="DE277" s="1598"/>
      <c r="DF277" s="1598"/>
      <c r="DG277" s="1598"/>
      <c r="DH277" s="1598"/>
      <c r="DI277" s="1598"/>
      <c r="DJ277" s="1762"/>
    </row>
    <row r="278" spans="2:117" ht="24" customHeight="1">
      <c r="B278" s="1786"/>
      <c r="C278" s="1592"/>
      <c r="D278" s="1769"/>
      <c r="E278" s="1581"/>
      <c r="F278" s="1581"/>
      <c r="G278" s="1770"/>
      <c r="H278" s="1767"/>
      <c r="I278" s="1768"/>
      <c r="J278" s="1608"/>
      <c r="K278" s="1764"/>
      <c r="L278" s="1764"/>
      <c r="M278" s="1764"/>
      <c r="N278" s="1764"/>
      <c r="O278" s="1764"/>
      <c r="P278" s="1609"/>
      <c r="Q278" s="1672"/>
      <c r="R278" s="1608"/>
      <c r="S278" s="1608"/>
      <c r="T278" s="1609"/>
      <c r="U278" s="1582"/>
      <c r="V278" s="1583"/>
      <c r="W278" s="1583"/>
      <c r="X278" s="1583"/>
      <c r="Y278" s="1583"/>
      <c r="Z278" s="1583"/>
      <c r="AA278" s="1583"/>
      <c r="AB278" s="1583"/>
      <c r="AC278" s="1593"/>
      <c r="AD278" s="1600"/>
      <c r="AE278" s="1601"/>
      <c r="AF278" s="1601"/>
      <c r="AG278" s="1601"/>
      <c r="AH278" s="1601"/>
      <c r="AI278" s="1601"/>
      <c r="AJ278" s="1601"/>
      <c r="AK278" s="1601"/>
      <c r="AL278" s="1602"/>
      <c r="AM278" s="1600"/>
      <c r="AN278" s="1601"/>
      <c r="AO278" s="1601"/>
      <c r="AP278" s="1601"/>
      <c r="AQ278" s="1601"/>
      <c r="AR278" s="1601"/>
      <c r="AS278" s="1601"/>
      <c r="AT278" s="1601"/>
      <c r="AU278" s="1602"/>
      <c r="AV278" s="1600"/>
      <c r="AW278" s="1601"/>
      <c r="AX278" s="1601"/>
      <c r="AY278" s="1601"/>
      <c r="AZ278" s="1601"/>
      <c r="BA278" s="1601"/>
      <c r="BB278" s="1601"/>
      <c r="BC278" s="1601"/>
      <c r="BD278" s="1602"/>
      <c r="BE278" s="1600"/>
      <c r="BF278" s="1601"/>
      <c r="BG278" s="1601"/>
      <c r="BH278" s="1601"/>
      <c r="BI278" s="1601"/>
      <c r="BJ278" s="1601"/>
      <c r="BK278" s="1601"/>
      <c r="BL278" s="1601"/>
      <c r="BM278" s="1602"/>
      <c r="BN278" s="1600"/>
      <c r="BO278" s="1601"/>
      <c r="BP278" s="1601"/>
      <c r="BQ278" s="1601"/>
      <c r="BR278" s="1601"/>
      <c r="BS278" s="1601"/>
      <c r="BT278" s="1601"/>
      <c r="BU278" s="1601"/>
      <c r="BV278" s="1602"/>
      <c r="BW278" s="764"/>
      <c r="BX278" s="764"/>
      <c r="BY278" s="764"/>
      <c r="BZ278" s="764"/>
      <c r="CA278" s="764"/>
      <c r="CB278" s="764"/>
      <c r="CC278" s="764"/>
      <c r="CD278" s="764"/>
      <c r="CE278" s="764"/>
      <c r="CF278" s="764"/>
      <c r="CG278" s="764"/>
      <c r="CH278" s="764"/>
      <c r="CI278" s="764"/>
      <c r="CJ278" s="764"/>
      <c r="CK278" s="764"/>
      <c r="CL278" s="764"/>
      <c r="CM278" s="764"/>
      <c r="CN278" s="764"/>
      <c r="CO278" s="764"/>
      <c r="CP278" s="764"/>
      <c r="CQ278" s="764"/>
      <c r="CR278" s="764"/>
      <c r="CS278" s="1600"/>
      <c r="CT278" s="1601"/>
      <c r="CU278" s="1601"/>
      <c r="CV278" s="1601"/>
      <c r="CW278" s="1601"/>
      <c r="CX278" s="1601"/>
      <c r="CY278" s="1601"/>
      <c r="CZ278" s="1601"/>
      <c r="DA278" s="1602"/>
      <c r="DB278" s="1600"/>
      <c r="DC278" s="1601"/>
      <c r="DD278" s="1601"/>
      <c r="DE278" s="1601"/>
      <c r="DF278" s="1601"/>
      <c r="DG278" s="1601"/>
      <c r="DH278" s="1601"/>
      <c r="DI278" s="1601"/>
      <c r="DJ278" s="1763"/>
    </row>
    <row r="279" spans="2:117" ht="24" customHeight="1">
      <c r="B279" s="1786"/>
      <c r="C279" s="1592"/>
      <c r="D279" s="1769"/>
      <c r="E279" s="1581"/>
      <c r="F279" s="1581"/>
      <c r="G279" s="1770"/>
      <c r="H279" s="1765" t="s">
        <v>4402</v>
      </c>
      <c r="I279" s="1766"/>
      <c r="J279" s="1670" t="s">
        <v>4263</v>
      </c>
      <c r="K279" s="1605"/>
      <c r="L279" s="1605"/>
      <c r="M279" s="1605"/>
      <c r="N279" s="1605"/>
      <c r="O279" s="1605"/>
      <c r="P279" s="1606"/>
      <c r="Q279" s="1670" t="s">
        <v>4254</v>
      </c>
      <c r="R279" s="1605"/>
      <c r="S279" s="1605"/>
      <c r="T279" s="1606"/>
      <c r="U279" s="1603">
        <v>0.95676000000000005</v>
      </c>
      <c r="V279" s="1585"/>
      <c r="W279" s="1585"/>
      <c r="X279" s="1585"/>
      <c r="Y279" s="1585"/>
      <c r="Z279" s="1585"/>
      <c r="AA279" s="1585"/>
      <c r="AB279" s="1585"/>
      <c r="AC279" s="1610"/>
      <c r="AD279" s="1603">
        <v>8.266406400000001</v>
      </c>
      <c r="AE279" s="1585"/>
      <c r="AF279" s="1585"/>
      <c r="AG279" s="1585"/>
      <c r="AH279" s="1585"/>
      <c r="AI279" s="1585"/>
      <c r="AJ279" s="1585"/>
      <c r="AK279" s="1585"/>
      <c r="AL279" s="1610"/>
      <c r="AM279" s="1597"/>
      <c r="AN279" s="1598"/>
      <c r="AO279" s="1598"/>
      <c r="AP279" s="1598"/>
      <c r="AQ279" s="1598"/>
      <c r="AR279" s="1598"/>
      <c r="AS279" s="1598"/>
      <c r="AT279" s="1598"/>
      <c r="AU279" s="1599"/>
      <c r="AV279" s="1597"/>
      <c r="AW279" s="1598"/>
      <c r="AX279" s="1598"/>
      <c r="AY279" s="1598"/>
      <c r="AZ279" s="1598"/>
      <c r="BA279" s="1598"/>
      <c r="BB279" s="1598"/>
      <c r="BC279" s="1598"/>
      <c r="BD279" s="1599"/>
      <c r="BE279" s="1603">
        <v>86.67</v>
      </c>
      <c r="BF279" s="1585"/>
      <c r="BG279" s="1585"/>
      <c r="BH279" s="1585"/>
      <c r="BI279" s="1585"/>
      <c r="BJ279" s="1585"/>
      <c r="BK279" s="1585"/>
      <c r="BL279" s="1585"/>
      <c r="BM279" s="1610"/>
      <c r="BN279" s="1603">
        <v>748.82880000000011</v>
      </c>
      <c r="BO279" s="1585"/>
      <c r="BP279" s="1585"/>
      <c r="BQ279" s="1585"/>
      <c r="BR279" s="1585"/>
      <c r="BS279" s="1585"/>
      <c r="BT279" s="1585"/>
      <c r="BU279" s="1585"/>
      <c r="BV279" s="1610"/>
      <c r="BW279" s="764"/>
      <c r="BX279" s="764"/>
      <c r="BY279" s="764"/>
      <c r="BZ279" s="764"/>
      <c r="CA279" s="764"/>
      <c r="CB279" s="764"/>
      <c r="CC279" s="764"/>
      <c r="CD279" s="764"/>
      <c r="CE279" s="764"/>
      <c r="CF279" s="764"/>
      <c r="CG279" s="764"/>
      <c r="CH279" s="764"/>
      <c r="CI279" s="764"/>
      <c r="CJ279" s="764"/>
      <c r="CK279" s="764"/>
      <c r="CL279" s="764"/>
      <c r="CM279" s="764"/>
      <c r="CN279" s="764"/>
      <c r="CO279" s="764"/>
      <c r="CP279" s="764"/>
      <c r="CQ279" s="764"/>
      <c r="CR279" s="764"/>
      <c r="CS279" s="1597"/>
      <c r="CT279" s="1598"/>
      <c r="CU279" s="1598"/>
      <c r="CV279" s="1598"/>
      <c r="CW279" s="1598"/>
      <c r="CX279" s="1598"/>
      <c r="CY279" s="1598"/>
      <c r="CZ279" s="1598"/>
      <c r="DA279" s="1599"/>
      <c r="DB279" s="1597"/>
      <c r="DC279" s="1598"/>
      <c r="DD279" s="1598"/>
      <c r="DE279" s="1598"/>
      <c r="DF279" s="1598"/>
      <c r="DG279" s="1598"/>
      <c r="DH279" s="1598"/>
      <c r="DI279" s="1598"/>
      <c r="DJ279" s="1762"/>
      <c r="DM279" s="772"/>
    </row>
    <row r="280" spans="2:117" ht="24" customHeight="1">
      <c r="B280" s="1786"/>
      <c r="C280" s="1592"/>
      <c r="D280" s="1769"/>
      <c r="E280" s="1581"/>
      <c r="F280" s="1581"/>
      <c r="G280" s="1770"/>
      <c r="H280" s="1767"/>
      <c r="I280" s="1768"/>
      <c r="J280" s="1769"/>
      <c r="K280" s="1581"/>
      <c r="L280" s="1581"/>
      <c r="M280" s="1581"/>
      <c r="N280" s="1581"/>
      <c r="O280" s="1581"/>
      <c r="P280" s="1770"/>
      <c r="Q280" s="1672"/>
      <c r="R280" s="1608"/>
      <c r="S280" s="1608"/>
      <c r="T280" s="1609"/>
      <c r="U280" s="1582"/>
      <c r="V280" s="1583"/>
      <c r="W280" s="1583"/>
      <c r="X280" s="1583"/>
      <c r="Y280" s="1583"/>
      <c r="Z280" s="1583"/>
      <c r="AA280" s="1583"/>
      <c r="AB280" s="1583"/>
      <c r="AC280" s="1593"/>
      <c r="AD280" s="1582" t="s">
        <v>4397</v>
      </c>
      <c r="AE280" s="1583"/>
      <c r="AF280" s="1583">
        <v>9.3379776000000003</v>
      </c>
      <c r="AG280" s="1583"/>
      <c r="AH280" s="1583"/>
      <c r="AI280" s="1583"/>
      <c r="AJ280" s="1583"/>
      <c r="AK280" s="1583" t="s">
        <v>4465</v>
      </c>
      <c r="AL280" s="1593"/>
      <c r="AM280" s="1600"/>
      <c r="AN280" s="1601"/>
      <c r="AO280" s="1601"/>
      <c r="AP280" s="1601"/>
      <c r="AQ280" s="1601"/>
      <c r="AR280" s="1601"/>
      <c r="AS280" s="1601"/>
      <c r="AT280" s="1601"/>
      <c r="AU280" s="1602"/>
      <c r="AV280" s="1600"/>
      <c r="AW280" s="1601"/>
      <c r="AX280" s="1601"/>
      <c r="AY280" s="1601"/>
      <c r="AZ280" s="1601"/>
      <c r="BA280" s="1601"/>
      <c r="BB280" s="1601"/>
      <c r="BC280" s="1601"/>
      <c r="BD280" s="1602"/>
      <c r="BE280" s="1582"/>
      <c r="BF280" s="1583"/>
      <c r="BG280" s="1583"/>
      <c r="BH280" s="1583"/>
      <c r="BI280" s="1583"/>
      <c r="BJ280" s="1583"/>
      <c r="BK280" s="1583"/>
      <c r="BL280" s="1583"/>
      <c r="BM280" s="1593"/>
      <c r="BN280" s="1582" t="s">
        <v>4397</v>
      </c>
      <c r="BO280" s="1583"/>
      <c r="BP280" s="1583">
        <v>845.89919999999995</v>
      </c>
      <c r="BQ280" s="1583"/>
      <c r="BR280" s="1583"/>
      <c r="BS280" s="1583"/>
      <c r="BT280" s="1583"/>
      <c r="BU280" s="1583" t="s">
        <v>4465</v>
      </c>
      <c r="BV280" s="1593"/>
      <c r="BW280" s="764"/>
      <c r="BX280" s="764"/>
      <c r="BY280" s="764"/>
      <c r="BZ280" s="764"/>
      <c r="CA280" s="764"/>
      <c r="CB280" s="764"/>
      <c r="CC280" s="764"/>
      <c r="CD280" s="764"/>
      <c r="CE280" s="764"/>
      <c r="CF280" s="764"/>
      <c r="CG280" s="764"/>
      <c r="CH280" s="764"/>
      <c r="CI280" s="764"/>
      <c r="CJ280" s="764"/>
      <c r="CK280" s="764"/>
      <c r="CL280" s="764"/>
      <c r="CM280" s="764"/>
      <c r="CN280" s="764"/>
      <c r="CO280" s="764"/>
      <c r="CP280" s="764"/>
      <c r="CQ280" s="764"/>
      <c r="CR280" s="764"/>
      <c r="CS280" s="1600"/>
      <c r="CT280" s="1601"/>
      <c r="CU280" s="1601"/>
      <c r="CV280" s="1601"/>
      <c r="CW280" s="1601"/>
      <c r="CX280" s="1601"/>
      <c r="CY280" s="1601"/>
      <c r="CZ280" s="1601"/>
      <c r="DA280" s="1602"/>
      <c r="DB280" s="1600"/>
      <c r="DC280" s="1601"/>
      <c r="DD280" s="1601"/>
      <c r="DE280" s="1601"/>
      <c r="DF280" s="1601"/>
      <c r="DG280" s="1601"/>
      <c r="DH280" s="1601"/>
      <c r="DI280" s="1601"/>
      <c r="DJ280" s="1763"/>
    </row>
    <row r="281" spans="2:117" ht="24" customHeight="1">
      <c r="B281" s="1786"/>
      <c r="C281" s="1592"/>
      <c r="D281" s="1769"/>
      <c r="E281" s="1581"/>
      <c r="F281" s="1581"/>
      <c r="G281" s="1770"/>
      <c r="H281" s="1767"/>
      <c r="I281" s="1768"/>
      <c r="J281" s="1670" t="s">
        <v>4264</v>
      </c>
      <c r="K281" s="1605"/>
      <c r="L281" s="1605"/>
      <c r="M281" s="1605"/>
      <c r="N281" s="1605"/>
      <c r="O281" s="1605"/>
      <c r="P281" s="1606"/>
      <c r="Q281" s="1670" t="s">
        <v>4254</v>
      </c>
      <c r="R281" s="1605"/>
      <c r="S281" s="1605"/>
      <c r="T281" s="1606"/>
      <c r="U281" s="1603">
        <v>0.96876000000000007</v>
      </c>
      <c r="V281" s="1585"/>
      <c r="W281" s="1585"/>
      <c r="X281" s="1585"/>
      <c r="Y281" s="1585"/>
      <c r="Z281" s="1585"/>
      <c r="AA281" s="1585"/>
      <c r="AB281" s="1585"/>
      <c r="AC281" s="1610"/>
      <c r="AD281" s="1603">
        <v>8.3700864000000017</v>
      </c>
      <c r="AE281" s="1585"/>
      <c r="AF281" s="1585"/>
      <c r="AG281" s="1585"/>
      <c r="AH281" s="1585"/>
      <c r="AI281" s="1585"/>
      <c r="AJ281" s="1585"/>
      <c r="AK281" s="1585"/>
      <c r="AL281" s="1610"/>
      <c r="AM281" s="1597"/>
      <c r="AN281" s="1598"/>
      <c r="AO281" s="1598"/>
      <c r="AP281" s="1598"/>
      <c r="AQ281" s="1598"/>
      <c r="AR281" s="1598"/>
      <c r="AS281" s="1598"/>
      <c r="AT281" s="1598"/>
      <c r="AU281" s="1599"/>
      <c r="AV281" s="1597"/>
      <c r="AW281" s="1598"/>
      <c r="AX281" s="1598"/>
      <c r="AY281" s="1598"/>
      <c r="AZ281" s="1598"/>
      <c r="BA281" s="1598"/>
      <c r="BB281" s="1598"/>
      <c r="BC281" s="1598"/>
      <c r="BD281" s="1599"/>
      <c r="BE281" s="1603">
        <v>87.67</v>
      </c>
      <c r="BF281" s="1585"/>
      <c r="BG281" s="1585"/>
      <c r="BH281" s="1585"/>
      <c r="BI281" s="1585"/>
      <c r="BJ281" s="1585"/>
      <c r="BK281" s="1585"/>
      <c r="BL281" s="1585"/>
      <c r="BM281" s="1610"/>
      <c r="BN281" s="1603">
        <v>757.4688000000001</v>
      </c>
      <c r="BO281" s="1585"/>
      <c r="BP281" s="1585"/>
      <c r="BQ281" s="1585"/>
      <c r="BR281" s="1585"/>
      <c r="BS281" s="1585"/>
      <c r="BT281" s="1585"/>
      <c r="BU281" s="1585"/>
      <c r="BV281" s="1610"/>
      <c r="BW281" s="764"/>
      <c r="BX281" s="764"/>
      <c r="BY281" s="764"/>
      <c r="BZ281" s="764"/>
      <c r="CA281" s="764"/>
      <c r="CB281" s="764"/>
      <c r="CC281" s="764"/>
      <c r="CD281" s="764"/>
      <c r="CE281" s="764"/>
      <c r="CF281" s="764"/>
      <c r="CG281" s="764"/>
      <c r="CH281" s="764"/>
      <c r="CI281" s="764"/>
      <c r="CJ281" s="764"/>
      <c r="CK281" s="764"/>
      <c r="CL281" s="764"/>
      <c r="CM281" s="764"/>
      <c r="CN281" s="764"/>
      <c r="CO281" s="764"/>
      <c r="CP281" s="764"/>
      <c r="CQ281" s="764"/>
      <c r="CR281" s="764"/>
      <c r="CS281" s="1597"/>
      <c r="CT281" s="1598"/>
      <c r="CU281" s="1598"/>
      <c r="CV281" s="1598"/>
      <c r="CW281" s="1598"/>
      <c r="CX281" s="1598"/>
      <c r="CY281" s="1598"/>
      <c r="CZ281" s="1598"/>
      <c r="DA281" s="1599"/>
      <c r="DB281" s="1597"/>
      <c r="DC281" s="1598"/>
      <c r="DD281" s="1598"/>
      <c r="DE281" s="1598"/>
      <c r="DF281" s="1598"/>
      <c r="DG281" s="1598"/>
      <c r="DH281" s="1598"/>
      <c r="DI281" s="1598"/>
      <c r="DJ281" s="1762"/>
      <c r="DM281" s="772"/>
    </row>
    <row r="282" spans="2:117" ht="24" customHeight="1">
      <c r="B282" s="1786"/>
      <c r="C282" s="1592"/>
      <c r="D282" s="1769"/>
      <c r="E282" s="1581"/>
      <c r="F282" s="1581"/>
      <c r="G282" s="1770"/>
      <c r="H282" s="1767"/>
      <c r="I282" s="1768"/>
      <c r="J282" s="1769"/>
      <c r="K282" s="1581"/>
      <c r="L282" s="1581"/>
      <c r="M282" s="1581"/>
      <c r="N282" s="1581"/>
      <c r="O282" s="1581"/>
      <c r="P282" s="1770"/>
      <c r="Q282" s="1672"/>
      <c r="R282" s="1608"/>
      <c r="S282" s="1608"/>
      <c r="T282" s="1609"/>
      <c r="U282" s="1582"/>
      <c r="V282" s="1583"/>
      <c r="W282" s="1583"/>
      <c r="X282" s="1583"/>
      <c r="Y282" s="1583"/>
      <c r="Z282" s="1583"/>
      <c r="AA282" s="1583"/>
      <c r="AB282" s="1583"/>
      <c r="AC282" s="1593"/>
      <c r="AD282" s="1582" t="s">
        <v>4397</v>
      </c>
      <c r="AE282" s="1583"/>
      <c r="AF282" s="1583">
        <v>9.4550976000000002</v>
      </c>
      <c r="AG282" s="1583"/>
      <c r="AH282" s="1583"/>
      <c r="AI282" s="1583"/>
      <c r="AJ282" s="1583"/>
      <c r="AK282" s="1583" t="s">
        <v>4465</v>
      </c>
      <c r="AL282" s="1593"/>
      <c r="AM282" s="1600"/>
      <c r="AN282" s="1601"/>
      <c r="AO282" s="1601"/>
      <c r="AP282" s="1601"/>
      <c r="AQ282" s="1601"/>
      <c r="AR282" s="1601"/>
      <c r="AS282" s="1601"/>
      <c r="AT282" s="1601"/>
      <c r="AU282" s="1602"/>
      <c r="AV282" s="1600"/>
      <c r="AW282" s="1601"/>
      <c r="AX282" s="1601"/>
      <c r="AY282" s="1601"/>
      <c r="AZ282" s="1601"/>
      <c r="BA282" s="1601"/>
      <c r="BB282" s="1601"/>
      <c r="BC282" s="1601"/>
      <c r="BD282" s="1602"/>
      <c r="BE282" s="1582"/>
      <c r="BF282" s="1583"/>
      <c r="BG282" s="1583"/>
      <c r="BH282" s="1583"/>
      <c r="BI282" s="1583"/>
      <c r="BJ282" s="1583"/>
      <c r="BK282" s="1583"/>
      <c r="BL282" s="1583"/>
      <c r="BM282" s="1593"/>
      <c r="BN282" s="1582" t="s">
        <v>4397</v>
      </c>
      <c r="BO282" s="1583"/>
      <c r="BP282" s="1583">
        <v>855.65919999999994</v>
      </c>
      <c r="BQ282" s="1583"/>
      <c r="BR282" s="1583"/>
      <c r="BS282" s="1583"/>
      <c r="BT282" s="1583"/>
      <c r="BU282" s="1583" t="s">
        <v>4465</v>
      </c>
      <c r="BV282" s="1593"/>
      <c r="BW282" s="764"/>
      <c r="BX282" s="764"/>
      <c r="BY282" s="764"/>
      <c r="BZ282" s="764"/>
      <c r="CA282" s="764"/>
      <c r="CB282" s="764"/>
      <c r="CC282" s="764"/>
      <c r="CD282" s="764"/>
      <c r="CE282" s="764"/>
      <c r="CF282" s="764"/>
      <c r="CG282" s="764"/>
      <c r="CH282" s="764"/>
      <c r="CI282" s="764"/>
      <c r="CJ282" s="764"/>
      <c r="CK282" s="764"/>
      <c r="CL282" s="764"/>
      <c r="CM282" s="764"/>
      <c r="CN282" s="764"/>
      <c r="CO282" s="764"/>
      <c r="CP282" s="764"/>
      <c r="CQ282" s="764"/>
      <c r="CR282" s="764"/>
      <c r="CS282" s="1600"/>
      <c r="CT282" s="1601"/>
      <c r="CU282" s="1601"/>
      <c r="CV282" s="1601"/>
      <c r="CW282" s="1601"/>
      <c r="CX282" s="1601"/>
      <c r="CY282" s="1601"/>
      <c r="CZ282" s="1601"/>
      <c r="DA282" s="1602"/>
      <c r="DB282" s="1600"/>
      <c r="DC282" s="1601"/>
      <c r="DD282" s="1601"/>
      <c r="DE282" s="1601"/>
      <c r="DF282" s="1601"/>
      <c r="DG282" s="1601"/>
      <c r="DH282" s="1601"/>
      <c r="DI282" s="1601"/>
      <c r="DJ282" s="1763"/>
    </row>
    <row r="283" spans="2:117" ht="24" customHeight="1">
      <c r="B283" s="1786"/>
      <c r="C283" s="1592"/>
      <c r="D283" s="1769"/>
      <c r="E283" s="1581"/>
      <c r="F283" s="1581"/>
      <c r="G283" s="1770"/>
      <c r="H283" s="1765" t="s">
        <v>4403</v>
      </c>
      <c r="I283" s="1766"/>
      <c r="J283" s="1670" t="s">
        <v>4263</v>
      </c>
      <c r="K283" s="1605"/>
      <c r="L283" s="1605"/>
      <c r="M283" s="1605"/>
      <c r="N283" s="1605"/>
      <c r="O283" s="1605"/>
      <c r="P283" s="1606"/>
      <c r="Q283" s="1670" t="s">
        <v>4254</v>
      </c>
      <c r="R283" s="1605"/>
      <c r="S283" s="1605"/>
      <c r="T283" s="1606"/>
      <c r="U283" s="1603">
        <v>0.98076000000000008</v>
      </c>
      <c r="V283" s="1585"/>
      <c r="W283" s="1585"/>
      <c r="X283" s="1585"/>
      <c r="Y283" s="1585"/>
      <c r="Z283" s="1585"/>
      <c r="AA283" s="1585"/>
      <c r="AB283" s="1585"/>
      <c r="AC283" s="1610"/>
      <c r="AD283" s="1603">
        <v>8.4737664000000006</v>
      </c>
      <c r="AE283" s="1585"/>
      <c r="AF283" s="1585"/>
      <c r="AG283" s="1585"/>
      <c r="AH283" s="1585"/>
      <c r="AI283" s="1585"/>
      <c r="AJ283" s="1585"/>
      <c r="AK283" s="1585"/>
      <c r="AL283" s="1610"/>
      <c r="AM283" s="1597"/>
      <c r="AN283" s="1598"/>
      <c r="AO283" s="1598"/>
      <c r="AP283" s="1598"/>
      <c r="AQ283" s="1598"/>
      <c r="AR283" s="1598"/>
      <c r="AS283" s="1598"/>
      <c r="AT283" s="1598"/>
      <c r="AU283" s="1599"/>
      <c r="AV283" s="1597"/>
      <c r="AW283" s="1598"/>
      <c r="AX283" s="1598"/>
      <c r="AY283" s="1598"/>
      <c r="AZ283" s="1598"/>
      <c r="BA283" s="1598"/>
      <c r="BB283" s="1598"/>
      <c r="BC283" s="1598"/>
      <c r="BD283" s="1599"/>
      <c r="BE283" s="1603">
        <v>88.67</v>
      </c>
      <c r="BF283" s="1585"/>
      <c r="BG283" s="1585"/>
      <c r="BH283" s="1585"/>
      <c r="BI283" s="1585"/>
      <c r="BJ283" s="1585"/>
      <c r="BK283" s="1585"/>
      <c r="BL283" s="1585"/>
      <c r="BM283" s="1610"/>
      <c r="BN283" s="1603">
        <v>766.10880000000009</v>
      </c>
      <c r="BO283" s="1585"/>
      <c r="BP283" s="1585"/>
      <c r="BQ283" s="1585"/>
      <c r="BR283" s="1585"/>
      <c r="BS283" s="1585"/>
      <c r="BT283" s="1585"/>
      <c r="BU283" s="1585"/>
      <c r="BV283" s="1610"/>
      <c r="BW283" s="764"/>
      <c r="BX283" s="764"/>
      <c r="BY283" s="764"/>
      <c r="BZ283" s="764"/>
      <c r="CA283" s="764"/>
      <c r="CB283" s="764"/>
      <c r="CC283" s="764"/>
      <c r="CD283" s="764"/>
      <c r="CE283" s="764"/>
      <c r="CF283" s="764"/>
      <c r="CG283" s="764"/>
      <c r="CH283" s="764"/>
      <c r="CI283" s="764"/>
      <c r="CJ283" s="764"/>
      <c r="CK283" s="764"/>
      <c r="CL283" s="764"/>
      <c r="CM283" s="764"/>
      <c r="CN283" s="764"/>
      <c r="CO283" s="764"/>
      <c r="CP283" s="764"/>
      <c r="CQ283" s="764"/>
      <c r="CR283" s="764"/>
      <c r="CS283" s="1597"/>
      <c r="CT283" s="1598"/>
      <c r="CU283" s="1598"/>
      <c r="CV283" s="1598"/>
      <c r="CW283" s="1598"/>
      <c r="CX283" s="1598"/>
      <c r="CY283" s="1598"/>
      <c r="CZ283" s="1598"/>
      <c r="DA283" s="1599"/>
      <c r="DB283" s="1597"/>
      <c r="DC283" s="1598"/>
      <c r="DD283" s="1598"/>
      <c r="DE283" s="1598"/>
      <c r="DF283" s="1598"/>
      <c r="DG283" s="1598"/>
      <c r="DH283" s="1598"/>
      <c r="DI283" s="1598"/>
      <c r="DJ283" s="1762"/>
      <c r="DM283" s="772"/>
    </row>
    <row r="284" spans="2:117" ht="24" customHeight="1">
      <c r="B284" s="1786"/>
      <c r="C284" s="1592"/>
      <c r="D284" s="1769"/>
      <c r="E284" s="1581"/>
      <c r="F284" s="1581"/>
      <c r="G284" s="1770"/>
      <c r="H284" s="1767"/>
      <c r="I284" s="1768"/>
      <c r="J284" s="1769"/>
      <c r="K284" s="1581"/>
      <c r="L284" s="1581"/>
      <c r="M284" s="1581"/>
      <c r="N284" s="1581"/>
      <c r="O284" s="1581"/>
      <c r="P284" s="1770"/>
      <c r="Q284" s="1672"/>
      <c r="R284" s="1608"/>
      <c r="S284" s="1608"/>
      <c r="T284" s="1609"/>
      <c r="U284" s="1582"/>
      <c r="V284" s="1583"/>
      <c r="W284" s="1583"/>
      <c r="X284" s="1583"/>
      <c r="Y284" s="1583"/>
      <c r="Z284" s="1583"/>
      <c r="AA284" s="1583"/>
      <c r="AB284" s="1583"/>
      <c r="AC284" s="1593"/>
      <c r="AD284" s="1582" t="s">
        <v>4397</v>
      </c>
      <c r="AE284" s="1583"/>
      <c r="AF284" s="1583">
        <v>9.5722176000000001</v>
      </c>
      <c r="AG284" s="1583"/>
      <c r="AH284" s="1583"/>
      <c r="AI284" s="1583"/>
      <c r="AJ284" s="1583"/>
      <c r="AK284" s="1583" t="s">
        <v>4465</v>
      </c>
      <c r="AL284" s="1593"/>
      <c r="AM284" s="1600"/>
      <c r="AN284" s="1601"/>
      <c r="AO284" s="1601"/>
      <c r="AP284" s="1601"/>
      <c r="AQ284" s="1601"/>
      <c r="AR284" s="1601"/>
      <c r="AS284" s="1601"/>
      <c r="AT284" s="1601"/>
      <c r="AU284" s="1602"/>
      <c r="AV284" s="1600"/>
      <c r="AW284" s="1601"/>
      <c r="AX284" s="1601"/>
      <c r="AY284" s="1601"/>
      <c r="AZ284" s="1601"/>
      <c r="BA284" s="1601"/>
      <c r="BB284" s="1601"/>
      <c r="BC284" s="1601"/>
      <c r="BD284" s="1602"/>
      <c r="BE284" s="1582"/>
      <c r="BF284" s="1583"/>
      <c r="BG284" s="1583"/>
      <c r="BH284" s="1583"/>
      <c r="BI284" s="1583"/>
      <c r="BJ284" s="1583"/>
      <c r="BK284" s="1583"/>
      <c r="BL284" s="1583"/>
      <c r="BM284" s="1593"/>
      <c r="BN284" s="1582" t="s">
        <v>4397</v>
      </c>
      <c r="BO284" s="1583"/>
      <c r="BP284" s="1583">
        <v>865.41920000000005</v>
      </c>
      <c r="BQ284" s="1583"/>
      <c r="BR284" s="1583"/>
      <c r="BS284" s="1583"/>
      <c r="BT284" s="1583"/>
      <c r="BU284" s="1583" t="s">
        <v>4465</v>
      </c>
      <c r="BV284" s="1593"/>
      <c r="BW284" s="764"/>
      <c r="BX284" s="764"/>
      <c r="BY284" s="764"/>
      <c r="BZ284" s="764"/>
      <c r="CA284" s="764"/>
      <c r="CB284" s="764"/>
      <c r="CC284" s="764"/>
      <c r="CD284" s="764"/>
      <c r="CE284" s="764"/>
      <c r="CF284" s="764"/>
      <c r="CG284" s="764"/>
      <c r="CH284" s="764"/>
      <c r="CI284" s="764"/>
      <c r="CJ284" s="764"/>
      <c r="CK284" s="764"/>
      <c r="CL284" s="764"/>
      <c r="CM284" s="764"/>
      <c r="CN284" s="764"/>
      <c r="CO284" s="764"/>
      <c r="CP284" s="764"/>
      <c r="CQ284" s="764"/>
      <c r="CR284" s="764"/>
      <c r="CS284" s="1600"/>
      <c r="CT284" s="1601"/>
      <c r="CU284" s="1601"/>
      <c r="CV284" s="1601"/>
      <c r="CW284" s="1601"/>
      <c r="CX284" s="1601"/>
      <c r="CY284" s="1601"/>
      <c r="CZ284" s="1601"/>
      <c r="DA284" s="1602"/>
      <c r="DB284" s="1600"/>
      <c r="DC284" s="1601"/>
      <c r="DD284" s="1601"/>
      <c r="DE284" s="1601"/>
      <c r="DF284" s="1601"/>
      <c r="DG284" s="1601"/>
      <c r="DH284" s="1601"/>
      <c r="DI284" s="1601"/>
      <c r="DJ284" s="1763"/>
    </row>
    <row r="285" spans="2:117" ht="24" customHeight="1">
      <c r="B285" s="1786"/>
      <c r="C285" s="1592"/>
      <c r="D285" s="1769"/>
      <c r="E285" s="1581"/>
      <c r="F285" s="1581"/>
      <c r="G285" s="1770"/>
      <c r="H285" s="1767"/>
      <c r="I285" s="1768"/>
      <c r="J285" s="1670" t="s">
        <v>4264</v>
      </c>
      <c r="K285" s="1605"/>
      <c r="L285" s="1605"/>
      <c r="M285" s="1605"/>
      <c r="N285" s="1605"/>
      <c r="O285" s="1605"/>
      <c r="P285" s="1606"/>
      <c r="Q285" s="1670" t="s">
        <v>4254</v>
      </c>
      <c r="R285" s="1605"/>
      <c r="S285" s="1605"/>
      <c r="T285" s="1606"/>
      <c r="U285" s="1603">
        <v>0.99276000000000009</v>
      </c>
      <c r="V285" s="1585"/>
      <c r="W285" s="1585"/>
      <c r="X285" s="1585"/>
      <c r="Y285" s="1585"/>
      <c r="Z285" s="1585"/>
      <c r="AA285" s="1585"/>
      <c r="AB285" s="1585"/>
      <c r="AC285" s="1610"/>
      <c r="AD285" s="1603">
        <v>8.5774464000000012</v>
      </c>
      <c r="AE285" s="1585"/>
      <c r="AF285" s="1585"/>
      <c r="AG285" s="1585"/>
      <c r="AH285" s="1585"/>
      <c r="AI285" s="1585"/>
      <c r="AJ285" s="1585"/>
      <c r="AK285" s="1585"/>
      <c r="AL285" s="1610"/>
      <c r="AM285" s="1597"/>
      <c r="AN285" s="1598"/>
      <c r="AO285" s="1598"/>
      <c r="AP285" s="1598"/>
      <c r="AQ285" s="1598"/>
      <c r="AR285" s="1598"/>
      <c r="AS285" s="1598"/>
      <c r="AT285" s="1598"/>
      <c r="AU285" s="1599"/>
      <c r="AV285" s="1597"/>
      <c r="AW285" s="1598"/>
      <c r="AX285" s="1598"/>
      <c r="AY285" s="1598"/>
      <c r="AZ285" s="1598"/>
      <c r="BA285" s="1598"/>
      <c r="BB285" s="1598"/>
      <c r="BC285" s="1598"/>
      <c r="BD285" s="1599"/>
      <c r="BE285" s="1603">
        <v>89.67</v>
      </c>
      <c r="BF285" s="1585"/>
      <c r="BG285" s="1585"/>
      <c r="BH285" s="1585"/>
      <c r="BI285" s="1585"/>
      <c r="BJ285" s="1585"/>
      <c r="BK285" s="1585"/>
      <c r="BL285" s="1585"/>
      <c r="BM285" s="1610"/>
      <c r="BN285" s="1603">
        <v>774.74880000000007</v>
      </c>
      <c r="BO285" s="1585"/>
      <c r="BP285" s="1585"/>
      <c r="BQ285" s="1585"/>
      <c r="BR285" s="1585"/>
      <c r="BS285" s="1585"/>
      <c r="BT285" s="1585"/>
      <c r="BU285" s="1585"/>
      <c r="BV285" s="1610"/>
      <c r="BW285" s="764"/>
      <c r="BX285" s="764"/>
      <c r="BY285" s="764"/>
      <c r="BZ285" s="764"/>
      <c r="CA285" s="764"/>
      <c r="CB285" s="764"/>
      <c r="CC285" s="764"/>
      <c r="CD285" s="764"/>
      <c r="CE285" s="764">
        <f>AD227+AD231+AD233+AD235+AD237+AD243+AD249+AD255+AD259+AD263+AD267+AD271+AD275</f>
        <v>93.58398720000001</v>
      </c>
      <c r="CF285" s="764"/>
      <c r="CG285" s="764"/>
      <c r="CH285" s="764"/>
      <c r="CI285" s="764"/>
      <c r="CJ285" s="764"/>
      <c r="CK285" s="764"/>
      <c r="CL285" s="764"/>
      <c r="CM285" s="764"/>
      <c r="CN285" s="764"/>
      <c r="CO285" s="764"/>
      <c r="CP285" s="764"/>
      <c r="CQ285" s="764"/>
      <c r="CR285" s="764"/>
      <c r="CS285" s="1597"/>
      <c r="CT285" s="1598"/>
      <c r="CU285" s="1598"/>
      <c r="CV285" s="1598"/>
      <c r="CW285" s="1598"/>
      <c r="CX285" s="1598"/>
      <c r="CY285" s="1598"/>
      <c r="CZ285" s="1598"/>
      <c r="DA285" s="1599"/>
      <c r="DB285" s="1597"/>
      <c r="DC285" s="1598"/>
      <c r="DD285" s="1598"/>
      <c r="DE285" s="1598"/>
      <c r="DF285" s="1598"/>
      <c r="DG285" s="1598"/>
      <c r="DH285" s="1598"/>
      <c r="DI285" s="1598"/>
      <c r="DJ285" s="1762"/>
      <c r="DM285" s="772"/>
    </row>
    <row r="286" spans="2:117" ht="24" customHeight="1">
      <c r="B286" s="1786"/>
      <c r="C286" s="1592"/>
      <c r="D286" s="1769"/>
      <c r="E286" s="1581"/>
      <c r="F286" s="1581"/>
      <c r="G286" s="1770"/>
      <c r="H286" s="1767"/>
      <c r="I286" s="1768"/>
      <c r="J286" s="1769"/>
      <c r="K286" s="1581"/>
      <c r="L286" s="1581"/>
      <c r="M286" s="1581"/>
      <c r="N286" s="1581"/>
      <c r="O286" s="1581"/>
      <c r="P286" s="1770"/>
      <c r="Q286" s="1672"/>
      <c r="R286" s="1608"/>
      <c r="S286" s="1608"/>
      <c r="T286" s="1609"/>
      <c r="U286" s="1582"/>
      <c r="V286" s="1583"/>
      <c r="W286" s="1583"/>
      <c r="X286" s="1583"/>
      <c r="Y286" s="1583"/>
      <c r="Z286" s="1583"/>
      <c r="AA286" s="1583"/>
      <c r="AB286" s="1583"/>
      <c r="AC286" s="1593"/>
      <c r="AD286" s="1582" t="s">
        <v>4397</v>
      </c>
      <c r="AE286" s="1583"/>
      <c r="AF286" s="1583">
        <v>9.6893376</v>
      </c>
      <c r="AG286" s="1583"/>
      <c r="AH286" s="1583"/>
      <c r="AI286" s="1583"/>
      <c r="AJ286" s="1583"/>
      <c r="AK286" s="1583" t="s">
        <v>4465</v>
      </c>
      <c r="AL286" s="1593"/>
      <c r="AM286" s="1600"/>
      <c r="AN286" s="1601"/>
      <c r="AO286" s="1601"/>
      <c r="AP286" s="1601"/>
      <c r="AQ286" s="1601"/>
      <c r="AR286" s="1601"/>
      <c r="AS286" s="1601"/>
      <c r="AT286" s="1601"/>
      <c r="AU286" s="1602"/>
      <c r="AV286" s="1600"/>
      <c r="AW286" s="1601"/>
      <c r="AX286" s="1601"/>
      <c r="AY286" s="1601"/>
      <c r="AZ286" s="1601"/>
      <c r="BA286" s="1601"/>
      <c r="BB286" s="1601"/>
      <c r="BC286" s="1601"/>
      <c r="BD286" s="1602"/>
      <c r="BE286" s="1582"/>
      <c r="BF286" s="1583"/>
      <c r="BG286" s="1583"/>
      <c r="BH286" s="1583"/>
      <c r="BI286" s="1583"/>
      <c r="BJ286" s="1583"/>
      <c r="BK286" s="1583"/>
      <c r="BL286" s="1583"/>
      <c r="BM286" s="1593"/>
      <c r="BN286" s="1582" t="s">
        <v>4397</v>
      </c>
      <c r="BO286" s="1583"/>
      <c r="BP286" s="1583">
        <v>875.17920000000004</v>
      </c>
      <c r="BQ286" s="1583"/>
      <c r="BR286" s="1583"/>
      <c r="BS286" s="1583"/>
      <c r="BT286" s="1583"/>
      <c r="BU286" s="1583" t="s">
        <v>4465</v>
      </c>
      <c r="BV286" s="1593"/>
      <c r="BW286" s="764"/>
      <c r="BX286" s="764"/>
      <c r="BY286" s="764"/>
      <c r="BZ286" s="764"/>
      <c r="CA286" s="764"/>
      <c r="CB286" s="764"/>
      <c r="CC286" s="764"/>
      <c r="CD286" s="764" t="s">
        <v>4506</v>
      </c>
      <c r="CE286" s="764"/>
      <c r="CF286" s="764"/>
      <c r="CG286" s="764"/>
      <c r="CH286" s="764"/>
      <c r="CI286" s="764"/>
      <c r="CJ286" s="764"/>
      <c r="CK286" s="764"/>
      <c r="CL286" s="764"/>
      <c r="CM286" s="764"/>
      <c r="CN286" s="764"/>
      <c r="CO286" s="764"/>
      <c r="CP286" s="764"/>
      <c r="CQ286" s="764"/>
      <c r="CR286" s="764"/>
      <c r="CS286" s="1600"/>
      <c r="CT286" s="1601"/>
      <c r="CU286" s="1601"/>
      <c r="CV286" s="1601"/>
      <c r="CW286" s="1601"/>
      <c r="CX286" s="1601"/>
      <c r="CY286" s="1601"/>
      <c r="CZ286" s="1601"/>
      <c r="DA286" s="1602"/>
      <c r="DB286" s="1600"/>
      <c r="DC286" s="1601"/>
      <c r="DD286" s="1601"/>
      <c r="DE286" s="1601"/>
      <c r="DF286" s="1601"/>
      <c r="DG286" s="1601"/>
      <c r="DH286" s="1601"/>
      <c r="DI286" s="1601"/>
      <c r="DJ286" s="1763"/>
    </row>
    <row r="287" spans="2:117" ht="24" customHeight="1">
      <c r="B287" s="1786"/>
      <c r="C287" s="1592"/>
      <c r="D287" s="1587" t="s">
        <v>4223</v>
      </c>
      <c r="E287" s="1588"/>
      <c r="F287" s="1588"/>
      <c r="G287" s="1588"/>
      <c r="H287" s="1588"/>
      <c r="I287" s="1588"/>
      <c r="J287" s="1588"/>
      <c r="K287" s="1588"/>
      <c r="L287" s="1588"/>
      <c r="M287" s="1588"/>
      <c r="N287" s="1588"/>
      <c r="O287" s="1588"/>
      <c r="P287" s="1589"/>
      <c r="Q287" s="1749" t="s">
        <v>4265</v>
      </c>
      <c r="R287" s="1750"/>
      <c r="S287" s="1750"/>
      <c r="T287" s="1751"/>
      <c r="U287" s="1597"/>
      <c r="V287" s="1598"/>
      <c r="W287" s="1598"/>
      <c r="X287" s="1598"/>
      <c r="Y287" s="1598"/>
      <c r="Z287" s="1598"/>
      <c r="AA287" s="1598"/>
      <c r="AB287" s="1598"/>
      <c r="AC287" s="1599"/>
      <c r="AD287" s="1603">
        <f>IF(CE287="","",IF(AD249="",CE287,CE287+AD249))</f>
        <v>93.583987200000024</v>
      </c>
      <c r="AE287" s="1585"/>
      <c r="AF287" s="1585"/>
      <c r="AG287" s="1585"/>
      <c r="AH287" s="1585"/>
      <c r="AI287" s="1585"/>
      <c r="AJ287" s="1585"/>
      <c r="AK287" s="1585"/>
      <c r="AL287" s="1610"/>
      <c r="AM287" s="1597"/>
      <c r="AN287" s="1598"/>
      <c r="AO287" s="1598"/>
      <c r="AP287" s="1598"/>
      <c r="AQ287" s="1598"/>
      <c r="AR287" s="1598"/>
      <c r="AS287" s="1598"/>
      <c r="AT287" s="1598"/>
      <c r="AU287" s="1599"/>
      <c r="AV287" s="1597"/>
      <c r="AW287" s="1598"/>
      <c r="AX287" s="1598"/>
      <c r="AY287" s="1598"/>
      <c r="AZ287" s="1598"/>
      <c r="BA287" s="1598"/>
      <c r="BB287" s="1598"/>
      <c r="BC287" s="1598"/>
      <c r="BD287" s="1599"/>
      <c r="BE287" s="1597"/>
      <c r="BF287" s="1598"/>
      <c r="BG287" s="1598"/>
      <c r="BH287" s="1598"/>
      <c r="BI287" s="1598"/>
      <c r="BJ287" s="1598"/>
      <c r="BK287" s="1598"/>
      <c r="BL287" s="1598"/>
      <c r="BM287" s="1599"/>
      <c r="BN287" s="1603">
        <v>4832.5392000000002</v>
      </c>
      <c r="BO287" s="1585"/>
      <c r="BP287" s="1585"/>
      <c r="BQ287" s="1585"/>
      <c r="BR287" s="1585"/>
      <c r="BS287" s="1585"/>
      <c r="BT287" s="1585"/>
      <c r="BU287" s="1585"/>
      <c r="BV287" s="1610"/>
      <c r="BW287" s="773"/>
      <c r="BX287" s="773"/>
      <c r="BY287" s="773"/>
      <c r="BZ287" s="773"/>
      <c r="CA287" s="773"/>
      <c r="CB287" s="773"/>
      <c r="CC287" s="773"/>
      <c r="CD287" s="1707" t="s">
        <v>6300</v>
      </c>
      <c r="CE287" s="773">
        <v>93.583987200000024</v>
      </c>
      <c r="CF287" s="773"/>
      <c r="CG287" s="773"/>
      <c r="CH287" s="773"/>
      <c r="CI287" s="773"/>
      <c r="CJ287" s="773"/>
      <c r="CK287" s="773"/>
      <c r="CL287" s="773"/>
      <c r="CM287" s="773"/>
      <c r="CN287" s="773"/>
      <c r="CO287" s="773"/>
      <c r="CP287" s="773"/>
      <c r="CQ287" s="773"/>
      <c r="CR287" s="773"/>
      <c r="CS287" s="1597"/>
      <c r="CT287" s="1598"/>
      <c r="CU287" s="1598"/>
      <c r="CV287" s="1598"/>
      <c r="CW287" s="1598"/>
      <c r="CX287" s="1598"/>
      <c r="CY287" s="1598"/>
      <c r="CZ287" s="1598"/>
      <c r="DA287" s="1599"/>
      <c r="DB287" s="1597"/>
      <c r="DC287" s="1598"/>
      <c r="DD287" s="1598"/>
      <c r="DE287" s="1598"/>
      <c r="DF287" s="1598"/>
      <c r="DG287" s="1598"/>
      <c r="DH287" s="1598"/>
      <c r="DI287" s="1598"/>
      <c r="DJ287" s="1762"/>
    </row>
    <row r="288" spans="2:117" ht="24" customHeight="1">
      <c r="B288" s="1786"/>
      <c r="C288" s="1592"/>
      <c r="D288" s="1590"/>
      <c r="E288" s="1591"/>
      <c r="F288" s="1764"/>
      <c r="G288" s="1764"/>
      <c r="H288" s="1764"/>
      <c r="I288" s="1764"/>
      <c r="J288" s="1764"/>
      <c r="K288" s="1764"/>
      <c r="L288" s="1764"/>
      <c r="M288" s="1764"/>
      <c r="N288" s="1764"/>
      <c r="O288" s="1764"/>
      <c r="P288" s="1748"/>
      <c r="Q288" s="1752"/>
      <c r="R288" s="1753"/>
      <c r="S288" s="1753"/>
      <c r="T288" s="1754"/>
      <c r="U288" s="1600"/>
      <c r="V288" s="1601"/>
      <c r="W288" s="1601"/>
      <c r="X288" s="1601"/>
      <c r="Y288" s="1601"/>
      <c r="Z288" s="1601"/>
      <c r="AA288" s="1601"/>
      <c r="AB288" s="1601"/>
      <c r="AC288" s="1602"/>
      <c r="AD288" s="1582" t="s">
        <v>4464</v>
      </c>
      <c r="AE288" s="1583"/>
      <c r="AF288" s="1583">
        <f>IF(CE288="","",IF(AF250="",CE288,CE288+AF250))</f>
        <v>112.92335040000003</v>
      </c>
      <c r="AG288" s="1583"/>
      <c r="AH288" s="1583"/>
      <c r="AI288" s="1583"/>
      <c r="AJ288" s="1583"/>
      <c r="AK288" s="1583" t="s">
        <v>4465</v>
      </c>
      <c r="AL288" s="1593"/>
      <c r="AM288" s="1600"/>
      <c r="AN288" s="1601"/>
      <c r="AO288" s="1601"/>
      <c r="AP288" s="1601"/>
      <c r="AQ288" s="1601"/>
      <c r="AR288" s="1601"/>
      <c r="AS288" s="1601"/>
      <c r="AT288" s="1601"/>
      <c r="AU288" s="1602"/>
      <c r="AV288" s="1600"/>
      <c r="AW288" s="1601"/>
      <c r="AX288" s="1601"/>
      <c r="AY288" s="1601"/>
      <c r="AZ288" s="1601"/>
      <c r="BA288" s="1601"/>
      <c r="BB288" s="1601"/>
      <c r="BC288" s="1601"/>
      <c r="BD288" s="1602"/>
      <c r="BE288" s="1600"/>
      <c r="BF288" s="1601"/>
      <c r="BG288" s="1601"/>
      <c r="BH288" s="1601"/>
      <c r="BI288" s="1601"/>
      <c r="BJ288" s="1601"/>
      <c r="BK288" s="1601"/>
      <c r="BL288" s="1601"/>
      <c r="BM288" s="1602"/>
      <c r="BN288" s="1582" t="s">
        <v>4397</v>
      </c>
      <c r="BO288" s="1583"/>
      <c r="BP288" s="1583">
        <v>8282.5311999999994</v>
      </c>
      <c r="BQ288" s="1583"/>
      <c r="BR288" s="1583"/>
      <c r="BS288" s="1583"/>
      <c r="BT288" s="1583"/>
      <c r="BU288" s="1583" t="s">
        <v>4465</v>
      </c>
      <c r="BV288" s="1593"/>
      <c r="BW288" s="773"/>
      <c r="BX288" s="773"/>
      <c r="BY288" s="773"/>
      <c r="BZ288" s="773"/>
      <c r="CA288" s="773"/>
      <c r="CB288" s="773"/>
      <c r="CC288" s="773"/>
      <c r="CD288" s="1707"/>
      <c r="CE288" s="773">
        <v>112.92335040000003</v>
      </c>
      <c r="CF288" s="773"/>
      <c r="CG288" s="773"/>
      <c r="CH288" s="773"/>
      <c r="CI288" s="773"/>
      <c r="CJ288" s="773"/>
      <c r="CK288" s="773"/>
      <c r="CL288" s="773"/>
      <c r="CM288" s="773"/>
      <c r="CN288" s="773"/>
      <c r="CO288" s="773"/>
      <c r="CP288" s="773"/>
      <c r="CQ288" s="773"/>
      <c r="CR288" s="773"/>
      <c r="CS288" s="1600"/>
      <c r="CT288" s="1601"/>
      <c r="CU288" s="1601"/>
      <c r="CV288" s="1601"/>
      <c r="CW288" s="1601"/>
      <c r="CX288" s="1601"/>
      <c r="CY288" s="1601"/>
      <c r="CZ288" s="1601"/>
      <c r="DA288" s="1602"/>
      <c r="DB288" s="1600"/>
      <c r="DC288" s="1601"/>
      <c r="DD288" s="1601"/>
      <c r="DE288" s="1601"/>
      <c r="DF288" s="1601"/>
      <c r="DG288" s="1601"/>
      <c r="DH288" s="1601"/>
      <c r="DI288" s="1601"/>
      <c r="DJ288" s="1763"/>
    </row>
    <row r="289" spans="1:118" ht="24" customHeight="1">
      <c r="B289" s="1786"/>
      <c r="C289" s="1592"/>
      <c r="D289" s="1590"/>
      <c r="E289" s="1592"/>
      <c r="F289" s="1686" t="s">
        <v>4438</v>
      </c>
      <c r="G289" s="1687"/>
      <c r="H289" s="1687"/>
      <c r="I289" s="1687"/>
      <c r="J289" s="1687"/>
      <c r="K289" s="1687"/>
      <c r="L289" s="1687"/>
      <c r="M289" s="1687"/>
      <c r="N289" s="1687"/>
      <c r="O289" s="1687"/>
      <c r="P289" s="1688"/>
      <c r="Q289" s="1749" t="s">
        <v>4265</v>
      </c>
      <c r="R289" s="1750"/>
      <c r="S289" s="1750"/>
      <c r="T289" s="1751"/>
      <c r="U289" s="1597"/>
      <c r="V289" s="1598"/>
      <c r="W289" s="1598"/>
      <c r="X289" s="1598"/>
      <c r="Y289" s="1598"/>
      <c r="Z289" s="1598"/>
      <c r="AA289" s="1598"/>
      <c r="AB289" s="1598"/>
      <c r="AC289" s="1599"/>
      <c r="AD289" s="1603" t="str" cm="1">
        <f t="array" ref="AD289">IFERROR((CE289,CE289+AD251+AD229),"")</f>
        <v/>
      </c>
      <c r="AE289" s="1585"/>
      <c r="AF289" s="1585"/>
      <c r="AG289" s="1585"/>
      <c r="AH289" s="1585"/>
      <c r="AI289" s="1585"/>
      <c r="AJ289" s="1585"/>
      <c r="AK289" s="1585"/>
      <c r="AL289" s="1610"/>
      <c r="AM289" s="1597"/>
      <c r="AN289" s="1598"/>
      <c r="AO289" s="1598"/>
      <c r="AP289" s="1598"/>
      <c r="AQ289" s="1598"/>
      <c r="AR289" s="1598"/>
      <c r="AS289" s="1598"/>
      <c r="AT289" s="1598"/>
      <c r="AU289" s="1599"/>
      <c r="AV289" s="1597"/>
      <c r="AW289" s="1598"/>
      <c r="AX289" s="1598"/>
      <c r="AY289" s="1598"/>
      <c r="AZ289" s="1598"/>
      <c r="BA289" s="1598"/>
      <c r="BB289" s="1598"/>
      <c r="BC289" s="1598"/>
      <c r="BD289" s="1599"/>
      <c r="BE289" s="1597"/>
      <c r="BF289" s="1598"/>
      <c r="BG289" s="1598"/>
      <c r="BH289" s="1598"/>
      <c r="BI289" s="1598"/>
      <c r="BJ289" s="1598"/>
      <c r="BK289" s="1598"/>
      <c r="BL289" s="1598"/>
      <c r="BM289" s="1599"/>
      <c r="BN289" s="1603">
        <v>3317.6016</v>
      </c>
      <c r="BO289" s="1585"/>
      <c r="BP289" s="1585"/>
      <c r="BQ289" s="1585"/>
      <c r="BR289" s="1585"/>
      <c r="BS289" s="1585"/>
      <c r="BT289" s="1585"/>
      <c r="BU289" s="1585"/>
      <c r="BV289" s="1610"/>
      <c r="BW289" s="773"/>
      <c r="BX289" s="773"/>
      <c r="BY289" s="773"/>
      <c r="BZ289" s="773"/>
      <c r="CA289" s="773"/>
      <c r="CB289" s="773"/>
      <c r="CC289" s="773"/>
      <c r="CD289" s="1707" t="s">
        <v>4511</v>
      </c>
      <c r="CE289" s="773">
        <v>31.362163200000005</v>
      </c>
      <c r="CF289" s="773"/>
      <c r="CG289" s="773"/>
      <c r="CH289" s="773"/>
      <c r="CI289" s="773"/>
      <c r="CJ289" s="773"/>
      <c r="CK289" s="773"/>
      <c r="CL289" s="773"/>
      <c r="CM289" s="773"/>
      <c r="CN289" s="773"/>
      <c r="CO289" s="773"/>
      <c r="CP289" s="773"/>
      <c r="CQ289" s="773"/>
      <c r="CR289" s="773"/>
      <c r="CS289" s="1597"/>
      <c r="CT289" s="1598"/>
      <c r="CU289" s="1598"/>
      <c r="CV289" s="1598"/>
      <c r="CW289" s="1598"/>
      <c r="CX289" s="1598"/>
      <c r="CY289" s="1598"/>
      <c r="CZ289" s="1598"/>
      <c r="DA289" s="1599"/>
      <c r="DB289" s="1597"/>
      <c r="DC289" s="1598"/>
      <c r="DD289" s="1598"/>
      <c r="DE289" s="1598"/>
      <c r="DF289" s="1598"/>
      <c r="DG289" s="1598"/>
      <c r="DH289" s="1598"/>
      <c r="DI289" s="1598"/>
      <c r="DJ289" s="1762"/>
    </row>
    <row r="290" spans="1:118" ht="24" customHeight="1">
      <c r="B290" s="1786"/>
      <c r="C290" s="1592"/>
      <c r="D290" s="1590"/>
      <c r="E290" s="1592"/>
      <c r="F290" s="1686"/>
      <c r="G290" s="1687"/>
      <c r="H290" s="1687"/>
      <c r="I290" s="1687"/>
      <c r="J290" s="1687"/>
      <c r="K290" s="1687"/>
      <c r="L290" s="1687"/>
      <c r="M290" s="1687"/>
      <c r="N290" s="1687"/>
      <c r="O290" s="1687"/>
      <c r="P290" s="1688"/>
      <c r="Q290" s="1752"/>
      <c r="R290" s="1753"/>
      <c r="S290" s="1753"/>
      <c r="T290" s="1754"/>
      <c r="U290" s="1600"/>
      <c r="V290" s="1601"/>
      <c r="W290" s="1601"/>
      <c r="X290" s="1601"/>
      <c r="Y290" s="1601"/>
      <c r="Z290" s="1601"/>
      <c r="AA290" s="1601"/>
      <c r="AB290" s="1601"/>
      <c r="AC290" s="1602"/>
      <c r="AD290" s="1582" t="s">
        <v>4464</v>
      </c>
      <c r="AE290" s="1583"/>
      <c r="AF290" s="1583" t="str" cm="1">
        <f t="array" ref="AF290">IFERROR((CE290,CE290+AF252+AF230),"")</f>
        <v/>
      </c>
      <c r="AG290" s="1583"/>
      <c r="AH290" s="1583"/>
      <c r="AI290" s="1583"/>
      <c r="AJ290" s="1583"/>
      <c r="AK290" s="1583" t="s">
        <v>4465</v>
      </c>
      <c r="AL290" s="1758"/>
      <c r="AM290" s="1600"/>
      <c r="AN290" s="1601"/>
      <c r="AO290" s="1601"/>
      <c r="AP290" s="1601"/>
      <c r="AQ290" s="1601"/>
      <c r="AR290" s="1601"/>
      <c r="AS290" s="1601"/>
      <c r="AT290" s="1601"/>
      <c r="AU290" s="1602"/>
      <c r="AV290" s="1600"/>
      <c r="AW290" s="1601"/>
      <c r="AX290" s="1601"/>
      <c r="AY290" s="1601"/>
      <c r="AZ290" s="1601"/>
      <c r="BA290" s="1601"/>
      <c r="BB290" s="1601"/>
      <c r="BC290" s="1601"/>
      <c r="BD290" s="1602"/>
      <c r="BE290" s="1600"/>
      <c r="BF290" s="1601"/>
      <c r="BG290" s="1601"/>
      <c r="BH290" s="1601"/>
      <c r="BI290" s="1601"/>
      <c r="BJ290" s="1601"/>
      <c r="BK290" s="1601"/>
      <c r="BL290" s="1601"/>
      <c r="BM290" s="1602"/>
      <c r="BN290" s="1582" t="s">
        <v>4397</v>
      </c>
      <c r="BO290" s="1583"/>
      <c r="BP290" s="1583">
        <v>6571.2127999999993</v>
      </c>
      <c r="BQ290" s="1583"/>
      <c r="BR290" s="1583"/>
      <c r="BS290" s="1583"/>
      <c r="BT290" s="1583"/>
      <c r="BU290" s="1583" t="s">
        <v>4465</v>
      </c>
      <c r="BV290" s="1593"/>
      <c r="BW290" s="773"/>
      <c r="BX290" s="773"/>
      <c r="BY290" s="773"/>
      <c r="BZ290" s="773"/>
      <c r="CA290" s="773"/>
      <c r="CB290" s="773"/>
      <c r="CC290" s="773"/>
      <c r="CD290" s="1707"/>
      <c r="CE290" s="773">
        <v>54.005203200000011</v>
      </c>
      <c r="CF290" s="773"/>
      <c r="CG290" s="773"/>
      <c r="CH290" s="773"/>
      <c r="CI290" s="773"/>
      <c r="CJ290" s="773"/>
      <c r="CK290" s="773"/>
      <c r="CL290" s="773"/>
      <c r="CM290" s="773"/>
      <c r="CN290" s="773"/>
      <c r="CO290" s="773"/>
      <c r="CP290" s="773"/>
      <c r="CQ290" s="773"/>
      <c r="CR290" s="773"/>
      <c r="CS290" s="1600"/>
      <c r="CT290" s="1601"/>
      <c r="CU290" s="1601"/>
      <c r="CV290" s="1601"/>
      <c r="CW290" s="1601"/>
      <c r="CX290" s="1601"/>
      <c r="CY290" s="1601"/>
      <c r="CZ290" s="1601"/>
      <c r="DA290" s="1602"/>
      <c r="DB290" s="1600"/>
      <c r="DC290" s="1601"/>
      <c r="DD290" s="1601"/>
      <c r="DE290" s="1601"/>
      <c r="DF290" s="1601"/>
      <c r="DG290" s="1601"/>
      <c r="DH290" s="1601"/>
      <c r="DI290" s="1601"/>
      <c r="DJ290" s="1763"/>
    </row>
    <row r="291" spans="1:118" ht="24" customHeight="1">
      <c r="B291" s="1786"/>
      <c r="C291" s="1592"/>
      <c r="D291" s="1590"/>
      <c r="E291" s="1592"/>
      <c r="F291" s="1755" t="s">
        <v>4487</v>
      </c>
      <c r="G291" s="1756"/>
      <c r="H291" s="1756"/>
      <c r="I291" s="1756"/>
      <c r="J291" s="1756"/>
      <c r="K291" s="1756"/>
      <c r="L291" s="1756"/>
      <c r="M291" s="1756"/>
      <c r="N291" s="1756"/>
      <c r="O291" s="1756"/>
      <c r="P291" s="1757"/>
      <c r="Q291" s="1749" t="s">
        <v>4265</v>
      </c>
      <c r="R291" s="1750"/>
      <c r="S291" s="1750"/>
      <c r="T291" s="1751"/>
      <c r="U291" s="1597"/>
      <c r="V291" s="1598"/>
      <c r="W291" s="1598"/>
      <c r="X291" s="1598"/>
      <c r="Y291" s="1598"/>
      <c r="Z291" s="1598"/>
      <c r="AA291" s="1598"/>
      <c r="AB291" s="1598"/>
      <c r="AC291" s="1599"/>
      <c r="AD291" s="1603">
        <f>IF(CE291="","",IF(AD253="",CE291,CE291+AD253))</f>
        <v>16.106428800000003</v>
      </c>
      <c r="AE291" s="1585"/>
      <c r="AF291" s="1585"/>
      <c r="AG291" s="1585"/>
      <c r="AH291" s="1585"/>
      <c r="AI291" s="1585"/>
      <c r="AJ291" s="1585"/>
      <c r="AK291" s="1585"/>
      <c r="AL291" s="1610"/>
      <c r="AM291" s="1597"/>
      <c r="AN291" s="1598"/>
      <c r="AO291" s="1598"/>
      <c r="AP291" s="1598"/>
      <c r="AQ291" s="1598"/>
      <c r="AR291" s="1598"/>
      <c r="AS291" s="1598"/>
      <c r="AT291" s="1598"/>
      <c r="AU291" s="1599"/>
      <c r="AV291" s="1597"/>
      <c r="AW291" s="1598"/>
      <c r="AX291" s="1598"/>
      <c r="AY291" s="1598"/>
      <c r="AZ291" s="1598"/>
      <c r="BA291" s="1598"/>
      <c r="BB291" s="1598"/>
      <c r="BC291" s="1598"/>
      <c r="BD291" s="1599"/>
      <c r="BE291" s="1597"/>
      <c r="BF291" s="1598"/>
      <c r="BG291" s="1598"/>
      <c r="BH291" s="1598"/>
      <c r="BI291" s="1598"/>
      <c r="BJ291" s="1598"/>
      <c r="BK291" s="1598"/>
      <c r="BL291" s="1598"/>
      <c r="BM291" s="1599"/>
      <c r="BN291" s="1603"/>
      <c r="BO291" s="1585"/>
      <c r="BP291" s="1585"/>
      <c r="BQ291" s="1585"/>
      <c r="BR291" s="1585"/>
      <c r="BS291" s="1585"/>
      <c r="BT291" s="1585"/>
      <c r="BU291" s="1585"/>
      <c r="BV291" s="1610"/>
      <c r="BW291" s="773"/>
      <c r="BX291" s="773"/>
      <c r="BY291" s="773"/>
      <c r="BZ291" s="773"/>
      <c r="CA291" s="773"/>
      <c r="CB291" s="773"/>
      <c r="CC291" s="773"/>
      <c r="CD291" s="1707" t="s">
        <v>4516</v>
      </c>
      <c r="CE291" s="773">
        <v>16.106428800000003</v>
      </c>
      <c r="CF291" s="773"/>
      <c r="CG291" s="773"/>
      <c r="CH291" s="773"/>
      <c r="CI291" s="773"/>
      <c r="CJ291" s="773"/>
      <c r="CK291" s="773"/>
      <c r="CL291" s="773"/>
      <c r="CM291" s="773"/>
      <c r="CN291" s="773"/>
      <c r="CO291" s="773"/>
      <c r="CP291" s="773"/>
      <c r="CQ291" s="773"/>
      <c r="CR291" s="773"/>
      <c r="CS291" s="1597"/>
      <c r="CT291" s="1598"/>
      <c r="CU291" s="1598"/>
      <c r="CV291" s="1598"/>
      <c r="CW291" s="1598"/>
      <c r="CX291" s="1598"/>
      <c r="CY291" s="1598"/>
      <c r="CZ291" s="1598"/>
      <c r="DA291" s="1599"/>
      <c r="DB291" s="1597"/>
      <c r="DC291" s="1598"/>
      <c r="DD291" s="1598"/>
      <c r="DE291" s="1598"/>
      <c r="DF291" s="1598"/>
      <c r="DG291" s="1598"/>
      <c r="DH291" s="1598"/>
      <c r="DI291" s="1598"/>
      <c r="DJ291" s="1762"/>
      <c r="DM291" s="772"/>
      <c r="DN291" s="772"/>
    </row>
    <row r="292" spans="1:118" ht="24" customHeight="1">
      <c r="B292" s="1787"/>
      <c r="C292" s="1748"/>
      <c r="D292" s="1747"/>
      <c r="E292" s="1748"/>
      <c r="F292" s="1755"/>
      <c r="G292" s="1756"/>
      <c r="H292" s="1756"/>
      <c r="I292" s="1756"/>
      <c r="J292" s="1756"/>
      <c r="K292" s="1756"/>
      <c r="L292" s="1756"/>
      <c r="M292" s="1756"/>
      <c r="N292" s="1756"/>
      <c r="O292" s="1756"/>
      <c r="P292" s="1757"/>
      <c r="Q292" s="1752"/>
      <c r="R292" s="1753"/>
      <c r="S292" s="1753"/>
      <c r="T292" s="1754"/>
      <c r="U292" s="1600"/>
      <c r="V292" s="1601"/>
      <c r="W292" s="1601"/>
      <c r="X292" s="1601"/>
      <c r="Y292" s="1601"/>
      <c r="Z292" s="1601"/>
      <c r="AA292" s="1601"/>
      <c r="AB292" s="1601"/>
      <c r="AC292" s="1602"/>
      <c r="AD292" s="1582" t="s">
        <v>4464</v>
      </c>
      <c r="AE292" s="1583"/>
      <c r="AF292" s="1583">
        <f>IF(CE292="","",IF(AF254="",CE292,CE292+AF254))</f>
        <v>22.275052800000001</v>
      </c>
      <c r="AG292" s="1583"/>
      <c r="AH292" s="1583"/>
      <c r="AI292" s="1583"/>
      <c r="AJ292" s="1583"/>
      <c r="AK292" s="1583" t="s">
        <v>4465</v>
      </c>
      <c r="AL292" s="1593"/>
      <c r="AM292" s="1600"/>
      <c r="AN292" s="1601"/>
      <c r="AO292" s="1601"/>
      <c r="AP292" s="1601"/>
      <c r="AQ292" s="1601"/>
      <c r="AR292" s="1601"/>
      <c r="AS292" s="1601"/>
      <c r="AT292" s="1601"/>
      <c r="AU292" s="1602"/>
      <c r="AV292" s="1600"/>
      <c r="AW292" s="1601"/>
      <c r="AX292" s="1601"/>
      <c r="AY292" s="1601"/>
      <c r="AZ292" s="1601"/>
      <c r="BA292" s="1601"/>
      <c r="BB292" s="1601"/>
      <c r="BC292" s="1601"/>
      <c r="BD292" s="1602"/>
      <c r="BE292" s="1600"/>
      <c r="BF292" s="1601"/>
      <c r="BG292" s="1601"/>
      <c r="BH292" s="1601"/>
      <c r="BI292" s="1601"/>
      <c r="BJ292" s="1601"/>
      <c r="BK292" s="1601"/>
      <c r="BL292" s="1601"/>
      <c r="BM292" s="1602"/>
      <c r="BN292" s="1582" t="s">
        <v>4397</v>
      </c>
      <c r="BO292" s="1583"/>
      <c r="BP292" s="1583"/>
      <c r="BQ292" s="1583"/>
      <c r="BR292" s="1583"/>
      <c r="BS292" s="1583"/>
      <c r="BT292" s="1583"/>
      <c r="BU292" s="1583" t="s">
        <v>4465</v>
      </c>
      <c r="BV292" s="1593"/>
      <c r="BW292" s="773"/>
      <c r="BX292" s="773"/>
      <c r="BY292" s="773"/>
      <c r="BZ292" s="773"/>
      <c r="CA292" s="773"/>
      <c r="CB292" s="773"/>
      <c r="CC292" s="773"/>
      <c r="CD292" s="1896"/>
      <c r="CE292" s="773">
        <v>22.275052800000001</v>
      </c>
      <c r="CF292" s="773"/>
      <c r="CG292" s="773"/>
      <c r="CH292" s="773"/>
      <c r="CI292" s="773"/>
      <c r="CJ292" s="773"/>
      <c r="CK292" s="773"/>
      <c r="CL292" s="773"/>
      <c r="CM292" s="773"/>
      <c r="CN292" s="773"/>
      <c r="CO292" s="773"/>
      <c r="CP292" s="773"/>
      <c r="CQ292" s="773"/>
      <c r="CR292" s="773"/>
      <c r="CS292" s="1600"/>
      <c r="CT292" s="1601"/>
      <c r="CU292" s="1601"/>
      <c r="CV292" s="1601"/>
      <c r="CW292" s="1601"/>
      <c r="CX292" s="1601"/>
      <c r="CY292" s="1601"/>
      <c r="CZ292" s="1601"/>
      <c r="DA292" s="1602"/>
      <c r="DB292" s="1600"/>
      <c r="DC292" s="1601"/>
      <c r="DD292" s="1601"/>
      <c r="DE292" s="1601"/>
      <c r="DF292" s="1601"/>
      <c r="DG292" s="1601"/>
      <c r="DH292" s="1601"/>
      <c r="DI292" s="1601"/>
      <c r="DJ292" s="1763"/>
    </row>
    <row r="293" spans="1:118" ht="24" customHeight="1">
      <c r="B293" s="1604" t="s">
        <v>4505</v>
      </c>
      <c r="C293" s="1605"/>
      <c r="D293" s="1605"/>
      <c r="E293" s="1605"/>
      <c r="F293" s="1605"/>
      <c r="G293" s="1605"/>
      <c r="H293" s="1605"/>
      <c r="I293" s="1605"/>
      <c r="J293" s="1605"/>
      <c r="K293" s="1605"/>
      <c r="L293" s="1605"/>
      <c r="M293" s="1605"/>
      <c r="N293" s="1605"/>
      <c r="O293" s="1605"/>
      <c r="P293" s="1605"/>
      <c r="Q293" s="1605"/>
      <c r="R293" s="1605"/>
      <c r="S293" s="1605"/>
      <c r="T293" s="1605"/>
      <c r="U293" s="1605"/>
      <c r="V293" s="1605"/>
      <c r="W293" s="1605"/>
      <c r="X293" s="1605"/>
      <c r="Y293" s="1605"/>
      <c r="Z293" s="1605"/>
      <c r="AA293" s="1605"/>
      <c r="AB293" s="1605"/>
      <c r="AC293" s="1606"/>
      <c r="AD293" s="1603">
        <f>IFERROR(SUM(AD151+AD189+AD223+AD287),"")</f>
        <v>423670.00086720003</v>
      </c>
      <c r="AE293" s="1585"/>
      <c r="AF293" s="1585"/>
      <c r="AG293" s="1585"/>
      <c r="AH293" s="1585"/>
      <c r="AI293" s="1585"/>
      <c r="AJ293" s="1585"/>
      <c r="AK293" s="1585"/>
      <c r="AL293" s="1610"/>
      <c r="AM293" s="1597"/>
      <c r="AN293" s="1598"/>
      <c r="AO293" s="1598"/>
      <c r="AP293" s="1598"/>
      <c r="AQ293" s="1598"/>
      <c r="AR293" s="1598"/>
      <c r="AS293" s="1598"/>
      <c r="AT293" s="1598"/>
      <c r="AU293" s="1599"/>
      <c r="AV293" s="1594">
        <v>54010.917500000003</v>
      </c>
      <c r="AW293" s="1595"/>
      <c r="AX293" s="1595"/>
      <c r="AY293" s="1595"/>
      <c r="AZ293" s="1595"/>
      <c r="BA293" s="1595"/>
      <c r="BB293" s="1595"/>
      <c r="BC293" s="1595"/>
      <c r="BD293" s="1596"/>
      <c r="BE293" s="1597"/>
      <c r="BF293" s="1598"/>
      <c r="BG293" s="1598"/>
      <c r="BH293" s="1598"/>
      <c r="BI293" s="1598"/>
      <c r="BJ293" s="1598"/>
      <c r="BK293" s="1598"/>
      <c r="BL293" s="1598"/>
      <c r="BM293" s="1599"/>
      <c r="BN293" s="1603">
        <v>64852.507999999994</v>
      </c>
      <c r="BO293" s="1585"/>
      <c r="BP293" s="1585"/>
      <c r="BQ293" s="1585"/>
      <c r="BR293" s="1585"/>
      <c r="BS293" s="1585"/>
      <c r="BT293" s="1585"/>
      <c r="BU293" s="1585"/>
      <c r="BV293" s="1610"/>
      <c r="BW293" s="764"/>
      <c r="BX293" s="764"/>
      <c r="BY293" s="764"/>
      <c r="BZ293" s="764"/>
      <c r="CA293" s="764"/>
      <c r="CB293" s="764"/>
      <c r="CC293" s="764"/>
      <c r="CD293" s="764"/>
      <c r="CE293" s="764"/>
      <c r="CF293" s="764"/>
      <c r="CG293" s="764"/>
      <c r="CH293" s="764"/>
      <c r="CI293" s="764"/>
      <c r="CJ293" s="764"/>
      <c r="CK293" s="764"/>
      <c r="CL293" s="764"/>
      <c r="CM293" s="764"/>
      <c r="CN293" s="764"/>
      <c r="CO293" s="764"/>
      <c r="CP293" s="764"/>
      <c r="CQ293" s="764"/>
      <c r="CR293" s="764"/>
      <c r="CS293" s="1597"/>
      <c r="CT293" s="1598"/>
      <c r="CU293" s="1598"/>
      <c r="CV293" s="1598"/>
      <c r="CW293" s="1598"/>
      <c r="CX293" s="1598"/>
      <c r="CY293" s="1598"/>
      <c r="CZ293" s="1598"/>
      <c r="DA293" s="1599"/>
      <c r="DB293" s="1603">
        <v>7693.9138000000003</v>
      </c>
      <c r="DC293" s="1585"/>
      <c r="DD293" s="1585"/>
      <c r="DE293" s="1585"/>
      <c r="DF293" s="1585"/>
      <c r="DG293" s="1585"/>
      <c r="DH293" s="1585"/>
      <c r="DI293" s="1585"/>
      <c r="DJ293" s="1586"/>
    </row>
    <row r="294" spans="1:118" ht="24" customHeight="1">
      <c r="B294" s="1607"/>
      <c r="C294" s="1581"/>
      <c r="D294" s="1608"/>
      <c r="E294" s="1608"/>
      <c r="F294" s="1608"/>
      <c r="G294" s="1608"/>
      <c r="H294" s="1608"/>
      <c r="I294" s="1608"/>
      <c r="J294" s="1608"/>
      <c r="K294" s="1608"/>
      <c r="L294" s="1608"/>
      <c r="M294" s="1608"/>
      <c r="N294" s="1608"/>
      <c r="O294" s="1608"/>
      <c r="P294" s="1608"/>
      <c r="Q294" s="1608"/>
      <c r="R294" s="1608"/>
      <c r="S294" s="1608"/>
      <c r="T294" s="1608"/>
      <c r="U294" s="1608"/>
      <c r="V294" s="1608"/>
      <c r="W294" s="1608"/>
      <c r="X294" s="1608"/>
      <c r="Y294" s="1608"/>
      <c r="Z294" s="1608"/>
      <c r="AA294" s="1608"/>
      <c r="AB294" s="1608"/>
      <c r="AC294" s="1609"/>
      <c r="AD294" s="1582" t="s">
        <v>4464</v>
      </c>
      <c r="AE294" s="1583"/>
      <c r="AF294" s="1583">
        <f>IFERROR(SUM(AF152+AF190+AF224+AF288),"")</f>
        <v>423870.08900640003</v>
      </c>
      <c r="AG294" s="1583"/>
      <c r="AH294" s="1583"/>
      <c r="AI294" s="1583"/>
      <c r="AJ294" s="1583"/>
      <c r="AK294" s="1583" t="s">
        <v>4465</v>
      </c>
      <c r="AL294" s="1593"/>
      <c r="AM294" s="1600"/>
      <c r="AN294" s="1601"/>
      <c r="AO294" s="1601"/>
      <c r="AP294" s="1601"/>
      <c r="AQ294" s="1601"/>
      <c r="AR294" s="1601"/>
      <c r="AS294" s="1601"/>
      <c r="AT294" s="1601"/>
      <c r="AU294" s="1602"/>
      <c r="AV294" s="1582" t="s">
        <v>4397</v>
      </c>
      <c r="AW294" s="1583"/>
      <c r="AX294" s="1583">
        <v>54289.447499999995</v>
      </c>
      <c r="AY294" s="1583"/>
      <c r="AZ294" s="1583"/>
      <c r="BA294" s="1583"/>
      <c r="BB294" s="1583"/>
      <c r="BC294" s="1583" t="s">
        <v>4398</v>
      </c>
      <c r="BD294" s="1593"/>
      <c r="BE294" s="1600"/>
      <c r="BF294" s="1601"/>
      <c r="BG294" s="1601"/>
      <c r="BH294" s="1601"/>
      <c r="BI294" s="1601"/>
      <c r="BJ294" s="1601"/>
      <c r="BK294" s="1601"/>
      <c r="BL294" s="1601"/>
      <c r="BM294" s="1602"/>
      <c r="BN294" s="1582" t="s">
        <v>4397</v>
      </c>
      <c r="BO294" s="1583"/>
      <c r="BP294" s="1583">
        <v>68595.548800000004</v>
      </c>
      <c r="BQ294" s="1583"/>
      <c r="BR294" s="1583"/>
      <c r="BS294" s="1583"/>
      <c r="BT294" s="1583"/>
      <c r="BU294" s="1583" t="s">
        <v>4465</v>
      </c>
      <c r="BV294" s="1593"/>
      <c r="BW294" s="764"/>
      <c r="BX294" s="764"/>
      <c r="BY294" s="764"/>
      <c r="BZ294" s="764"/>
      <c r="CA294" s="764"/>
      <c r="CB294" s="764"/>
      <c r="CC294" s="764"/>
      <c r="CD294" s="764"/>
      <c r="CE294" s="764"/>
      <c r="CF294" s="764"/>
      <c r="CG294" s="764"/>
      <c r="CH294" s="764"/>
      <c r="CI294" s="764"/>
      <c r="CJ294" s="764"/>
      <c r="CK294" s="764"/>
      <c r="CL294" s="764"/>
      <c r="CM294" s="764"/>
      <c r="CN294" s="764"/>
      <c r="CO294" s="764"/>
      <c r="CP294" s="764"/>
      <c r="CQ294" s="764"/>
      <c r="CR294" s="764"/>
      <c r="CS294" s="1600"/>
      <c r="CT294" s="1601"/>
      <c r="CU294" s="1601"/>
      <c r="CV294" s="1601"/>
      <c r="CW294" s="1601"/>
      <c r="CX294" s="1601"/>
      <c r="CY294" s="1601"/>
      <c r="CZ294" s="1601"/>
      <c r="DA294" s="1602"/>
      <c r="DB294" s="1582" t="s">
        <v>4397</v>
      </c>
      <c r="DC294" s="1583"/>
      <c r="DD294" s="1583">
        <v>7717.9066000000003</v>
      </c>
      <c r="DE294" s="1583"/>
      <c r="DF294" s="1583"/>
      <c r="DG294" s="1583"/>
      <c r="DH294" s="1583"/>
      <c r="DI294" s="1583" t="s">
        <v>4465</v>
      </c>
      <c r="DJ294" s="1584"/>
    </row>
    <row r="295" spans="1:118" ht="24" customHeight="1">
      <c r="B295" s="1739"/>
      <c r="C295" s="1740"/>
      <c r="D295" s="1743" t="s">
        <v>4267</v>
      </c>
      <c r="E295" s="1743"/>
      <c r="F295" s="1743"/>
      <c r="G295" s="1743"/>
      <c r="H295" s="1743"/>
      <c r="I295" s="1743"/>
      <c r="J295" s="1743"/>
      <c r="K295" s="1743"/>
      <c r="L295" s="1743"/>
      <c r="M295" s="1743"/>
      <c r="N295" s="1743"/>
      <c r="O295" s="1743"/>
      <c r="P295" s="1743"/>
      <c r="Q295" s="1743"/>
      <c r="R295" s="1743"/>
      <c r="S295" s="1743"/>
      <c r="T295" s="1743"/>
      <c r="U295" s="1743"/>
      <c r="V295" s="1743"/>
      <c r="W295" s="1743"/>
      <c r="X295" s="1743"/>
      <c r="Y295" s="1743"/>
      <c r="Z295" s="1743"/>
      <c r="AA295" s="1743"/>
      <c r="AB295" s="1743"/>
      <c r="AC295" s="1744"/>
      <c r="AD295" s="1603" t="str">
        <f>IFERROR(SUM(AD225+AD289+AD189),"")</f>
        <v/>
      </c>
      <c r="AE295" s="1585"/>
      <c r="AF295" s="1585"/>
      <c r="AG295" s="1585"/>
      <c r="AH295" s="1585"/>
      <c r="AI295" s="1585"/>
      <c r="AJ295" s="1585"/>
      <c r="AK295" s="1585"/>
      <c r="AL295" s="1610"/>
      <c r="AM295" s="1597"/>
      <c r="AN295" s="1598"/>
      <c r="AO295" s="1598"/>
      <c r="AP295" s="1598"/>
      <c r="AQ295" s="1598"/>
      <c r="AR295" s="1598"/>
      <c r="AS295" s="1598"/>
      <c r="AT295" s="1598"/>
      <c r="AU295" s="1599"/>
      <c r="AV295" s="1594">
        <v>28500.375</v>
      </c>
      <c r="AW295" s="1595"/>
      <c r="AX295" s="1595"/>
      <c r="AY295" s="1595"/>
      <c r="AZ295" s="1595"/>
      <c r="BA295" s="1595"/>
      <c r="BB295" s="1595"/>
      <c r="BC295" s="1595"/>
      <c r="BD295" s="1596"/>
      <c r="BE295" s="1597"/>
      <c r="BF295" s="1598"/>
      <c r="BG295" s="1598"/>
      <c r="BH295" s="1598"/>
      <c r="BI295" s="1598"/>
      <c r="BJ295" s="1598"/>
      <c r="BK295" s="1598"/>
      <c r="BL295" s="1598"/>
      <c r="BM295" s="1599"/>
      <c r="BN295" s="1603">
        <v>6961.1791999999996</v>
      </c>
      <c r="BO295" s="1585"/>
      <c r="BP295" s="1585"/>
      <c r="BQ295" s="1585"/>
      <c r="BR295" s="1585"/>
      <c r="BS295" s="1585"/>
      <c r="BT295" s="1585"/>
      <c r="BU295" s="1585"/>
      <c r="BV295" s="1610"/>
      <c r="BW295" s="764"/>
      <c r="BX295" s="764"/>
      <c r="BY295" s="764"/>
      <c r="BZ295" s="764"/>
      <c r="CA295" s="764"/>
      <c r="CB295" s="764"/>
      <c r="CC295" s="764"/>
      <c r="CD295" s="764"/>
      <c r="CE295" s="764"/>
      <c r="CF295" s="764"/>
      <c r="CG295" s="764"/>
      <c r="CH295" s="764"/>
      <c r="CI295" s="764"/>
      <c r="CJ295" s="764"/>
      <c r="CK295" s="764"/>
      <c r="CL295" s="764"/>
      <c r="CM295" s="764"/>
      <c r="CN295" s="764"/>
      <c r="CO295" s="764"/>
      <c r="CP295" s="764"/>
      <c r="CQ295" s="764"/>
      <c r="CR295" s="764"/>
      <c r="CS295" s="1597"/>
      <c r="CT295" s="1598"/>
      <c r="CU295" s="1598"/>
      <c r="CV295" s="1598"/>
      <c r="CW295" s="1598"/>
      <c r="CX295" s="1598"/>
      <c r="CY295" s="1598"/>
      <c r="CZ295" s="1598"/>
      <c r="DA295" s="1599"/>
      <c r="DB295" s="1603">
        <v>3737.0852</v>
      </c>
      <c r="DC295" s="1585"/>
      <c r="DD295" s="1585"/>
      <c r="DE295" s="1585"/>
      <c r="DF295" s="1585"/>
      <c r="DG295" s="1585"/>
      <c r="DH295" s="1585"/>
      <c r="DI295" s="1585"/>
      <c r="DJ295" s="1586"/>
    </row>
    <row r="296" spans="1:118" ht="24" customHeight="1">
      <c r="B296" s="1741"/>
      <c r="C296" s="1742"/>
      <c r="D296" s="1745"/>
      <c r="E296" s="1745"/>
      <c r="F296" s="1745"/>
      <c r="G296" s="1745"/>
      <c r="H296" s="1745"/>
      <c r="I296" s="1745"/>
      <c r="J296" s="1745"/>
      <c r="K296" s="1745"/>
      <c r="L296" s="1745"/>
      <c r="M296" s="1745"/>
      <c r="N296" s="1745"/>
      <c r="O296" s="1745"/>
      <c r="P296" s="1745"/>
      <c r="Q296" s="1745"/>
      <c r="R296" s="1745"/>
      <c r="S296" s="1745"/>
      <c r="T296" s="1745"/>
      <c r="U296" s="1745"/>
      <c r="V296" s="1745"/>
      <c r="W296" s="1745"/>
      <c r="X296" s="1745"/>
      <c r="Y296" s="1745"/>
      <c r="Z296" s="1745"/>
      <c r="AA296" s="1745"/>
      <c r="AB296" s="1745"/>
      <c r="AC296" s="1742"/>
      <c r="AD296" s="1582" t="s">
        <v>4464</v>
      </c>
      <c r="AE296" s="1583"/>
      <c r="AF296" s="1583" t="str">
        <f>IFERROR(SUM(AF226+AF290),"")</f>
        <v/>
      </c>
      <c r="AG296" s="1583"/>
      <c r="AH296" s="1583"/>
      <c r="AI296" s="1583"/>
      <c r="AJ296" s="1583"/>
      <c r="AK296" s="1583" t="s">
        <v>4465</v>
      </c>
      <c r="AL296" s="1593"/>
      <c r="AM296" s="1600"/>
      <c r="AN296" s="1601"/>
      <c r="AO296" s="1601"/>
      <c r="AP296" s="1601"/>
      <c r="AQ296" s="1601"/>
      <c r="AR296" s="1601"/>
      <c r="AS296" s="1601"/>
      <c r="AT296" s="1601"/>
      <c r="AU296" s="1602"/>
      <c r="AV296" s="1582" t="s">
        <v>4397</v>
      </c>
      <c r="AW296" s="1583"/>
      <c r="AX296" s="1583">
        <v>28500.375</v>
      </c>
      <c r="AY296" s="1583"/>
      <c r="AZ296" s="1583"/>
      <c r="BA296" s="1583"/>
      <c r="BB296" s="1583"/>
      <c r="BC296" s="1583" t="s">
        <v>4398</v>
      </c>
      <c r="BD296" s="1593"/>
      <c r="BE296" s="1600"/>
      <c r="BF296" s="1601"/>
      <c r="BG296" s="1601"/>
      <c r="BH296" s="1601"/>
      <c r="BI296" s="1601"/>
      <c r="BJ296" s="1601"/>
      <c r="BK296" s="1601"/>
      <c r="BL296" s="1601"/>
      <c r="BM296" s="1602"/>
      <c r="BN296" s="1582" t="s">
        <v>4397</v>
      </c>
      <c r="BO296" s="1583"/>
      <c r="BP296" s="1583">
        <v>38198.844799999999</v>
      </c>
      <c r="BQ296" s="1583"/>
      <c r="BR296" s="1583"/>
      <c r="BS296" s="1583"/>
      <c r="BT296" s="1583"/>
      <c r="BU296" s="1583" t="s">
        <v>4465</v>
      </c>
      <c r="BV296" s="1593"/>
      <c r="BW296" s="764"/>
      <c r="BX296" s="764"/>
      <c r="BY296" s="764"/>
      <c r="BZ296" s="764"/>
      <c r="CA296" s="764"/>
      <c r="CB296" s="764"/>
      <c r="CC296" s="764"/>
      <c r="CD296" s="764"/>
      <c r="CE296" s="764"/>
      <c r="CF296" s="764"/>
      <c r="CG296" s="764"/>
      <c r="CH296" s="764"/>
      <c r="CI296" s="764"/>
      <c r="CJ296" s="764"/>
      <c r="CK296" s="764"/>
      <c r="CL296" s="764"/>
      <c r="CM296" s="764"/>
      <c r="CN296" s="764"/>
      <c r="CO296" s="764"/>
      <c r="CP296" s="764"/>
      <c r="CQ296" s="764"/>
      <c r="CR296" s="764"/>
      <c r="CS296" s="1600"/>
      <c r="CT296" s="1601"/>
      <c r="CU296" s="1601"/>
      <c r="CV296" s="1601"/>
      <c r="CW296" s="1601"/>
      <c r="CX296" s="1601"/>
      <c r="CY296" s="1601"/>
      <c r="CZ296" s="1601"/>
      <c r="DA296" s="1602"/>
      <c r="DB296" s="1582" t="s">
        <v>4397</v>
      </c>
      <c r="DC296" s="1583"/>
      <c r="DD296" s="1583">
        <v>3761.4380000000001</v>
      </c>
      <c r="DE296" s="1583"/>
      <c r="DF296" s="1583"/>
      <c r="DG296" s="1583"/>
      <c r="DH296" s="1583"/>
      <c r="DI296" s="1583" t="s">
        <v>4465</v>
      </c>
      <c r="DJ296" s="1584"/>
    </row>
    <row r="297" spans="1:118" ht="24" customHeight="1">
      <c r="B297" s="1604" t="s">
        <v>4268</v>
      </c>
      <c r="C297" s="1605"/>
      <c r="D297" s="1605"/>
      <c r="E297" s="1605"/>
      <c r="F297" s="1605"/>
      <c r="G297" s="1605"/>
      <c r="H297" s="1605"/>
      <c r="I297" s="1605"/>
      <c r="J297" s="1605"/>
      <c r="K297" s="1605"/>
      <c r="L297" s="1605"/>
      <c r="M297" s="1605"/>
      <c r="N297" s="1605"/>
      <c r="O297" s="1605"/>
      <c r="P297" s="1605"/>
      <c r="Q297" s="1605"/>
      <c r="R297" s="1605"/>
      <c r="S297" s="1605"/>
      <c r="T297" s="1605"/>
      <c r="U297" s="1605"/>
      <c r="V297" s="1605"/>
      <c r="W297" s="1605"/>
      <c r="X297" s="1605"/>
      <c r="Y297" s="1605"/>
      <c r="Z297" s="1605"/>
      <c r="AA297" s="1605"/>
      <c r="AB297" s="1605"/>
      <c r="AC297" s="1606"/>
      <c r="AD297" s="995" t="s">
        <v>4293</v>
      </c>
      <c r="AE297" s="1585">
        <f>IFERROR((AD293*0.0258),"")</f>
        <v>10930.68602237376</v>
      </c>
      <c r="AF297" s="1585"/>
      <c r="AG297" s="1585"/>
      <c r="AH297" s="1585"/>
      <c r="AI297" s="1585"/>
      <c r="AJ297" s="1585"/>
      <c r="AK297" s="1585"/>
      <c r="AL297" s="1610"/>
      <c r="AM297" s="1597"/>
      <c r="AN297" s="1598"/>
      <c r="AO297" s="1598"/>
      <c r="AP297" s="1598"/>
      <c r="AQ297" s="1598"/>
      <c r="AR297" s="1598"/>
      <c r="AS297" s="1598"/>
      <c r="AT297" s="1598"/>
      <c r="AU297" s="1599"/>
      <c r="AV297" s="1594">
        <v>1393.4816715000002</v>
      </c>
      <c r="AW297" s="1595"/>
      <c r="AX297" s="1595"/>
      <c r="AY297" s="1595"/>
      <c r="AZ297" s="1595"/>
      <c r="BA297" s="1595"/>
      <c r="BB297" s="1595"/>
      <c r="BC297" s="1595"/>
      <c r="BD297" s="1596"/>
      <c r="BE297" s="1597"/>
      <c r="BF297" s="1598"/>
      <c r="BG297" s="1598"/>
      <c r="BH297" s="1598"/>
      <c r="BI297" s="1598"/>
      <c r="BJ297" s="1598"/>
      <c r="BK297" s="1598"/>
      <c r="BL297" s="1598"/>
      <c r="BM297" s="1599"/>
      <c r="BN297" s="995" t="s">
        <v>4294</v>
      </c>
      <c r="BO297" s="1585">
        <v>1673.1947063999999</v>
      </c>
      <c r="BP297" s="1585"/>
      <c r="BQ297" s="1585"/>
      <c r="BR297" s="1585"/>
      <c r="BS297" s="1585"/>
      <c r="BT297" s="1585"/>
      <c r="BU297" s="1585"/>
      <c r="BV297" s="1610"/>
      <c r="BW297" s="764"/>
      <c r="BX297" s="764"/>
      <c r="BY297" s="764"/>
      <c r="BZ297" s="764"/>
      <c r="CA297" s="764"/>
      <c r="CB297" s="764"/>
      <c r="CC297" s="764"/>
      <c r="CD297" s="764"/>
      <c r="CE297" s="764"/>
      <c r="CF297" s="764"/>
      <c r="CG297" s="764"/>
      <c r="CH297" s="764"/>
      <c r="CI297" s="764"/>
      <c r="CJ297" s="764"/>
      <c r="CK297" s="764"/>
      <c r="CL297" s="764"/>
      <c r="CM297" s="764"/>
      <c r="CN297" s="764"/>
      <c r="CO297" s="764"/>
      <c r="CP297" s="764"/>
      <c r="CQ297" s="764"/>
      <c r="CR297" s="764"/>
      <c r="CS297" s="1597"/>
      <c r="CT297" s="1598"/>
      <c r="CU297" s="1598"/>
      <c r="CV297" s="1598"/>
      <c r="CW297" s="1598"/>
      <c r="CX297" s="1598"/>
      <c r="CY297" s="1598"/>
      <c r="CZ297" s="1598"/>
      <c r="DA297" s="1599"/>
      <c r="DB297" s="995" t="s">
        <v>4295</v>
      </c>
      <c r="DC297" s="1585">
        <v>198.50297603999999</v>
      </c>
      <c r="DD297" s="1585"/>
      <c r="DE297" s="1585"/>
      <c r="DF297" s="1585"/>
      <c r="DG297" s="1585"/>
      <c r="DH297" s="1585"/>
      <c r="DI297" s="1585"/>
      <c r="DJ297" s="1586"/>
      <c r="DM297" s="772">
        <f>IF(AND(AE297="",BO297="",DC297=""),"",AE297-BO297-DC297+D359)</f>
        <v>9059.0503982785212</v>
      </c>
    </row>
    <row r="298" spans="1:118" ht="24" customHeight="1">
      <c r="B298" s="1607"/>
      <c r="C298" s="1581"/>
      <c r="D298" s="1608"/>
      <c r="E298" s="1608"/>
      <c r="F298" s="1608"/>
      <c r="G298" s="1608"/>
      <c r="H298" s="1608"/>
      <c r="I298" s="1608"/>
      <c r="J298" s="1608"/>
      <c r="K298" s="1608"/>
      <c r="L298" s="1608"/>
      <c r="M298" s="1608"/>
      <c r="N298" s="1608"/>
      <c r="O298" s="1608"/>
      <c r="P298" s="1608"/>
      <c r="Q298" s="1608"/>
      <c r="R298" s="1608"/>
      <c r="S298" s="1608"/>
      <c r="T298" s="1608"/>
      <c r="U298" s="1608"/>
      <c r="V298" s="1608"/>
      <c r="W298" s="1608"/>
      <c r="X298" s="1608"/>
      <c r="Y298" s="1608"/>
      <c r="Z298" s="1608"/>
      <c r="AA298" s="1608"/>
      <c r="AB298" s="1608"/>
      <c r="AC298" s="1609"/>
      <c r="AD298" s="1582" t="s">
        <v>4397</v>
      </c>
      <c r="AE298" s="1583"/>
      <c r="AF298" s="1583">
        <f>IFERROR((AF294*0.0258),"")</f>
        <v>10935.84829636512</v>
      </c>
      <c r="AG298" s="1583"/>
      <c r="AH298" s="1583"/>
      <c r="AI298" s="1583"/>
      <c r="AJ298" s="1583"/>
      <c r="AK298" s="1583" t="s">
        <v>4398</v>
      </c>
      <c r="AL298" s="1593"/>
      <c r="AM298" s="1600"/>
      <c r="AN298" s="1601"/>
      <c r="AO298" s="1601"/>
      <c r="AP298" s="1601"/>
      <c r="AQ298" s="1601"/>
      <c r="AR298" s="1601"/>
      <c r="AS298" s="1601"/>
      <c r="AT298" s="1601"/>
      <c r="AU298" s="1602"/>
      <c r="AV298" s="1582" t="s">
        <v>4397</v>
      </c>
      <c r="AW298" s="1583"/>
      <c r="AX298" s="1583">
        <v>1400.6677454999999</v>
      </c>
      <c r="AY298" s="1583"/>
      <c r="AZ298" s="1583"/>
      <c r="BA298" s="1583"/>
      <c r="BB298" s="1583"/>
      <c r="BC298" s="1583" t="s">
        <v>4398</v>
      </c>
      <c r="BD298" s="1593"/>
      <c r="BE298" s="1600"/>
      <c r="BF298" s="1601"/>
      <c r="BG298" s="1601"/>
      <c r="BH298" s="1601"/>
      <c r="BI298" s="1601"/>
      <c r="BJ298" s="1601"/>
      <c r="BK298" s="1601"/>
      <c r="BL298" s="1601"/>
      <c r="BM298" s="1602"/>
      <c r="BN298" s="1582" t="s">
        <v>4397</v>
      </c>
      <c r="BO298" s="1583"/>
      <c r="BP298" s="1583">
        <v>1769.7651590400001</v>
      </c>
      <c r="BQ298" s="1583"/>
      <c r="BR298" s="1583"/>
      <c r="BS298" s="1583"/>
      <c r="BT298" s="1583"/>
      <c r="BU298" s="1583" t="s">
        <v>4398</v>
      </c>
      <c r="BV298" s="1593"/>
      <c r="BW298" s="764"/>
      <c r="BX298" s="764"/>
      <c r="BY298" s="764"/>
      <c r="BZ298" s="764"/>
      <c r="CA298" s="764"/>
      <c r="CB298" s="764"/>
      <c r="CC298" s="764"/>
      <c r="CD298" s="764"/>
      <c r="CE298" s="764"/>
      <c r="CF298" s="764"/>
      <c r="CG298" s="764"/>
      <c r="CH298" s="764"/>
      <c r="CI298" s="764"/>
      <c r="CJ298" s="764"/>
      <c r="CK298" s="764"/>
      <c r="CL298" s="764"/>
      <c r="CM298" s="764"/>
      <c r="CN298" s="764"/>
      <c r="CO298" s="764"/>
      <c r="CP298" s="764"/>
      <c r="CQ298" s="764"/>
      <c r="CR298" s="764"/>
      <c r="CS298" s="1600"/>
      <c r="CT298" s="1601"/>
      <c r="CU298" s="1601"/>
      <c r="CV298" s="1601"/>
      <c r="CW298" s="1601"/>
      <c r="CX298" s="1601"/>
      <c r="CY298" s="1601"/>
      <c r="CZ298" s="1601"/>
      <c r="DA298" s="1602"/>
      <c r="DB298" s="1582" t="s">
        <v>4397</v>
      </c>
      <c r="DC298" s="1583"/>
      <c r="DD298" s="1583">
        <v>199.12199028000001</v>
      </c>
      <c r="DE298" s="1583"/>
      <c r="DF298" s="1583"/>
      <c r="DG298" s="1583"/>
      <c r="DH298" s="1583"/>
      <c r="DI298" s="1583" t="s">
        <v>4398</v>
      </c>
      <c r="DJ298" s="1584"/>
    </row>
    <row r="299" spans="1:118" ht="24" customHeight="1">
      <c r="B299" s="1739"/>
      <c r="C299" s="1740"/>
      <c r="D299" s="1743" t="s">
        <v>4269</v>
      </c>
      <c r="E299" s="1743"/>
      <c r="F299" s="1743"/>
      <c r="G299" s="1743"/>
      <c r="H299" s="1743"/>
      <c r="I299" s="1743"/>
      <c r="J299" s="1743"/>
      <c r="K299" s="1743"/>
      <c r="L299" s="1743"/>
      <c r="M299" s="1743"/>
      <c r="N299" s="1743"/>
      <c r="O299" s="1743"/>
      <c r="P299" s="1743"/>
      <c r="Q299" s="1743"/>
      <c r="R299" s="1743"/>
      <c r="S299" s="1743"/>
      <c r="T299" s="1743"/>
      <c r="U299" s="1743"/>
      <c r="V299" s="1743"/>
      <c r="W299" s="1743"/>
      <c r="X299" s="1743"/>
      <c r="Y299" s="1743"/>
      <c r="Z299" s="1743"/>
      <c r="AA299" s="1743"/>
      <c r="AB299" s="1743"/>
      <c r="AC299" s="1744"/>
      <c r="AD299" s="1603" t="str">
        <f>IFERROR((AD295*0.0258),"")</f>
        <v/>
      </c>
      <c r="AE299" s="1585"/>
      <c r="AF299" s="1585"/>
      <c r="AG299" s="1585"/>
      <c r="AH299" s="1585"/>
      <c r="AI299" s="1585"/>
      <c r="AJ299" s="1585"/>
      <c r="AK299" s="1585"/>
      <c r="AL299" s="1610"/>
      <c r="AM299" s="1597"/>
      <c r="AN299" s="1598"/>
      <c r="AO299" s="1598"/>
      <c r="AP299" s="1598"/>
      <c r="AQ299" s="1598"/>
      <c r="AR299" s="1598"/>
      <c r="AS299" s="1598"/>
      <c r="AT299" s="1598"/>
      <c r="AU299" s="1599"/>
      <c r="AV299" s="1603">
        <v>735.30967499999997</v>
      </c>
      <c r="AW299" s="1585"/>
      <c r="AX299" s="1585"/>
      <c r="AY299" s="1585"/>
      <c r="AZ299" s="1585"/>
      <c r="BA299" s="1585"/>
      <c r="BB299" s="1585"/>
      <c r="BC299" s="1585"/>
      <c r="BD299" s="1610"/>
      <c r="BE299" s="1597"/>
      <c r="BF299" s="1598"/>
      <c r="BG299" s="1598"/>
      <c r="BH299" s="1598"/>
      <c r="BI299" s="1598"/>
      <c r="BJ299" s="1598"/>
      <c r="BK299" s="1598"/>
      <c r="BL299" s="1598"/>
      <c r="BM299" s="1599"/>
      <c r="BN299" s="1603">
        <v>179.59842336</v>
      </c>
      <c r="BO299" s="1585"/>
      <c r="BP299" s="1585"/>
      <c r="BQ299" s="1585"/>
      <c r="BR299" s="1585"/>
      <c r="BS299" s="1585"/>
      <c r="BT299" s="1585"/>
      <c r="BU299" s="1585"/>
      <c r="BV299" s="1610"/>
      <c r="BW299" s="764"/>
      <c r="BX299" s="764"/>
      <c r="BY299" s="764"/>
      <c r="BZ299" s="764"/>
      <c r="CA299" s="764"/>
      <c r="CB299" s="764"/>
      <c r="CC299" s="764"/>
      <c r="CD299" s="764"/>
      <c r="CE299" s="764"/>
      <c r="CF299" s="764"/>
      <c r="CG299" s="764"/>
      <c r="CH299" s="764"/>
      <c r="CI299" s="764"/>
      <c r="CJ299" s="764"/>
      <c r="CK299" s="764"/>
      <c r="CL299" s="764"/>
      <c r="CM299" s="764"/>
      <c r="CN299" s="764"/>
      <c r="CO299" s="764"/>
      <c r="CP299" s="764"/>
      <c r="CQ299" s="764"/>
      <c r="CR299" s="764"/>
      <c r="CS299" s="1597"/>
      <c r="CT299" s="1598"/>
      <c r="CU299" s="1598"/>
      <c r="CV299" s="1598"/>
      <c r="CW299" s="1598"/>
      <c r="CX299" s="1598"/>
      <c r="CY299" s="1598"/>
      <c r="CZ299" s="1598"/>
      <c r="DA299" s="1599"/>
      <c r="DB299" s="1603">
        <v>96.416798159999999</v>
      </c>
      <c r="DC299" s="1585"/>
      <c r="DD299" s="1585"/>
      <c r="DE299" s="1585"/>
      <c r="DF299" s="1585"/>
      <c r="DG299" s="1585"/>
      <c r="DH299" s="1585"/>
      <c r="DI299" s="1585"/>
      <c r="DJ299" s="1586"/>
    </row>
    <row r="300" spans="1:118" ht="24" customHeight="1">
      <c r="B300" s="1741"/>
      <c r="C300" s="1742"/>
      <c r="D300" s="1745"/>
      <c r="E300" s="1745"/>
      <c r="F300" s="1745"/>
      <c r="G300" s="1745"/>
      <c r="H300" s="1745"/>
      <c r="I300" s="1745"/>
      <c r="J300" s="1745"/>
      <c r="K300" s="1745"/>
      <c r="L300" s="1745"/>
      <c r="M300" s="1745"/>
      <c r="N300" s="1745"/>
      <c r="O300" s="1745"/>
      <c r="P300" s="1745"/>
      <c r="Q300" s="1745"/>
      <c r="R300" s="1745"/>
      <c r="S300" s="1745"/>
      <c r="T300" s="1745"/>
      <c r="U300" s="1745"/>
      <c r="V300" s="1745"/>
      <c r="W300" s="1745"/>
      <c r="X300" s="1745"/>
      <c r="Y300" s="1745"/>
      <c r="Z300" s="1745"/>
      <c r="AA300" s="1745"/>
      <c r="AB300" s="1745"/>
      <c r="AC300" s="1742"/>
      <c r="AD300" s="1582" t="s">
        <v>4464</v>
      </c>
      <c r="AE300" s="1583"/>
      <c r="AF300" s="1583" t="str">
        <f>IFERROR((AF296*0.0258),"")</f>
        <v/>
      </c>
      <c r="AG300" s="1583"/>
      <c r="AH300" s="1583"/>
      <c r="AI300" s="1583"/>
      <c r="AJ300" s="1583"/>
      <c r="AK300" s="1583" t="s">
        <v>4465</v>
      </c>
      <c r="AL300" s="1593"/>
      <c r="AM300" s="1600"/>
      <c r="AN300" s="1601"/>
      <c r="AO300" s="1601"/>
      <c r="AP300" s="1601"/>
      <c r="AQ300" s="1601"/>
      <c r="AR300" s="1601"/>
      <c r="AS300" s="1601"/>
      <c r="AT300" s="1601"/>
      <c r="AU300" s="1602"/>
      <c r="AV300" s="1582" t="s">
        <v>4397</v>
      </c>
      <c r="AW300" s="1583"/>
      <c r="AX300" s="1583">
        <v>735.30967499999997</v>
      </c>
      <c r="AY300" s="1583"/>
      <c r="AZ300" s="1583"/>
      <c r="BA300" s="1583"/>
      <c r="BB300" s="1583"/>
      <c r="BC300" s="1583" t="s">
        <v>4465</v>
      </c>
      <c r="BD300" s="1593"/>
      <c r="BE300" s="1600"/>
      <c r="BF300" s="1601"/>
      <c r="BG300" s="1601"/>
      <c r="BH300" s="1601"/>
      <c r="BI300" s="1601"/>
      <c r="BJ300" s="1601"/>
      <c r="BK300" s="1601"/>
      <c r="BL300" s="1601"/>
      <c r="BM300" s="1602"/>
      <c r="BN300" s="1582" t="s">
        <v>4397</v>
      </c>
      <c r="BO300" s="1583"/>
      <c r="BP300" s="1583">
        <v>985.53019583999992</v>
      </c>
      <c r="BQ300" s="1583"/>
      <c r="BR300" s="1583"/>
      <c r="BS300" s="1583"/>
      <c r="BT300" s="1583"/>
      <c r="BU300" s="1583" t="s">
        <v>4465</v>
      </c>
      <c r="BV300" s="1593"/>
      <c r="BW300" s="764"/>
      <c r="BX300" s="764"/>
      <c r="BY300" s="764"/>
      <c r="BZ300" s="764"/>
      <c r="CA300" s="764"/>
      <c r="CB300" s="764"/>
      <c r="CC300" s="764"/>
      <c r="CD300" s="764"/>
      <c r="CE300" s="764"/>
      <c r="CF300" s="764"/>
      <c r="CG300" s="764"/>
      <c r="CH300" s="764"/>
      <c r="CI300" s="764"/>
      <c r="CJ300" s="764"/>
      <c r="CK300" s="764"/>
      <c r="CL300" s="764"/>
      <c r="CM300" s="764"/>
      <c r="CN300" s="764"/>
      <c r="CO300" s="764"/>
      <c r="CP300" s="764"/>
      <c r="CQ300" s="764"/>
      <c r="CR300" s="764"/>
      <c r="CS300" s="1600"/>
      <c r="CT300" s="1601"/>
      <c r="CU300" s="1601"/>
      <c r="CV300" s="1601"/>
      <c r="CW300" s="1601"/>
      <c r="CX300" s="1601"/>
      <c r="CY300" s="1601"/>
      <c r="CZ300" s="1601"/>
      <c r="DA300" s="1602"/>
      <c r="DB300" s="1582" t="s">
        <v>4397</v>
      </c>
      <c r="DC300" s="1583"/>
      <c r="DD300" s="1583">
        <v>97.04510040000001</v>
      </c>
      <c r="DE300" s="1583"/>
      <c r="DF300" s="1583"/>
      <c r="DG300" s="1583"/>
      <c r="DH300" s="1583"/>
      <c r="DI300" s="1583" t="s">
        <v>4465</v>
      </c>
      <c r="DJ300" s="1584"/>
    </row>
    <row r="301" spans="1:118" ht="24" customHeight="1">
      <c r="B301" s="1759" t="s">
        <v>4270</v>
      </c>
      <c r="C301" s="1760"/>
      <c r="D301" s="1760"/>
      <c r="E301" s="1760"/>
      <c r="F301" s="1760"/>
      <c r="G301" s="1760"/>
      <c r="H301" s="1760"/>
      <c r="I301" s="1760"/>
      <c r="J301" s="1760"/>
      <c r="K301" s="1760"/>
      <c r="L301" s="1760"/>
      <c r="M301" s="1760"/>
      <c r="N301" s="1760"/>
      <c r="O301" s="1760"/>
      <c r="P301" s="1760"/>
      <c r="Q301" s="1760"/>
      <c r="R301" s="1760"/>
      <c r="S301" s="1760"/>
      <c r="T301" s="1760"/>
      <c r="U301" s="1760"/>
      <c r="V301" s="1760"/>
      <c r="W301" s="1760"/>
      <c r="X301" s="1760"/>
      <c r="Y301" s="1760"/>
      <c r="Z301" s="1760"/>
      <c r="AA301" s="1760"/>
      <c r="AB301" s="1760"/>
      <c r="AC301" s="1761"/>
      <c r="AD301" s="1603">
        <f>IF('STEP１（第１入力頁）'!D23="","",'STEP１（第１入力頁）'!D23)</f>
        <v>10000</v>
      </c>
      <c r="AE301" s="1585"/>
      <c r="AF301" s="1585"/>
      <c r="AG301" s="1585"/>
      <c r="AH301" s="1585"/>
      <c r="AI301" s="1585"/>
      <c r="AJ301" s="1585"/>
      <c r="AK301" s="1585"/>
      <c r="AL301" s="1610"/>
      <c r="AM301" s="1736"/>
      <c r="AN301" s="1737"/>
      <c r="AO301" s="1737"/>
      <c r="AP301" s="1737"/>
      <c r="AQ301" s="1737"/>
      <c r="AR301" s="1737"/>
      <c r="AS301" s="1737"/>
      <c r="AT301" s="1737"/>
      <c r="AU301" s="1738"/>
      <c r="AV301" s="1603">
        <f>IF('STEP１（第１入力頁）'!I23="","",'STEP１（第１入力頁）'!I23)</f>
        <v>20000</v>
      </c>
      <c r="AW301" s="1585"/>
      <c r="AX301" s="1585"/>
      <c r="AY301" s="1585"/>
      <c r="AZ301" s="1585"/>
      <c r="BA301" s="1585"/>
      <c r="BB301" s="1585"/>
      <c r="BC301" s="1585"/>
      <c r="BD301" s="1610"/>
      <c r="BE301" s="1736"/>
      <c r="BF301" s="1737"/>
      <c r="BG301" s="1737"/>
      <c r="BH301" s="1737"/>
      <c r="BI301" s="1737"/>
      <c r="BJ301" s="1737"/>
      <c r="BK301" s="1737"/>
      <c r="BL301" s="1737"/>
      <c r="BM301" s="1738"/>
      <c r="BN301" s="1736"/>
      <c r="BO301" s="1737"/>
      <c r="BP301" s="1737"/>
      <c r="BQ301" s="1737"/>
      <c r="BR301" s="1737"/>
      <c r="BS301" s="1737"/>
      <c r="BT301" s="1737"/>
      <c r="BU301" s="1737"/>
      <c r="BV301" s="1738"/>
      <c r="BW301" s="764"/>
      <c r="BX301" s="764"/>
      <c r="BY301" s="764"/>
      <c r="BZ301" s="764"/>
      <c r="CA301" s="764"/>
      <c r="CB301" s="764"/>
      <c r="CC301" s="764"/>
      <c r="CD301" s="764"/>
      <c r="CE301" s="764"/>
      <c r="CF301" s="764"/>
      <c r="CG301" s="764"/>
      <c r="CH301" s="764"/>
      <c r="CI301" s="764"/>
      <c r="CJ301" s="764"/>
      <c r="CK301" s="764"/>
      <c r="CL301" s="764"/>
      <c r="CM301" s="764"/>
      <c r="CN301" s="764"/>
      <c r="CO301" s="764"/>
      <c r="CP301" s="764"/>
      <c r="CQ301" s="764"/>
      <c r="CR301" s="764"/>
      <c r="CS301" s="1736"/>
      <c r="CT301" s="1737"/>
      <c r="CU301" s="1737"/>
      <c r="CV301" s="1737"/>
      <c r="CW301" s="1737"/>
      <c r="CX301" s="1737"/>
      <c r="CY301" s="1737"/>
      <c r="CZ301" s="1737"/>
      <c r="DA301" s="1738"/>
      <c r="DB301" s="1736"/>
      <c r="DC301" s="1737"/>
      <c r="DD301" s="1737"/>
      <c r="DE301" s="1737"/>
      <c r="DF301" s="1737"/>
      <c r="DG301" s="1737"/>
      <c r="DH301" s="1737"/>
      <c r="DI301" s="1737"/>
      <c r="DJ301" s="1746"/>
    </row>
    <row r="302" spans="1:118" ht="24" customHeight="1" thickBot="1">
      <c r="A302" s="774"/>
      <c r="B302" s="1729" t="s">
        <v>4271</v>
      </c>
      <c r="C302" s="1730"/>
      <c r="D302" s="1730"/>
      <c r="E302" s="1730"/>
      <c r="F302" s="1730"/>
      <c r="G302" s="1730"/>
      <c r="H302" s="1730"/>
      <c r="I302" s="1730"/>
      <c r="J302" s="1730"/>
      <c r="K302" s="1730"/>
      <c r="L302" s="1730"/>
      <c r="M302" s="1730"/>
      <c r="N302" s="1730"/>
      <c r="O302" s="1730"/>
      <c r="P302" s="1730"/>
      <c r="Q302" s="1730"/>
      <c r="R302" s="1730"/>
      <c r="S302" s="1730"/>
      <c r="T302" s="1730"/>
      <c r="U302" s="1730"/>
      <c r="V302" s="1730"/>
      <c r="W302" s="1730"/>
      <c r="X302" s="1730"/>
      <c r="Y302" s="1730"/>
      <c r="Z302" s="1730"/>
      <c r="AA302" s="1730"/>
      <c r="AB302" s="1730"/>
      <c r="AC302" s="1731"/>
      <c r="AD302" s="1732">
        <f>IF(OR(AF298="",AD301=""),"",AF298/AD301*100)</f>
        <v>109.3584829636512</v>
      </c>
      <c r="AE302" s="1733"/>
      <c r="AF302" s="1733"/>
      <c r="AG302" s="1733"/>
      <c r="AH302" s="1733"/>
      <c r="AI302" s="1733"/>
      <c r="AJ302" s="1733"/>
      <c r="AK302" s="1733"/>
      <c r="AL302" s="1734"/>
      <c r="AM302" s="1726"/>
      <c r="AN302" s="1727"/>
      <c r="AO302" s="1727"/>
      <c r="AP302" s="1727"/>
      <c r="AQ302" s="1727"/>
      <c r="AR302" s="1727"/>
      <c r="AS302" s="1727"/>
      <c r="AT302" s="1727"/>
      <c r="AU302" s="1735"/>
      <c r="AV302" s="1732">
        <f>IF(OR(AX298="",AV301=""),"",AX298/AV301*100)</f>
        <v>7.0033387275000001</v>
      </c>
      <c r="AW302" s="1733"/>
      <c r="AX302" s="1733"/>
      <c r="AY302" s="1733"/>
      <c r="AZ302" s="1733"/>
      <c r="BA302" s="1733"/>
      <c r="BB302" s="1733"/>
      <c r="BC302" s="1733"/>
      <c r="BD302" s="1734"/>
      <c r="BE302" s="1726"/>
      <c r="BF302" s="1727"/>
      <c r="BG302" s="1727"/>
      <c r="BH302" s="1727"/>
      <c r="BI302" s="1727"/>
      <c r="BJ302" s="1727"/>
      <c r="BK302" s="1727"/>
      <c r="BL302" s="1727"/>
      <c r="BM302" s="1735"/>
      <c r="BN302" s="1726"/>
      <c r="BO302" s="1727"/>
      <c r="BP302" s="1727"/>
      <c r="BQ302" s="1727"/>
      <c r="BR302" s="1727"/>
      <c r="BS302" s="1727"/>
      <c r="BT302" s="1727"/>
      <c r="BU302" s="1727"/>
      <c r="BV302" s="1735"/>
      <c r="BW302" s="924"/>
      <c r="BX302" s="924"/>
      <c r="BY302" s="924"/>
      <c r="BZ302" s="924"/>
      <c r="CA302" s="924"/>
      <c r="CB302" s="924"/>
      <c r="CC302" s="924"/>
      <c r="CD302" s="924"/>
      <c r="CE302" s="924"/>
      <c r="CF302" s="924"/>
      <c r="CG302" s="924"/>
      <c r="CH302" s="924"/>
      <c r="CI302" s="924"/>
      <c r="CJ302" s="924"/>
      <c r="CK302" s="924"/>
      <c r="CL302" s="924"/>
      <c r="CM302" s="924"/>
      <c r="CN302" s="924"/>
      <c r="CO302" s="924"/>
      <c r="CP302" s="924"/>
      <c r="CQ302" s="924"/>
      <c r="CR302" s="924"/>
      <c r="CS302" s="1726"/>
      <c r="CT302" s="1727"/>
      <c r="CU302" s="1727"/>
      <c r="CV302" s="1727"/>
      <c r="CW302" s="1727"/>
      <c r="CX302" s="1727"/>
      <c r="CY302" s="1727"/>
      <c r="CZ302" s="1727"/>
      <c r="DA302" s="1735"/>
      <c r="DB302" s="1726"/>
      <c r="DC302" s="1727"/>
      <c r="DD302" s="1727"/>
      <c r="DE302" s="1727"/>
      <c r="DF302" s="1727"/>
      <c r="DG302" s="1727"/>
      <c r="DH302" s="1727"/>
      <c r="DI302" s="1727"/>
      <c r="DJ302" s="1728"/>
    </row>
    <row r="303" spans="1:118">
      <c r="B303" s="1252" t="s">
        <v>7238</v>
      </c>
      <c r="C303" s="1252"/>
      <c r="D303" s="1252"/>
      <c r="E303" s="1252"/>
      <c r="F303" s="1252"/>
      <c r="G303" s="1252"/>
      <c r="H303" s="1252"/>
      <c r="I303" s="1252"/>
      <c r="J303" s="1252"/>
      <c r="K303" s="1252"/>
      <c r="L303" s="1252"/>
      <c r="M303" s="1252"/>
      <c r="N303" s="1252"/>
      <c r="O303" s="1252"/>
      <c r="P303" s="1252"/>
      <c r="Q303" s="1252"/>
      <c r="R303" s="1252"/>
      <c r="S303" s="1252"/>
      <c r="T303" s="1252"/>
      <c r="U303" s="1252"/>
      <c r="V303" s="1252"/>
      <c r="W303" s="1252"/>
      <c r="X303" s="1252"/>
      <c r="Y303" s="1252"/>
      <c r="Z303" s="1252"/>
      <c r="AA303" s="1252"/>
      <c r="AB303" s="1252"/>
      <c r="AC303" s="1252"/>
      <c r="AD303" s="1252"/>
      <c r="AE303" s="1252"/>
      <c r="AF303" s="1252"/>
      <c r="AG303" s="1252"/>
      <c r="AH303" s="1252"/>
      <c r="AI303" s="1252"/>
      <c r="AJ303" s="1252"/>
      <c r="AK303" s="1252"/>
      <c r="AL303" s="1252"/>
      <c r="AM303" s="1252"/>
      <c r="AN303" s="1252"/>
      <c r="AO303" s="1252"/>
      <c r="AP303" s="1252"/>
      <c r="AQ303" s="1252"/>
      <c r="AR303" s="1252"/>
      <c r="AS303" s="1252"/>
      <c r="AT303" s="1252"/>
      <c r="AU303" s="1252"/>
      <c r="AV303" s="1252"/>
      <c r="AW303" s="1252"/>
      <c r="AX303" s="1252"/>
      <c r="AY303" s="1252"/>
      <c r="AZ303" s="1252"/>
      <c r="BA303" s="1252"/>
      <c r="BB303" s="1252"/>
      <c r="BC303" s="1252"/>
      <c r="BD303" s="1252"/>
      <c r="BE303" s="1252"/>
      <c r="BF303" s="1252"/>
      <c r="BG303" s="1252"/>
      <c r="BH303" s="1252"/>
      <c r="BI303" s="1252"/>
      <c r="BJ303" s="1252"/>
      <c r="BK303" s="1252"/>
      <c r="BL303" s="1252"/>
      <c r="BM303" s="1252"/>
      <c r="BN303" s="1252"/>
      <c r="BO303" s="1252"/>
      <c r="BP303" s="1252"/>
      <c r="BQ303" s="1252"/>
      <c r="BR303" s="1252"/>
      <c r="BS303" s="1252"/>
      <c r="BT303" s="1252"/>
      <c r="BU303" s="1252"/>
      <c r="BV303" s="1252"/>
      <c r="BW303" s="1252"/>
      <c r="BX303" s="1252"/>
      <c r="BY303" s="1252"/>
      <c r="BZ303" s="1252"/>
      <c r="CA303" s="1252"/>
      <c r="CB303" s="1252"/>
      <c r="CC303" s="1252"/>
      <c r="CD303" s="1252"/>
      <c r="CE303" s="1252"/>
      <c r="CF303" s="1252"/>
      <c r="CG303" s="1252"/>
      <c r="CH303" s="1252"/>
      <c r="CI303" s="1252"/>
      <c r="CJ303" s="1252"/>
      <c r="CK303" s="1252"/>
      <c r="CL303" s="1252"/>
      <c r="CM303" s="1252"/>
      <c r="CN303" s="1252"/>
      <c r="CO303" s="1252"/>
      <c r="CP303" s="1252"/>
      <c r="CQ303" s="1252"/>
      <c r="CR303" s="1252"/>
      <c r="CS303" s="1252"/>
      <c r="CT303" s="1252"/>
      <c r="CU303" s="1252"/>
      <c r="CV303" s="1252"/>
      <c r="CW303" s="1252"/>
      <c r="CX303" s="1252"/>
      <c r="CY303" s="1252"/>
      <c r="CZ303" s="1252"/>
      <c r="DA303" s="1252"/>
      <c r="DB303" s="1252"/>
      <c r="DC303" s="1252"/>
      <c r="DD303" s="1252"/>
      <c r="DE303" s="1252"/>
      <c r="DF303" s="1252"/>
      <c r="DG303" s="1252"/>
      <c r="DH303" s="1252"/>
      <c r="DI303" s="1252"/>
      <c r="DJ303" s="1252"/>
    </row>
    <row r="304" spans="1:118">
      <c r="E304" s="259" t="s">
        <v>7239</v>
      </c>
    </row>
    <row r="305" spans="1:106">
      <c r="B305" s="775"/>
      <c r="E305" s="259" t="s">
        <v>7237</v>
      </c>
    </row>
    <row r="307" spans="1:106">
      <c r="A307" s="777"/>
      <c r="B307" s="777"/>
      <c r="C307" s="777"/>
      <c r="D307" s="777"/>
      <c r="E307" s="777"/>
      <c r="F307" s="777"/>
      <c r="G307" s="777"/>
      <c r="H307" s="777"/>
      <c r="I307" s="777"/>
      <c r="J307" s="777"/>
      <c r="K307" s="777"/>
      <c r="L307" s="777"/>
      <c r="M307" s="777"/>
      <c r="N307" s="777"/>
      <c r="O307" s="777"/>
      <c r="P307" s="777"/>
      <c r="Q307" s="777"/>
      <c r="R307" s="777"/>
      <c r="S307" s="777"/>
      <c r="T307" s="777"/>
      <c r="U307" s="777"/>
      <c r="V307" s="777"/>
      <c r="W307" s="777"/>
      <c r="X307" s="777"/>
      <c r="Y307" s="777"/>
      <c r="Z307" s="777"/>
      <c r="AA307" s="777"/>
      <c r="AB307" s="777"/>
      <c r="AC307" s="777"/>
      <c r="AD307" s="777"/>
      <c r="AE307" s="777"/>
      <c r="AF307" s="777"/>
      <c r="AG307" s="777"/>
      <c r="AH307" s="777"/>
      <c r="AI307" s="777"/>
      <c r="AJ307" s="777"/>
      <c r="AK307" s="777"/>
      <c r="AL307" s="777"/>
      <c r="AM307" s="777"/>
      <c r="AN307" s="777"/>
      <c r="AO307" s="777"/>
      <c r="AP307" s="777"/>
      <c r="AQ307" s="777"/>
      <c r="AR307" s="777"/>
      <c r="AS307" s="777"/>
      <c r="AT307" s="777"/>
      <c r="AU307" s="777"/>
      <c r="AV307" s="777"/>
      <c r="AW307" s="777"/>
      <c r="AX307" s="777"/>
      <c r="AY307" s="777"/>
      <c r="AZ307" s="777"/>
      <c r="BA307" s="777"/>
      <c r="BB307" s="777"/>
      <c r="BC307" s="777"/>
      <c r="BD307" s="777"/>
      <c r="BE307" s="777"/>
      <c r="BF307" s="777"/>
      <c r="BG307" s="777"/>
      <c r="BH307" s="777"/>
      <c r="BI307" s="777"/>
      <c r="BJ307" s="777"/>
      <c r="BK307" s="777"/>
      <c r="BL307" s="777"/>
      <c r="BM307" s="777"/>
      <c r="BN307" s="777"/>
      <c r="BO307" s="777"/>
      <c r="BP307" s="777"/>
      <c r="BQ307" s="777"/>
      <c r="BR307" s="777"/>
      <c r="BS307" s="777"/>
      <c r="BT307" s="777"/>
      <c r="BU307" s="777"/>
      <c r="BV307" s="777"/>
      <c r="BW307" s="777"/>
      <c r="BX307" s="777"/>
      <c r="BY307" s="777"/>
      <c r="BZ307" s="777"/>
      <c r="CA307" s="777"/>
      <c r="CB307" s="777"/>
      <c r="CC307" s="777"/>
      <c r="CD307" s="777"/>
      <c r="CE307" s="777"/>
      <c r="CF307" s="777"/>
      <c r="CG307" s="777"/>
      <c r="CH307" s="777"/>
      <c r="CI307" s="777"/>
      <c r="CJ307" s="777"/>
      <c r="CK307" s="777"/>
      <c r="CL307" s="777"/>
      <c r="CM307" s="777"/>
      <c r="CN307" s="777"/>
      <c r="CO307" s="777"/>
      <c r="CP307" s="777"/>
      <c r="CQ307" s="777"/>
      <c r="CR307" s="777"/>
      <c r="CS307" s="777"/>
      <c r="CT307" s="777"/>
      <c r="CU307" s="777"/>
      <c r="CV307" s="777"/>
      <c r="CW307" s="777"/>
      <c r="CX307" s="777"/>
      <c r="CY307" s="777"/>
      <c r="CZ307" s="777"/>
      <c r="DA307" s="777"/>
      <c r="DB307" s="777"/>
    </row>
    <row r="308" spans="1:106" ht="14.25" thickBot="1">
      <c r="B308" s="1251" t="s">
        <v>4504</v>
      </c>
    </row>
    <row r="309" spans="1:106" ht="24" customHeight="1">
      <c r="B309" s="1680" t="s">
        <v>4272</v>
      </c>
      <c r="C309" s="1681"/>
      <c r="D309" s="1681"/>
      <c r="E309" s="1681"/>
      <c r="F309" s="1681"/>
      <c r="G309" s="1681"/>
      <c r="H309" s="1681"/>
      <c r="I309" s="1681"/>
      <c r="J309" s="1681"/>
      <c r="K309" s="1681"/>
      <c r="L309" s="1681"/>
      <c r="M309" s="1681"/>
      <c r="N309" s="1681"/>
      <c r="O309" s="1681"/>
      <c r="P309" s="1681"/>
      <c r="Q309" s="1681" t="s">
        <v>218</v>
      </c>
      <c r="R309" s="1681"/>
      <c r="S309" s="1681"/>
      <c r="T309" s="1681"/>
      <c r="U309" s="1712" t="str">
        <f>元号</f>
        <v>西暦</v>
      </c>
      <c r="V309" s="1712"/>
      <c r="W309" s="1712"/>
      <c r="X309" s="1712"/>
      <c r="Y309" s="1712"/>
      <c r="Z309" s="1712"/>
      <c r="AA309" s="1712"/>
      <c r="AB309" s="1712"/>
      <c r="AC309" s="1712"/>
      <c r="AD309" s="1712"/>
      <c r="AE309" s="1712"/>
      <c r="AF309" s="1712"/>
      <c r="AG309" s="1712"/>
      <c r="AH309" s="1712"/>
      <c r="AI309" s="1712"/>
      <c r="AJ309" s="1712"/>
      <c r="AK309" s="1712"/>
      <c r="AL309" s="1712"/>
      <c r="AM309" s="1712"/>
      <c r="AN309" s="1712"/>
      <c r="AO309" s="1712"/>
      <c r="AP309" s="1712"/>
      <c r="AQ309" s="1712"/>
      <c r="AR309" s="1713"/>
      <c r="AS309" s="1714">
        <f>'STEP１（第１入力頁）'!D17</f>
        <v>2023</v>
      </c>
      <c r="AT309" s="1715"/>
      <c r="AU309" s="1716"/>
      <c r="AV309" s="1717" t="s">
        <v>3142</v>
      </c>
      <c r="AW309" s="1718"/>
      <c r="AX309" s="1718"/>
      <c r="AY309" s="1718"/>
      <c r="AZ309" s="1718"/>
      <c r="BA309" s="1718"/>
      <c r="BB309" s="1718"/>
      <c r="BC309" s="1718"/>
      <c r="BD309" s="1718"/>
      <c r="BE309" s="1718"/>
      <c r="BF309" s="1718"/>
      <c r="BG309" s="1718"/>
      <c r="BH309" s="1718"/>
      <c r="BI309" s="1718"/>
      <c r="BJ309" s="1718"/>
      <c r="BK309" s="1718"/>
      <c r="BL309" s="1718"/>
      <c r="BM309" s="1718"/>
      <c r="BN309" s="1718"/>
      <c r="BO309" s="1718"/>
      <c r="BP309" s="1718"/>
      <c r="BQ309" s="1718"/>
      <c r="BR309" s="1718"/>
      <c r="BS309" s="1718"/>
      <c r="BT309" s="1718"/>
      <c r="BU309" s="1718"/>
      <c r="BV309" s="1719"/>
      <c r="BW309" s="776"/>
      <c r="BX309" s="776"/>
      <c r="BY309" s="776"/>
      <c r="BZ309" s="776"/>
      <c r="CA309" s="776"/>
      <c r="CB309" s="776"/>
      <c r="CC309" s="776"/>
      <c r="CD309" s="776"/>
      <c r="CE309" s="776"/>
      <c r="CF309" s="776"/>
      <c r="CG309" s="776"/>
      <c r="CH309" s="776"/>
      <c r="CI309" s="776"/>
      <c r="CJ309" s="776"/>
      <c r="CK309" s="776"/>
      <c r="CL309" s="776"/>
      <c r="CM309" s="776"/>
      <c r="CN309" s="776"/>
      <c r="CO309" s="776"/>
      <c r="CP309" s="776"/>
      <c r="CQ309" s="776"/>
      <c r="CR309" s="776"/>
    </row>
    <row r="310" spans="1:106" ht="24" customHeight="1">
      <c r="B310" s="1682"/>
      <c r="C310" s="1683"/>
      <c r="D310" s="1683"/>
      <c r="E310" s="1683"/>
      <c r="F310" s="1683"/>
      <c r="G310" s="1683"/>
      <c r="H310" s="1683"/>
      <c r="I310" s="1683"/>
      <c r="J310" s="1683"/>
      <c r="K310" s="1683"/>
      <c r="L310" s="1683"/>
      <c r="M310" s="1683"/>
      <c r="N310" s="1683"/>
      <c r="O310" s="1683"/>
      <c r="P310" s="1683"/>
      <c r="Q310" s="1683"/>
      <c r="R310" s="1683"/>
      <c r="S310" s="1683"/>
      <c r="T310" s="1683"/>
      <c r="U310" s="1670" t="s">
        <v>4185</v>
      </c>
      <c r="V310" s="1605"/>
      <c r="W310" s="1605"/>
      <c r="X310" s="1605"/>
      <c r="Y310" s="1605"/>
      <c r="Z310" s="1605"/>
      <c r="AA310" s="1605"/>
      <c r="AB310" s="1605"/>
      <c r="AC310" s="1605"/>
      <c r="AD310" s="1605"/>
      <c r="AE310" s="1605"/>
      <c r="AF310" s="1605"/>
      <c r="AG310" s="1605"/>
      <c r="AH310" s="1605"/>
      <c r="AI310" s="1605"/>
      <c r="AJ310" s="1605"/>
      <c r="AK310" s="1605"/>
      <c r="AL310" s="1605"/>
      <c r="AM310" s="1605"/>
      <c r="AN310" s="1605"/>
      <c r="AO310" s="1605"/>
      <c r="AP310" s="1605"/>
      <c r="AQ310" s="1605"/>
      <c r="AR310" s="1605"/>
      <c r="AS310" s="1605"/>
      <c r="AT310" s="1605"/>
      <c r="AU310" s="1605"/>
      <c r="AV310" s="1605"/>
      <c r="AW310" s="1605"/>
      <c r="AX310" s="1605"/>
      <c r="AY310" s="1605"/>
      <c r="AZ310" s="1605"/>
      <c r="BA310" s="1605"/>
      <c r="BB310" s="1605"/>
      <c r="BC310" s="1605"/>
      <c r="BD310" s="1605"/>
      <c r="BE310" s="1605"/>
      <c r="BF310" s="1605"/>
      <c r="BG310" s="1605"/>
      <c r="BH310" s="1605"/>
      <c r="BI310" s="1605"/>
      <c r="BJ310" s="1605"/>
      <c r="BK310" s="1605"/>
      <c r="BL310" s="1605"/>
      <c r="BM310" s="1605"/>
      <c r="BN310" s="1605"/>
      <c r="BO310" s="1605"/>
      <c r="BP310" s="1605"/>
      <c r="BQ310" s="1605"/>
      <c r="BR310" s="1605"/>
      <c r="BS310" s="1605"/>
      <c r="BT310" s="1605"/>
      <c r="BU310" s="1605"/>
      <c r="BV310" s="1671"/>
      <c r="CS310" s="778"/>
    </row>
    <row r="311" spans="1:106" ht="24" customHeight="1">
      <c r="B311" s="1682"/>
      <c r="C311" s="1683"/>
      <c r="D311" s="1683"/>
      <c r="E311" s="1683"/>
      <c r="F311" s="1683"/>
      <c r="G311" s="1683"/>
      <c r="H311" s="1683"/>
      <c r="I311" s="1683"/>
      <c r="J311" s="1683"/>
      <c r="K311" s="1683"/>
      <c r="L311" s="1683"/>
      <c r="M311" s="1683"/>
      <c r="N311" s="1683"/>
      <c r="O311" s="1683"/>
      <c r="P311" s="1683"/>
      <c r="Q311" s="1683"/>
      <c r="R311" s="1683"/>
      <c r="S311" s="1683"/>
      <c r="T311" s="1683"/>
      <c r="U311" s="1672"/>
      <c r="V311" s="1608"/>
      <c r="W311" s="1608"/>
      <c r="X311" s="1608"/>
      <c r="Y311" s="1608"/>
      <c r="Z311" s="1608"/>
      <c r="AA311" s="1608"/>
      <c r="AB311" s="1608"/>
      <c r="AC311" s="1608"/>
      <c r="AD311" s="1608"/>
      <c r="AE311" s="1608"/>
      <c r="AF311" s="1608"/>
      <c r="AG311" s="1608"/>
      <c r="AH311" s="1608"/>
      <c r="AI311" s="1608"/>
      <c r="AJ311" s="1608"/>
      <c r="AK311" s="1608"/>
      <c r="AL311" s="1608"/>
      <c r="AM311" s="1608"/>
      <c r="AN311" s="1608"/>
      <c r="AO311" s="1608"/>
      <c r="AP311" s="1608"/>
      <c r="AQ311" s="1608"/>
      <c r="AR311" s="1608"/>
      <c r="AS311" s="1608"/>
      <c r="AT311" s="1608"/>
      <c r="AU311" s="1608"/>
      <c r="AV311" s="1608"/>
      <c r="AW311" s="1608"/>
      <c r="AX311" s="1608"/>
      <c r="AY311" s="1608"/>
      <c r="AZ311" s="1608"/>
      <c r="BA311" s="1608"/>
      <c r="BB311" s="1608"/>
      <c r="BC311" s="1608"/>
      <c r="BD311" s="1608"/>
      <c r="BE311" s="1608"/>
      <c r="BF311" s="1608"/>
      <c r="BG311" s="1608"/>
      <c r="BH311" s="1608"/>
      <c r="BI311" s="1608"/>
      <c r="BJ311" s="1608"/>
      <c r="BK311" s="1608"/>
      <c r="BL311" s="1608"/>
      <c r="BM311" s="1608"/>
      <c r="BN311" s="1608"/>
      <c r="BO311" s="1608"/>
      <c r="BP311" s="1608"/>
      <c r="BQ311" s="1608"/>
      <c r="BR311" s="1608"/>
      <c r="BS311" s="1608"/>
      <c r="BT311" s="1608"/>
      <c r="BU311" s="1608"/>
      <c r="BV311" s="1673"/>
      <c r="CS311" s="778"/>
    </row>
    <row r="312" spans="1:106" ht="24" customHeight="1" thickBot="1">
      <c r="B312" s="1684"/>
      <c r="C312" s="1685"/>
      <c r="D312" s="1685"/>
      <c r="E312" s="1685"/>
      <c r="F312" s="1685"/>
      <c r="G312" s="1685"/>
      <c r="H312" s="1685"/>
      <c r="I312" s="1685"/>
      <c r="J312" s="1685"/>
      <c r="K312" s="1685"/>
      <c r="L312" s="1685"/>
      <c r="M312" s="1685"/>
      <c r="N312" s="1685"/>
      <c r="O312" s="1685"/>
      <c r="P312" s="1685"/>
      <c r="Q312" s="1685"/>
      <c r="R312" s="1685"/>
      <c r="S312" s="1685"/>
      <c r="T312" s="1685"/>
      <c r="U312" s="1674" t="s">
        <v>3122</v>
      </c>
      <c r="V312" s="1675"/>
      <c r="W312" s="1675"/>
      <c r="X312" s="1675"/>
      <c r="Y312" s="1675"/>
      <c r="Z312" s="1675"/>
      <c r="AA312" s="1675"/>
      <c r="AB312" s="1675"/>
      <c r="AC312" s="1675"/>
      <c r="AD312" s="1675"/>
      <c r="AE312" s="1675"/>
      <c r="AF312" s="1675"/>
      <c r="AG312" s="1675"/>
      <c r="AH312" s="1675"/>
      <c r="AI312" s="1675"/>
      <c r="AJ312" s="1675"/>
      <c r="AK312" s="1675"/>
      <c r="AL312" s="1675"/>
      <c r="AM312" s="1675"/>
      <c r="AN312" s="1675"/>
      <c r="AO312" s="1675"/>
      <c r="AP312" s="1675"/>
      <c r="AQ312" s="1675"/>
      <c r="AR312" s="1675"/>
      <c r="AS312" s="1675"/>
      <c r="AT312" s="1675"/>
      <c r="AU312" s="1676"/>
      <c r="AV312" s="1674" t="s">
        <v>4500</v>
      </c>
      <c r="AW312" s="1675"/>
      <c r="AX312" s="1675"/>
      <c r="AY312" s="1675"/>
      <c r="AZ312" s="1675"/>
      <c r="BA312" s="1675"/>
      <c r="BB312" s="1675"/>
      <c r="BC312" s="1675"/>
      <c r="BD312" s="1675"/>
      <c r="BE312" s="1675"/>
      <c r="BF312" s="1675"/>
      <c r="BG312" s="1675"/>
      <c r="BH312" s="1675"/>
      <c r="BI312" s="1675"/>
      <c r="BJ312" s="1675"/>
      <c r="BK312" s="1675"/>
      <c r="BL312" s="1675"/>
      <c r="BM312" s="1675"/>
      <c r="BN312" s="1675"/>
      <c r="BO312" s="1675"/>
      <c r="BP312" s="1675"/>
      <c r="BQ312" s="1675"/>
      <c r="BR312" s="1675"/>
      <c r="BS312" s="1675"/>
      <c r="BT312" s="1675"/>
      <c r="BU312" s="1675"/>
      <c r="BV312" s="1677"/>
      <c r="BW312" s="779"/>
      <c r="BX312" s="779"/>
      <c r="BY312" s="779"/>
      <c r="BZ312" s="779"/>
      <c r="CA312" s="779"/>
      <c r="CB312" s="779"/>
      <c r="CC312" s="779"/>
      <c r="CD312" s="779"/>
      <c r="CE312" s="779"/>
      <c r="CF312" s="779"/>
      <c r="CG312" s="779"/>
      <c r="CH312" s="779"/>
      <c r="CI312" s="779"/>
      <c r="CJ312" s="779"/>
      <c r="CK312" s="779"/>
      <c r="CL312" s="779"/>
      <c r="CM312" s="779"/>
      <c r="CN312" s="779"/>
      <c r="CO312" s="779"/>
      <c r="CP312" s="779"/>
      <c r="CQ312" s="779"/>
      <c r="CR312" s="779"/>
      <c r="CS312" s="778"/>
    </row>
    <row r="313" spans="1:106" ht="24" customHeight="1">
      <c r="B313" s="1689" t="s">
        <v>4273</v>
      </c>
      <c r="C313" s="1681"/>
      <c r="D313" s="1681" t="s">
        <v>4274</v>
      </c>
      <c r="E313" s="1681"/>
      <c r="F313" s="1681"/>
      <c r="G313" s="1681"/>
      <c r="H313" s="1681"/>
      <c r="I313" s="1681"/>
      <c r="J313" s="1681"/>
      <c r="K313" s="1681"/>
      <c r="L313" s="1681"/>
      <c r="M313" s="1681"/>
      <c r="N313" s="1681"/>
      <c r="O313" s="1681"/>
      <c r="P313" s="1681"/>
      <c r="Q313" s="1681" t="s">
        <v>4265</v>
      </c>
      <c r="R313" s="1681"/>
      <c r="S313" s="1681"/>
      <c r="T313" s="1681"/>
      <c r="U313" s="1720">
        <f>電気需要最適化!H2</f>
        <v>3.1079000000000006E-2</v>
      </c>
      <c r="V313" s="1721"/>
      <c r="W313" s="1721"/>
      <c r="X313" s="1721"/>
      <c r="Y313" s="1721"/>
      <c r="Z313" s="1721"/>
      <c r="AA313" s="1721"/>
      <c r="AB313" s="1721"/>
      <c r="AC313" s="1721"/>
      <c r="AD313" s="1721"/>
      <c r="AE313" s="1721"/>
      <c r="AF313" s="1721"/>
      <c r="AG313" s="1721"/>
      <c r="AH313" s="1721"/>
      <c r="AI313" s="1721"/>
      <c r="AJ313" s="1721"/>
      <c r="AK313" s="1721"/>
      <c r="AL313" s="1721"/>
      <c r="AM313" s="1721"/>
      <c r="AN313" s="1721"/>
      <c r="AO313" s="1721"/>
      <c r="AP313" s="1721"/>
      <c r="AQ313" s="1721"/>
      <c r="AR313" s="1721"/>
      <c r="AS313" s="1721"/>
      <c r="AT313" s="1721"/>
      <c r="AU313" s="1722"/>
      <c r="AV313" s="1723">
        <f>IF(電気需要最適化!AA52 = "","",電気需要最適化!AA52*0.0258)</f>
        <v>7.5372790800000006E-3</v>
      </c>
      <c r="AW313" s="1724"/>
      <c r="AX313" s="1724"/>
      <c r="AY313" s="1724"/>
      <c r="AZ313" s="1724"/>
      <c r="BA313" s="1724"/>
      <c r="BB313" s="1724"/>
      <c r="BC313" s="1724"/>
      <c r="BD313" s="1724"/>
      <c r="BE313" s="1724"/>
      <c r="BF313" s="1724"/>
      <c r="BG313" s="1724"/>
      <c r="BH313" s="1724"/>
      <c r="BI313" s="1724"/>
      <c r="BJ313" s="1724"/>
      <c r="BK313" s="1724"/>
      <c r="BL313" s="1724"/>
      <c r="BM313" s="1724"/>
      <c r="BN313" s="1724"/>
      <c r="BO313" s="1724"/>
      <c r="BP313" s="1724"/>
      <c r="BQ313" s="1724"/>
      <c r="BR313" s="1724"/>
      <c r="BS313" s="1724"/>
      <c r="BT313" s="1724"/>
      <c r="BU313" s="1724"/>
      <c r="BV313" s="1725"/>
      <c r="CS313" s="778"/>
    </row>
    <row r="314" spans="1:106" ht="24" customHeight="1">
      <c r="B314" s="1682"/>
      <c r="C314" s="1683"/>
      <c r="D314" s="1686" t="s">
        <v>4275</v>
      </c>
      <c r="E314" s="1687"/>
      <c r="F314" s="1687"/>
      <c r="G314" s="1687"/>
      <c r="H314" s="1687"/>
      <c r="I314" s="1687"/>
      <c r="J314" s="1687"/>
      <c r="K314" s="1687"/>
      <c r="L314" s="1687"/>
      <c r="M314" s="1687"/>
      <c r="N314" s="1687"/>
      <c r="O314" s="1687"/>
      <c r="P314" s="1688"/>
      <c r="Q314" s="1686" t="s">
        <v>4265</v>
      </c>
      <c r="R314" s="1687"/>
      <c r="S314" s="1687"/>
      <c r="T314" s="1688"/>
      <c r="U314" s="1629">
        <f>電気需要最適化!I2</f>
        <v>3.1678999999999999E-2</v>
      </c>
      <c r="V314" s="1628"/>
      <c r="W314" s="1628"/>
      <c r="X314" s="1628"/>
      <c r="Y314" s="1628"/>
      <c r="Z314" s="1628"/>
      <c r="AA314" s="1628"/>
      <c r="AB314" s="1628"/>
      <c r="AC314" s="1628"/>
      <c r="AD314" s="1628"/>
      <c r="AE314" s="1628"/>
      <c r="AF314" s="1628"/>
      <c r="AG314" s="1628"/>
      <c r="AH314" s="1628"/>
      <c r="AI314" s="1628"/>
      <c r="AJ314" s="1628"/>
      <c r="AK314" s="1628"/>
      <c r="AL314" s="1628"/>
      <c r="AM314" s="1628"/>
      <c r="AN314" s="1628"/>
      <c r="AO314" s="1628"/>
      <c r="AP314" s="1628"/>
      <c r="AQ314" s="1628"/>
      <c r="AR314" s="1628"/>
      <c r="AS314" s="1628"/>
      <c r="AT314" s="1628"/>
      <c r="AU314" s="1663"/>
      <c r="AV314" s="1629">
        <f>IF(電気需要最適化!AB52 = "","",電気需要最適化!AB52*0.0258)</f>
        <v>7.6827910800000001E-3</v>
      </c>
      <c r="AW314" s="1628"/>
      <c r="AX314" s="1628"/>
      <c r="AY314" s="1628"/>
      <c r="AZ314" s="1628"/>
      <c r="BA314" s="1628"/>
      <c r="BB314" s="1628"/>
      <c r="BC314" s="1628"/>
      <c r="BD314" s="1628"/>
      <c r="BE314" s="1628"/>
      <c r="BF314" s="1628"/>
      <c r="BG314" s="1628"/>
      <c r="BH314" s="1628"/>
      <c r="BI314" s="1628"/>
      <c r="BJ314" s="1628"/>
      <c r="BK314" s="1628"/>
      <c r="BL314" s="1628"/>
      <c r="BM314" s="1628"/>
      <c r="BN314" s="1628"/>
      <c r="BO314" s="1628"/>
      <c r="BP314" s="1628"/>
      <c r="BQ314" s="1628"/>
      <c r="BR314" s="1628"/>
      <c r="BS314" s="1628"/>
      <c r="BT314" s="1628"/>
      <c r="BU314" s="1628"/>
      <c r="BV314" s="1662"/>
      <c r="CS314" s="778"/>
    </row>
    <row r="315" spans="1:106" ht="24" customHeight="1">
      <c r="B315" s="1682"/>
      <c r="C315" s="1683"/>
      <c r="D315" s="1686" t="s">
        <v>4536</v>
      </c>
      <c r="E315" s="1687"/>
      <c r="F315" s="1687"/>
      <c r="G315" s="1687"/>
      <c r="H315" s="1687"/>
      <c r="I315" s="1687"/>
      <c r="J315" s="1687"/>
      <c r="K315" s="1687"/>
      <c r="L315" s="1687"/>
      <c r="M315" s="1687"/>
      <c r="N315" s="1687"/>
      <c r="O315" s="1687"/>
      <c r="P315" s="1688"/>
      <c r="Q315" s="1686" t="s">
        <v>4265</v>
      </c>
      <c r="R315" s="1687"/>
      <c r="S315" s="1687"/>
      <c r="T315" s="1688"/>
      <c r="U315" s="1629">
        <f>電気需要最適化!J2</f>
        <v>0.22713900000000001</v>
      </c>
      <c r="V315" s="1628"/>
      <c r="W315" s="1628"/>
      <c r="X315" s="1628"/>
      <c r="Y315" s="1628"/>
      <c r="Z315" s="1628"/>
      <c r="AA315" s="1628"/>
      <c r="AB315" s="1628"/>
      <c r="AC315" s="1628"/>
      <c r="AD315" s="1628"/>
      <c r="AE315" s="1628"/>
      <c r="AF315" s="1628"/>
      <c r="AG315" s="1628"/>
      <c r="AH315" s="1628"/>
      <c r="AI315" s="1628"/>
      <c r="AJ315" s="1628"/>
      <c r="AK315" s="1628"/>
      <c r="AL315" s="1628"/>
      <c r="AM315" s="1628"/>
      <c r="AN315" s="1628"/>
      <c r="AO315" s="1628"/>
      <c r="AP315" s="1628"/>
      <c r="AQ315" s="1628"/>
      <c r="AR315" s="1628"/>
      <c r="AS315" s="1628"/>
      <c r="AT315" s="1628"/>
      <c r="AU315" s="1663"/>
      <c r="AV315" s="1629">
        <f>IF(電気需要最適化!AC52 = "","",電気需要最適化!AC52*0.0258)</f>
        <v>5.5085750280000005E-2</v>
      </c>
      <c r="AW315" s="1628"/>
      <c r="AX315" s="1628"/>
      <c r="AY315" s="1628"/>
      <c r="AZ315" s="1628"/>
      <c r="BA315" s="1628"/>
      <c r="BB315" s="1628"/>
      <c r="BC315" s="1628"/>
      <c r="BD315" s="1628"/>
      <c r="BE315" s="1628"/>
      <c r="BF315" s="1628"/>
      <c r="BG315" s="1628"/>
      <c r="BH315" s="1628"/>
      <c r="BI315" s="1628"/>
      <c r="BJ315" s="1628"/>
      <c r="BK315" s="1628"/>
      <c r="BL315" s="1628"/>
      <c r="BM315" s="1628"/>
      <c r="BN315" s="1628"/>
      <c r="BO315" s="1628"/>
      <c r="BP315" s="1628"/>
      <c r="BQ315" s="1628"/>
      <c r="BR315" s="1628"/>
      <c r="BS315" s="1628"/>
      <c r="BT315" s="1628"/>
      <c r="BU315" s="1628"/>
      <c r="BV315" s="1662"/>
      <c r="CS315" s="778"/>
    </row>
    <row r="316" spans="1:106" ht="24" customHeight="1">
      <c r="B316" s="1682"/>
      <c r="C316" s="1683"/>
      <c r="D316" s="1686" t="s">
        <v>4537</v>
      </c>
      <c r="E316" s="1687"/>
      <c r="F316" s="1687"/>
      <c r="G316" s="1687"/>
      <c r="H316" s="1687"/>
      <c r="I316" s="1687"/>
      <c r="J316" s="1687"/>
      <c r="K316" s="1687"/>
      <c r="L316" s="1687"/>
      <c r="M316" s="1687"/>
      <c r="N316" s="1687"/>
      <c r="O316" s="1687"/>
      <c r="P316" s="1688"/>
      <c r="Q316" s="1686" t="s">
        <v>4265</v>
      </c>
      <c r="R316" s="1687"/>
      <c r="S316" s="1687"/>
      <c r="T316" s="1688"/>
      <c r="U316" s="1629">
        <f>電気需要最適化!K2</f>
        <v>0.22773900000000002</v>
      </c>
      <c r="V316" s="1628"/>
      <c r="W316" s="1628"/>
      <c r="X316" s="1628"/>
      <c r="Y316" s="1628"/>
      <c r="Z316" s="1628"/>
      <c r="AA316" s="1628"/>
      <c r="AB316" s="1628"/>
      <c r="AC316" s="1628"/>
      <c r="AD316" s="1628"/>
      <c r="AE316" s="1628"/>
      <c r="AF316" s="1628"/>
      <c r="AG316" s="1628"/>
      <c r="AH316" s="1628"/>
      <c r="AI316" s="1628"/>
      <c r="AJ316" s="1628"/>
      <c r="AK316" s="1628"/>
      <c r="AL316" s="1628"/>
      <c r="AM316" s="1628"/>
      <c r="AN316" s="1628"/>
      <c r="AO316" s="1628"/>
      <c r="AP316" s="1628"/>
      <c r="AQ316" s="1628"/>
      <c r="AR316" s="1628"/>
      <c r="AS316" s="1628"/>
      <c r="AT316" s="1628"/>
      <c r="AU316" s="1663"/>
      <c r="AV316" s="1629">
        <f>IF(電気需要最適化!AD52 = "","",電気需要最適化!AD52*0.0258)</f>
        <v>5.5231262279999999E-2</v>
      </c>
      <c r="AW316" s="1628"/>
      <c r="AX316" s="1628"/>
      <c r="AY316" s="1628"/>
      <c r="AZ316" s="1628"/>
      <c r="BA316" s="1628"/>
      <c r="BB316" s="1628"/>
      <c r="BC316" s="1628"/>
      <c r="BD316" s="1628"/>
      <c r="BE316" s="1628"/>
      <c r="BF316" s="1628"/>
      <c r="BG316" s="1628"/>
      <c r="BH316" s="1628"/>
      <c r="BI316" s="1628"/>
      <c r="BJ316" s="1628"/>
      <c r="BK316" s="1628"/>
      <c r="BL316" s="1628"/>
      <c r="BM316" s="1628"/>
      <c r="BN316" s="1628"/>
      <c r="BO316" s="1628"/>
      <c r="BP316" s="1628"/>
      <c r="BQ316" s="1628"/>
      <c r="BR316" s="1628"/>
      <c r="BS316" s="1628"/>
      <c r="BT316" s="1628"/>
      <c r="BU316" s="1628"/>
      <c r="BV316" s="1662"/>
      <c r="CS316" s="778"/>
    </row>
    <row r="317" spans="1:106" ht="24" customHeight="1">
      <c r="B317" s="1682"/>
      <c r="C317" s="1683"/>
      <c r="D317" s="1686" t="s">
        <v>4276</v>
      </c>
      <c r="E317" s="1687"/>
      <c r="F317" s="1687"/>
      <c r="G317" s="1687"/>
      <c r="H317" s="1687"/>
      <c r="I317" s="1687"/>
      <c r="J317" s="1687"/>
      <c r="K317" s="1687"/>
      <c r="L317" s="1687"/>
      <c r="M317" s="1687"/>
      <c r="N317" s="1687"/>
      <c r="O317" s="1687"/>
      <c r="P317" s="1688"/>
      <c r="Q317" s="1686" t="s">
        <v>4265</v>
      </c>
      <c r="R317" s="1687"/>
      <c r="S317" s="1687"/>
      <c r="T317" s="1688"/>
      <c r="U317" s="1629">
        <f>電気需要最適化!L2</f>
        <v>0.22833900000000001</v>
      </c>
      <c r="V317" s="1628"/>
      <c r="W317" s="1628"/>
      <c r="X317" s="1628"/>
      <c r="Y317" s="1628"/>
      <c r="Z317" s="1628"/>
      <c r="AA317" s="1628"/>
      <c r="AB317" s="1628"/>
      <c r="AC317" s="1628"/>
      <c r="AD317" s="1628"/>
      <c r="AE317" s="1628"/>
      <c r="AF317" s="1628"/>
      <c r="AG317" s="1628"/>
      <c r="AH317" s="1628"/>
      <c r="AI317" s="1628"/>
      <c r="AJ317" s="1628"/>
      <c r="AK317" s="1628"/>
      <c r="AL317" s="1628"/>
      <c r="AM317" s="1628"/>
      <c r="AN317" s="1628"/>
      <c r="AO317" s="1628"/>
      <c r="AP317" s="1628"/>
      <c r="AQ317" s="1628"/>
      <c r="AR317" s="1628"/>
      <c r="AS317" s="1628"/>
      <c r="AT317" s="1628"/>
      <c r="AU317" s="1663"/>
      <c r="AV317" s="1629">
        <f>IF(電気需要最適化!AE52 = "","",電気需要最適化!AE52*0.0258)</f>
        <v>5.5376774279999999E-2</v>
      </c>
      <c r="AW317" s="1628"/>
      <c r="AX317" s="1628"/>
      <c r="AY317" s="1628"/>
      <c r="AZ317" s="1628"/>
      <c r="BA317" s="1628"/>
      <c r="BB317" s="1628"/>
      <c r="BC317" s="1628"/>
      <c r="BD317" s="1628"/>
      <c r="BE317" s="1628"/>
      <c r="BF317" s="1628"/>
      <c r="BG317" s="1628"/>
      <c r="BH317" s="1628"/>
      <c r="BI317" s="1628"/>
      <c r="BJ317" s="1628"/>
      <c r="BK317" s="1628"/>
      <c r="BL317" s="1628"/>
      <c r="BM317" s="1628"/>
      <c r="BN317" s="1628"/>
      <c r="BO317" s="1628"/>
      <c r="BP317" s="1628"/>
      <c r="BQ317" s="1628"/>
      <c r="BR317" s="1628"/>
      <c r="BS317" s="1628"/>
      <c r="BT317" s="1628"/>
      <c r="BU317" s="1628"/>
      <c r="BV317" s="1662"/>
      <c r="CS317" s="778"/>
    </row>
    <row r="318" spans="1:106" ht="24" customHeight="1">
      <c r="B318" s="1682"/>
      <c r="C318" s="1683"/>
      <c r="D318" s="1686" t="s">
        <v>4538</v>
      </c>
      <c r="E318" s="1687"/>
      <c r="F318" s="1687"/>
      <c r="G318" s="1687"/>
      <c r="H318" s="1687"/>
      <c r="I318" s="1687"/>
      <c r="J318" s="1687"/>
      <c r="K318" s="1687"/>
      <c r="L318" s="1687"/>
      <c r="M318" s="1687"/>
      <c r="N318" s="1687"/>
      <c r="O318" s="1687"/>
      <c r="P318" s="1688"/>
      <c r="Q318" s="1686" t="s">
        <v>4265</v>
      </c>
      <c r="R318" s="1687"/>
      <c r="S318" s="1687"/>
      <c r="T318" s="1688"/>
      <c r="U318" s="1629">
        <f>電気需要最適化!M2</f>
        <v>0.22893900000000003</v>
      </c>
      <c r="V318" s="1628"/>
      <c r="W318" s="1628"/>
      <c r="X318" s="1628"/>
      <c r="Y318" s="1628"/>
      <c r="Z318" s="1628"/>
      <c r="AA318" s="1628"/>
      <c r="AB318" s="1628"/>
      <c r="AC318" s="1628"/>
      <c r="AD318" s="1628"/>
      <c r="AE318" s="1628"/>
      <c r="AF318" s="1628"/>
      <c r="AG318" s="1628"/>
      <c r="AH318" s="1628"/>
      <c r="AI318" s="1628"/>
      <c r="AJ318" s="1628"/>
      <c r="AK318" s="1628"/>
      <c r="AL318" s="1628"/>
      <c r="AM318" s="1628"/>
      <c r="AN318" s="1628"/>
      <c r="AO318" s="1628"/>
      <c r="AP318" s="1628"/>
      <c r="AQ318" s="1628"/>
      <c r="AR318" s="1628"/>
      <c r="AS318" s="1628"/>
      <c r="AT318" s="1628"/>
      <c r="AU318" s="1663"/>
      <c r="AV318" s="1629">
        <f>IF(電気需要最適化!AF52 = "","",電気需要最適化!AF52*0.0258)</f>
        <v>5.5522286280000006E-2</v>
      </c>
      <c r="AW318" s="1628"/>
      <c r="AX318" s="1628"/>
      <c r="AY318" s="1628"/>
      <c r="AZ318" s="1628"/>
      <c r="BA318" s="1628"/>
      <c r="BB318" s="1628"/>
      <c r="BC318" s="1628"/>
      <c r="BD318" s="1628"/>
      <c r="BE318" s="1628"/>
      <c r="BF318" s="1628"/>
      <c r="BG318" s="1628"/>
      <c r="BH318" s="1628"/>
      <c r="BI318" s="1628"/>
      <c r="BJ318" s="1628"/>
      <c r="BK318" s="1628"/>
      <c r="BL318" s="1628"/>
      <c r="BM318" s="1628"/>
      <c r="BN318" s="1628"/>
      <c r="BO318" s="1628"/>
      <c r="BP318" s="1628"/>
      <c r="BQ318" s="1628"/>
      <c r="BR318" s="1628"/>
      <c r="BS318" s="1628"/>
      <c r="BT318" s="1628"/>
      <c r="BU318" s="1628"/>
      <c r="BV318" s="1662"/>
      <c r="CS318" s="778"/>
    </row>
    <row r="319" spans="1:106" ht="24" customHeight="1">
      <c r="B319" s="1682"/>
      <c r="C319" s="1683"/>
      <c r="D319" s="1686" t="s">
        <v>4539</v>
      </c>
      <c r="E319" s="1687"/>
      <c r="F319" s="1687"/>
      <c r="G319" s="1687"/>
      <c r="H319" s="1687"/>
      <c r="I319" s="1687"/>
      <c r="J319" s="1687"/>
      <c r="K319" s="1687"/>
      <c r="L319" s="1687"/>
      <c r="M319" s="1687"/>
      <c r="N319" s="1687"/>
      <c r="O319" s="1687"/>
      <c r="P319" s="1688"/>
      <c r="Q319" s="1686" t="s">
        <v>4265</v>
      </c>
      <c r="R319" s="1687"/>
      <c r="S319" s="1687"/>
      <c r="T319" s="1688"/>
      <c r="U319" s="1629">
        <f>電気需要最適化!N2</f>
        <v>0.22953899999999999</v>
      </c>
      <c r="V319" s="1628"/>
      <c r="W319" s="1628"/>
      <c r="X319" s="1628"/>
      <c r="Y319" s="1628"/>
      <c r="Z319" s="1628"/>
      <c r="AA319" s="1628"/>
      <c r="AB319" s="1628"/>
      <c r="AC319" s="1628"/>
      <c r="AD319" s="1628"/>
      <c r="AE319" s="1628"/>
      <c r="AF319" s="1628"/>
      <c r="AG319" s="1628"/>
      <c r="AH319" s="1628"/>
      <c r="AI319" s="1628"/>
      <c r="AJ319" s="1628"/>
      <c r="AK319" s="1628"/>
      <c r="AL319" s="1628"/>
      <c r="AM319" s="1628"/>
      <c r="AN319" s="1628"/>
      <c r="AO319" s="1628"/>
      <c r="AP319" s="1628"/>
      <c r="AQ319" s="1628"/>
      <c r="AR319" s="1628"/>
      <c r="AS319" s="1628"/>
      <c r="AT319" s="1628"/>
      <c r="AU319" s="1663"/>
      <c r="AV319" s="1629">
        <f>IF(電気需要最適化!AG52 = "","",電気需要最適化!AG52*0.0258)</f>
        <v>5.5667798280000007E-2</v>
      </c>
      <c r="AW319" s="1628"/>
      <c r="AX319" s="1628"/>
      <c r="AY319" s="1628"/>
      <c r="AZ319" s="1628"/>
      <c r="BA319" s="1628"/>
      <c r="BB319" s="1628"/>
      <c r="BC319" s="1628"/>
      <c r="BD319" s="1628"/>
      <c r="BE319" s="1628"/>
      <c r="BF319" s="1628"/>
      <c r="BG319" s="1628"/>
      <c r="BH319" s="1628"/>
      <c r="BI319" s="1628"/>
      <c r="BJ319" s="1628"/>
      <c r="BK319" s="1628"/>
      <c r="BL319" s="1628"/>
      <c r="BM319" s="1628"/>
      <c r="BN319" s="1628"/>
      <c r="BO319" s="1628"/>
      <c r="BP319" s="1628"/>
      <c r="BQ319" s="1628"/>
      <c r="BR319" s="1628"/>
      <c r="BS319" s="1628"/>
      <c r="BT319" s="1628"/>
      <c r="BU319" s="1628"/>
      <c r="BV319" s="1662"/>
      <c r="CS319" s="778"/>
    </row>
    <row r="320" spans="1:106" ht="24" customHeight="1">
      <c r="B320" s="1682"/>
      <c r="C320" s="1683"/>
      <c r="D320" s="1686" t="s">
        <v>4540</v>
      </c>
      <c r="E320" s="1687"/>
      <c r="F320" s="1687"/>
      <c r="G320" s="1687"/>
      <c r="H320" s="1687"/>
      <c r="I320" s="1687"/>
      <c r="J320" s="1687"/>
      <c r="K320" s="1687"/>
      <c r="L320" s="1687"/>
      <c r="M320" s="1687"/>
      <c r="N320" s="1687"/>
      <c r="O320" s="1687"/>
      <c r="P320" s="1688"/>
      <c r="Q320" s="1686" t="s">
        <v>4265</v>
      </c>
      <c r="R320" s="1687"/>
      <c r="S320" s="1687"/>
      <c r="T320" s="1688"/>
      <c r="U320" s="1629">
        <f>電気需要最適化!O2</f>
        <v>0.23013900000000001</v>
      </c>
      <c r="V320" s="1628"/>
      <c r="W320" s="1628"/>
      <c r="X320" s="1628"/>
      <c r="Y320" s="1628"/>
      <c r="Z320" s="1628"/>
      <c r="AA320" s="1628"/>
      <c r="AB320" s="1628"/>
      <c r="AC320" s="1628"/>
      <c r="AD320" s="1628"/>
      <c r="AE320" s="1628"/>
      <c r="AF320" s="1628"/>
      <c r="AG320" s="1628"/>
      <c r="AH320" s="1628"/>
      <c r="AI320" s="1628"/>
      <c r="AJ320" s="1628"/>
      <c r="AK320" s="1628"/>
      <c r="AL320" s="1628"/>
      <c r="AM320" s="1628"/>
      <c r="AN320" s="1628"/>
      <c r="AO320" s="1628"/>
      <c r="AP320" s="1628"/>
      <c r="AQ320" s="1628"/>
      <c r="AR320" s="1628"/>
      <c r="AS320" s="1628"/>
      <c r="AT320" s="1628"/>
      <c r="AU320" s="1663"/>
      <c r="AV320" s="1629">
        <f>IF(電気需要最適化!AH52 = "","",電気需要最適化!AH52*0.0258)</f>
        <v>5.5813310280000007E-2</v>
      </c>
      <c r="AW320" s="1628"/>
      <c r="AX320" s="1628"/>
      <c r="AY320" s="1628"/>
      <c r="AZ320" s="1628"/>
      <c r="BA320" s="1628"/>
      <c r="BB320" s="1628"/>
      <c r="BC320" s="1628"/>
      <c r="BD320" s="1628"/>
      <c r="BE320" s="1628"/>
      <c r="BF320" s="1628"/>
      <c r="BG320" s="1628"/>
      <c r="BH320" s="1628"/>
      <c r="BI320" s="1628"/>
      <c r="BJ320" s="1628"/>
      <c r="BK320" s="1628"/>
      <c r="BL320" s="1628"/>
      <c r="BM320" s="1628"/>
      <c r="BN320" s="1628"/>
      <c r="BO320" s="1628"/>
      <c r="BP320" s="1628"/>
      <c r="BQ320" s="1628"/>
      <c r="BR320" s="1628"/>
      <c r="BS320" s="1628"/>
      <c r="BT320" s="1628"/>
      <c r="BU320" s="1628"/>
      <c r="BV320" s="1662"/>
      <c r="CS320" s="778"/>
    </row>
    <row r="321" spans="1:106" ht="24" customHeight="1">
      <c r="B321" s="1682"/>
      <c r="C321" s="1683"/>
      <c r="D321" s="1686" t="s">
        <v>4541</v>
      </c>
      <c r="E321" s="1687"/>
      <c r="F321" s="1687"/>
      <c r="G321" s="1687"/>
      <c r="H321" s="1687"/>
      <c r="I321" s="1687"/>
      <c r="J321" s="1687"/>
      <c r="K321" s="1687"/>
      <c r="L321" s="1687"/>
      <c r="M321" s="1687"/>
      <c r="N321" s="1687"/>
      <c r="O321" s="1687"/>
      <c r="P321" s="1688"/>
      <c r="Q321" s="1686" t="s">
        <v>4265</v>
      </c>
      <c r="R321" s="1687"/>
      <c r="S321" s="1687"/>
      <c r="T321" s="1688"/>
      <c r="U321" s="1629">
        <f>電気需要最適化!P2</f>
        <v>0.23073900000000003</v>
      </c>
      <c r="V321" s="1628"/>
      <c r="W321" s="1628"/>
      <c r="X321" s="1628"/>
      <c r="Y321" s="1628"/>
      <c r="Z321" s="1628"/>
      <c r="AA321" s="1628"/>
      <c r="AB321" s="1628"/>
      <c r="AC321" s="1628"/>
      <c r="AD321" s="1628"/>
      <c r="AE321" s="1628"/>
      <c r="AF321" s="1628"/>
      <c r="AG321" s="1628"/>
      <c r="AH321" s="1628"/>
      <c r="AI321" s="1628"/>
      <c r="AJ321" s="1628"/>
      <c r="AK321" s="1628"/>
      <c r="AL321" s="1628"/>
      <c r="AM321" s="1628"/>
      <c r="AN321" s="1628"/>
      <c r="AO321" s="1628"/>
      <c r="AP321" s="1628"/>
      <c r="AQ321" s="1628"/>
      <c r="AR321" s="1628"/>
      <c r="AS321" s="1628"/>
      <c r="AT321" s="1628"/>
      <c r="AU321" s="1663"/>
      <c r="AV321" s="1629">
        <f>IF(電気需要最適化!AI52 = "","",電気需要最適化!AI52*0.0258)</f>
        <v>5.5958822280000008E-2</v>
      </c>
      <c r="AW321" s="1628"/>
      <c r="AX321" s="1628"/>
      <c r="AY321" s="1628"/>
      <c r="AZ321" s="1628"/>
      <c r="BA321" s="1628"/>
      <c r="BB321" s="1628"/>
      <c r="BC321" s="1628"/>
      <c r="BD321" s="1628"/>
      <c r="BE321" s="1628"/>
      <c r="BF321" s="1628"/>
      <c r="BG321" s="1628"/>
      <c r="BH321" s="1628"/>
      <c r="BI321" s="1628"/>
      <c r="BJ321" s="1628"/>
      <c r="BK321" s="1628"/>
      <c r="BL321" s="1628"/>
      <c r="BM321" s="1628"/>
      <c r="BN321" s="1628"/>
      <c r="BO321" s="1628"/>
      <c r="BP321" s="1628"/>
      <c r="BQ321" s="1628"/>
      <c r="BR321" s="1628"/>
      <c r="BS321" s="1628"/>
      <c r="BT321" s="1628"/>
      <c r="BU321" s="1628"/>
      <c r="BV321" s="1662"/>
      <c r="CS321" s="778"/>
    </row>
    <row r="322" spans="1:106" ht="24" customHeight="1">
      <c r="B322" s="1682"/>
      <c r="C322" s="1683"/>
      <c r="D322" s="1683" t="s">
        <v>4277</v>
      </c>
      <c r="E322" s="1683"/>
      <c r="F322" s="1683"/>
      <c r="G322" s="1683"/>
      <c r="H322" s="1683"/>
      <c r="I322" s="1683"/>
      <c r="J322" s="1683"/>
      <c r="K322" s="1683"/>
      <c r="L322" s="1683"/>
      <c r="M322" s="1683"/>
      <c r="N322" s="1683"/>
      <c r="O322" s="1683"/>
      <c r="P322" s="1683"/>
      <c r="Q322" s="1686" t="s">
        <v>4265</v>
      </c>
      <c r="R322" s="1687"/>
      <c r="S322" s="1687"/>
      <c r="T322" s="1688"/>
      <c r="U322" s="1629">
        <f>電気需要最適化!Q2</f>
        <v>0.23133900000000002</v>
      </c>
      <c r="V322" s="1628"/>
      <c r="W322" s="1628"/>
      <c r="X322" s="1628"/>
      <c r="Y322" s="1628"/>
      <c r="Z322" s="1628"/>
      <c r="AA322" s="1628"/>
      <c r="AB322" s="1628"/>
      <c r="AC322" s="1628"/>
      <c r="AD322" s="1628"/>
      <c r="AE322" s="1628"/>
      <c r="AF322" s="1628"/>
      <c r="AG322" s="1628"/>
      <c r="AH322" s="1628"/>
      <c r="AI322" s="1628"/>
      <c r="AJ322" s="1628"/>
      <c r="AK322" s="1628"/>
      <c r="AL322" s="1628"/>
      <c r="AM322" s="1628"/>
      <c r="AN322" s="1628"/>
      <c r="AO322" s="1628"/>
      <c r="AP322" s="1628"/>
      <c r="AQ322" s="1628"/>
      <c r="AR322" s="1628"/>
      <c r="AS322" s="1628"/>
      <c r="AT322" s="1628"/>
      <c r="AU322" s="1663"/>
      <c r="AV322" s="1629">
        <f>IF(電気需要最適化!AJ52 = "","",電気需要最適化!AJ52*0.0258)</f>
        <v>5.6104334280000001E-2</v>
      </c>
      <c r="AW322" s="1628"/>
      <c r="AX322" s="1628"/>
      <c r="AY322" s="1628"/>
      <c r="AZ322" s="1628"/>
      <c r="BA322" s="1628"/>
      <c r="BB322" s="1628"/>
      <c r="BC322" s="1628"/>
      <c r="BD322" s="1628"/>
      <c r="BE322" s="1628"/>
      <c r="BF322" s="1628"/>
      <c r="BG322" s="1628"/>
      <c r="BH322" s="1628"/>
      <c r="BI322" s="1628"/>
      <c r="BJ322" s="1628"/>
      <c r="BK322" s="1628"/>
      <c r="BL322" s="1628"/>
      <c r="BM322" s="1628"/>
      <c r="BN322" s="1628"/>
      <c r="BO322" s="1628"/>
      <c r="BP322" s="1628"/>
      <c r="BQ322" s="1628"/>
      <c r="BR322" s="1628"/>
      <c r="BS322" s="1628"/>
      <c r="BT322" s="1628"/>
      <c r="BU322" s="1628"/>
      <c r="BV322" s="1662"/>
      <c r="CS322" s="778"/>
    </row>
    <row r="323" spans="1:106" ht="24" customHeight="1">
      <c r="B323" s="1682"/>
      <c r="C323" s="1683"/>
      <c r="D323" s="1683" t="s">
        <v>4542</v>
      </c>
      <c r="E323" s="1683"/>
      <c r="F323" s="1683"/>
      <c r="G323" s="1683"/>
      <c r="H323" s="1683"/>
      <c r="I323" s="1683"/>
      <c r="J323" s="1683"/>
      <c r="K323" s="1683"/>
      <c r="L323" s="1683"/>
      <c r="M323" s="1683"/>
      <c r="N323" s="1683"/>
      <c r="O323" s="1683"/>
      <c r="P323" s="1683"/>
      <c r="Q323" s="1686" t="s">
        <v>4265</v>
      </c>
      <c r="R323" s="1687"/>
      <c r="S323" s="1687"/>
      <c r="T323" s="1688"/>
      <c r="U323" s="1629">
        <f>電気需要最適化!R2</f>
        <v>0.23193900000000003</v>
      </c>
      <c r="V323" s="1628"/>
      <c r="W323" s="1628"/>
      <c r="X323" s="1628"/>
      <c r="Y323" s="1628"/>
      <c r="Z323" s="1628"/>
      <c r="AA323" s="1628"/>
      <c r="AB323" s="1628"/>
      <c r="AC323" s="1628"/>
      <c r="AD323" s="1628"/>
      <c r="AE323" s="1628"/>
      <c r="AF323" s="1628"/>
      <c r="AG323" s="1628"/>
      <c r="AH323" s="1628"/>
      <c r="AI323" s="1628"/>
      <c r="AJ323" s="1628"/>
      <c r="AK323" s="1628"/>
      <c r="AL323" s="1628"/>
      <c r="AM323" s="1628"/>
      <c r="AN323" s="1628"/>
      <c r="AO323" s="1628"/>
      <c r="AP323" s="1628"/>
      <c r="AQ323" s="1628"/>
      <c r="AR323" s="1628"/>
      <c r="AS323" s="1628"/>
      <c r="AT323" s="1628"/>
      <c r="AU323" s="1663"/>
      <c r="AV323" s="1629">
        <f>IF(電気需要最適化!AK52 = "","",電気需要最適化!AK52*0.0258)</f>
        <v>5.6249846280000002E-2</v>
      </c>
      <c r="AW323" s="1628"/>
      <c r="AX323" s="1628"/>
      <c r="AY323" s="1628"/>
      <c r="AZ323" s="1628"/>
      <c r="BA323" s="1628"/>
      <c r="BB323" s="1628"/>
      <c r="BC323" s="1628"/>
      <c r="BD323" s="1628"/>
      <c r="BE323" s="1628"/>
      <c r="BF323" s="1628"/>
      <c r="BG323" s="1628"/>
      <c r="BH323" s="1628"/>
      <c r="BI323" s="1628"/>
      <c r="BJ323" s="1628"/>
      <c r="BK323" s="1628"/>
      <c r="BL323" s="1628"/>
      <c r="BM323" s="1628"/>
      <c r="BN323" s="1628"/>
      <c r="BO323" s="1628"/>
      <c r="BP323" s="1628"/>
      <c r="BQ323" s="1628"/>
      <c r="BR323" s="1628"/>
      <c r="BS323" s="1628"/>
      <c r="BT323" s="1628"/>
      <c r="BU323" s="1628"/>
      <c r="BV323" s="1662"/>
      <c r="CS323" s="778"/>
    </row>
    <row r="324" spans="1:106" ht="24" customHeight="1">
      <c r="B324" s="1682"/>
      <c r="C324" s="1683"/>
      <c r="D324" s="1683" t="s">
        <v>4543</v>
      </c>
      <c r="E324" s="1683"/>
      <c r="F324" s="1683"/>
      <c r="G324" s="1683"/>
      <c r="H324" s="1683"/>
      <c r="I324" s="1683"/>
      <c r="J324" s="1683"/>
      <c r="K324" s="1683"/>
      <c r="L324" s="1683"/>
      <c r="M324" s="1683"/>
      <c r="N324" s="1683"/>
      <c r="O324" s="1683"/>
      <c r="P324" s="1683"/>
      <c r="Q324" s="1686" t="s">
        <v>4265</v>
      </c>
      <c r="R324" s="1687"/>
      <c r="S324" s="1687"/>
      <c r="T324" s="1688"/>
      <c r="U324" s="1629">
        <f>電気需要最適化!S2</f>
        <v>0.232539</v>
      </c>
      <c r="V324" s="1628"/>
      <c r="W324" s="1628"/>
      <c r="X324" s="1628"/>
      <c r="Y324" s="1628"/>
      <c r="Z324" s="1628"/>
      <c r="AA324" s="1628"/>
      <c r="AB324" s="1628"/>
      <c r="AC324" s="1628"/>
      <c r="AD324" s="1628"/>
      <c r="AE324" s="1628"/>
      <c r="AF324" s="1628"/>
      <c r="AG324" s="1628"/>
      <c r="AH324" s="1628"/>
      <c r="AI324" s="1628"/>
      <c r="AJ324" s="1628"/>
      <c r="AK324" s="1628"/>
      <c r="AL324" s="1628"/>
      <c r="AM324" s="1628"/>
      <c r="AN324" s="1628"/>
      <c r="AO324" s="1628"/>
      <c r="AP324" s="1628"/>
      <c r="AQ324" s="1628"/>
      <c r="AR324" s="1628"/>
      <c r="AS324" s="1628"/>
      <c r="AT324" s="1628"/>
      <c r="AU324" s="1663"/>
      <c r="AV324" s="1629">
        <f>IF(電気需要最適化!AL52 = "","",電気需要最適化!AL52*0.0258)</f>
        <v>5.6395358279999995E-2</v>
      </c>
      <c r="AW324" s="1628"/>
      <c r="AX324" s="1628"/>
      <c r="AY324" s="1628"/>
      <c r="AZ324" s="1628"/>
      <c r="BA324" s="1628"/>
      <c r="BB324" s="1628"/>
      <c r="BC324" s="1628"/>
      <c r="BD324" s="1628"/>
      <c r="BE324" s="1628"/>
      <c r="BF324" s="1628"/>
      <c r="BG324" s="1628"/>
      <c r="BH324" s="1628"/>
      <c r="BI324" s="1628"/>
      <c r="BJ324" s="1628"/>
      <c r="BK324" s="1628"/>
      <c r="BL324" s="1628"/>
      <c r="BM324" s="1628"/>
      <c r="BN324" s="1628"/>
      <c r="BO324" s="1628"/>
      <c r="BP324" s="1628"/>
      <c r="BQ324" s="1628"/>
      <c r="BR324" s="1628"/>
      <c r="BS324" s="1628"/>
      <c r="BT324" s="1628"/>
      <c r="BU324" s="1628"/>
      <c r="BV324" s="1662"/>
      <c r="CS324" s="778"/>
    </row>
    <row r="325" spans="1:106" ht="32.25" customHeight="1">
      <c r="B325" s="1711" t="s">
        <v>4278</v>
      </c>
      <c r="C325" s="1605"/>
      <c r="D325" s="1692" t="s">
        <v>6629</v>
      </c>
      <c r="E325" s="1683"/>
      <c r="F325" s="1683"/>
      <c r="G325" s="1683"/>
      <c r="H325" s="1683"/>
      <c r="I325" s="1683"/>
      <c r="J325" s="1683"/>
      <c r="K325" s="1683"/>
      <c r="L325" s="1683"/>
      <c r="M325" s="1683"/>
      <c r="N325" s="1683"/>
      <c r="O325" s="1683"/>
      <c r="P325" s="1683"/>
      <c r="Q325" s="1686" t="s">
        <v>4265</v>
      </c>
      <c r="R325" s="1687"/>
      <c r="S325" s="1687"/>
      <c r="T325" s="1688"/>
      <c r="U325" s="1611"/>
      <c r="V325" s="1612"/>
      <c r="W325" s="1612"/>
      <c r="X325" s="1612"/>
      <c r="Y325" s="1612"/>
      <c r="Z325" s="1612"/>
      <c r="AA325" s="1612"/>
      <c r="AB325" s="1612"/>
      <c r="AC325" s="1612"/>
      <c r="AD325" s="1612"/>
      <c r="AE325" s="1612"/>
      <c r="AF325" s="1612"/>
      <c r="AG325" s="1612"/>
      <c r="AH325" s="1612"/>
      <c r="AI325" s="1612"/>
      <c r="AJ325" s="1612"/>
      <c r="AK325" s="1612"/>
      <c r="AL325" s="1612"/>
      <c r="AM325" s="1612"/>
      <c r="AN325" s="1612"/>
      <c r="AO325" s="1612"/>
      <c r="AP325" s="1612"/>
      <c r="AQ325" s="1612"/>
      <c r="AR325" s="1612"/>
      <c r="AS325" s="1612"/>
      <c r="AT325" s="1612"/>
      <c r="AU325" s="1613"/>
      <c r="AV325" s="1611"/>
      <c r="AW325" s="1612"/>
      <c r="AX325" s="1612"/>
      <c r="AY325" s="1612"/>
      <c r="AZ325" s="1612"/>
      <c r="BA325" s="1612"/>
      <c r="BB325" s="1612"/>
      <c r="BC325" s="1612"/>
      <c r="BD325" s="1612"/>
      <c r="BE325" s="1612"/>
      <c r="BF325" s="1612"/>
      <c r="BG325" s="1612"/>
      <c r="BH325" s="1612"/>
      <c r="BI325" s="1612"/>
      <c r="BJ325" s="1612"/>
      <c r="BK325" s="1612"/>
      <c r="BL325" s="1612"/>
      <c r="BM325" s="1612"/>
      <c r="BN325" s="1612"/>
      <c r="BO325" s="1612"/>
      <c r="BP325" s="1612"/>
      <c r="BQ325" s="1612"/>
      <c r="BR325" s="1612"/>
      <c r="BS325" s="1612"/>
      <c r="BT325" s="1612"/>
      <c r="BU325" s="1612"/>
      <c r="BV325" s="1679"/>
      <c r="CS325" s="778"/>
    </row>
    <row r="326" spans="1:106" ht="32.25" customHeight="1">
      <c r="B326" s="1607"/>
      <c r="C326" s="1581"/>
      <c r="D326" s="1692" t="s">
        <v>6630</v>
      </c>
      <c r="E326" s="1683"/>
      <c r="F326" s="1683"/>
      <c r="G326" s="1683"/>
      <c r="H326" s="1683"/>
      <c r="I326" s="1683"/>
      <c r="J326" s="1683"/>
      <c r="K326" s="1683"/>
      <c r="L326" s="1683"/>
      <c r="M326" s="1683"/>
      <c r="N326" s="1683"/>
      <c r="O326" s="1683"/>
      <c r="P326" s="1683"/>
      <c r="Q326" s="1686" t="s">
        <v>4265</v>
      </c>
      <c r="R326" s="1687"/>
      <c r="S326" s="1687"/>
      <c r="T326" s="1688"/>
      <c r="U326" s="1611"/>
      <c r="V326" s="1612"/>
      <c r="W326" s="1612"/>
      <c r="X326" s="1612"/>
      <c r="Y326" s="1612"/>
      <c r="Z326" s="1612"/>
      <c r="AA326" s="1612"/>
      <c r="AB326" s="1612"/>
      <c r="AC326" s="1612"/>
      <c r="AD326" s="1612"/>
      <c r="AE326" s="1612"/>
      <c r="AF326" s="1612"/>
      <c r="AG326" s="1612"/>
      <c r="AH326" s="1612"/>
      <c r="AI326" s="1612"/>
      <c r="AJ326" s="1612"/>
      <c r="AK326" s="1612"/>
      <c r="AL326" s="1612"/>
      <c r="AM326" s="1612"/>
      <c r="AN326" s="1612"/>
      <c r="AO326" s="1612"/>
      <c r="AP326" s="1612"/>
      <c r="AQ326" s="1612"/>
      <c r="AR326" s="1612"/>
      <c r="AS326" s="1612"/>
      <c r="AT326" s="1612"/>
      <c r="AU326" s="1613"/>
      <c r="AV326" s="1611"/>
      <c r="AW326" s="1612"/>
      <c r="AX326" s="1612"/>
      <c r="AY326" s="1612"/>
      <c r="AZ326" s="1612"/>
      <c r="BA326" s="1612"/>
      <c r="BB326" s="1612"/>
      <c r="BC326" s="1612"/>
      <c r="BD326" s="1612"/>
      <c r="BE326" s="1612"/>
      <c r="BF326" s="1612"/>
      <c r="BG326" s="1612"/>
      <c r="BH326" s="1612"/>
      <c r="BI326" s="1612"/>
      <c r="BJ326" s="1612"/>
      <c r="BK326" s="1612"/>
      <c r="BL326" s="1612"/>
      <c r="BM326" s="1612"/>
      <c r="BN326" s="1612"/>
      <c r="BO326" s="1612"/>
      <c r="BP326" s="1612"/>
      <c r="BQ326" s="1612"/>
      <c r="BR326" s="1612"/>
      <c r="BS326" s="1612"/>
      <c r="BT326" s="1612"/>
      <c r="BU326" s="1612"/>
      <c r="BV326" s="1679"/>
      <c r="CS326" s="778"/>
    </row>
    <row r="327" spans="1:106" ht="32.25" customHeight="1">
      <c r="B327" s="1607"/>
      <c r="C327" s="1581"/>
      <c r="D327" s="1710" t="s">
        <v>4279</v>
      </c>
      <c r="E327" s="1710"/>
      <c r="F327" s="1710"/>
      <c r="G327" s="1710"/>
      <c r="H327" s="1710"/>
      <c r="I327" s="1710"/>
      <c r="J327" s="1710"/>
      <c r="K327" s="1710"/>
      <c r="L327" s="1710"/>
      <c r="M327" s="1710"/>
      <c r="N327" s="1710"/>
      <c r="O327" s="1710"/>
      <c r="P327" s="1710"/>
      <c r="Q327" s="1670" t="s">
        <v>4265</v>
      </c>
      <c r="R327" s="1605"/>
      <c r="S327" s="1605"/>
      <c r="T327" s="1606"/>
      <c r="U327" s="1611"/>
      <c r="V327" s="1612"/>
      <c r="W327" s="1612"/>
      <c r="X327" s="1612"/>
      <c r="Y327" s="1612"/>
      <c r="Z327" s="1612"/>
      <c r="AA327" s="1612"/>
      <c r="AB327" s="1612"/>
      <c r="AC327" s="1612"/>
      <c r="AD327" s="1612"/>
      <c r="AE327" s="1612"/>
      <c r="AF327" s="1612"/>
      <c r="AG327" s="1612"/>
      <c r="AH327" s="1612"/>
      <c r="AI327" s="1612"/>
      <c r="AJ327" s="1612"/>
      <c r="AK327" s="1612"/>
      <c r="AL327" s="1612"/>
      <c r="AM327" s="1612"/>
      <c r="AN327" s="1612"/>
      <c r="AO327" s="1612"/>
      <c r="AP327" s="1612"/>
      <c r="AQ327" s="1612"/>
      <c r="AR327" s="1612"/>
      <c r="AS327" s="1612"/>
      <c r="AT327" s="1612"/>
      <c r="AU327" s="1613"/>
      <c r="AV327" s="1611"/>
      <c r="AW327" s="1612"/>
      <c r="AX327" s="1612"/>
      <c r="AY327" s="1612"/>
      <c r="AZ327" s="1612"/>
      <c r="BA327" s="1612"/>
      <c r="BB327" s="1612"/>
      <c r="BC327" s="1612"/>
      <c r="BD327" s="1612"/>
      <c r="BE327" s="1612"/>
      <c r="BF327" s="1612"/>
      <c r="BG327" s="1612"/>
      <c r="BH327" s="1612"/>
      <c r="BI327" s="1612"/>
      <c r="BJ327" s="1612"/>
      <c r="BK327" s="1612"/>
      <c r="BL327" s="1612"/>
      <c r="BM327" s="1612"/>
      <c r="BN327" s="1612"/>
      <c r="BO327" s="1612"/>
      <c r="BP327" s="1612"/>
      <c r="BQ327" s="1612"/>
      <c r="BR327" s="1612"/>
      <c r="BS327" s="1612"/>
      <c r="BT327" s="1612"/>
      <c r="BU327" s="1612"/>
      <c r="BV327" s="1679"/>
      <c r="CS327" s="778"/>
    </row>
    <row r="328" spans="1:106" ht="32.25" customHeight="1" thickBot="1">
      <c r="B328" s="1932" t="s">
        <v>4280</v>
      </c>
      <c r="C328" s="1675"/>
      <c r="D328" s="1675"/>
      <c r="E328" s="1675"/>
      <c r="F328" s="1675"/>
      <c r="G328" s="1675"/>
      <c r="H328" s="1675"/>
      <c r="I328" s="1675"/>
      <c r="J328" s="1675"/>
      <c r="K328" s="1675"/>
      <c r="L328" s="1675"/>
      <c r="M328" s="1675"/>
      <c r="N328" s="1675"/>
      <c r="O328" s="1675"/>
      <c r="P328" s="1675"/>
      <c r="Q328" s="1674" t="s">
        <v>4265</v>
      </c>
      <c r="R328" s="1675"/>
      <c r="S328" s="1675"/>
      <c r="T328" s="1676"/>
      <c r="U328" s="1630">
        <f>SUM(U313:AU324)</f>
        <v>2.361148</v>
      </c>
      <c r="V328" s="1631"/>
      <c r="W328" s="1631"/>
      <c r="X328" s="1631"/>
      <c r="Y328" s="1631"/>
      <c r="Z328" s="1631"/>
      <c r="AA328" s="1631"/>
      <c r="AB328" s="1631"/>
      <c r="AC328" s="1631"/>
      <c r="AD328" s="1631"/>
      <c r="AE328" s="1631"/>
      <c r="AF328" s="1631"/>
      <c r="AG328" s="1631"/>
      <c r="AH328" s="1631"/>
      <c r="AI328" s="1631"/>
      <c r="AJ328" s="1631"/>
      <c r="AK328" s="1631"/>
      <c r="AL328" s="1631"/>
      <c r="AM328" s="1631"/>
      <c r="AN328" s="1631"/>
      <c r="AO328" s="1631"/>
      <c r="AP328" s="1631"/>
      <c r="AQ328" s="1631"/>
      <c r="AR328" s="1631"/>
      <c r="AS328" s="1631"/>
      <c r="AT328" s="1631"/>
      <c r="AU328" s="1702"/>
      <c r="AV328" s="1630">
        <f>SUM(AV313:BV324)</f>
        <v>0.57262561296000003</v>
      </c>
      <c r="AW328" s="1631"/>
      <c r="AX328" s="1631"/>
      <c r="AY328" s="1631"/>
      <c r="AZ328" s="1631"/>
      <c r="BA328" s="1631"/>
      <c r="BB328" s="1631"/>
      <c r="BC328" s="1631"/>
      <c r="BD328" s="1631"/>
      <c r="BE328" s="1631"/>
      <c r="BF328" s="1631"/>
      <c r="BG328" s="1631"/>
      <c r="BH328" s="1631"/>
      <c r="BI328" s="1631"/>
      <c r="BJ328" s="1631"/>
      <c r="BK328" s="1631"/>
      <c r="BL328" s="1631"/>
      <c r="BM328" s="1631"/>
      <c r="BN328" s="1631"/>
      <c r="BO328" s="1631"/>
      <c r="BP328" s="1631"/>
      <c r="BQ328" s="1631"/>
      <c r="BR328" s="1631"/>
      <c r="BS328" s="1631"/>
      <c r="BT328" s="1631"/>
      <c r="BU328" s="1631"/>
      <c r="BV328" s="1703"/>
      <c r="BW328" s="779"/>
      <c r="BX328" s="779"/>
      <c r="BY328" s="779"/>
      <c r="BZ328" s="779"/>
      <c r="CA328" s="779"/>
      <c r="CB328" s="779"/>
      <c r="CC328" s="779"/>
      <c r="CD328" s="779"/>
      <c r="CE328" s="779"/>
      <c r="CF328" s="779"/>
      <c r="CG328" s="779"/>
      <c r="CH328" s="779"/>
      <c r="CI328" s="779"/>
      <c r="CJ328" s="779"/>
      <c r="CK328" s="779"/>
      <c r="CL328" s="779"/>
      <c r="CM328" s="779"/>
      <c r="CN328" s="779"/>
      <c r="CO328" s="779"/>
      <c r="CP328" s="779"/>
      <c r="CQ328" s="779"/>
      <c r="CR328" s="779"/>
      <c r="CS328" s="778"/>
    </row>
    <row r="329" spans="1:106">
      <c r="B329" s="1251" t="s">
        <v>4281</v>
      </c>
    </row>
    <row r="330" spans="1:106">
      <c r="B330" s="1251" t="s">
        <v>4282</v>
      </c>
    </row>
    <row r="331" spans="1:106">
      <c r="B331" s="259" t="s">
        <v>4501</v>
      </c>
    </row>
    <row r="332" spans="1:106">
      <c r="A332" s="777"/>
      <c r="B332" s="777"/>
      <c r="C332" s="777"/>
      <c r="D332" s="777"/>
      <c r="E332" s="777"/>
      <c r="F332" s="777"/>
      <c r="G332" s="777"/>
      <c r="H332" s="777"/>
      <c r="I332" s="777"/>
      <c r="J332" s="777"/>
      <c r="K332" s="777"/>
      <c r="L332" s="777"/>
      <c r="M332" s="777"/>
      <c r="N332" s="777"/>
      <c r="O332" s="777"/>
      <c r="P332" s="777"/>
      <c r="Q332" s="777"/>
      <c r="R332" s="777"/>
      <c r="S332" s="777"/>
      <c r="T332" s="777"/>
      <c r="U332" s="777"/>
      <c r="V332" s="777"/>
      <c r="W332" s="777"/>
      <c r="X332" s="777"/>
      <c r="Y332" s="777"/>
      <c r="Z332" s="777"/>
      <c r="AA332" s="777"/>
      <c r="AB332" s="777"/>
      <c r="AC332" s="777"/>
      <c r="AD332" s="777"/>
      <c r="AE332" s="777"/>
      <c r="AF332" s="777"/>
      <c r="AG332" s="777"/>
      <c r="AH332" s="777"/>
      <c r="AI332" s="777"/>
      <c r="AJ332" s="777"/>
      <c r="AK332" s="777"/>
      <c r="AL332" s="777"/>
      <c r="AM332" s="777"/>
      <c r="AN332" s="777"/>
      <c r="AO332" s="777"/>
      <c r="AP332" s="777"/>
      <c r="AQ332" s="777"/>
      <c r="AR332" s="777"/>
      <c r="AS332" s="777"/>
      <c r="AT332" s="777"/>
      <c r="AU332" s="777"/>
      <c r="AV332" s="777"/>
      <c r="AW332" s="777"/>
      <c r="AX332" s="777"/>
      <c r="AY332" s="777"/>
      <c r="AZ332" s="777"/>
      <c r="BA332" s="777"/>
      <c r="BB332" s="777"/>
      <c r="BC332" s="777"/>
      <c r="BD332" s="777"/>
      <c r="BE332" s="777"/>
      <c r="BF332" s="777"/>
      <c r="BG332" s="777"/>
      <c r="BH332" s="777"/>
      <c r="BI332" s="777"/>
      <c r="BJ332" s="777"/>
      <c r="BK332" s="777"/>
      <c r="BL332" s="777"/>
      <c r="BM332" s="777"/>
      <c r="BN332" s="777"/>
      <c r="BO332" s="777"/>
      <c r="BP332" s="777"/>
      <c r="BQ332" s="777"/>
      <c r="BR332" s="777"/>
      <c r="BS332" s="777"/>
      <c r="BT332" s="777"/>
      <c r="BU332" s="777"/>
      <c r="BV332" s="777"/>
      <c r="BW332" s="777"/>
      <c r="BX332" s="777"/>
      <c r="BY332" s="777"/>
      <c r="BZ332" s="777"/>
      <c r="CA332" s="777"/>
      <c r="CB332" s="777"/>
      <c r="CC332" s="777"/>
      <c r="CD332" s="777"/>
      <c r="CE332" s="777"/>
      <c r="CF332" s="777"/>
      <c r="CG332" s="777"/>
      <c r="CH332" s="777"/>
      <c r="CI332" s="777"/>
      <c r="CJ332" s="777"/>
      <c r="CK332" s="777"/>
      <c r="CL332" s="777"/>
      <c r="CM332" s="777"/>
      <c r="CN332" s="777"/>
      <c r="CO332" s="777"/>
      <c r="CP332" s="777"/>
      <c r="CQ332" s="777"/>
      <c r="CR332" s="777"/>
      <c r="CS332" s="777"/>
      <c r="CT332" s="777"/>
      <c r="CU332" s="777"/>
      <c r="CV332" s="777"/>
      <c r="CW332" s="777"/>
      <c r="CX332" s="777"/>
      <c r="CY332" s="777"/>
      <c r="CZ332" s="777"/>
      <c r="DA332" s="777"/>
      <c r="DB332" s="777"/>
    </row>
    <row r="333" spans="1:106" ht="14.25" thickBot="1">
      <c r="B333" s="259" t="s">
        <v>4283</v>
      </c>
      <c r="CU333" s="777"/>
      <c r="CV333" s="777"/>
      <c r="CW333" s="777"/>
      <c r="CX333" s="777"/>
      <c r="CY333" s="777"/>
      <c r="CZ333" s="777"/>
      <c r="DA333" s="777"/>
      <c r="DB333" s="777"/>
    </row>
    <row r="334" spans="1:106">
      <c r="B334" s="1696" t="s">
        <v>4284</v>
      </c>
      <c r="C334" s="1697"/>
      <c r="D334" s="1697"/>
      <c r="E334" s="1697"/>
      <c r="F334" s="1697"/>
      <c r="G334" s="1697"/>
      <c r="H334" s="1697"/>
      <c r="I334" s="1697"/>
      <c r="J334" s="1697"/>
      <c r="K334" s="1697"/>
      <c r="L334" s="1697"/>
      <c r="M334" s="1697"/>
      <c r="N334" s="1697"/>
      <c r="O334" s="1697"/>
      <c r="P334" s="1697"/>
      <c r="Q334" s="1697"/>
      <c r="R334" s="1697"/>
      <c r="S334" s="1697"/>
      <c r="T334" s="1697"/>
      <c r="U334" s="1697"/>
      <c r="V334" s="1697"/>
      <c r="W334" s="1697"/>
      <c r="X334" s="1697"/>
      <c r="Y334" s="1697"/>
      <c r="Z334" s="1697"/>
      <c r="AA334" s="1697"/>
      <c r="AB334" s="1697"/>
      <c r="AC334" s="1697"/>
      <c r="AD334" s="1697"/>
      <c r="AE334" s="1697"/>
      <c r="AF334" s="1697"/>
      <c r="AG334" s="1697"/>
      <c r="AH334" s="1697"/>
      <c r="AI334" s="1697"/>
      <c r="AJ334" s="1697"/>
      <c r="AK334" s="1697"/>
      <c r="AL334" s="1697"/>
      <c r="AM334" s="1697"/>
      <c r="AN334" s="1697"/>
      <c r="AO334" s="1697"/>
      <c r="AP334" s="1697"/>
      <c r="AQ334" s="1704">
        <v>10</v>
      </c>
      <c r="AR334" s="1705"/>
      <c r="AS334" s="1705"/>
      <c r="AT334" s="1705"/>
      <c r="AU334" s="1705"/>
      <c r="AV334" s="1705"/>
      <c r="AW334" s="1705"/>
      <c r="AX334" s="1705"/>
      <c r="AY334" s="1705"/>
      <c r="AZ334" s="1705"/>
      <c r="BA334" s="1705"/>
      <c r="BB334" s="1705"/>
      <c r="BC334" s="1705"/>
      <c r="BD334" s="1705"/>
      <c r="BE334" s="1705"/>
      <c r="BF334" s="1705"/>
      <c r="BG334" s="1705"/>
      <c r="BH334" s="1705"/>
      <c r="BI334" s="1705"/>
      <c r="BJ334" s="1705"/>
      <c r="BK334" s="1705"/>
      <c r="BL334" s="1705"/>
      <c r="BM334" s="1705"/>
      <c r="BN334" s="1705"/>
      <c r="BO334" s="1705"/>
      <c r="BP334" s="1705"/>
      <c r="BQ334" s="1705"/>
      <c r="BR334" s="1705"/>
      <c r="BS334" s="1705"/>
      <c r="BT334" s="1664" t="s">
        <v>4296</v>
      </c>
      <c r="BU334" s="1664"/>
      <c r="BV334" s="1665"/>
      <c r="CU334" s="777"/>
      <c r="CV334" s="777"/>
      <c r="CW334" s="777"/>
      <c r="CX334" s="777"/>
      <c r="CY334" s="777"/>
      <c r="CZ334" s="777"/>
      <c r="DA334" s="777"/>
      <c r="DB334" s="777"/>
    </row>
    <row r="335" spans="1:106">
      <c r="B335" s="1698"/>
      <c r="C335" s="1699"/>
      <c r="D335" s="1699"/>
      <c r="E335" s="1699"/>
      <c r="F335" s="1699"/>
      <c r="G335" s="1699"/>
      <c r="H335" s="1699"/>
      <c r="I335" s="1699"/>
      <c r="J335" s="1699"/>
      <c r="K335" s="1699"/>
      <c r="L335" s="1699"/>
      <c r="M335" s="1699"/>
      <c r="N335" s="1699"/>
      <c r="O335" s="1699"/>
      <c r="P335" s="1699"/>
      <c r="Q335" s="1699"/>
      <c r="R335" s="1699"/>
      <c r="S335" s="1699"/>
      <c r="T335" s="1699"/>
      <c r="U335" s="1699"/>
      <c r="V335" s="1699"/>
      <c r="W335" s="1699"/>
      <c r="X335" s="1699"/>
      <c r="Y335" s="1699"/>
      <c r="Z335" s="1699"/>
      <c r="AA335" s="1699"/>
      <c r="AB335" s="1699"/>
      <c r="AC335" s="1699"/>
      <c r="AD335" s="1699"/>
      <c r="AE335" s="1699"/>
      <c r="AF335" s="1699"/>
      <c r="AG335" s="1699"/>
      <c r="AH335" s="1699"/>
      <c r="AI335" s="1699"/>
      <c r="AJ335" s="1699"/>
      <c r="AK335" s="1699"/>
      <c r="AL335" s="1699"/>
      <c r="AM335" s="1699"/>
      <c r="AN335" s="1699"/>
      <c r="AO335" s="1699"/>
      <c r="AP335" s="1699"/>
      <c r="AQ335" s="1706"/>
      <c r="AR335" s="1707"/>
      <c r="AS335" s="1707"/>
      <c r="AT335" s="1707"/>
      <c r="AU335" s="1707"/>
      <c r="AV335" s="1707"/>
      <c r="AW335" s="1707"/>
      <c r="AX335" s="1707"/>
      <c r="AY335" s="1707"/>
      <c r="AZ335" s="1707"/>
      <c r="BA335" s="1707"/>
      <c r="BB335" s="1707"/>
      <c r="BC335" s="1707"/>
      <c r="BD335" s="1707"/>
      <c r="BE335" s="1707"/>
      <c r="BF335" s="1707"/>
      <c r="BG335" s="1707"/>
      <c r="BH335" s="1707"/>
      <c r="BI335" s="1707"/>
      <c r="BJ335" s="1707"/>
      <c r="BK335" s="1707"/>
      <c r="BL335" s="1707"/>
      <c r="BM335" s="1707"/>
      <c r="BN335" s="1707"/>
      <c r="BO335" s="1707"/>
      <c r="BP335" s="1707"/>
      <c r="BQ335" s="1707"/>
      <c r="BR335" s="1707"/>
      <c r="BS335" s="1707"/>
      <c r="BT335" s="1666"/>
      <c r="BU335" s="1666"/>
      <c r="BV335" s="1667"/>
      <c r="CU335" s="777"/>
      <c r="CV335" s="777"/>
      <c r="CW335" s="777"/>
      <c r="CX335" s="777"/>
      <c r="CY335" s="777"/>
      <c r="CZ335" s="777"/>
      <c r="DA335" s="777"/>
      <c r="DB335" s="777"/>
    </row>
    <row r="336" spans="1:106">
      <c r="B336" s="1698"/>
      <c r="C336" s="1699"/>
      <c r="D336" s="1699"/>
      <c r="E336" s="1699"/>
      <c r="F336" s="1699"/>
      <c r="G336" s="1699"/>
      <c r="H336" s="1699"/>
      <c r="I336" s="1699"/>
      <c r="J336" s="1699"/>
      <c r="K336" s="1699"/>
      <c r="L336" s="1699"/>
      <c r="M336" s="1699"/>
      <c r="N336" s="1699"/>
      <c r="O336" s="1699"/>
      <c r="P336" s="1699"/>
      <c r="Q336" s="1699"/>
      <c r="R336" s="1699"/>
      <c r="S336" s="1699"/>
      <c r="T336" s="1699"/>
      <c r="U336" s="1699"/>
      <c r="V336" s="1699"/>
      <c r="W336" s="1699"/>
      <c r="X336" s="1699"/>
      <c r="Y336" s="1699"/>
      <c r="Z336" s="1699"/>
      <c r="AA336" s="1699"/>
      <c r="AB336" s="1699"/>
      <c r="AC336" s="1699"/>
      <c r="AD336" s="1699"/>
      <c r="AE336" s="1699"/>
      <c r="AF336" s="1699"/>
      <c r="AG336" s="1699"/>
      <c r="AH336" s="1699"/>
      <c r="AI336" s="1699"/>
      <c r="AJ336" s="1699"/>
      <c r="AK336" s="1699"/>
      <c r="AL336" s="1699"/>
      <c r="AM336" s="1699"/>
      <c r="AN336" s="1699"/>
      <c r="AO336" s="1699"/>
      <c r="AP336" s="1699"/>
      <c r="AQ336" s="1706"/>
      <c r="AR336" s="1707"/>
      <c r="AS336" s="1707"/>
      <c r="AT336" s="1707"/>
      <c r="AU336" s="1707"/>
      <c r="AV336" s="1707"/>
      <c r="AW336" s="1707"/>
      <c r="AX336" s="1707"/>
      <c r="AY336" s="1707"/>
      <c r="AZ336" s="1707"/>
      <c r="BA336" s="1707"/>
      <c r="BB336" s="1707"/>
      <c r="BC336" s="1707"/>
      <c r="BD336" s="1707"/>
      <c r="BE336" s="1707"/>
      <c r="BF336" s="1707"/>
      <c r="BG336" s="1707"/>
      <c r="BH336" s="1707"/>
      <c r="BI336" s="1707"/>
      <c r="BJ336" s="1707"/>
      <c r="BK336" s="1707"/>
      <c r="BL336" s="1707"/>
      <c r="BM336" s="1707"/>
      <c r="BN336" s="1707"/>
      <c r="BO336" s="1707"/>
      <c r="BP336" s="1707"/>
      <c r="BQ336" s="1707"/>
      <c r="BR336" s="1707"/>
      <c r="BS336" s="1707"/>
      <c r="BT336" s="1666"/>
      <c r="BU336" s="1666"/>
      <c r="BV336" s="1667"/>
      <c r="CU336" s="777"/>
      <c r="CV336" s="777"/>
      <c r="CW336" s="777"/>
      <c r="CX336" s="777"/>
      <c r="CY336" s="777"/>
      <c r="CZ336" s="777"/>
      <c r="DA336" s="777"/>
      <c r="DB336" s="777"/>
    </row>
    <row r="337" spans="1:735" ht="14.25" thickBot="1">
      <c r="B337" s="1700"/>
      <c r="C337" s="1701"/>
      <c r="D337" s="1701"/>
      <c r="E337" s="1701"/>
      <c r="F337" s="1701"/>
      <c r="G337" s="1701"/>
      <c r="H337" s="1701"/>
      <c r="I337" s="1701"/>
      <c r="J337" s="1701"/>
      <c r="K337" s="1701"/>
      <c r="L337" s="1701"/>
      <c r="M337" s="1701"/>
      <c r="N337" s="1701"/>
      <c r="O337" s="1701"/>
      <c r="P337" s="1701"/>
      <c r="Q337" s="1701"/>
      <c r="R337" s="1701"/>
      <c r="S337" s="1701"/>
      <c r="T337" s="1701"/>
      <c r="U337" s="1701"/>
      <c r="V337" s="1701"/>
      <c r="W337" s="1701"/>
      <c r="X337" s="1701"/>
      <c r="Y337" s="1701"/>
      <c r="Z337" s="1701"/>
      <c r="AA337" s="1701"/>
      <c r="AB337" s="1701"/>
      <c r="AC337" s="1701"/>
      <c r="AD337" s="1701"/>
      <c r="AE337" s="1701"/>
      <c r="AF337" s="1701"/>
      <c r="AG337" s="1701"/>
      <c r="AH337" s="1701"/>
      <c r="AI337" s="1701"/>
      <c r="AJ337" s="1701"/>
      <c r="AK337" s="1701"/>
      <c r="AL337" s="1701"/>
      <c r="AM337" s="1701"/>
      <c r="AN337" s="1701"/>
      <c r="AO337" s="1701"/>
      <c r="AP337" s="1701"/>
      <c r="AQ337" s="1708"/>
      <c r="AR337" s="1709"/>
      <c r="AS337" s="1709"/>
      <c r="AT337" s="1709"/>
      <c r="AU337" s="1709"/>
      <c r="AV337" s="1709"/>
      <c r="AW337" s="1709"/>
      <c r="AX337" s="1709"/>
      <c r="AY337" s="1709"/>
      <c r="AZ337" s="1709"/>
      <c r="BA337" s="1709"/>
      <c r="BB337" s="1709"/>
      <c r="BC337" s="1709"/>
      <c r="BD337" s="1709"/>
      <c r="BE337" s="1709"/>
      <c r="BF337" s="1709"/>
      <c r="BG337" s="1709"/>
      <c r="BH337" s="1709"/>
      <c r="BI337" s="1709"/>
      <c r="BJ337" s="1709"/>
      <c r="BK337" s="1709"/>
      <c r="BL337" s="1709"/>
      <c r="BM337" s="1709"/>
      <c r="BN337" s="1709"/>
      <c r="BO337" s="1709"/>
      <c r="BP337" s="1709"/>
      <c r="BQ337" s="1709"/>
      <c r="BR337" s="1709"/>
      <c r="BS337" s="1709"/>
      <c r="BT337" s="1668"/>
      <c r="BU337" s="1668"/>
      <c r="BV337" s="1669"/>
      <c r="CU337" s="777"/>
      <c r="CV337" s="777"/>
      <c r="CW337" s="777"/>
      <c r="CX337" s="777"/>
      <c r="CY337" s="777"/>
      <c r="CZ337" s="777"/>
      <c r="DA337" s="777"/>
      <c r="DB337" s="777"/>
    </row>
    <row r="338" spans="1:735">
      <c r="B338" s="1251" t="s">
        <v>6219</v>
      </c>
      <c r="CU338" s="777"/>
      <c r="CV338" s="777"/>
      <c r="CW338" s="777"/>
      <c r="CX338" s="777"/>
      <c r="CY338" s="777"/>
      <c r="CZ338" s="777"/>
      <c r="DA338" s="777"/>
      <c r="DB338" s="777"/>
    </row>
    <row r="339" spans="1:735">
      <c r="A339" s="777"/>
      <c r="B339" s="780"/>
      <c r="C339" s="777"/>
      <c r="D339" s="777"/>
      <c r="E339" s="777"/>
      <c r="F339" s="777"/>
      <c r="G339" s="777"/>
      <c r="H339" s="777"/>
      <c r="I339" s="777"/>
      <c r="J339" s="777"/>
      <c r="K339" s="777"/>
      <c r="L339" s="777"/>
      <c r="M339" s="777"/>
      <c r="N339" s="777"/>
      <c r="O339" s="777"/>
      <c r="P339" s="777"/>
      <c r="Q339" s="777"/>
      <c r="R339" s="777"/>
      <c r="S339" s="777"/>
      <c r="T339" s="777"/>
      <c r="U339" s="777"/>
      <c r="V339" s="777"/>
      <c r="W339" s="777"/>
      <c r="X339" s="777"/>
      <c r="Y339" s="777"/>
      <c r="Z339" s="777"/>
      <c r="AA339" s="777"/>
      <c r="AB339" s="777"/>
      <c r="AC339" s="777"/>
      <c r="AD339" s="777"/>
      <c r="AE339" s="777"/>
      <c r="AF339" s="777"/>
      <c r="AG339" s="777"/>
      <c r="AH339" s="777"/>
      <c r="AI339" s="777"/>
      <c r="AJ339" s="777"/>
      <c r="AK339" s="777"/>
      <c r="AL339" s="777"/>
      <c r="AM339" s="777"/>
      <c r="AN339" s="777"/>
      <c r="AO339" s="777"/>
      <c r="AP339" s="777"/>
      <c r="AQ339" s="777"/>
      <c r="AR339" s="777"/>
      <c r="AS339" s="777"/>
      <c r="AT339" s="777"/>
      <c r="AU339" s="777"/>
      <c r="AV339" s="777"/>
      <c r="AW339" s="777"/>
      <c r="AX339" s="777"/>
      <c r="AY339" s="777"/>
      <c r="AZ339" s="777"/>
      <c r="BA339" s="777"/>
      <c r="BB339" s="777"/>
      <c r="BC339" s="777"/>
      <c r="BD339" s="777"/>
      <c r="BE339" s="777"/>
      <c r="BF339" s="777"/>
      <c r="BG339" s="777"/>
      <c r="BH339" s="777"/>
      <c r="BI339" s="777"/>
      <c r="BJ339" s="777"/>
      <c r="BK339" s="777"/>
      <c r="BL339" s="777"/>
      <c r="BM339" s="777"/>
      <c r="BN339" s="777"/>
      <c r="BO339" s="777"/>
      <c r="BP339" s="777"/>
      <c r="BQ339" s="777"/>
      <c r="BR339" s="777"/>
      <c r="BS339" s="777"/>
      <c r="BT339" s="777"/>
      <c r="BU339" s="777"/>
      <c r="BV339" s="777"/>
      <c r="BW339" s="777"/>
      <c r="BX339" s="777"/>
      <c r="BY339" s="777"/>
      <c r="BZ339" s="777"/>
      <c r="CA339" s="777"/>
      <c r="CB339" s="777"/>
      <c r="CC339" s="777"/>
      <c r="CD339" s="777"/>
      <c r="CE339" s="777"/>
      <c r="CF339" s="777"/>
      <c r="CG339" s="777"/>
      <c r="CH339" s="777"/>
      <c r="CI339" s="777"/>
      <c r="CJ339" s="777"/>
      <c r="CK339" s="777"/>
      <c r="CL339" s="777"/>
      <c r="CM339" s="777"/>
      <c r="CN339" s="777"/>
      <c r="CO339" s="777"/>
      <c r="CP339" s="777"/>
      <c r="CQ339" s="777"/>
      <c r="CR339" s="777"/>
      <c r="CS339" s="777"/>
      <c r="CT339" s="777"/>
      <c r="CU339" s="777"/>
      <c r="CV339" s="777"/>
      <c r="CW339" s="777"/>
      <c r="CX339" s="777"/>
      <c r="CY339" s="777"/>
      <c r="CZ339" s="777"/>
      <c r="DA339" s="777"/>
      <c r="DB339" s="777"/>
    </row>
    <row r="340" spans="1:735" ht="14.25" thickBot="1">
      <c r="B340" s="1251" t="s">
        <v>4297</v>
      </c>
    </row>
    <row r="341" spans="1:735">
      <c r="B341" s="1680" t="s">
        <v>4285</v>
      </c>
      <c r="C341" s="1681"/>
      <c r="D341" s="1681"/>
      <c r="E341" s="1681"/>
      <c r="F341" s="1681"/>
      <c r="G341" s="1681"/>
      <c r="H341" s="1681"/>
      <c r="I341" s="1681"/>
      <c r="J341" s="1681"/>
      <c r="K341" s="1681"/>
      <c r="L341" s="1681"/>
      <c r="M341" s="1681"/>
      <c r="N341" s="1681"/>
      <c r="O341" s="1681"/>
      <c r="P341" s="1681"/>
      <c r="Q341" s="1681" t="s">
        <v>4298</v>
      </c>
      <c r="R341" s="1681"/>
      <c r="S341" s="1681"/>
      <c r="T341" s="1681"/>
      <c r="U341" s="1681"/>
      <c r="V341" s="1681"/>
      <c r="W341" s="1681"/>
      <c r="X341" s="1681"/>
      <c r="Y341" s="1681"/>
      <c r="Z341" s="1681"/>
      <c r="AA341" s="1681"/>
      <c r="AB341" s="1681"/>
      <c r="AC341" s="1681"/>
      <c r="AD341" s="1681"/>
      <c r="AE341" s="1681"/>
      <c r="AF341" s="1681"/>
      <c r="AG341" s="1681"/>
      <c r="AH341" s="1681"/>
      <c r="AI341" s="1681"/>
      <c r="AJ341" s="1681"/>
      <c r="AK341" s="1681"/>
      <c r="AL341" s="1681" t="s">
        <v>4299</v>
      </c>
      <c r="AM341" s="1681"/>
      <c r="AN341" s="1681"/>
      <c r="AO341" s="1681"/>
      <c r="AP341" s="1681"/>
      <c r="AQ341" s="1681"/>
      <c r="AR341" s="1681"/>
      <c r="AS341" s="1681"/>
      <c r="AT341" s="1681"/>
      <c r="AU341" s="1681"/>
      <c r="AV341" s="1681"/>
      <c r="AW341" s="1681"/>
      <c r="AX341" s="1681"/>
      <c r="AY341" s="1681"/>
      <c r="AZ341" s="1681"/>
      <c r="BA341" s="1681"/>
      <c r="BB341" s="1681"/>
      <c r="BC341" s="1681"/>
      <c r="BD341" s="1681"/>
      <c r="BE341" s="1681"/>
      <c r="BF341" s="1681"/>
      <c r="BG341" s="1690" t="s">
        <v>4288</v>
      </c>
      <c r="BH341" s="1690"/>
      <c r="BI341" s="1690"/>
      <c r="BJ341" s="1690"/>
      <c r="BK341" s="1690"/>
      <c r="BL341" s="1690"/>
      <c r="BM341" s="1690"/>
      <c r="BN341" s="1690"/>
      <c r="BO341" s="1690"/>
      <c r="BP341" s="1690"/>
      <c r="BQ341" s="1690"/>
      <c r="BR341" s="1690"/>
      <c r="BS341" s="1690"/>
      <c r="BT341" s="1690"/>
      <c r="BU341" s="1690"/>
      <c r="BV341" s="1690"/>
      <c r="BW341" s="1690"/>
      <c r="BX341" s="1690"/>
      <c r="BY341" s="1690"/>
      <c r="BZ341" s="1690"/>
      <c r="CA341" s="1691"/>
      <c r="CB341" s="781"/>
      <c r="CC341" s="782"/>
      <c r="CD341" s="782"/>
      <c r="CE341" s="782"/>
      <c r="CF341" s="782"/>
      <c r="CG341" s="782"/>
      <c r="CH341" s="782"/>
      <c r="CI341" s="782"/>
      <c r="CJ341" s="782"/>
      <c r="CK341" s="782"/>
      <c r="CL341" s="782"/>
      <c r="CM341" s="782"/>
      <c r="CN341" s="782"/>
      <c r="CO341" s="782"/>
      <c r="CP341" s="782"/>
      <c r="CQ341" s="782"/>
      <c r="CR341" s="783"/>
      <c r="CS341" s="784"/>
    </row>
    <row r="342" spans="1:735">
      <c r="B342" s="1682"/>
      <c r="C342" s="1683"/>
      <c r="D342" s="1683"/>
      <c r="E342" s="1683"/>
      <c r="F342" s="1683"/>
      <c r="G342" s="1683"/>
      <c r="H342" s="1683"/>
      <c r="I342" s="1683"/>
      <c r="J342" s="1683"/>
      <c r="K342" s="1683"/>
      <c r="L342" s="1683"/>
      <c r="M342" s="1683"/>
      <c r="N342" s="1683"/>
      <c r="O342" s="1683"/>
      <c r="P342" s="1683"/>
      <c r="Q342" s="1683"/>
      <c r="R342" s="1683"/>
      <c r="S342" s="1683"/>
      <c r="T342" s="1683"/>
      <c r="U342" s="1683"/>
      <c r="V342" s="1683"/>
      <c r="W342" s="1683"/>
      <c r="X342" s="1683"/>
      <c r="Y342" s="1683"/>
      <c r="Z342" s="1683"/>
      <c r="AA342" s="1683"/>
      <c r="AB342" s="1683"/>
      <c r="AC342" s="1683"/>
      <c r="AD342" s="1683"/>
      <c r="AE342" s="1683"/>
      <c r="AF342" s="1683"/>
      <c r="AG342" s="1683"/>
      <c r="AH342" s="1683"/>
      <c r="AI342" s="1683"/>
      <c r="AJ342" s="1683"/>
      <c r="AK342" s="1683"/>
      <c r="AL342" s="1683"/>
      <c r="AM342" s="1683"/>
      <c r="AN342" s="1683"/>
      <c r="AO342" s="1683"/>
      <c r="AP342" s="1683"/>
      <c r="AQ342" s="1683"/>
      <c r="AR342" s="1683"/>
      <c r="AS342" s="1683"/>
      <c r="AT342" s="1683"/>
      <c r="AU342" s="1683"/>
      <c r="AV342" s="1683"/>
      <c r="AW342" s="1683"/>
      <c r="AX342" s="1683"/>
      <c r="AY342" s="1683"/>
      <c r="AZ342" s="1683"/>
      <c r="BA342" s="1683"/>
      <c r="BB342" s="1683"/>
      <c r="BC342" s="1683"/>
      <c r="BD342" s="1683"/>
      <c r="BE342" s="1683"/>
      <c r="BF342" s="1683"/>
      <c r="BG342" s="1692"/>
      <c r="BH342" s="1692"/>
      <c r="BI342" s="1692"/>
      <c r="BJ342" s="1692"/>
      <c r="BK342" s="1692"/>
      <c r="BL342" s="1692"/>
      <c r="BM342" s="1692"/>
      <c r="BN342" s="1692"/>
      <c r="BO342" s="1692"/>
      <c r="BP342" s="1692"/>
      <c r="BQ342" s="1692"/>
      <c r="BR342" s="1692"/>
      <c r="BS342" s="1692"/>
      <c r="BT342" s="1692"/>
      <c r="BU342" s="1692"/>
      <c r="BV342" s="1692"/>
      <c r="BW342" s="1692"/>
      <c r="BX342" s="1692"/>
      <c r="BY342" s="1692"/>
      <c r="BZ342" s="1692"/>
      <c r="CA342" s="1693"/>
      <c r="CB342" s="785"/>
      <c r="CC342" s="786"/>
      <c r="CD342" s="786"/>
      <c r="CE342" s="786"/>
      <c r="CF342" s="786"/>
      <c r="CG342" s="786"/>
      <c r="CH342" s="786"/>
      <c r="CI342" s="786"/>
      <c r="CJ342" s="786"/>
      <c r="CK342" s="786"/>
      <c r="CL342" s="786"/>
      <c r="CM342" s="786"/>
      <c r="CN342" s="786"/>
      <c r="CO342" s="786"/>
      <c r="CP342" s="786"/>
      <c r="CQ342" s="786"/>
      <c r="CR342" s="787"/>
      <c r="CS342" s="784"/>
    </row>
    <row r="343" spans="1:735">
      <c r="B343" s="1682"/>
      <c r="C343" s="1683"/>
      <c r="D343" s="1683"/>
      <c r="E343" s="1683"/>
      <c r="F343" s="1683"/>
      <c r="G343" s="1683"/>
      <c r="H343" s="1683"/>
      <c r="I343" s="1683"/>
      <c r="J343" s="1683"/>
      <c r="K343" s="1683"/>
      <c r="L343" s="1683"/>
      <c r="M343" s="1683"/>
      <c r="N343" s="1683"/>
      <c r="O343" s="1683"/>
      <c r="P343" s="1683"/>
      <c r="Q343" s="1683"/>
      <c r="R343" s="1683"/>
      <c r="S343" s="1683"/>
      <c r="T343" s="1683"/>
      <c r="U343" s="1683"/>
      <c r="V343" s="1683"/>
      <c r="W343" s="1683"/>
      <c r="X343" s="1683"/>
      <c r="Y343" s="1683"/>
      <c r="Z343" s="1683"/>
      <c r="AA343" s="1683"/>
      <c r="AB343" s="1683"/>
      <c r="AC343" s="1683"/>
      <c r="AD343" s="1683"/>
      <c r="AE343" s="1683"/>
      <c r="AF343" s="1683"/>
      <c r="AG343" s="1683"/>
      <c r="AH343" s="1683"/>
      <c r="AI343" s="1683"/>
      <c r="AJ343" s="1683"/>
      <c r="AK343" s="1683"/>
      <c r="AL343" s="1683"/>
      <c r="AM343" s="1683"/>
      <c r="AN343" s="1683"/>
      <c r="AO343" s="1683"/>
      <c r="AP343" s="1683"/>
      <c r="AQ343" s="1683"/>
      <c r="AR343" s="1683"/>
      <c r="AS343" s="1683"/>
      <c r="AT343" s="1683"/>
      <c r="AU343" s="1683"/>
      <c r="AV343" s="1683"/>
      <c r="AW343" s="1683"/>
      <c r="AX343" s="1683"/>
      <c r="AY343" s="1683"/>
      <c r="AZ343" s="1683"/>
      <c r="BA343" s="1683"/>
      <c r="BB343" s="1683"/>
      <c r="BC343" s="1683"/>
      <c r="BD343" s="1683"/>
      <c r="BE343" s="1683"/>
      <c r="BF343" s="1683"/>
      <c r="BG343" s="1692"/>
      <c r="BH343" s="1692"/>
      <c r="BI343" s="1692"/>
      <c r="BJ343" s="1692"/>
      <c r="BK343" s="1692"/>
      <c r="BL343" s="1692"/>
      <c r="BM343" s="1692"/>
      <c r="BN343" s="1692"/>
      <c r="BO343" s="1692"/>
      <c r="BP343" s="1692"/>
      <c r="BQ343" s="1692"/>
      <c r="BR343" s="1692"/>
      <c r="BS343" s="1692"/>
      <c r="BT343" s="1692"/>
      <c r="BU343" s="1692"/>
      <c r="BV343" s="1692"/>
      <c r="BW343" s="1692"/>
      <c r="BX343" s="1692"/>
      <c r="BY343" s="1692"/>
      <c r="BZ343" s="1692"/>
      <c r="CA343" s="1693"/>
      <c r="CB343" s="785"/>
      <c r="CC343" s="786"/>
      <c r="CD343" s="786"/>
      <c r="CE343" s="786"/>
      <c r="CF343" s="786"/>
      <c r="CG343" s="786"/>
      <c r="CH343" s="786"/>
      <c r="CI343" s="786"/>
      <c r="CJ343" s="786"/>
      <c r="CK343" s="786"/>
      <c r="CL343" s="786"/>
      <c r="CM343" s="786"/>
      <c r="CN343" s="786"/>
      <c r="CO343" s="786"/>
      <c r="CP343" s="786"/>
      <c r="CQ343" s="786"/>
      <c r="CR343" s="787"/>
      <c r="CS343" s="784"/>
    </row>
    <row r="344" spans="1:735" ht="14.25" thickBot="1">
      <c r="B344" s="1684"/>
      <c r="C344" s="1685"/>
      <c r="D344" s="1685"/>
      <c r="E344" s="1685"/>
      <c r="F344" s="1685"/>
      <c r="G344" s="1685"/>
      <c r="H344" s="1685"/>
      <c r="I344" s="1685"/>
      <c r="J344" s="1685"/>
      <c r="K344" s="1685"/>
      <c r="L344" s="1685"/>
      <c r="M344" s="1685"/>
      <c r="N344" s="1685"/>
      <c r="O344" s="1685"/>
      <c r="P344" s="1685"/>
      <c r="Q344" s="1685"/>
      <c r="R344" s="1685"/>
      <c r="S344" s="1685"/>
      <c r="T344" s="1685"/>
      <c r="U344" s="1685"/>
      <c r="V344" s="1685"/>
      <c r="W344" s="1685"/>
      <c r="X344" s="1685"/>
      <c r="Y344" s="1685"/>
      <c r="Z344" s="1685"/>
      <c r="AA344" s="1685"/>
      <c r="AB344" s="1685"/>
      <c r="AC344" s="1685"/>
      <c r="AD344" s="1685"/>
      <c r="AE344" s="1685"/>
      <c r="AF344" s="1685"/>
      <c r="AG344" s="1685"/>
      <c r="AH344" s="1685"/>
      <c r="AI344" s="1685"/>
      <c r="AJ344" s="1685"/>
      <c r="AK344" s="1685"/>
      <c r="AL344" s="1685"/>
      <c r="AM344" s="1685"/>
      <c r="AN344" s="1685"/>
      <c r="AO344" s="1685"/>
      <c r="AP344" s="1685"/>
      <c r="AQ344" s="1685"/>
      <c r="AR344" s="1685"/>
      <c r="AS344" s="1685"/>
      <c r="AT344" s="1685"/>
      <c r="AU344" s="1685"/>
      <c r="AV344" s="1685"/>
      <c r="AW344" s="1685"/>
      <c r="AX344" s="1685"/>
      <c r="AY344" s="1685"/>
      <c r="AZ344" s="1685"/>
      <c r="BA344" s="1685"/>
      <c r="BB344" s="1685"/>
      <c r="BC344" s="1685"/>
      <c r="BD344" s="1685"/>
      <c r="BE344" s="1685"/>
      <c r="BF344" s="1685"/>
      <c r="BG344" s="1694"/>
      <c r="BH344" s="1694"/>
      <c r="BI344" s="1694"/>
      <c r="BJ344" s="1694"/>
      <c r="BK344" s="1694"/>
      <c r="BL344" s="1694"/>
      <c r="BM344" s="1694"/>
      <c r="BN344" s="1694"/>
      <c r="BO344" s="1694"/>
      <c r="BP344" s="1694"/>
      <c r="BQ344" s="1694"/>
      <c r="BR344" s="1694"/>
      <c r="BS344" s="1694"/>
      <c r="BT344" s="1694"/>
      <c r="BU344" s="1694"/>
      <c r="BV344" s="1694"/>
      <c r="BW344" s="1694"/>
      <c r="BX344" s="1694"/>
      <c r="BY344" s="1694"/>
      <c r="BZ344" s="1694"/>
      <c r="CA344" s="1695"/>
      <c r="CB344" s="788"/>
      <c r="CC344" s="789"/>
      <c r="CD344" s="789"/>
      <c r="CE344" s="789"/>
      <c r="CF344" s="789"/>
      <c r="CG344" s="789"/>
      <c r="CH344" s="789"/>
      <c r="CI344" s="789"/>
      <c r="CJ344" s="789"/>
      <c r="CK344" s="789"/>
      <c r="CL344" s="789"/>
      <c r="CM344" s="789"/>
      <c r="CN344" s="789"/>
      <c r="CO344" s="789"/>
      <c r="CP344" s="789"/>
      <c r="CQ344" s="789"/>
      <c r="CR344" s="790"/>
      <c r="CS344" s="784"/>
    </row>
    <row r="345" spans="1:735">
      <c r="A345" s="969">
        <v>2</v>
      </c>
      <c r="B345" s="1654" t="s">
        <v>4503</v>
      </c>
      <c r="C345" s="1655"/>
      <c r="D345" s="1655"/>
      <c r="E345" s="1655"/>
      <c r="F345" s="1655"/>
      <c r="G345" s="1655"/>
      <c r="H345" s="1655"/>
      <c r="I345" s="1655"/>
      <c r="J345" s="1655"/>
      <c r="K345" s="1655"/>
      <c r="L345" s="1655"/>
      <c r="M345" s="1655"/>
      <c r="N345" s="1655"/>
      <c r="O345" s="1655"/>
      <c r="P345" s="1656"/>
      <c r="Q345" s="1657" t="s">
        <v>4289</v>
      </c>
      <c r="R345" s="1658"/>
      <c r="S345" s="1659" t="s">
        <v>3816</v>
      </c>
      <c r="T345" s="1660"/>
      <c r="U345" s="1660"/>
      <c r="V345" s="1660"/>
      <c r="W345" s="1660"/>
      <c r="X345" s="1660"/>
      <c r="Y345" s="1660"/>
      <c r="Z345" s="1660"/>
      <c r="AA345" s="1660"/>
      <c r="AB345" s="1660"/>
      <c r="AC345" s="1660"/>
      <c r="AD345" s="1660"/>
      <c r="AE345" s="1660"/>
      <c r="AF345" s="1660"/>
      <c r="AG345" s="1660"/>
      <c r="AH345" s="1660"/>
      <c r="AI345" s="1660"/>
      <c r="AJ345" s="1660"/>
      <c r="AK345" s="1661"/>
      <c r="AL345" s="1898">
        <v>2.08168</v>
      </c>
      <c r="AM345" s="1899"/>
      <c r="AN345" s="1899"/>
      <c r="AO345" s="1899"/>
      <c r="AP345" s="1899"/>
      <c r="AQ345" s="1899"/>
      <c r="AR345" s="1899"/>
      <c r="AS345" s="1705" t="s">
        <v>7218</v>
      </c>
      <c r="AT345" s="1705"/>
      <c r="AU345" s="1705"/>
      <c r="AV345" s="1894"/>
      <c r="AW345" s="1914">
        <v>0.46403145216000002</v>
      </c>
      <c r="AX345" s="1915"/>
      <c r="AY345" s="1915"/>
      <c r="AZ345" s="1915"/>
      <c r="BA345" s="1915"/>
      <c r="BB345" s="1915"/>
      <c r="BC345" s="1915"/>
      <c r="BD345" s="1915"/>
      <c r="BE345" s="1658" t="s">
        <v>4463</v>
      </c>
      <c r="BF345" s="1913"/>
      <c r="BG345" s="1914">
        <v>10</v>
      </c>
      <c r="BH345" s="1926"/>
      <c r="BI345" s="1926"/>
      <c r="BJ345" s="1926"/>
      <c r="BK345" s="1926"/>
      <c r="BL345" s="1926"/>
      <c r="BM345" s="1926"/>
      <c r="BN345" s="1926"/>
      <c r="BO345" s="1926"/>
      <c r="BP345" s="1926"/>
      <c r="BQ345" s="1926"/>
      <c r="BR345" s="1926"/>
      <c r="BS345" s="1926"/>
      <c r="BT345" s="1926"/>
      <c r="BU345" s="1922" t="s">
        <v>4502</v>
      </c>
      <c r="BV345" s="1923"/>
      <c r="BW345" s="791"/>
      <c r="BX345" s="791"/>
      <c r="BY345" s="791"/>
      <c r="BZ345" s="791"/>
      <c r="CA345" s="792"/>
      <c r="CB345" s="793"/>
      <c r="CC345" s="794"/>
      <c r="CD345" s="794"/>
      <c r="CE345" s="794"/>
      <c r="CF345" s="794"/>
      <c r="CG345" s="794"/>
      <c r="CH345" s="794"/>
      <c r="CI345" s="794"/>
      <c r="CJ345" s="794"/>
      <c r="CK345" s="794"/>
      <c r="CL345" s="794"/>
      <c r="CM345" s="794"/>
      <c r="CN345" s="794"/>
      <c r="CO345" s="794"/>
      <c r="CP345" s="794"/>
      <c r="CQ345" s="794"/>
      <c r="CR345" s="795"/>
      <c r="CS345" s="784"/>
      <c r="DM345" s="796">
        <f>IF(A345=2,AL345*BG345,0)</f>
        <v>20.816800000000001</v>
      </c>
      <c r="DN345" s="589"/>
      <c r="DO345" s="589"/>
      <c r="DP345" s="589"/>
      <c r="DQ345" s="589"/>
      <c r="DR345" s="589"/>
      <c r="DS345" s="589"/>
      <c r="DT345" s="589"/>
      <c r="DU345" s="589"/>
      <c r="DV345" s="589"/>
      <c r="DW345" s="589"/>
      <c r="DX345" s="589"/>
      <c r="DY345" s="589"/>
      <c r="DZ345" s="589"/>
      <c r="EA345" s="589"/>
      <c r="EB345" s="589"/>
      <c r="EC345" s="589"/>
      <c r="ED345" s="589"/>
      <c r="EE345" s="589"/>
      <c r="EF345" s="589"/>
      <c r="EG345" s="589"/>
      <c r="EH345" s="589"/>
      <c r="EI345" s="589"/>
      <c r="EJ345" s="589"/>
      <c r="EK345" s="589"/>
      <c r="EL345" s="589"/>
      <c r="EM345" s="589"/>
      <c r="EN345" s="589"/>
      <c r="EO345" s="589"/>
      <c r="EP345" s="589"/>
      <c r="EQ345" s="589"/>
      <c r="ER345" s="589"/>
      <c r="ES345" s="589"/>
      <c r="ET345" s="589"/>
      <c r="EU345" s="589"/>
      <c r="EV345" s="589"/>
      <c r="EW345" s="589"/>
      <c r="EX345" s="589"/>
      <c r="EY345" s="589"/>
      <c r="EZ345" s="589"/>
      <c r="FA345" s="589"/>
      <c r="FB345" s="589"/>
      <c r="FC345" s="589"/>
      <c r="FD345" s="589"/>
      <c r="FE345" s="589"/>
      <c r="FF345" s="589"/>
      <c r="FG345" s="589"/>
      <c r="FH345" s="589"/>
      <c r="FI345" s="589"/>
      <c r="FJ345" s="589"/>
      <c r="FK345" s="589"/>
      <c r="FL345" s="589"/>
      <c r="FM345" s="589"/>
      <c r="FN345" s="589"/>
      <c r="FO345" s="589"/>
      <c r="FP345" s="589"/>
      <c r="FQ345" s="589"/>
      <c r="FR345" s="589"/>
      <c r="FS345" s="589"/>
      <c r="FT345" s="589"/>
      <c r="FU345" s="589"/>
      <c r="FV345" s="589"/>
      <c r="FW345" s="589"/>
      <c r="FX345" s="589"/>
      <c r="FY345" s="589"/>
      <c r="FZ345" s="589"/>
      <c r="GA345" s="589"/>
      <c r="GB345" s="589"/>
      <c r="GC345" s="589"/>
      <c r="GD345" s="589"/>
      <c r="GE345" s="589"/>
      <c r="GF345" s="589"/>
      <c r="GG345" s="589"/>
      <c r="GH345" s="589"/>
      <c r="GI345" s="589"/>
      <c r="GJ345" s="589"/>
      <c r="GK345" s="589"/>
      <c r="GL345" s="589"/>
      <c r="GM345" s="589"/>
      <c r="GN345" s="589"/>
      <c r="GO345" s="589"/>
      <c r="GP345" s="589"/>
      <c r="GQ345" s="589"/>
      <c r="GR345" s="589"/>
      <c r="GS345" s="589"/>
      <c r="GT345" s="589"/>
      <c r="GU345" s="589"/>
      <c r="GV345" s="589"/>
      <c r="GW345" s="589"/>
      <c r="GX345" s="589"/>
      <c r="GY345" s="589"/>
      <c r="GZ345" s="589"/>
      <c r="HA345" s="589"/>
      <c r="HB345" s="589"/>
      <c r="HC345" s="589"/>
      <c r="HD345" s="589"/>
      <c r="HE345" s="589"/>
      <c r="HF345" s="589"/>
      <c r="HG345" s="589"/>
      <c r="HH345" s="589"/>
      <c r="HI345" s="589"/>
      <c r="HJ345" s="589"/>
      <c r="HK345" s="589"/>
      <c r="HL345" s="589"/>
      <c r="HM345" s="589"/>
      <c r="HN345" s="589"/>
      <c r="HO345" s="589"/>
      <c r="HP345" s="589"/>
      <c r="HQ345" s="589"/>
      <c r="HR345" s="589"/>
      <c r="HS345" s="589"/>
      <c r="HT345" s="589"/>
      <c r="HU345" s="589"/>
      <c r="HV345" s="589"/>
      <c r="HW345" s="589"/>
      <c r="HX345" s="589"/>
      <c r="HY345" s="589"/>
      <c r="HZ345" s="589"/>
      <c r="IA345" s="589"/>
      <c r="IB345" s="589"/>
      <c r="IC345" s="589"/>
      <c r="ID345" s="589"/>
      <c r="IE345" s="589"/>
      <c r="IF345" s="589"/>
      <c r="IG345" s="589"/>
      <c r="IH345" s="589"/>
      <c r="II345" s="589"/>
      <c r="IJ345" s="589"/>
      <c r="IK345" s="589"/>
      <c r="IL345" s="589"/>
      <c r="IM345" s="589"/>
      <c r="IN345" s="589"/>
      <c r="IO345" s="589"/>
      <c r="IP345" s="589"/>
      <c r="IQ345" s="589"/>
      <c r="IR345" s="589"/>
      <c r="IS345" s="589"/>
      <c r="IT345" s="589"/>
      <c r="IU345" s="589"/>
      <c r="IV345" s="589"/>
      <c r="IW345" s="589"/>
      <c r="IX345" s="589"/>
      <c r="IY345" s="589"/>
      <c r="IZ345" s="589"/>
      <c r="JA345" s="589"/>
      <c r="JB345" s="589"/>
      <c r="JC345" s="589"/>
      <c r="JD345" s="589"/>
      <c r="JE345" s="589"/>
      <c r="JF345" s="589"/>
      <c r="JG345" s="589"/>
      <c r="JH345" s="589"/>
      <c r="JI345" s="589"/>
      <c r="JJ345" s="589"/>
      <c r="JK345" s="589"/>
      <c r="JL345" s="589"/>
      <c r="JM345" s="589"/>
      <c r="JN345" s="589"/>
      <c r="JO345" s="589"/>
      <c r="JP345" s="589"/>
      <c r="JQ345" s="589"/>
      <c r="JR345" s="589"/>
      <c r="JS345" s="589"/>
      <c r="JT345" s="589"/>
      <c r="JU345" s="589"/>
      <c r="JV345" s="589"/>
      <c r="JW345" s="589"/>
      <c r="JX345" s="589"/>
      <c r="JY345" s="589"/>
      <c r="JZ345" s="589"/>
      <c r="KA345" s="589"/>
      <c r="KB345" s="589"/>
      <c r="KC345" s="589"/>
      <c r="KD345" s="589"/>
      <c r="KE345" s="589"/>
      <c r="KF345" s="589"/>
      <c r="KG345" s="589"/>
      <c r="KH345" s="589"/>
      <c r="KI345" s="589"/>
      <c r="KJ345" s="589"/>
      <c r="KK345" s="589"/>
      <c r="KL345" s="589"/>
      <c r="KM345" s="589"/>
      <c r="KN345" s="589"/>
      <c r="KO345" s="589"/>
      <c r="KP345" s="589"/>
      <c r="KQ345" s="589"/>
      <c r="KR345" s="589"/>
      <c r="KS345" s="589"/>
      <c r="KT345" s="589"/>
      <c r="KU345" s="589"/>
      <c r="KV345" s="589"/>
      <c r="KW345" s="589"/>
      <c r="KX345" s="589"/>
      <c r="KY345" s="589"/>
      <c r="KZ345" s="589"/>
      <c r="LA345" s="589"/>
      <c r="LB345" s="589"/>
      <c r="LC345" s="589"/>
      <c r="LD345" s="589"/>
      <c r="LE345" s="589"/>
      <c r="LF345" s="589"/>
      <c r="LG345" s="589"/>
      <c r="LH345" s="589"/>
      <c r="LI345" s="589"/>
      <c r="LJ345" s="589"/>
      <c r="LK345" s="589"/>
      <c r="LL345" s="589"/>
      <c r="LM345" s="589"/>
      <c r="LN345" s="589"/>
      <c r="LO345" s="589"/>
      <c r="LP345" s="589"/>
      <c r="LQ345" s="589"/>
      <c r="LR345" s="589"/>
      <c r="LS345" s="589"/>
      <c r="LT345" s="589"/>
      <c r="LU345" s="589"/>
      <c r="LV345" s="589"/>
      <c r="LW345" s="589"/>
      <c r="LX345" s="589"/>
      <c r="LY345" s="589"/>
      <c r="LZ345" s="589"/>
      <c r="MA345" s="589"/>
      <c r="MB345" s="589"/>
      <c r="MC345" s="589"/>
      <c r="MD345" s="589"/>
      <c r="ME345" s="589"/>
      <c r="MF345" s="589"/>
      <c r="MG345" s="589"/>
      <c r="MH345" s="589"/>
      <c r="MI345" s="589"/>
      <c r="MJ345" s="589"/>
      <c r="MK345" s="589"/>
      <c r="ML345" s="589"/>
      <c r="MM345" s="589"/>
      <c r="MN345" s="589"/>
      <c r="MO345" s="589"/>
      <c r="MP345" s="589"/>
      <c r="MQ345" s="589"/>
      <c r="MR345" s="589"/>
      <c r="MS345" s="589"/>
      <c r="MT345" s="589"/>
      <c r="MU345" s="589"/>
      <c r="MV345" s="589"/>
      <c r="MW345" s="589"/>
      <c r="MX345" s="589"/>
      <c r="MY345" s="589"/>
      <c r="MZ345" s="589"/>
      <c r="NA345" s="589"/>
      <c r="NB345" s="589"/>
      <c r="NC345" s="589"/>
      <c r="ND345" s="589"/>
      <c r="NE345" s="589"/>
      <c r="NF345" s="589"/>
      <c r="NG345" s="589"/>
      <c r="NH345" s="589"/>
      <c r="NI345" s="589"/>
      <c r="NJ345" s="589"/>
      <c r="NK345" s="589"/>
      <c r="NL345" s="589"/>
      <c r="NM345" s="589"/>
      <c r="NN345" s="589"/>
      <c r="NO345" s="589"/>
      <c r="NP345" s="589"/>
      <c r="NQ345" s="589"/>
      <c r="NR345" s="589"/>
      <c r="NS345" s="589"/>
      <c r="NT345" s="589"/>
      <c r="NU345" s="589"/>
      <c r="NV345" s="589"/>
      <c r="NW345" s="589"/>
      <c r="NX345" s="589"/>
      <c r="NY345" s="589"/>
      <c r="NZ345" s="589"/>
      <c r="OA345" s="589"/>
      <c r="OB345" s="589"/>
      <c r="OC345" s="589"/>
      <c r="OD345" s="589"/>
      <c r="OE345" s="589"/>
      <c r="OF345" s="589"/>
      <c r="OG345" s="589"/>
      <c r="OH345" s="589"/>
      <c r="OI345" s="589"/>
      <c r="OJ345" s="589"/>
      <c r="OK345" s="589"/>
      <c r="OL345" s="589"/>
      <c r="OM345" s="589"/>
      <c r="ON345" s="589"/>
      <c r="OO345" s="589"/>
      <c r="OP345" s="589"/>
      <c r="OQ345" s="589"/>
      <c r="OR345" s="589"/>
      <c r="OS345" s="589"/>
      <c r="OT345" s="589"/>
      <c r="OU345" s="589"/>
      <c r="OV345" s="589"/>
      <c r="OW345" s="589"/>
      <c r="OX345" s="589"/>
      <c r="OY345" s="589"/>
      <c r="OZ345" s="589"/>
      <c r="PA345" s="589"/>
      <c r="PB345" s="589"/>
      <c r="PC345" s="589"/>
      <c r="PD345" s="589"/>
      <c r="PE345" s="589"/>
      <c r="PF345" s="589"/>
      <c r="PG345" s="589"/>
      <c r="PH345" s="589"/>
      <c r="PI345" s="589"/>
      <c r="PJ345" s="589"/>
      <c r="PK345" s="589"/>
      <c r="PL345" s="589"/>
      <c r="PM345" s="589"/>
      <c r="PN345" s="589"/>
      <c r="PO345" s="589"/>
      <c r="PP345" s="589"/>
      <c r="PQ345" s="589"/>
      <c r="PR345" s="589"/>
      <c r="PS345" s="589"/>
      <c r="PT345" s="589"/>
      <c r="PU345" s="589"/>
      <c r="PV345" s="589"/>
      <c r="PW345" s="589"/>
      <c r="PX345" s="589"/>
      <c r="PY345" s="589"/>
      <c r="PZ345" s="589"/>
      <c r="QA345" s="589"/>
      <c r="QB345" s="589"/>
      <c r="QC345" s="589"/>
      <c r="QD345" s="589"/>
      <c r="QE345" s="589"/>
      <c r="QF345" s="589"/>
      <c r="QG345" s="589"/>
      <c r="QH345" s="589"/>
      <c r="QI345" s="589"/>
      <c r="QJ345" s="589"/>
      <c r="QK345" s="589"/>
      <c r="QL345" s="589"/>
      <c r="QM345" s="589"/>
      <c r="QN345" s="589"/>
      <c r="QO345" s="589"/>
      <c r="QP345" s="589"/>
      <c r="QQ345" s="589"/>
      <c r="QR345" s="589"/>
      <c r="QS345" s="589"/>
      <c r="QT345" s="589"/>
      <c r="QU345" s="589"/>
      <c r="QV345" s="589"/>
      <c r="QW345" s="589"/>
      <c r="QX345" s="589"/>
      <c r="QY345" s="589"/>
      <c r="QZ345" s="589"/>
      <c r="RA345" s="589"/>
      <c r="RB345" s="589"/>
      <c r="RC345" s="589"/>
      <c r="RD345" s="589"/>
      <c r="RE345" s="589"/>
      <c r="RF345" s="589"/>
      <c r="RG345" s="589"/>
      <c r="RH345" s="589"/>
      <c r="RI345" s="589"/>
      <c r="RJ345" s="589"/>
      <c r="RK345" s="589"/>
      <c r="RL345" s="589"/>
      <c r="RM345" s="589"/>
      <c r="RN345" s="589"/>
      <c r="RO345" s="589"/>
      <c r="RP345" s="589"/>
      <c r="RQ345" s="589"/>
      <c r="RR345" s="589"/>
      <c r="RS345" s="589"/>
      <c r="RT345" s="589"/>
      <c r="RU345" s="589"/>
      <c r="RV345" s="589"/>
      <c r="RW345" s="589"/>
      <c r="RX345" s="589"/>
      <c r="RY345" s="589"/>
      <c r="RZ345" s="589"/>
      <c r="SA345" s="589"/>
      <c r="SB345" s="589"/>
      <c r="SC345" s="589"/>
      <c r="SD345" s="589"/>
      <c r="SE345" s="589"/>
      <c r="SF345" s="589"/>
      <c r="SG345" s="589"/>
      <c r="SH345" s="589"/>
      <c r="SI345" s="589"/>
      <c r="SJ345" s="589"/>
      <c r="SK345" s="589"/>
      <c r="SL345" s="589"/>
      <c r="SM345" s="589"/>
      <c r="SN345" s="589"/>
      <c r="SO345" s="589"/>
      <c r="SP345" s="589"/>
      <c r="SQ345" s="589"/>
      <c r="SR345" s="589"/>
      <c r="SS345" s="589"/>
      <c r="ST345" s="589"/>
      <c r="SU345" s="589"/>
      <c r="SV345" s="589"/>
      <c r="SW345" s="589"/>
      <c r="SX345" s="589"/>
      <c r="SY345" s="589"/>
      <c r="SZ345" s="589"/>
      <c r="TA345" s="589"/>
      <c r="TB345" s="589"/>
      <c r="TC345" s="589"/>
      <c r="TD345" s="589"/>
      <c r="TE345" s="589"/>
      <c r="TF345" s="589"/>
      <c r="TG345" s="589"/>
      <c r="TH345" s="589"/>
      <c r="TI345" s="589"/>
      <c r="TJ345" s="589"/>
      <c r="TK345" s="589"/>
      <c r="TL345" s="589"/>
      <c r="TM345" s="589"/>
      <c r="TN345" s="589"/>
      <c r="TO345" s="589"/>
      <c r="TP345" s="589"/>
      <c r="TQ345" s="589"/>
      <c r="TR345" s="589"/>
      <c r="TS345" s="589"/>
      <c r="TT345" s="589"/>
      <c r="TU345" s="589"/>
      <c r="TV345" s="589"/>
      <c r="TW345" s="589"/>
      <c r="TX345" s="589"/>
      <c r="TY345" s="589"/>
      <c r="TZ345" s="589"/>
      <c r="UA345" s="589"/>
      <c r="UB345" s="589"/>
      <c r="UC345" s="589"/>
      <c r="UD345" s="589"/>
      <c r="UE345" s="589"/>
      <c r="UF345" s="589"/>
      <c r="UG345" s="589"/>
      <c r="UH345" s="589"/>
      <c r="UI345" s="589"/>
      <c r="UJ345" s="589"/>
      <c r="UK345" s="589"/>
      <c r="UL345" s="589"/>
      <c r="UM345" s="589"/>
      <c r="UN345" s="589"/>
      <c r="UO345" s="589"/>
      <c r="UP345" s="589"/>
      <c r="UQ345" s="589"/>
      <c r="UR345" s="589"/>
      <c r="US345" s="589"/>
      <c r="UT345" s="589"/>
      <c r="UU345" s="589"/>
      <c r="UV345" s="589"/>
      <c r="UW345" s="589"/>
      <c r="UX345" s="589"/>
      <c r="UY345" s="589"/>
      <c r="UZ345" s="589"/>
      <c r="VA345" s="589"/>
      <c r="VB345" s="589"/>
      <c r="VC345" s="589"/>
      <c r="VD345" s="589"/>
      <c r="VE345" s="589"/>
      <c r="VF345" s="589"/>
      <c r="VG345" s="589"/>
      <c r="VH345" s="589"/>
      <c r="VI345" s="589"/>
      <c r="VJ345" s="589"/>
      <c r="VK345" s="589"/>
      <c r="VL345" s="589"/>
      <c r="VM345" s="589"/>
      <c r="VN345" s="589"/>
      <c r="VO345" s="589"/>
      <c r="VP345" s="589"/>
      <c r="VQ345" s="589"/>
      <c r="VR345" s="589"/>
      <c r="VS345" s="589"/>
      <c r="VT345" s="589"/>
      <c r="VU345" s="589"/>
      <c r="VV345" s="589"/>
      <c r="VW345" s="589"/>
      <c r="VX345" s="589"/>
      <c r="VY345" s="589"/>
      <c r="VZ345" s="589"/>
      <c r="WA345" s="589"/>
      <c r="WB345" s="589"/>
      <c r="WC345" s="589"/>
      <c r="WD345" s="589"/>
      <c r="WE345" s="589"/>
      <c r="WF345" s="589"/>
      <c r="WG345" s="589"/>
      <c r="WH345" s="589"/>
      <c r="WI345" s="589"/>
      <c r="WJ345" s="589"/>
      <c r="WK345" s="589"/>
      <c r="WL345" s="589"/>
      <c r="WM345" s="589"/>
      <c r="WN345" s="589"/>
      <c r="WO345" s="589"/>
      <c r="WP345" s="589"/>
      <c r="WQ345" s="589"/>
      <c r="WR345" s="589"/>
      <c r="WS345" s="589"/>
      <c r="WT345" s="589"/>
      <c r="WU345" s="589"/>
      <c r="WV345" s="589"/>
      <c r="WW345" s="589"/>
      <c r="WX345" s="589"/>
      <c r="WY345" s="589"/>
      <c r="WZ345" s="589"/>
      <c r="XA345" s="589"/>
      <c r="XB345" s="589"/>
      <c r="XC345" s="589"/>
      <c r="XD345" s="589"/>
      <c r="XE345" s="589"/>
      <c r="XF345" s="589"/>
      <c r="XG345" s="589"/>
      <c r="XH345" s="589"/>
      <c r="XI345" s="589"/>
      <c r="XJ345" s="589"/>
      <c r="XK345" s="589"/>
      <c r="XL345" s="589"/>
      <c r="XM345" s="589"/>
      <c r="XN345" s="589"/>
      <c r="XO345" s="589"/>
      <c r="XP345" s="589"/>
      <c r="XQ345" s="589"/>
      <c r="XR345" s="589"/>
      <c r="XS345" s="589"/>
      <c r="XT345" s="589"/>
      <c r="XU345" s="589"/>
      <c r="XV345" s="589"/>
      <c r="XW345" s="589"/>
      <c r="XX345" s="589"/>
      <c r="XY345" s="589"/>
      <c r="XZ345" s="589"/>
      <c r="YA345" s="589"/>
      <c r="YB345" s="589"/>
      <c r="YC345" s="589"/>
      <c r="YD345" s="589"/>
      <c r="YE345" s="589"/>
      <c r="YF345" s="589"/>
      <c r="YG345" s="589"/>
      <c r="YH345" s="589"/>
      <c r="YI345" s="589"/>
      <c r="YJ345" s="589"/>
      <c r="YK345" s="589"/>
      <c r="YL345" s="589"/>
      <c r="YM345" s="589"/>
      <c r="YN345" s="589"/>
      <c r="YO345" s="589"/>
      <c r="YP345" s="589"/>
      <c r="YQ345" s="589"/>
      <c r="YR345" s="589"/>
      <c r="YS345" s="589"/>
      <c r="YT345" s="589"/>
      <c r="YU345" s="589"/>
      <c r="YV345" s="589"/>
      <c r="YW345" s="589"/>
      <c r="YX345" s="589"/>
      <c r="YY345" s="589"/>
      <c r="YZ345" s="589"/>
      <c r="ZA345" s="589"/>
      <c r="ZB345" s="589"/>
      <c r="ZC345" s="589"/>
      <c r="ZD345" s="589"/>
      <c r="ZE345" s="589"/>
      <c r="ZF345" s="589"/>
      <c r="ZG345" s="589"/>
      <c r="ZH345" s="589"/>
      <c r="ZI345" s="589"/>
      <c r="ZJ345" s="589"/>
      <c r="ZK345" s="589"/>
      <c r="ZL345" s="589"/>
      <c r="ZM345" s="589"/>
      <c r="ZN345" s="589"/>
      <c r="ZO345" s="589"/>
      <c r="ZP345" s="589"/>
      <c r="ZQ345" s="589"/>
      <c r="ZR345" s="589"/>
      <c r="ZS345" s="589"/>
      <c r="ZT345" s="589"/>
      <c r="ZU345" s="589"/>
      <c r="ZV345" s="589"/>
      <c r="ZW345" s="589"/>
      <c r="ZX345" s="589"/>
      <c r="ZY345" s="589"/>
      <c r="ZZ345" s="589"/>
      <c r="AAA345" s="589"/>
      <c r="AAB345" s="589"/>
      <c r="AAC345" s="589"/>
      <c r="AAD345" s="589"/>
      <c r="AAE345" s="589"/>
      <c r="AAF345" s="589"/>
      <c r="AAG345" s="589"/>
      <c r="AAH345" s="589"/>
      <c r="AAI345" s="589"/>
      <c r="AAJ345" s="589"/>
      <c r="AAK345" s="589"/>
      <c r="AAL345" s="589"/>
      <c r="AAM345" s="589"/>
      <c r="AAN345" s="589"/>
      <c r="AAO345" s="589"/>
      <c r="AAP345" s="589"/>
      <c r="AAQ345" s="589"/>
      <c r="AAR345" s="589"/>
      <c r="AAS345" s="589"/>
      <c r="AAT345" s="589"/>
      <c r="AAU345" s="589"/>
      <c r="AAV345" s="589"/>
      <c r="AAW345" s="589"/>
      <c r="AAX345" s="589"/>
      <c r="AAY345" s="589"/>
      <c r="AAZ345" s="589"/>
      <c r="ABA345" s="589"/>
      <c r="ABB345" s="589"/>
      <c r="ABC345" s="589"/>
      <c r="ABD345" s="589"/>
      <c r="ABE345" s="589"/>
      <c r="ABF345" s="589"/>
      <c r="ABG345" s="589"/>
    </row>
    <row r="346" spans="1:735">
      <c r="B346" s="1624"/>
      <c r="C346" s="1625"/>
      <c r="D346" s="1625"/>
      <c r="E346" s="1625"/>
      <c r="F346" s="1625"/>
      <c r="G346" s="1625"/>
      <c r="H346" s="1625"/>
      <c r="I346" s="1625"/>
      <c r="J346" s="1625"/>
      <c r="K346" s="1625"/>
      <c r="L346" s="1625"/>
      <c r="M346" s="1625"/>
      <c r="N346" s="1625"/>
      <c r="O346" s="1625"/>
      <c r="P346" s="1626"/>
      <c r="Q346" s="1629"/>
      <c r="R346" s="1628"/>
      <c r="S346" s="1647"/>
      <c r="T346" s="1647"/>
      <c r="U346" s="1647"/>
      <c r="V346" s="1647"/>
      <c r="W346" s="1647"/>
      <c r="X346" s="1647"/>
      <c r="Y346" s="1647"/>
      <c r="Z346" s="1647"/>
      <c r="AA346" s="1647"/>
      <c r="AB346" s="1647"/>
      <c r="AC346" s="1647"/>
      <c r="AD346" s="1647"/>
      <c r="AE346" s="1647"/>
      <c r="AF346" s="1647"/>
      <c r="AG346" s="1647"/>
      <c r="AH346" s="1647"/>
      <c r="AI346" s="1647"/>
      <c r="AJ346" s="1647"/>
      <c r="AK346" s="1648"/>
      <c r="AL346" s="1900"/>
      <c r="AM346" s="1901"/>
      <c r="AN346" s="1901"/>
      <c r="AO346" s="1901"/>
      <c r="AP346" s="1901"/>
      <c r="AQ346" s="1901"/>
      <c r="AR346" s="1901"/>
      <c r="AS346" s="1707"/>
      <c r="AT346" s="1707"/>
      <c r="AU346" s="1707"/>
      <c r="AV346" s="1895"/>
      <c r="AW346" s="1916"/>
      <c r="AX346" s="1917"/>
      <c r="AY346" s="1917"/>
      <c r="AZ346" s="1917"/>
      <c r="BA346" s="1917"/>
      <c r="BB346" s="1917"/>
      <c r="BC346" s="1917"/>
      <c r="BD346" s="1917"/>
      <c r="BE346" s="1628"/>
      <c r="BF346" s="1663"/>
      <c r="BG346" s="1916"/>
      <c r="BH346" s="1927"/>
      <c r="BI346" s="1927"/>
      <c r="BJ346" s="1927"/>
      <c r="BK346" s="1927"/>
      <c r="BL346" s="1927"/>
      <c r="BM346" s="1927"/>
      <c r="BN346" s="1927"/>
      <c r="BO346" s="1927"/>
      <c r="BP346" s="1927"/>
      <c r="BQ346" s="1927"/>
      <c r="BR346" s="1927"/>
      <c r="BS346" s="1927"/>
      <c r="BT346" s="1927"/>
      <c r="BU346" s="1924"/>
      <c r="BV346" s="1925"/>
      <c r="BW346" s="589"/>
      <c r="BX346" s="589"/>
      <c r="BY346" s="589"/>
      <c r="BZ346" s="589"/>
      <c r="CA346" s="797"/>
      <c r="CB346" s="798"/>
      <c r="CC346" s="799"/>
      <c r="CD346" s="799"/>
      <c r="CE346" s="799"/>
      <c r="CF346" s="799"/>
      <c r="CG346" s="799"/>
      <c r="CH346" s="799"/>
      <c r="CI346" s="799"/>
      <c r="CJ346" s="799"/>
      <c r="CK346" s="799"/>
      <c r="CL346" s="799"/>
      <c r="CM346" s="799"/>
      <c r="CN346" s="799"/>
      <c r="CO346" s="799"/>
      <c r="CP346" s="799"/>
      <c r="CQ346" s="799"/>
      <c r="CR346" s="800"/>
      <c r="CS346" s="978" t="str">
        <f>IF(BG345="","※：該当非化石割合は入力する必要があります。","")</f>
        <v/>
      </c>
      <c r="DM346" s="589"/>
      <c r="DN346" s="589"/>
      <c r="DO346" s="589"/>
      <c r="DP346" s="589"/>
      <c r="DQ346" s="589"/>
      <c r="DR346" s="589"/>
      <c r="DS346" s="589"/>
      <c r="DT346" s="589"/>
      <c r="DU346" s="589"/>
      <c r="DV346" s="589"/>
      <c r="DW346" s="589"/>
      <c r="DX346" s="589"/>
      <c r="DY346" s="589"/>
      <c r="DZ346" s="589"/>
      <c r="EA346" s="589"/>
      <c r="EB346" s="589"/>
      <c r="EC346" s="589"/>
      <c r="ED346" s="589"/>
      <c r="EE346" s="589"/>
      <c r="EF346" s="589"/>
      <c r="EG346" s="589"/>
      <c r="EH346" s="589"/>
      <c r="EI346" s="589"/>
      <c r="EJ346" s="589"/>
      <c r="EK346" s="589"/>
      <c r="EL346" s="589"/>
      <c r="EM346" s="589"/>
      <c r="EN346" s="589"/>
      <c r="EO346" s="589"/>
      <c r="EP346" s="589"/>
      <c r="EQ346" s="589"/>
      <c r="ER346" s="589"/>
      <c r="ES346" s="589"/>
      <c r="ET346" s="589"/>
      <c r="EU346" s="589"/>
      <c r="EV346" s="589"/>
      <c r="EW346" s="589"/>
      <c r="EX346" s="589"/>
      <c r="EY346" s="589"/>
      <c r="EZ346" s="589"/>
      <c r="FA346" s="589"/>
      <c r="FB346" s="589"/>
      <c r="FC346" s="589"/>
      <c r="FD346" s="589"/>
      <c r="FE346" s="589"/>
      <c r="FF346" s="589"/>
      <c r="FG346" s="589"/>
      <c r="FH346" s="589"/>
      <c r="FI346" s="589"/>
      <c r="FJ346" s="589"/>
      <c r="FK346" s="589"/>
      <c r="FL346" s="589"/>
      <c r="FM346" s="589"/>
      <c r="FN346" s="589"/>
      <c r="FO346" s="589"/>
      <c r="FP346" s="589"/>
      <c r="FQ346" s="589"/>
      <c r="FR346" s="589"/>
      <c r="FS346" s="589"/>
      <c r="FT346" s="589"/>
      <c r="FU346" s="589"/>
      <c r="FV346" s="589"/>
      <c r="FW346" s="589"/>
      <c r="FX346" s="589"/>
      <c r="FY346" s="589"/>
      <c r="FZ346" s="589"/>
      <c r="GA346" s="589"/>
      <c r="GB346" s="589"/>
      <c r="GC346" s="589"/>
      <c r="GD346" s="589"/>
      <c r="GE346" s="589"/>
      <c r="GF346" s="589"/>
      <c r="GG346" s="589"/>
      <c r="GH346" s="589"/>
      <c r="GI346" s="589"/>
      <c r="GJ346" s="589"/>
      <c r="GK346" s="589"/>
      <c r="GL346" s="589"/>
      <c r="GM346" s="589"/>
      <c r="GN346" s="589"/>
      <c r="GO346" s="589"/>
      <c r="GP346" s="589"/>
      <c r="GQ346" s="589"/>
      <c r="GR346" s="589"/>
      <c r="GS346" s="589"/>
      <c r="GT346" s="589"/>
      <c r="GU346" s="589"/>
      <c r="GV346" s="589"/>
      <c r="GW346" s="589"/>
      <c r="GX346" s="589"/>
      <c r="GY346" s="589"/>
      <c r="GZ346" s="589"/>
      <c r="HA346" s="589"/>
      <c r="HB346" s="589"/>
      <c r="HC346" s="589"/>
      <c r="HD346" s="589"/>
      <c r="HE346" s="589"/>
      <c r="HF346" s="589"/>
      <c r="HG346" s="589"/>
      <c r="HH346" s="589"/>
      <c r="HI346" s="589"/>
      <c r="HJ346" s="589"/>
      <c r="HK346" s="589"/>
      <c r="HL346" s="589"/>
      <c r="HM346" s="589"/>
      <c r="HN346" s="589"/>
      <c r="HO346" s="589"/>
      <c r="HP346" s="589"/>
      <c r="HQ346" s="589"/>
      <c r="HR346" s="589"/>
      <c r="HS346" s="589"/>
      <c r="HT346" s="589"/>
      <c r="HU346" s="589"/>
      <c r="HV346" s="589"/>
      <c r="HW346" s="589"/>
      <c r="HX346" s="589"/>
      <c r="HY346" s="589"/>
      <c r="HZ346" s="589"/>
      <c r="IA346" s="589"/>
      <c r="IB346" s="589"/>
      <c r="IC346" s="589"/>
      <c r="ID346" s="589"/>
      <c r="IE346" s="589"/>
      <c r="IF346" s="589"/>
      <c r="IG346" s="589"/>
      <c r="IH346" s="589"/>
      <c r="II346" s="589"/>
      <c r="IJ346" s="589"/>
      <c r="IK346" s="589"/>
      <c r="IL346" s="589"/>
      <c r="IM346" s="589"/>
      <c r="IN346" s="589"/>
      <c r="IO346" s="589"/>
      <c r="IP346" s="589"/>
      <c r="IQ346" s="589"/>
      <c r="IR346" s="589"/>
      <c r="IS346" s="589"/>
      <c r="IT346" s="589"/>
      <c r="IU346" s="589"/>
      <c r="IV346" s="589"/>
      <c r="IW346" s="589"/>
      <c r="IX346" s="589"/>
      <c r="IY346" s="589"/>
      <c r="IZ346" s="589"/>
      <c r="JA346" s="589"/>
      <c r="JB346" s="589"/>
      <c r="JC346" s="589"/>
      <c r="JD346" s="589"/>
      <c r="JE346" s="589"/>
      <c r="JF346" s="589"/>
      <c r="JG346" s="589"/>
      <c r="JH346" s="589"/>
      <c r="JI346" s="589"/>
      <c r="JJ346" s="589"/>
      <c r="JK346" s="589"/>
      <c r="JL346" s="589"/>
      <c r="JM346" s="589"/>
      <c r="JN346" s="589"/>
      <c r="JO346" s="589"/>
      <c r="JP346" s="589"/>
      <c r="JQ346" s="589"/>
      <c r="JR346" s="589"/>
      <c r="JS346" s="589"/>
      <c r="JT346" s="589"/>
      <c r="JU346" s="589"/>
      <c r="JV346" s="589"/>
      <c r="JW346" s="589"/>
      <c r="JX346" s="589"/>
      <c r="JY346" s="589"/>
      <c r="JZ346" s="589"/>
      <c r="KA346" s="589"/>
      <c r="KB346" s="589"/>
      <c r="KC346" s="589"/>
      <c r="KD346" s="589"/>
      <c r="KE346" s="589"/>
      <c r="KF346" s="589"/>
      <c r="KG346" s="589"/>
      <c r="KH346" s="589"/>
      <c r="KI346" s="589"/>
      <c r="KJ346" s="589"/>
      <c r="KK346" s="589"/>
      <c r="KL346" s="589"/>
      <c r="KM346" s="589"/>
      <c r="KN346" s="589"/>
      <c r="KO346" s="589"/>
      <c r="KP346" s="589"/>
      <c r="KQ346" s="589"/>
      <c r="KR346" s="589"/>
      <c r="KS346" s="589"/>
      <c r="KT346" s="589"/>
      <c r="KU346" s="589"/>
      <c r="KV346" s="589"/>
      <c r="KW346" s="589"/>
      <c r="KX346" s="589"/>
      <c r="KY346" s="589"/>
      <c r="KZ346" s="589"/>
      <c r="LA346" s="589"/>
      <c r="LB346" s="589"/>
      <c r="LC346" s="589"/>
      <c r="LD346" s="589"/>
      <c r="LE346" s="589"/>
      <c r="LF346" s="589"/>
      <c r="LG346" s="589"/>
      <c r="LH346" s="589"/>
      <c r="LI346" s="589"/>
      <c r="LJ346" s="589"/>
      <c r="LK346" s="589"/>
      <c r="LL346" s="589"/>
      <c r="LM346" s="589"/>
      <c r="LN346" s="589"/>
      <c r="LO346" s="589"/>
      <c r="LP346" s="589"/>
      <c r="LQ346" s="589"/>
      <c r="LR346" s="589"/>
      <c r="LS346" s="589"/>
      <c r="LT346" s="589"/>
      <c r="LU346" s="589"/>
      <c r="LV346" s="589"/>
      <c r="LW346" s="589"/>
      <c r="LX346" s="589"/>
      <c r="LY346" s="589"/>
      <c r="LZ346" s="589"/>
      <c r="MA346" s="589"/>
      <c r="MB346" s="589"/>
      <c r="MC346" s="589"/>
      <c r="MD346" s="589"/>
      <c r="ME346" s="589"/>
      <c r="MF346" s="589"/>
      <c r="MG346" s="589"/>
      <c r="MH346" s="589"/>
      <c r="MI346" s="589"/>
      <c r="MJ346" s="589"/>
      <c r="MK346" s="589"/>
      <c r="ML346" s="589"/>
      <c r="MM346" s="589"/>
      <c r="MN346" s="589"/>
      <c r="MO346" s="589"/>
      <c r="MP346" s="589"/>
      <c r="MQ346" s="589"/>
      <c r="MR346" s="589"/>
      <c r="MS346" s="589"/>
      <c r="MT346" s="589"/>
      <c r="MU346" s="589"/>
      <c r="MV346" s="589"/>
      <c r="MW346" s="589"/>
      <c r="MX346" s="589"/>
      <c r="MY346" s="589"/>
      <c r="MZ346" s="589"/>
      <c r="NA346" s="589"/>
      <c r="NB346" s="589"/>
      <c r="NC346" s="589"/>
      <c r="ND346" s="589"/>
      <c r="NE346" s="589"/>
      <c r="NF346" s="589"/>
      <c r="NG346" s="589"/>
      <c r="NH346" s="589"/>
      <c r="NI346" s="589"/>
      <c r="NJ346" s="589"/>
      <c r="NK346" s="589"/>
      <c r="NL346" s="589"/>
      <c r="NM346" s="589"/>
      <c r="NN346" s="589"/>
      <c r="NO346" s="589"/>
      <c r="NP346" s="589"/>
      <c r="NQ346" s="589"/>
      <c r="NR346" s="589"/>
      <c r="NS346" s="589"/>
      <c r="NT346" s="589"/>
      <c r="NU346" s="589"/>
      <c r="NV346" s="589"/>
      <c r="NW346" s="589"/>
      <c r="NX346" s="589"/>
      <c r="NY346" s="589"/>
      <c r="NZ346" s="589"/>
      <c r="OA346" s="589"/>
      <c r="OB346" s="589"/>
      <c r="OC346" s="589"/>
      <c r="OD346" s="589"/>
      <c r="OE346" s="589"/>
      <c r="OF346" s="589"/>
      <c r="OG346" s="589"/>
      <c r="OH346" s="589"/>
      <c r="OI346" s="589"/>
      <c r="OJ346" s="589"/>
      <c r="OK346" s="589"/>
      <c r="OL346" s="589"/>
      <c r="OM346" s="589"/>
      <c r="ON346" s="589"/>
      <c r="OO346" s="589"/>
      <c r="OP346" s="589"/>
      <c r="OQ346" s="589"/>
      <c r="OR346" s="589"/>
      <c r="OS346" s="589"/>
      <c r="OT346" s="589"/>
      <c r="OU346" s="589"/>
      <c r="OV346" s="589"/>
      <c r="OW346" s="589"/>
      <c r="OX346" s="589"/>
      <c r="OY346" s="589"/>
      <c r="OZ346" s="589"/>
      <c r="PA346" s="589"/>
      <c r="PB346" s="589"/>
      <c r="PC346" s="589"/>
      <c r="PD346" s="589"/>
      <c r="PE346" s="589"/>
      <c r="PF346" s="589"/>
      <c r="PG346" s="589"/>
      <c r="PH346" s="589"/>
      <c r="PI346" s="589"/>
      <c r="PJ346" s="589"/>
      <c r="PK346" s="589"/>
      <c r="PL346" s="589"/>
      <c r="PM346" s="589"/>
      <c r="PN346" s="589"/>
      <c r="PO346" s="589"/>
      <c r="PP346" s="589"/>
      <c r="PQ346" s="589"/>
      <c r="PR346" s="589"/>
      <c r="PS346" s="589"/>
      <c r="PT346" s="589"/>
      <c r="PU346" s="589"/>
      <c r="PV346" s="589"/>
      <c r="PW346" s="589"/>
      <c r="PX346" s="589"/>
      <c r="PY346" s="589"/>
      <c r="PZ346" s="589"/>
      <c r="QA346" s="589"/>
      <c r="QB346" s="589"/>
      <c r="QC346" s="589"/>
      <c r="QD346" s="589"/>
      <c r="QE346" s="589"/>
      <c r="QF346" s="589"/>
      <c r="QG346" s="589"/>
      <c r="QH346" s="589"/>
      <c r="QI346" s="589"/>
      <c r="QJ346" s="589"/>
      <c r="QK346" s="589"/>
      <c r="QL346" s="589"/>
      <c r="QM346" s="589"/>
      <c r="QN346" s="589"/>
      <c r="QO346" s="589"/>
      <c r="QP346" s="589"/>
      <c r="QQ346" s="589"/>
      <c r="QR346" s="589"/>
      <c r="QS346" s="589"/>
      <c r="QT346" s="589"/>
      <c r="QU346" s="589"/>
      <c r="QV346" s="589"/>
      <c r="QW346" s="589"/>
      <c r="QX346" s="589"/>
      <c r="QY346" s="589"/>
      <c r="QZ346" s="589"/>
      <c r="RA346" s="589"/>
      <c r="RB346" s="589"/>
      <c r="RC346" s="589"/>
      <c r="RD346" s="589"/>
      <c r="RE346" s="589"/>
      <c r="RF346" s="589"/>
      <c r="RG346" s="589"/>
      <c r="RH346" s="589"/>
      <c r="RI346" s="589"/>
      <c r="RJ346" s="589"/>
      <c r="RK346" s="589"/>
      <c r="RL346" s="589"/>
      <c r="RM346" s="589"/>
      <c r="RN346" s="589"/>
      <c r="RO346" s="589"/>
      <c r="RP346" s="589"/>
      <c r="RQ346" s="589"/>
      <c r="RR346" s="589"/>
      <c r="RS346" s="589"/>
      <c r="RT346" s="589"/>
      <c r="RU346" s="589"/>
      <c r="RV346" s="589"/>
      <c r="RW346" s="589"/>
      <c r="RX346" s="589"/>
      <c r="RY346" s="589"/>
      <c r="RZ346" s="589"/>
      <c r="SA346" s="589"/>
      <c r="SB346" s="589"/>
      <c r="SC346" s="589"/>
      <c r="SD346" s="589"/>
      <c r="SE346" s="589"/>
      <c r="SF346" s="589"/>
      <c r="SG346" s="589"/>
      <c r="SH346" s="589"/>
      <c r="SI346" s="589"/>
      <c r="SJ346" s="589"/>
      <c r="SK346" s="589"/>
      <c r="SL346" s="589"/>
      <c r="SM346" s="589"/>
      <c r="SN346" s="589"/>
      <c r="SO346" s="589"/>
      <c r="SP346" s="589"/>
      <c r="SQ346" s="589"/>
      <c r="SR346" s="589"/>
      <c r="SS346" s="589"/>
      <c r="ST346" s="589"/>
      <c r="SU346" s="589"/>
      <c r="SV346" s="589"/>
      <c r="SW346" s="589"/>
      <c r="SX346" s="589"/>
      <c r="SY346" s="589"/>
      <c r="SZ346" s="589"/>
      <c r="TA346" s="589"/>
      <c r="TB346" s="589"/>
      <c r="TC346" s="589"/>
      <c r="TD346" s="589"/>
      <c r="TE346" s="589"/>
      <c r="TF346" s="589"/>
      <c r="TG346" s="589"/>
      <c r="TH346" s="589"/>
      <c r="TI346" s="589"/>
      <c r="TJ346" s="589"/>
      <c r="TK346" s="589"/>
      <c r="TL346" s="589"/>
      <c r="TM346" s="589"/>
      <c r="TN346" s="589"/>
      <c r="TO346" s="589"/>
      <c r="TP346" s="589"/>
      <c r="TQ346" s="589"/>
      <c r="TR346" s="589"/>
      <c r="TS346" s="589"/>
      <c r="TT346" s="589"/>
      <c r="TU346" s="589"/>
      <c r="TV346" s="589"/>
      <c r="TW346" s="589"/>
      <c r="TX346" s="589"/>
      <c r="TY346" s="589"/>
      <c r="TZ346" s="589"/>
      <c r="UA346" s="589"/>
      <c r="UB346" s="589"/>
      <c r="UC346" s="589"/>
      <c r="UD346" s="589"/>
      <c r="UE346" s="589"/>
      <c r="UF346" s="589"/>
      <c r="UG346" s="589"/>
      <c r="UH346" s="589"/>
      <c r="UI346" s="589"/>
      <c r="UJ346" s="589"/>
      <c r="UK346" s="589"/>
      <c r="UL346" s="589"/>
      <c r="UM346" s="589"/>
      <c r="UN346" s="589"/>
      <c r="UO346" s="589"/>
      <c r="UP346" s="589"/>
      <c r="UQ346" s="589"/>
      <c r="UR346" s="589"/>
      <c r="US346" s="589"/>
      <c r="UT346" s="589"/>
      <c r="UU346" s="589"/>
      <c r="UV346" s="589"/>
      <c r="UW346" s="589"/>
      <c r="UX346" s="589"/>
      <c r="UY346" s="589"/>
      <c r="UZ346" s="589"/>
      <c r="VA346" s="589"/>
      <c r="VB346" s="589"/>
      <c r="VC346" s="589"/>
      <c r="VD346" s="589"/>
      <c r="VE346" s="589"/>
      <c r="VF346" s="589"/>
      <c r="VG346" s="589"/>
      <c r="VH346" s="589"/>
      <c r="VI346" s="589"/>
      <c r="VJ346" s="589"/>
      <c r="VK346" s="589"/>
      <c r="VL346" s="589"/>
      <c r="VM346" s="589"/>
      <c r="VN346" s="589"/>
      <c r="VO346" s="589"/>
      <c r="VP346" s="589"/>
      <c r="VQ346" s="589"/>
      <c r="VR346" s="589"/>
      <c r="VS346" s="589"/>
      <c r="VT346" s="589"/>
      <c r="VU346" s="589"/>
      <c r="VV346" s="589"/>
      <c r="VW346" s="589"/>
      <c r="VX346" s="589"/>
      <c r="VY346" s="589"/>
      <c r="VZ346" s="589"/>
      <c r="WA346" s="589"/>
      <c r="WB346" s="589"/>
      <c r="WC346" s="589"/>
      <c r="WD346" s="589"/>
      <c r="WE346" s="589"/>
      <c r="WF346" s="589"/>
      <c r="WG346" s="589"/>
      <c r="WH346" s="589"/>
      <c r="WI346" s="589"/>
      <c r="WJ346" s="589"/>
      <c r="WK346" s="589"/>
      <c r="WL346" s="589"/>
      <c r="WM346" s="589"/>
      <c r="WN346" s="589"/>
      <c r="WO346" s="589"/>
      <c r="WP346" s="589"/>
      <c r="WQ346" s="589"/>
      <c r="WR346" s="589"/>
      <c r="WS346" s="589"/>
      <c r="WT346" s="589"/>
      <c r="WU346" s="589"/>
      <c r="WV346" s="589"/>
      <c r="WW346" s="589"/>
      <c r="WX346" s="589"/>
      <c r="WY346" s="589"/>
      <c r="WZ346" s="589"/>
      <c r="XA346" s="589"/>
      <c r="XB346" s="589"/>
      <c r="XC346" s="589"/>
      <c r="XD346" s="589"/>
      <c r="XE346" s="589"/>
      <c r="XF346" s="589"/>
      <c r="XG346" s="589"/>
      <c r="XH346" s="589"/>
      <c r="XI346" s="589"/>
      <c r="XJ346" s="589"/>
      <c r="XK346" s="589"/>
      <c r="XL346" s="589"/>
      <c r="XM346" s="589"/>
      <c r="XN346" s="589"/>
      <c r="XO346" s="589"/>
      <c r="XP346" s="589"/>
      <c r="XQ346" s="589"/>
      <c r="XR346" s="589"/>
      <c r="XS346" s="589"/>
      <c r="XT346" s="589"/>
      <c r="XU346" s="589"/>
      <c r="XV346" s="589"/>
      <c r="XW346" s="589"/>
      <c r="XX346" s="589"/>
      <c r="XY346" s="589"/>
      <c r="XZ346" s="589"/>
      <c r="YA346" s="589"/>
      <c r="YB346" s="589"/>
      <c r="YC346" s="589"/>
      <c r="YD346" s="589"/>
      <c r="YE346" s="589"/>
      <c r="YF346" s="589"/>
      <c r="YG346" s="589"/>
      <c r="YH346" s="589"/>
      <c r="YI346" s="589"/>
      <c r="YJ346" s="589"/>
      <c r="YK346" s="589"/>
      <c r="YL346" s="589"/>
      <c r="YM346" s="589"/>
      <c r="YN346" s="589"/>
      <c r="YO346" s="589"/>
      <c r="YP346" s="589"/>
      <c r="YQ346" s="589"/>
      <c r="YR346" s="589"/>
      <c r="YS346" s="589"/>
      <c r="YT346" s="589"/>
      <c r="YU346" s="589"/>
      <c r="YV346" s="589"/>
      <c r="YW346" s="589"/>
      <c r="YX346" s="589"/>
      <c r="YY346" s="589"/>
      <c r="YZ346" s="589"/>
      <c r="ZA346" s="589"/>
      <c r="ZB346" s="589"/>
      <c r="ZC346" s="589"/>
      <c r="ZD346" s="589"/>
      <c r="ZE346" s="589"/>
      <c r="ZF346" s="589"/>
      <c r="ZG346" s="589"/>
      <c r="ZH346" s="589"/>
      <c r="ZI346" s="589"/>
      <c r="ZJ346" s="589"/>
      <c r="ZK346" s="589"/>
      <c r="ZL346" s="589"/>
      <c r="ZM346" s="589"/>
      <c r="ZN346" s="589"/>
      <c r="ZO346" s="589"/>
      <c r="ZP346" s="589"/>
      <c r="ZQ346" s="589"/>
      <c r="ZR346" s="589"/>
      <c r="ZS346" s="589"/>
      <c r="ZT346" s="589"/>
      <c r="ZU346" s="589"/>
      <c r="ZV346" s="589"/>
      <c r="ZW346" s="589"/>
      <c r="ZX346" s="589"/>
      <c r="ZY346" s="589"/>
      <c r="ZZ346" s="589"/>
      <c r="AAA346" s="589"/>
      <c r="AAB346" s="589"/>
      <c r="AAC346" s="589"/>
      <c r="AAD346" s="589"/>
      <c r="AAE346" s="589"/>
      <c r="AAF346" s="589"/>
      <c r="AAG346" s="589"/>
      <c r="AAH346" s="589"/>
      <c r="AAI346" s="589"/>
      <c r="AAJ346" s="589"/>
      <c r="AAK346" s="589"/>
      <c r="AAL346" s="589"/>
      <c r="AAM346" s="589"/>
      <c r="AAN346" s="589"/>
      <c r="AAO346" s="589"/>
      <c r="AAP346" s="589"/>
      <c r="AAQ346" s="589"/>
      <c r="AAR346" s="589"/>
      <c r="AAS346" s="589"/>
      <c r="AAT346" s="589"/>
      <c r="AAU346" s="589"/>
      <c r="AAV346" s="589"/>
      <c r="AAW346" s="589"/>
      <c r="AAX346" s="589"/>
      <c r="AAY346" s="589"/>
      <c r="AAZ346" s="589"/>
      <c r="ABA346" s="589"/>
      <c r="ABB346" s="589"/>
      <c r="ABC346" s="589"/>
      <c r="ABD346" s="589"/>
      <c r="ABE346" s="589"/>
      <c r="ABF346" s="589"/>
      <c r="ABG346" s="589"/>
    </row>
    <row r="347" spans="1:735">
      <c r="B347" s="1624" t="s">
        <v>4287</v>
      </c>
      <c r="C347" s="1625"/>
      <c r="D347" s="1625"/>
      <c r="E347" s="1625"/>
      <c r="F347" s="1625"/>
      <c r="G347" s="1625"/>
      <c r="H347" s="1625"/>
      <c r="I347" s="1625"/>
      <c r="J347" s="1625"/>
      <c r="K347" s="1625"/>
      <c r="L347" s="1625"/>
      <c r="M347" s="1625"/>
      <c r="N347" s="1625"/>
      <c r="O347" s="1625"/>
      <c r="P347" s="1626"/>
      <c r="Q347" s="1629"/>
      <c r="R347" s="1628"/>
      <c r="S347" s="1647"/>
      <c r="T347" s="1647"/>
      <c r="U347" s="1647"/>
      <c r="V347" s="1647"/>
      <c r="W347" s="1647"/>
      <c r="X347" s="1647"/>
      <c r="Y347" s="1647"/>
      <c r="Z347" s="1647"/>
      <c r="AA347" s="1647"/>
      <c r="AB347" s="1647"/>
      <c r="AC347" s="1647"/>
      <c r="AD347" s="1647"/>
      <c r="AE347" s="1647"/>
      <c r="AF347" s="1647"/>
      <c r="AG347" s="1647"/>
      <c r="AH347" s="1647"/>
      <c r="AI347" s="1647"/>
      <c r="AJ347" s="1647"/>
      <c r="AK347" s="1648"/>
      <c r="AL347" s="1900"/>
      <c r="AM347" s="1901"/>
      <c r="AN347" s="1901"/>
      <c r="AO347" s="1901"/>
      <c r="AP347" s="1901"/>
      <c r="AQ347" s="1901"/>
      <c r="AR347" s="1901"/>
      <c r="AS347" s="1707"/>
      <c r="AT347" s="1707"/>
      <c r="AU347" s="1707"/>
      <c r="AV347" s="1895"/>
      <c r="AW347" s="1916"/>
      <c r="AX347" s="1917"/>
      <c r="AY347" s="1917"/>
      <c r="AZ347" s="1917"/>
      <c r="BA347" s="1917"/>
      <c r="BB347" s="1917"/>
      <c r="BC347" s="1917"/>
      <c r="BD347" s="1917"/>
      <c r="BE347" s="1628"/>
      <c r="BF347" s="1663"/>
      <c r="BG347" s="1916"/>
      <c r="BH347" s="1927"/>
      <c r="BI347" s="1927"/>
      <c r="BJ347" s="1927"/>
      <c r="BK347" s="1927"/>
      <c r="BL347" s="1927"/>
      <c r="BM347" s="1927"/>
      <c r="BN347" s="1927"/>
      <c r="BO347" s="1927"/>
      <c r="BP347" s="1927"/>
      <c r="BQ347" s="1927"/>
      <c r="BR347" s="1927"/>
      <c r="BS347" s="1927"/>
      <c r="BT347" s="1927"/>
      <c r="BU347" s="1924"/>
      <c r="BV347" s="1925"/>
      <c r="BW347" s="589"/>
      <c r="BX347" s="589"/>
      <c r="BY347" s="589"/>
      <c r="BZ347" s="589"/>
      <c r="CA347" s="797"/>
      <c r="CB347" s="798"/>
      <c r="CC347" s="799"/>
      <c r="CD347" s="799"/>
      <c r="CE347" s="799"/>
      <c r="CF347" s="799"/>
      <c r="CG347" s="799"/>
      <c r="CH347" s="799"/>
      <c r="CI347" s="799"/>
      <c r="CJ347" s="799"/>
      <c r="CK347" s="799"/>
      <c r="CL347" s="799"/>
      <c r="CM347" s="799"/>
      <c r="CN347" s="799"/>
      <c r="CO347" s="799"/>
      <c r="CP347" s="799"/>
      <c r="CQ347" s="799"/>
      <c r="CR347" s="800"/>
      <c r="CS347" s="784"/>
      <c r="DM347" s="589"/>
      <c r="DN347" s="589"/>
      <c r="DO347" s="589"/>
      <c r="DP347" s="589"/>
      <c r="DQ347" s="589"/>
      <c r="DR347" s="589"/>
      <c r="DS347" s="589"/>
      <c r="DT347" s="589"/>
      <c r="DU347" s="589"/>
      <c r="DV347" s="589"/>
      <c r="DW347" s="589"/>
      <c r="DX347" s="589"/>
      <c r="DY347" s="589"/>
      <c r="DZ347" s="589"/>
      <c r="EA347" s="589"/>
      <c r="EB347" s="589"/>
      <c r="EC347" s="589"/>
      <c r="ED347" s="589"/>
      <c r="EE347" s="589"/>
      <c r="EF347" s="589"/>
      <c r="EG347" s="589"/>
      <c r="EH347" s="589"/>
      <c r="EI347" s="589"/>
      <c r="EJ347" s="589"/>
      <c r="EK347" s="589"/>
      <c r="EL347" s="589"/>
      <c r="EM347" s="589"/>
      <c r="EN347" s="589"/>
      <c r="EO347" s="589"/>
      <c r="EP347" s="589"/>
      <c r="EQ347" s="589"/>
      <c r="ER347" s="589"/>
      <c r="ES347" s="589"/>
      <c r="ET347" s="589"/>
      <c r="EU347" s="589"/>
      <c r="EV347" s="589"/>
      <c r="EW347" s="589"/>
      <c r="EX347" s="589"/>
      <c r="EY347" s="589"/>
      <c r="EZ347" s="589"/>
      <c r="FA347" s="589"/>
      <c r="FB347" s="589"/>
      <c r="FC347" s="589"/>
      <c r="FD347" s="589"/>
      <c r="FE347" s="589"/>
      <c r="FF347" s="589"/>
      <c r="FG347" s="589"/>
      <c r="FH347" s="589"/>
      <c r="FI347" s="589"/>
      <c r="FJ347" s="589"/>
      <c r="FK347" s="589"/>
      <c r="FL347" s="589"/>
      <c r="FM347" s="589"/>
      <c r="FN347" s="589"/>
      <c r="FO347" s="589"/>
      <c r="FP347" s="589"/>
      <c r="FQ347" s="589"/>
      <c r="FR347" s="589"/>
      <c r="FS347" s="589"/>
      <c r="FT347" s="589"/>
      <c r="FU347" s="589"/>
      <c r="FV347" s="589"/>
      <c r="FW347" s="589"/>
      <c r="FX347" s="589"/>
      <c r="FY347" s="589"/>
      <c r="FZ347" s="589"/>
      <c r="GA347" s="589"/>
      <c r="GB347" s="589"/>
      <c r="GC347" s="589"/>
      <c r="GD347" s="589"/>
      <c r="GE347" s="589"/>
      <c r="GF347" s="589"/>
      <c r="GG347" s="589"/>
      <c r="GH347" s="589"/>
      <c r="GI347" s="589"/>
      <c r="GJ347" s="589"/>
      <c r="GK347" s="589"/>
      <c r="GL347" s="589"/>
      <c r="GM347" s="589"/>
      <c r="GN347" s="589"/>
      <c r="GO347" s="589"/>
      <c r="GP347" s="589"/>
      <c r="GQ347" s="589"/>
      <c r="GR347" s="589"/>
      <c r="GS347" s="589"/>
      <c r="GT347" s="589"/>
      <c r="GU347" s="589"/>
      <c r="GV347" s="589"/>
      <c r="GW347" s="589"/>
      <c r="GX347" s="589"/>
      <c r="GY347" s="589"/>
      <c r="GZ347" s="589"/>
      <c r="HA347" s="589"/>
      <c r="HB347" s="589"/>
      <c r="HC347" s="589"/>
      <c r="HD347" s="589"/>
      <c r="HE347" s="589"/>
      <c r="HF347" s="589"/>
      <c r="HG347" s="589"/>
      <c r="HH347" s="589"/>
      <c r="HI347" s="589"/>
      <c r="HJ347" s="589"/>
      <c r="HK347" s="589"/>
      <c r="HL347" s="589"/>
      <c r="HM347" s="589"/>
      <c r="HN347" s="589"/>
      <c r="HO347" s="589"/>
      <c r="HP347" s="589"/>
      <c r="HQ347" s="589"/>
      <c r="HR347" s="589"/>
      <c r="HS347" s="589"/>
      <c r="HT347" s="589"/>
      <c r="HU347" s="589"/>
      <c r="HV347" s="589"/>
      <c r="HW347" s="589"/>
      <c r="HX347" s="589"/>
      <c r="HY347" s="589"/>
      <c r="HZ347" s="589"/>
      <c r="IA347" s="589"/>
      <c r="IB347" s="589"/>
      <c r="IC347" s="589"/>
      <c r="ID347" s="589"/>
      <c r="IE347" s="589"/>
      <c r="IF347" s="589"/>
      <c r="IG347" s="589"/>
      <c r="IH347" s="589"/>
      <c r="II347" s="589"/>
      <c r="IJ347" s="589"/>
      <c r="IK347" s="589"/>
      <c r="IL347" s="589"/>
      <c r="IM347" s="589"/>
      <c r="IN347" s="589"/>
      <c r="IO347" s="589"/>
      <c r="IP347" s="589"/>
      <c r="IQ347" s="589"/>
      <c r="IR347" s="589"/>
      <c r="IS347" s="589"/>
      <c r="IT347" s="589"/>
      <c r="IU347" s="589"/>
      <c r="IV347" s="589"/>
      <c r="IW347" s="589"/>
      <c r="IX347" s="589"/>
      <c r="IY347" s="589"/>
      <c r="IZ347" s="589"/>
      <c r="JA347" s="589"/>
      <c r="JB347" s="589"/>
      <c r="JC347" s="589"/>
      <c r="JD347" s="589"/>
      <c r="JE347" s="589"/>
      <c r="JF347" s="589"/>
      <c r="JG347" s="589"/>
      <c r="JH347" s="589"/>
      <c r="JI347" s="589"/>
      <c r="JJ347" s="589"/>
      <c r="JK347" s="589"/>
      <c r="JL347" s="589"/>
      <c r="JM347" s="589"/>
      <c r="JN347" s="589"/>
      <c r="JO347" s="589"/>
      <c r="JP347" s="589"/>
      <c r="JQ347" s="589"/>
      <c r="JR347" s="589"/>
      <c r="JS347" s="589"/>
      <c r="JT347" s="589"/>
      <c r="JU347" s="589"/>
      <c r="JV347" s="589"/>
      <c r="JW347" s="589"/>
      <c r="JX347" s="589"/>
      <c r="JY347" s="589"/>
      <c r="JZ347" s="589"/>
      <c r="KA347" s="589"/>
      <c r="KB347" s="589"/>
      <c r="KC347" s="589"/>
      <c r="KD347" s="589"/>
      <c r="KE347" s="589"/>
      <c r="KF347" s="589"/>
      <c r="KG347" s="589"/>
      <c r="KH347" s="589"/>
      <c r="KI347" s="589"/>
      <c r="KJ347" s="589"/>
      <c r="KK347" s="589"/>
      <c r="KL347" s="589"/>
      <c r="KM347" s="589"/>
      <c r="KN347" s="589"/>
      <c r="KO347" s="589"/>
      <c r="KP347" s="589"/>
      <c r="KQ347" s="589"/>
      <c r="KR347" s="589"/>
      <c r="KS347" s="589"/>
      <c r="KT347" s="589"/>
      <c r="KU347" s="589"/>
      <c r="KV347" s="589"/>
      <c r="KW347" s="589"/>
      <c r="KX347" s="589"/>
      <c r="KY347" s="589"/>
      <c r="KZ347" s="589"/>
      <c r="LA347" s="589"/>
      <c r="LB347" s="589"/>
      <c r="LC347" s="589"/>
      <c r="LD347" s="589"/>
      <c r="LE347" s="589"/>
      <c r="LF347" s="589"/>
      <c r="LG347" s="589"/>
      <c r="LH347" s="589"/>
      <c r="LI347" s="589"/>
      <c r="LJ347" s="589"/>
      <c r="LK347" s="589"/>
      <c r="LL347" s="589"/>
      <c r="LM347" s="589"/>
      <c r="LN347" s="589"/>
      <c r="LO347" s="589"/>
      <c r="LP347" s="589"/>
      <c r="LQ347" s="589"/>
      <c r="LR347" s="589"/>
      <c r="LS347" s="589"/>
      <c r="LT347" s="589"/>
      <c r="LU347" s="589"/>
      <c r="LV347" s="589"/>
      <c r="LW347" s="589"/>
      <c r="LX347" s="589"/>
      <c r="LY347" s="589"/>
      <c r="LZ347" s="589"/>
      <c r="MA347" s="589"/>
      <c r="MB347" s="589"/>
      <c r="MC347" s="589"/>
      <c r="MD347" s="589"/>
      <c r="ME347" s="589"/>
      <c r="MF347" s="589"/>
      <c r="MG347" s="589"/>
      <c r="MH347" s="589"/>
      <c r="MI347" s="589"/>
      <c r="MJ347" s="589"/>
      <c r="MK347" s="589"/>
      <c r="ML347" s="589"/>
      <c r="MM347" s="589"/>
      <c r="MN347" s="589"/>
      <c r="MO347" s="589"/>
      <c r="MP347" s="589"/>
      <c r="MQ347" s="589"/>
      <c r="MR347" s="589"/>
      <c r="MS347" s="589"/>
      <c r="MT347" s="589"/>
      <c r="MU347" s="589"/>
      <c r="MV347" s="589"/>
      <c r="MW347" s="589"/>
      <c r="MX347" s="589"/>
      <c r="MY347" s="589"/>
      <c r="MZ347" s="589"/>
      <c r="NA347" s="589"/>
      <c r="NB347" s="589"/>
      <c r="NC347" s="589"/>
      <c r="ND347" s="589"/>
      <c r="NE347" s="589"/>
      <c r="NF347" s="589"/>
      <c r="NG347" s="589"/>
      <c r="NH347" s="589"/>
      <c r="NI347" s="589"/>
      <c r="NJ347" s="589"/>
      <c r="NK347" s="589"/>
      <c r="NL347" s="589"/>
      <c r="NM347" s="589"/>
      <c r="NN347" s="589"/>
      <c r="NO347" s="589"/>
      <c r="NP347" s="589"/>
      <c r="NQ347" s="589"/>
      <c r="NR347" s="589"/>
      <c r="NS347" s="589"/>
      <c r="NT347" s="589"/>
      <c r="NU347" s="589"/>
      <c r="NV347" s="589"/>
      <c r="NW347" s="589"/>
      <c r="NX347" s="589"/>
      <c r="NY347" s="589"/>
      <c r="NZ347" s="589"/>
      <c r="OA347" s="589"/>
      <c r="OB347" s="589"/>
      <c r="OC347" s="589"/>
      <c r="OD347" s="589"/>
      <c r="OE347" s="589"/>
      <c r="OF347" s="589"/>
      <c r="OG347" s="589"/>
      <c r="OH347" s="589"/>
      <c r="OI347" s="589"/>
      <c r="OJ347" s="589"/>
      <c r="OK347" s="589"/>
      <c r="OL347" s="589"/>
      <c r="OM347" s="589"/>
      <c r="ON347" s="589"/>
      <c r="OO347" s="589"/>
      <c r="OP347" s="589"/>
      <c r="OQ347" s="589"/>
      <c r="OR347" s="589"/>
      <c r="OS347" s="589"/>
      <c r="OT347" s="589"/>
      <c r="OU347" s="589"/>
      <c r="OV347" s="589"/>
      <c r="OW347" s="589"/>
      <c r="OX347" s="589"/>
      <c r="OY347" s="589"/>
      <c r="OZ347" s="589"/>
      <c r="PA347" s="589"/>
      <c r="PB347" s="589"/>
      <c r="PC347" s="589"/>
      <c r="PD347" s="589"/>
      <c r="PE347" s="589"/>
      <c r="PF347" s="589"/>
      <c r="PG347" s="589"/>
      <c r="PH347" s="589"/>
      <c r="PI347" s="589"/>
      <c r="PJ347" s="589"/>
      <c r="PK347" s="589"/>
      <c r="PL347" s="589"/>
      <c r="PM347" s="589"/>
      <c r="PN347" s="589"/>
      <c r="PO347" s="589"/>
      <c r="PP347" s="589"/>
      <c r="PQ347" s="589"/>
      <c r="PR347" s="589"/>
      <c r="PS347" s="589"/>
      <c r="PT347" s="589"/>
      <c r="PU347" s="589"/>
      <c r="PV347" s="589"/>
      <c r="PW347" s="589"/>
      <c r="PX347" s="589"/>
      <c r="PY347" s="589"/>
      <c r="PZ347" s="589"/>
      <c r="QA347" s="589"/>
      <c r="QB347" s="589"/>
      <c r="QC347" s="589"/>
      <c r="QD347" s="589"/>
      <c r="QE347" s="589"/>
      <c r="QF347" s="589"/>
      <c r="QG347" s="589"/>
      <c r="QH347" s="589"/>
      <c r="QI347" s="589"/>
      <c r="QJ347" s="589"/>
      <c r="QK347" s="589"/>
      <c r="QL347" s="589"/>
      <c r="QM347" s="589"/>
      <c r="QN347" s="589"/>
      <c r="QO347" s="589"/>
      <c r="QP347" s="589"/>
      <c r="QQ347" s="589"/>
      <c r="QR347" s="589"/>
      <c r="QS347" s="589"/>
      <c r="QT347" s="589"/>
      <c r="QU347" s="589"/>
      <c r="QV347" s="589"/>
      <c r="QW347" s="589"/>
      <c r="QX347" s="589"/>
      <c r="QY347" s="589"/>
      <c r="QZ347" s="589"/>
      <c r="RA347" s="589"/>
      <c r="RB347" s="589"/>
      <c r="RC347" s="589"/>
      <c r="RD347" s="589"/>
      <c r="RE347" s="589"/>
      <c r="RF347" s="589"/>
      <c r="RG347" s="589"/>
      <c r="RH347" s="589"/>
      <c r="RI347" s="589"/>
      <c r="RJ347" s="589"/>
      <c r="RK347" s="589"/>
      <c r="RL347" s="589"/>
      <c r="RM347" s="589"/>
      <c r="RN347" s="589"/>
      <c r="RO347" s="589"/>
      <c r="RP347" s="589"/>
      <c r="RQ347" s="589"/>
      <c r="RR347" s="589"/>
      <c r="RS347" s="589"/>
      <c r="RT347" s="589"/>
      <c r="RU347" s="589"/>
      <c r="RV347" s="589"/>
      <c r="RW347" s="589"/>
      <c r="RX347" s="589"/>
      <c r="RY347" s="589"/>
      <c r="RZ347" s="589"/>
      <c r="SA347" s="589"/>
      <c r="SB347" s="589"/>
      <c r="SC347" s="589"/>
      <c r="SD347" s="589"/>
      <c r="SE347" s="589"/>
      <c r="SF347" s="589"/>
      <c r="SG347" s="589"/>
      <c r="SH347" s="589"/>
      <c r="SI347" s="589"/>
      <c r="SJ347" s="589"/>
      <c r="SK347" s="589"/>
      <c r="SL347" s="589"/>
      <c r="SM347" s="589"/>
      <c r="SN347" s="589"/>
      <c r="SO347" s="589"/>
      <c r="SP347" s="589"/>
      <c r="SQ347" s="589"/>
      <c r="SR347" s="589"/>
      <c r="SS347" s="589"/>
      <c r="ST347" s="589"/>
      <c r="SU347" s="589"/>
      <c r="SV347" s="589"/>
      <c r="SW347" s="589"/>
      <c r="SX347" s="589"/>
      <c r="SY347" s="589"/>
      <c r="SZ347" s="589"/>
      <c r="TA347" s="589"/>
      <c r="TB347" s="589"/>
      <c r="TC347" s="589"/>
      <c r="TD347" s="589"/>
      <c r="TE347" s="589"/>
      <c r="TF347" s="589"/>
      <c r="TG347" s="589"/>
      <c r="TH347" s="589"/>
      <c r="TI347" s="589"/>
      <c r="TJ347" s="589"/>
      <c r="TK347" s="589"/>
      <c r="TL347" s="589"/>
      <c r="TM347" s="589"/>
      <c r="TN347" s="589"/>
      <c r="TO347" s="589"/>
      <c r="TP347" s="589"/>
      <c r="TQ347" s="589"/>
      <c r="TR347" s="589"/>
      <c r="TS347" s="589"/>
      <c r="TT347" s="589"/>
      <c r="TU347" s="589"/>
      <c r="TV347" s="589"/>
      <c r="TW347" s="589"/>
      <c r="TX347" s="589"/>
      <c r="TY347" s="589"/>
      <c r="TZ347" s="589"/>
      <c r="UA347" s="589"/>
      <c r="UB347" s="589"/>
      <c r="UC347" s="589"/>
      <c r="UD347" s="589"/>
      <c r="UE347" s="589"/>
      <c r="UF347" s="589"/>
      <c r="UG347" s="589"/>
      <c r="UH347" s="589"/>
      <c r="UI347" s="589"/>
      <c r="UJ347" s="589"/>
      <c r="UK347" s="589"/>
      <c r="UL347" s="589"/>
      <c r="UM347" s="589"/>
      <c r="UN347" s="589"/>
      <c r="UO347" s="589"/>
      <c r="UP347" s="589"/>
      <c r="UQ347" s="589"/>
      <c r="UR347" s="589"/>
      <c r="US347" s="589"/>
      <c r="UT347" s="589"/>
      <c r="UU347" s="589"/>
      <c r="UV347" s="589"/>
      <c r="UW347" s="589"/>
      <c r="UX347" s="589"/>
      <c r="UY347" s="589"/>
      <c r="UZ347" s="589"/>
      <c r="VA347" s="589"/>
      <c r="VB347" s="589"/>
      <c r="VC347" s="589"/>
      <c r="VD347" s="589"/>
      <c r="VE347" s="589"/>
      <c r="VF347" s="589"/>
      <c r="VG347" s="589"/>
      <c r="VH347" s="589"/>
      <c r="VI347" s="589"/>
      <c r="VJ347" s="589"/>
      <c r="VK347" s="589"/>
      <c r="VL347" s="589"/>
      <c r="VM347" s="589"/>
      <c r="VN347" s="589"/>
      <c r="VO347" s="589"/>
      <c r="VP347" s="589"/>
      <c r="VQ347" s="589"/>
      <c r="VR347" s="589"/>
      <c r="VS347" s="589"/>
      <c r="VT347" s="589"/>
      <c r="VU347" s="589"/>
      <c r="VV347" s="589"/>
      <c r="VW347" s="589"/>
      <c r="VX347" s="589"/>
      <c r="VY347" s="589"/>
      <c r="VZ347" s="589"/>
      <c r="WA347" s="589"/>
      <c r="WB347" s="589"/>
      <c r="WC347" s="589"/>
      <c r="WD347" s="589"/>
      <c r="WE347" s="589"/>
      <c r="WF347" s="589"/>
      <c r="WG347" s="589"/>
      <c r="WH347" s="589"/>
      <c r="WI347" s="589"/>
      <c r="WJ347" s="589"/>
      <c r="WK347" s="589"/>
      <c r="WL347" s="589"/>
      <c r="WM347" s="589"/>
      <c r="WN347" s="589"/>
      <c r="WO347" s="589"/>
      <c r="WP347" s="589"/>
      <c r="WQ347" s="589"/>
      <c r="WR347" s="589"/>
      <c r="WS347" s="589"/>
      <c r="WT347" s="589"/>
      <c r="WU347" s="589"/>
      <c r="WV347" s="589"/>
      <c r="WW347" s="589"/>
      <c r="WX347" s="589"/>
      <c r="WY347" s="589"/>
      <c r="WZ347" s="589"/>
      <c r="XA347" s="589"/>
      <c r="XB347" s="589"/>
      <c r="XC347" s="589"/>
      <c r="XD347" s="589"/>
      <c r="XE347" s="589"/>
      <c r="XF347" s="589"/>
      <c r="XG347" s="589"/>
      <c r="XH347" s="589"/>
      <c r="XI347" s="589"/>
      <c r="XJ347" s="589"/>
      <c r="XK347" s="589"/>
      <c r="XL347" s="589"/>
      <c r="XM347" s="589"/>
      <c r="XN347" s="589"/>
      <c r="XO347" s="589"/>
      <c r="XP347" s="589"/>
      <c r="XQ347" s="589"/>
      <c r="XR347" s="589"/>
      <c r="XS347" s="589"/>
      <c r="XT347" s="589"/>
      <c r="XU347" s="589"/>
      <c r="XV347" s="589"/>
      <c r="XW347" s="589"/>
      <c r="XX347" s="589"/>
      <c r="XY347" s="589"/>
      <c r="XZ347" s="589"/>
      <c r="YA347" s="589"/>
      <c r="YB347" s="589"/>
      <c r="YC347" s="589"/>
      <c r="YD347" s="589"/>
      <c r="YE347" s="589"/>
      <c r="YF347" s="589"/>
      <c r="YG347" s="589"/>
      <c r="YH347" s="589"/>
      <c r="YI347" s="589"/>
      <c r="YJ347" s="589"/>
      <c r="YK347" s="589"/>
      <c r="YL347" s="589"/>
      <c r="YM347" s="589"/>
      <c r="YN347" s="589"/>
      <c r="YO347" s="589"/>
      <c r="YP347" s="589"/>
      <c r="YQ347" s="589"/>
      <c r="YR347" s="589"/>
      <c r="YS347" s="589"/>
      <c r="YT347" s="589"/>
      <c r="YU347" s="589"/>
      <c r="YV347" s="589"/>
      <c r="YW347" s="589"/>
      <c r="YX347" s="589"/>
      <c r="YY347" s="589"/>
      <c r="YZ347" s="589"/>
      <c r="ZA347" s="589"/>
      <c r="ZB347" s="589"/>
      <c r="ZC347" s="589"/>
      <c r="ZD347" s="589"/>
      <c r="ZE347" s="589"/>
      <c r="ZF347" s="589"/>
      <c r="ZG347" s="589"/>
      <c r="ZH347" s="589"/>
      <c r="ZI347" s="589"/>
      <c r="ZJ347" s="589"/>
      <c r="ZK347" s="589"/>
      <c r="ZL347" s="589"/>
      <c r="ZM347" s="589"/>
      <c r="ZN347" s="589"/>
      <c r="ZO347" s="589"/>
      <c r="ZP347" s="589"/>
      <c r="ZQ347" s="589"/>
      <c r="ZR347" s="589"/>
      <c r="ZS347" s="589"/>
      <c r="ZT347" s="589"/>
      <c r="ZU347" s="589"/>
      <c r="ZV347" s="589"/>
      <c r="ZW347" s="589"/>
      <c r="ZX347" s="589"/>
      <c r="ZY347" s="589"/>
      <c r="ZZ347" s="589"/>
      <c r="AAA347" s="589"/>
      <c r="AAB347" s="589"/>
      <c r="AAC347" s="589"/>
      <c r="AAD347" s="589"/>
      <c r="AAE347" s="589"/>
      <c r="AAF347" s="589"/>
      <c r="AAG347" s="589"/>
      <c r="AAH347" s="589"/>
      <c r="AAI347" s="589"/>
      <c r="AAJ347" s="589"/>
      <c r="AAK347" s="589"/>
      <c r="AAL347" s="589"/>
      <c r="AAM347" s="589"/>
      <c r="AAN347" s="589"/>
      <c r="AAO347" s="589"/>
      <c r="AAP347" s="589"/>
      <c r="AAQ347" s="589"/>
      <c r="AAR347" s="589"/>
      <c r="AAS347" s="589"/>
      <c r="AAT347" s="589"/>
      <c r="AAU347" s="589"/>
      <c r="AAV347" s="589"/>
      <c r="AAW347" s="589"/>
      <c r="AAX347" s="589"/>
      <c r="AAY347" s="589"/>
      <c r="AAZ347" s="589"/>
      <c r="ABA347" s="589"/>
      <c r="ABB347" s="589"/>
      <c r="ABC347" s="589"/>
      <c r="ABD347" s="589"/>
      <c r="ABE347" s="589"/>
      <c r="ABF347" s="589"/>
      <c r="ABG347" s="589"/>
    </row>
    <row r="348" spans="1:735">
      <c r="B348" s="1624"/>
      <c r="C348" s="1625"/>
      <c r="D348" s="1625"/>
      <c r="E348" s="1625"/>
      <c r="F348" s="1625"/>
      <c r="G348" s="1625"/>
      <c r="H348" s="1625"/>
      <c r="I348" s="1625"/>
      <c r="J348" s="1625"/>
      <c r="K348" s="1625"/>
      <c r="L348" s="1625"/>
      <c r="M348" s="1625"/>
      <c r="N348" s="1625"/>
      <c r="O348" s="1625"/>
      <c r="P348" s="1626"/>
      <c r="Q348" s="1629"/>
      <c r="R348" s="1628"/>
      <c r="S348" s="1649"/>
      <c r="T348" s="1649"/>
      <c r="U348" s="1649"/>
      <c r="V348" s="1649"/>
      <c r="W348" s="1649"/>
      <c r="X348" s="1649"/>
      <c r="Y348" s="1649"/>
      <c r="Z348" s="1649"/>
      <c r="AA348" s="1649"/>
      <c r="AB348" s="1649"/>
      <c r="AC348" s="1649"/>
      <c r="AD348" s="1649"/>
      <c r="AE348" s="1649"/>
      <c r="AF348" s="1649"/>
      <c r="AG348" s="1649"/>
      <c r="AH348" s="1649"/>
      <c r="AI348" s="1649"/>
      <c r="AJ348" s="1649"/>
      <c r="AK348" s="1650"/>
      <c r="AL348" s="1902"/>
      <c r="AM348" s="1903"/>
      <c r="AN348" s="1903"/>
      <c r="AO348" s="1903"/>
      <c r="AP348" s="1903"/>
      <c r="AQ348" s="1903"/>
      <c r="AR348" s="1903"/>
      <c r="AS348" s="1896"/>
      <c r="AT348" s="1896"/>
      <c r="AU348" s="1896"/>
      <c r="AV348" s="1897"/>
      <c r="AW348" s="1916"/>
      <c r="AX348" s="1917"/>
      <c r="AY348" s="1917"/>
      <c r="AZ348" s="1917"/>
      <c r="BA348" s="1917"/>
      <c r="BB348" s="1917"/>
      <c r="BC348" s="1917"/>
      <c r="BD348" s="1917"/>
      <c r="BE348" s="1628"/>
      <c r="BF348" s="1663"/>
      <c r="BG348" s="1916"/>
      <c r="BH348" s="1927"/>
      <c r="BI348" s="1927"/>
      <c r="BJ348" s="1927"/>
      <c r="BK348" s="1927"/>
      <c r="BL348" s="1927"/>
      <c r="BM348" s="1927"/>
      <c r="BN348" s="1927"/>
      <c r="BO348" s="1927"/>
      <c r="BP348" s="1927"/>
      <c r="BQ348" s="1927"/>
      <c r="BR348" s="1927"/>
      <c r="BS348" s="1927"/>
      <c r="BT348" s="1927"/>
      <c r="BU348" s="1924"/>
      <c r="BV348" s="1925"/>
      <c r="BW348" s="801"/>
      <c r="BX348" s="801"/>
      <c r="BY348" s="801"/>
      <c r="BZ348" s="801"/>
      <c r="CA348" s="802"/>
      <c r="CB348" s="798"/>
      <c r="CC348" s="799"/>
      <c r="CD348" s="799"/>
      <c r="CE348" s="799"/>
      <c r="CF348" s="799"/>
      <c r="CG348" s="799"/>
      <c r="CH348" s="799"/>
      <c r="CI348" s="799"/>
      <c r="CJ348" s="799"/>
      <c r="CK348" s="799"/>
      <c r="CL348" s="799"/>
      <c r="CM348" s="799"/>
      <c r="CN348" s="799"/>
      <c r="CO348" s="799"/>
      <c r="CP348" s="799"/>
      <c r="CQ348" s="799"/>
      <c r="CR348" s="800"/>
      <c r="CS348" s="784"/>
      <c r="DM348" s="589"/>
      <c r="DN348" s="589"/>
      <c r="DO348" s="589"/>
      <c r="DP348" s="589"/>
      <c r="DQ348" s="589"/>
      <c r="DR348" s="589"/>
      <c r="DS348" s="589"/>
      <c r="DT348" s="589"/>
      <c r="DU348" s="589"/>
      <c r="DV348" s="589"/>
      <c r="DW348" s="589"/>
      <c r="DX348" s="589"/>
      <c r="DY348" s="589"/>
      <c r="DZ348" s="589"/>
      <c r="EA348" s="589"/>
      <c r="EB348" s="589"/>
      <c r="EC348" s="589"/>
      <c r="ED348" s="589"/>
      <c r="EE348" s="589"/>
      <c r="EF348" s="589"/>
      <c r="EG348" s="589"/>
      <c r="EH348" s="589"/>
      <c r="EI348" s="589"/>
      <c r="EJ348" s="589"/>
      <c r="EK348" s="589"/>
      <c r="EL348" s="589"/>
      <c r="EM348" s="589"/>
      <c r="EN348" s="589"/>
      <c r="EO348" s="589"/>
      <c r="EP348" s="589"/>
      <c r="EQ348" s="589"/>
      <c r="ER348" s="589"/>
      <c r="ES348" s="589"/>
      <c r="ET348" s="589"/>
      <c r="EU348" s="589"/>
      <c r="EV348" s="589"/>
      <c r="EW348" s="589"/>
      <c r="EX348" s="589"/>
      <c r="EY348" s="589"/>
      <c r="EZ348" s="589"/>
      <c r="FA348" s="589"/>
      <c r="FB348" s="589"/>
      <c r="FC348" s="589"/>
      <c r="FD348" s="589"/>
      <c r="FE348" s="589"/>
      <c r="FF348" s="589"/>
      <c r="FG348" s="589"/>
      <c r="FH348" s="589"/>
      <c r="FI348" s="589"/>
      <c r="FJ348" s="589"/>
      <c r="FK348" s="589"/>
      <c r="FL348" s="589"/>
      <c r="FM348" s="589"/>
      <c r="FN348" s="589"/>
      <c r="FO348" s="589"/>
      <c r="FP348" s="589"/>
      <c r="FQ348" s="589"/>
      <c r="FR348" s="589"/>
      <c r="FS348" s="589"/>
      <c r="FT348" s="589"/>
      <c r="FU348" s="589"/>
      <c r="FV348" s="589"/>
      <c r="FW348" s="589"/>
      <c r="FX348" s="589"/>
      <c r="FY348" s="589"/>
      <c r="FZ348" s="589"/>
      <c r="GA348" s="589"/>
      <c r="GB348" s="589"/>
      <c r="GC348" s="589"/>
      <c r="GD348" s="589"/>
      <c r="GE348" s="589"/>
      <c r="GF348" s="589"/>
      <c r="GG348" s="589"/>
      <c r="GH348" s="589"/>
      <c r="GI348" s="589"/>
      <c r="GJ348" s="589"/>
      <c r="GK348" s="589"/>
      <c r="GL348" s="589"/>
      <c r="GM348" s="589"/>
      <c r="GN348" s="589"/>
      <c r="GO348" s="589"/>
      <c r="GP348" s="589"/>
      <c r="GQ348" s="589"/>
      <c r="GR348" s="589"/>
      <c r="GS348" s="589"/>
      <c r="GT348" s="589"/>
      <c r="GU348" s="589"/>
      <c r="GV348" s="589"/>
      <c r="GW348" s="589"/>
      <c r="GX348" s="589"/>
      <c r="GY348" s="589"/>
      <c r="GZ348" s="589"/>
      <c r="HA348" s="589"/>
      <c r="HB348" s="589"/>
      <c r="HC348" s="589"/>
      <c r="HD348" s="589"/>
      <c r="HE348" s="589"/>
      <c r="HF348" s="589"/>
      <c r="HG348" s="589"/>
      <c r="HH348" s="589"/>
      <c r="HI348" s="589"/>
      <c r="HJ348" s="589"/>
      <c r="HK348" s="589"/>
      <c r="HL348" s="589"/>
      <c r="HM348" s="589"/>
      <c r="HN348" s="589"/>
      <c r="HO348" s="589"/>
      <c r="HP348" s="589"/>
      <c r="HQ348" s="589"/>
      <c r="HR348" s="589"/>
      <c r="HS348" s="589"/>
      <c r="HT348" s="589"/>
      <c r="HU348" s="589"/>
      <c r="HV348" s="589"/>
      <c r="HW348" s="589"/>
      <c r="HX348" s="589"/>
      <c r="HY348" s="589"/>
      <c r="HZ348" s="589"/>
      <c r="IA348" s="589"/>
      <c r="IB348" s="589"/>
      <c r="IC348" s="589"/>
      <c r="ID348" s="589"/>
      <c r="IE348" s="589"/>
      <c r="IF348" s="589"/>
      <c r="IG348" s="589"/>
      <c r="IH348" s="589"/>
      <c r="II348" s="589"/>
      <c r="IJ348" s="589"/>
      <c r="IK348" s="589"/>
      <c r="IL348" s="589"/>
      <c r="IM348" s="589"/>
      <c r="IN348" s="589"/>
      <c r="IO348" s="589"/>
      <c r="IP348" s="589"/>
      <c r="IQ348" s="589"/>
      <c r="IR348" s="589"/>
      <c r="IS348" s="589"/>
      <c r="IT348" s="589"/>
      <c r="IU348" s="589"/>
      <c r="IV348" s="589"/>
      <c r="IW348" s="589"/>
      <c r="IX348" s="589"/>
      <c r="IY348" s="589"/>
      <c r="IZ348" s="589"/>
      <c r="JA348" s="589"/>
      <c r="JB348" s="589"/>
      <c r="JC348" s="589"/>
      <c r="JD348" s="589"/>
      <c r="JE348" s="589"/>
      <c r="JF348" s="589"/>
      <c r="JG348" s="589"/>
      <c r="JH348" s="589"/>
      <c r="JI348" s="589"/>
      <c r="JJ348" s="589"/>
      <c r="JK348" s="589"/>
      <c r="JL348" s="589"/>
      <c r="JM348" s="589"/>
      <c r="JN348" s="589"/>
      <c r="JO348" s="589"/>
      <c r="JP348" s="589"/>
      <c r="JQ348" s="589"/>
      <c r="JR348" s="589"/>
      <c r="JS348" s="589"/>
      <c r="JT348" s="589"/>
      <c r="JU348" s="589"/>
      <c r="JV348" s="589"/>
      <c r="JW348" s="589"/>
      <c r="JX348" s="589"/>
      <c r="JY348" s="589"/>
      <c r="JZ348" s="589"/>
      <c r="KA348" s="589"/>
      <c r="KB348" s="589"/>
      <c r="KC348" s="589"/>
      <c r="KD348" s="589"/>
      <c r="KE348" s="589"/>
      <c r="KF348" s="589"/>
      <c r="KG348" s="589"/>
      <c r="KH348" s="589"/>
      <c r="KI348" s="589"/>
      <c r="KJ348" s="589"/>
      <c r="KK348" s="589"/>
      <c r="KL348" s="589"/>
      <c r="KM348" s="589"/>
      <c r="KN348" s="589"/>
      <c r="KO348" s="589"/>
      <c r="KP348" s="589"/>
      <c r="KQ348" s="589"/>
      <c r="KR348" s="589"/>
      <c r="KS348" s="589"/>
      <c r="KT348" s="589"/>
      <c r="KU348" s="589"/>
      <c r="KV348" s="589"/>
      <c r="KW348" s="589"/>
      <c r="KX348" s="589"/>
      <c r="KY348" s="589"/>
      <c r="KZ348" s="589"/>
      <c r="LA348" s="589"/>
      <c r="LB348" s="589"/>
      <c r="LC348" s="589"/>
      <c r="LD348" s="589"/>
      <c r="LE348" s="589"/>
      <c r="LF348" s="589"/>
      <c r="LG348" s="589"/>
      <c r="LH348" s="589"/>
      <c r="LI348" s="589"/>
      <c r="LJ348" s="589"/>
      <c r="LK348" s="589"/>
      <c r="LL348" s="589"/>
      <c r="LM348" s="589"/>
      <c r="LN348" s="589"/>
      <c r="LO348" s="589"/>
      <c r="LP348" s="589"/>
      <c r="LQ348" s="589"/>
      <c r="LR348" s="589"/>
      <c r="LS348" s="589"/>
      <c r="LT348" s="589"/>
      <c r="LU348" s="589"/>
      <c r="LV348" s="589"/>
      <c r="LW348" s="589"/>
      <c r="LX348" s="589"/>
      <c r="LY348" s="589"/>
      <c r="LZ348" s="589"/>
      <c r="MA348" s="589"/>
      <c r="MB348" s="589"/>
      <c r="MC348" s="589"/>
      <c r="MD348" s="589"/>
      <c r="ME348" s="589"/>
      <c r="MF348" s="589"/>
      <c r="MG348" s="589"/>
      <c r="MH348" s="589"/>
      <c r="MI348" s="589"/>
      <c r="MJ348" s="589"/>
      <c r="MK348" s="589"/>
      <c r="ML348" s="589"/>
      <c r="MM348" s="589"/>
      <c r="MN348" s="589"/>
      <c r="MO348" s="589"/>
      <c r="MP348" s="589"/>
      <c r="MQ348" s="589"/>
      <c r="MR348" s="589"/>
      <c r="MS348" s="589"/>
      <c r="MT348" s="589"/>
      <c r="MU348" s="589"/>
      <c r="MV348" s="589"/>
      <c r="MW348" s="589"/>
      <c r="MX348" s="589"/>
      <c r="MY348" s="589"/>
      <c r="MZ348" s="589"/>
      <c r="NA348" s="589"/>
      <c r="NB348" s="589"/>
      <c r="NC348" s="589"/>
      <c r="ND348" s="589"/>
      <c r="NE348" s="589"/>
      <c r="NF348" s="589"/>
      <c r="NG348" s="589"/>
      <c r="NH348" s="589"/>
      <c r="NI348" s="589"/>
      <c r="NJ348" s="589"/>
      <c r="NK348" s="589"/>
      <c r="NL348" s="589"/>
      <c r="NM348" s="589"/>
      <c r="NN348" s="589"/>
      <c r="NO348" s="589"/>
      <c r="NP348" s="589"/>
      <c r="NQ348" s="589"/>
      <c r="NR348" s="589"/>
      <c r="NS348" s="589"/>
      <c r="NT348" s="589"/>
      <c r="NU348" s="589"/>
      <c r="NV348" s="589"/>
      <c r="NW348" s="589"/>
      <c r="NX348" s="589"/>
      <c r="NY348" s="589"/>
      <c r="NZ348" s="589"/>
      <c r="OA348" s="589"/>
      <c r="OB348" s="589"/>
      <c r="OC348" s="589"/>
      <c r="OD348" s="589"/>
      <c r="OE348" s="589"/>
      <c r="OF348" s="589"/>
      <c r="OG348" s="589"/>
      <c r="OH348" s="589"/>
      <c r="OI348" s="589"/>
      <c r="OJ348" s="589"/>
      <c r="OK348" s="589"/>
      <c r="OL348" s="589"/>
      <c r="OM348" s="589"/>
      <c r="ON348" s="589"/>
      <c r="OO348" s="589"/>
      <c r="OP348" s="589"/>
      <c r="OQ348" s="589"/>
      <c r="OR348" s="589"/>
      <c r="OS348" s="589"/>
      <c r="OT348" s="589"/>
      <c r="OU348" s="589"/>
      <c r="OV348" s="589"/>
      <c r="OW348" s="589"/>
      <c r="OX348" s="589"/>
      <c r="OY348" s="589"/>
      <c r="OZ348" s="589"/>
      <c r="PA348" s="589"/>
      <c r="PB348" s="589"/>
      <c r="PC348" s="589"/>
      <c r="PD348" s="589"/>
      <c r="PE348" s="589"/>
      <c r="PF348" s="589"/>
      <c r="PG348" s="589"/>
      <c r="PH348" s="589"/>
      <c r="PI348" s="589"/>
      <c r="PJ348" s="589"/>
      <c r="PK348" s="589"/>
      <c r="PL348" s="589"/>
      <c r="PM348" s="589"/>
      <c r="PN348" s="589"/>
      <c r="PO348" s="589"/>
      <c r="PP348" s="589"/>
      <c r="PQ348" s="589"/>
      <c r="PR348" s="589"/>
      <c r="PS348" s="589"/>
      <c r="PT348" s="589"/>
      <c r="PU348" s="589"/>
      <c r="PV348" s="589"/>
      <c r="PW348" s="589"/>
      <c r="PX348" s="589"/>
      <c r="PY348" s="589"/>
      <c r="PZ348" s="589"/>
      <c r="QA348" s="589"/>
      <c r="QB348" s="589"/>
      <c r="QC348" s="589"/>
      <c r="QD348" s="589"/>
      <c r="QE348" s="589"/>
      <c r="QF348" s="589"/>
      <c r="QG348" s="589"/>
      <c r="QH348" s="589"/>
      <c r="QI348" s="589"/>
      <c r="QJ348" s="589"/>
      <c r="QK348" s="589"/>
      <c r="QL348" s="589"/>
      <c r="QM348" s="589"/>
      <c r="QN348" s="589"/>
      <c r="QO348" s="589"/>
      <c r="QP348" s="589"/>
      <c r="QQ348" s="589"/>
      <c r="QR348" s="589"/>
      <c r="QS348" s="589"/>
      <c r="QT348" s="589"/>
      <c r="QU348" s="589"/>
      <c r="QV348" s="589"/>
      <c r="QW348" s="589"/>
      <c r="QX348" s="589"/>
      <c r="QY348" s="589"/>
      <c r="QZ348" s="589"/>
      <c r="RA348" s="589"/>
      <c r="RB348" s="589"/>
      <c r="RC348" s="589"/>
      <c r="RD348" s="589"/>
      <c r="RE348" s="589"/>
      <c r="RF348" s="589"/>
      <c r="RG348" s="589"/>
      <c r="RH348" s="589"/>
      <c r="RI348" s="589"/>
      <c r="RJ348" s="589"/>
      <c r="RK348" s="589"/>
      <c r="RL348" s="589"/>
      <c r="RM348" s="589"/>
      <c r="RN348" s="589"/>
      <c r="RO348" s="589"/>
      <c r="RP348" s="589"/>
      <c r="RQ348" s="589"/>
      <c r="RR348" s="589"/>
      <c r="RS348" s="589"/>
      <c r="RT348" s="589"/>
      <c r="RU348" s="589"/>
      <c r="RV348" s="589"/>
      <c r="RW348" s="589"/>
      <c r="RX348" s="589"/>
      <c r="RY348" s="589"/>
      <c r="RZ348" s="589"/>
      <c r="SA348" s="589"/>
      <c r="SB348" s="589"/>
      <c r="SC348" s="589"/>
      <c r="SD348" s="589"/>
      <c r="SE348" s="589"/>
      <c r="SF348" s="589"/>
      <c r="SG348" s="589"/>
      <c r="SH348" s="589"/>
      <c r="SI348" s="589"/>
      <c r="SJ348" s="589"/>
      <c r="SK348" s="589"/>
      <c r="SL348" s="589"/>
      <c r="SM348" s="589"/>
      <c r="SN348" s="589"/>
      <c r="SO348" s="589"/>
      <c r="SP348" s="589"/>
      <c r="SQ348" s="589"/>
      <c r="SR348" s="589"/>
      <c r="SS348" s="589"/>
      <c r="ST348" s="589"/>
      <c r="SU348" s="589"/>
      <c r="SV348" s="589"/>
      <c r="SW348" s="589"/>
      <c r="SX348" s="589"/>
      <c r="SY348" s="589"/>
      <c r="SZ348" s="589"/>
      <c r="TA348" s="589"/>
      <c r="TB348" s="589"/>
      <c r="TC348" s="589"/>
      <c r="TD348" s="589"/>
      <c r="TE348" s="589"/>
      <c r="TF348" s="589"/>
      <c r="TG348" s="589"/>
      <c r="TH348" s="589"/>
      <c r="TI348" s="589"/>
      <c r="TJ348" s="589"/>
      <c r="TK348" s="589"/>
      <c r="TL348" s="589"/>
      <c r="TM348" s="589"/>
      <c r="TN348" s="589"/>
      <c r="TO348" s="589"/>
      <c r="TP348" s="589"/>
      <c r="TQ348" s="589"/>
      <c r="TR348" s="589"/>
      <c r="TS348" s="589"/>
      <c r="TT348" s="589"/>
      <c r="TU348" s="589"/>
      <c r="TV348" s="589"/>
      <c r="TW348" s="589"/>
      <c r="TX348" s="589"/>
      <c r="TY348" s="589"/>
      <c r="TZ348" s="589"/>
      <c r="UA348" s="589"/>
      <c r="UB348" s="589"/>
      <c r="UC348" s="589"/>
      <c r="UD348" s="589"/>
      <c r="UE348" s="589"/>
      <c r="UF348" s="589"/>
      <c r="UG348" s="589"/>
      <c r="UH348" s="589"/>
      <c r="UI348" s="589"/>
      <c r="UJ348" s="589"/>
      <c r="UK348" s="589"/>
      <c r="UL348" s="589"/>
      <c r="UM348" s="589"/>
      <c r="UN348" s="589"/>
      <c r="UO348" s="589"/>
      <c r="UP348" s="589"/>
      <c r="UQ348" s="589"/>
      <c r="UR348" s="589"/>
      <c r="US348" s="589"/>
      <c r="UT348" s="589"/>
      <c r="UU348" s="589"/>
      <c r="UV348" s="589"/>
      <c r="UW348" s="589"/>
      <c r="UX348" s="589"/>
      <c r="UY348" s="589"/>
      <c r="UZ348" s="589"/>
      <c r="VA348" s="589"/>
      <c r="VB348" s="589"/>
      <c r="VC348" s="589"/>
      <c r="VD348" s="589"/>
      <c r="VE348" s="589"/>
      <c r="VF348" s="589"/>
      <c r="VG348" s="589"/>
      <c r="VH348" s="589"/>
      <c r="VI348" s="589"/>
      <c r="VJ348" s="589"/>
      <c r="VK348" s="589"/>
      <c r="VL348" s="589"/>
      <c r="VM348" s="589"/>
      <c r="VN348" s="589"/>
      <c r="VO348" s="589"/>
      <c r="VP348" s="589"/>
      <c r="VQ348" s="589"/>
      <c r="VR348" s="589"/>
      <c r="VS348" s="589"/>
      <c r="VT348" s="589"/>
      <c r="VU348" s="589"/>
      <c r="VV348" s="589"/>
      <c r="VW348" s="589"/>
      <c r="VX348" s="589"/>
      <c r="VY348" s="589"/>
      <c r="VZ348" s="589"/>
      <c r="WA348" s="589"/>
      <c r="WB348" s="589"/>
      <c r="WC348" s="589"/>
      <c r="WD348" s="589"/>
      <c r="WE348" s="589"/>
      <c r="WF348" s="589"/>
      <c r="WG348" s="589"/>
      <c r="WH348" s="589"/>
      <c r="WI348" s="589"/>
      <c r="WJ348" s="589"/>
      <c r="WK348" s="589"/>
      <c r="WL348" s="589"/>
      <c r="WM348" s="589"/>
      <c r="WN348" s="589"/>
      <c r="WO348" s="589"/>
      <c r="WP348" s="589"/>
      <c r="WQ348" s="589"/>
      <c r="WR348" s="589"/>
      <c r="WS348" s="589"/>
      <c r="WT348" s="589"/>
      <c r="WU348" s="589"/>
      <c r="WV348" s="589"/>
      <c r="WW348" s="589"/>
      <c r="WX348" s="589"/>
      <c r="WY348" s="589"/>
      <c r="WZ348" s="589"/>
      <c r="XA348" s="589"/>
      <c r="XB348" s="589"/>
      <c r="XC348" s="589"/>
      <c r="XD348" s="589"/>
      <c r="XE348" s="589"/>
      <c r="XF348" s="589"/>
      <c r="XG348" s="589"/>
      <c r="XH348" s="589"/>
      <c r="XI348" s="589"/>
      <c r="XJ348" s="589"/>
      <c r="XK348" s="589"/>
      <c r="XL348" s="589"/>
      <c r="XM348" s="589"/>
      <c r="XN348" s="589"/>
      <c r="XO348" s="589"/>
      <c r="XP348" s="589"/>
      <c r="XQ348" s="589"/>
      <c r="XR348" s="589"/>
      <c r="XS348" s="589"/>
      <c r="XT348" s="589"/>
      <c r="XU348" s="589"/>
      <c r="XV348" s="589"/>
      <c r="XW348" s="589"/>
      <c r="XX348" s="589"/>
      <c r="XY348" s="589"/>
      <c r="XZ348" s="589"/>
      <c r="YA348" s="589"/>
      <c r="YB348" s="589"/>
      <c r="YC348" s="589"/>
      <c r="YD348" s="589"/>
      <c r="YE348" s="589"/>
      <c r="YF348" s="589"/>
      <c r="YG348" s="589"/>
      <c r="YH348" s="589"/>
      <c r="YI348" s="589"/>
      <c r="YJ348" s="589"/>
      <c r="YK348" s="589"/>
      <c r="YL348" s="589"/>
      <c r="YM348" s="589"/>
      <c r="YN348" s="589"/>
      <c r="YO348" s="589"/>
      <c r="YP348" s="589"/>
      <c r="YQ348" s="589"/>
      <c r="YR348" s="589"/>
      <c r="YS348" s="589"/>
      <c r="YT348" s="589"/>
      <c r="YU348" s="589"/>
      <c r="YV348" s="589"/>
      <c r="YW348" s="589"/>
      <c r="YX348" s="589"/>
      <c r="YY348" s="589"/>
      <c r="YZ348" s="589"/>
      <c r="ZA348" s="589"/>
      <c r="ZB348" s="589"/>
      <c r="ZC348" s="589"/>
      <c r="ZD348" s="589"/>
      <c r="ZE348" s="589"/>
      <c r="ZF348" s="589"/>
      <c r="ZG348" s="589"/>
      <c r="ZH348" s="589"/>
      <c r="ZI348" s="589"/>
      <c r="ZJ348" s="589"/>
      <c r="ZK348" s="589"/>
      <c r="ZL348" s="589"/>
      <c r="ZM348" s="589"/>
      <c r="ZN348" s="589"/>
      <c r="ZO348" s="589"/>
      <c r="ZP348" s="589"/>
      <c r="ZQ348" s="589"/>
      <c r="ZR348" s="589"/>
      <c r="ZS348" s="589"/>
      <c r="ZT348" s="589"/>
      <c r="ZU348" s="589"/>
      <c r="ZV348" s="589"/>
      <c r="ZW348" s="589"/>
      <c r="ZX348" s="589"/>
      <c r="ZY348" s="589"/>
      <c r="ZZ348" s="589"/>
      <c r="AAA348" s="589"/>
      <c r="AAB348" s="589"/>
      <c r="AAC348" s="589"/>
      <c r="AAD348" s="589"/>
      <c r="AAE348" s="589"/>
      <c r="AAF348" s="589"/>
      <c r="AAG348" s="589"/>
      <c r="AAH348" s="589"/>
      <c r="AAI348" s="589"/>
      <c r="AAJ348" s="589"/>
      <c r="AAK348" s="589"/>
      <c r="AAL348" s="589"/>
      <c r="AAM348" s="589"/>
      <c r="AAN348" s="589"/>
      <c r="AAO348" s="589"/>
      <c r="AAP348" s="589"/>
      <c r="AAQ348" s="589"/>
      <c r="AAR348" s="589"/>
      <c r="AAS348" s="589"/>
      <c r="AAT348" s="589"/>
      <c r="AAU348" s="589"/>
      <c r="AAV348" s="589"/>
      <c r="AAW348" s="589"/>
      <c r="AAX348" s="589"/>
      <c r="AAY348" s="589"/>
      <c r="AAZ348" s="589"/>
      <c r="ABA348" s="589"/>
      <c r="ABB348" s="589"/>
      <c r="ABC348" s="589"/>
      <c r="ABD348" s="589"/>
      <c r="ABE348" s="589"/>
      <c r="ABF348" s="589"/>
      <c r="ABG348" s="589"/>
    </row>
    <row r="349" spans="1:735">
      <c r="A349" s="969">
        <v>2</v>
      </c>
      <c r="B349" s="1641" t="s">
        <v>4286</v>
      </c>
      <c r="C349" s="1642"/>
      <c r="D349" s="1642"/>
      <c r="E349" s="1642"/>
      <c r="F349" s="1642"/>
      <c r="G349" s="1642"/>
      <c r="H349" s="1642"/>
      <c r="I349" s="1642"/>
      <c r="J349" s="1642"/>
      <c r="K349" s="1642"/>
      <c r="L349" s="1642"/>
      <c r="M349" s="1642"/>
      <c r="N349" s="1642"/>
      <c r="O349" s="1642"/>
      <c r="P349" s="1643"/>
      <c r="Q349" s="1627" t="s">
        <v>4290</v>
      </c>
      <c r="R349" s="1628"/>
      <c r="S349" s="1644" t="s">
        <v>3812</v>
      </c>
      <c r="T349" s="1645"/>
      <c r="U349" s="1645"/>
      <c r="V349" s="1645"/>
      <c r="W349" s="1645"/>
      <c r="X349" s="1645"/>
      <c r="Y349" s="1645"/>
      <c r="Z349" s="1645"/>
      <c r="AA349" s="1645"/>
      <c r="AB349" s="1645"/>
      <c r="AC349" s="1645"/>
      <c r="AD349" s="1645"/>
      <c r="AE349" s="1645"/>
      <c r="AF349" s="1645"/>
      <c r="AG349" s="1645"/>
      <c r="AH349" s="1645"/>
      <c r="AI349" s="1645"/>
      <c r="AJ349" s="1645"/>
      <c r="AK349" s="1646"/>
      <c r="AL349" s="1904">
        <v>0.13731599999999999</v>
      </c>
      <c r="AM349" s="1901"/>
      <c r="AN349" s="1901"/>
      <c r="AO349" s="1901"/>
      <c r="AP349" s="1901"/>
      <c r="AQ349" s="1901"/>
      <c r="AR349" s="1901"/>
      <c r="AS349" s="1707" t="s">
        <v>7218</v>
      </c>
      <c r="AT349" s="1707"/>
      <c r="AU349" s="1707"/>
      <c r="AV349" s="1895"/>
      <c r="AW349" s="1918">
        <v>3.0609384192000003E-2</v>
      </c>
      <c r="AX349" s="1917"/>
      <c r="AY349" s="1917"/>
      <c r="AZ349" s="1917"/>
      <c r="BA349" s="1917"/>
      <c r="BB349" s="1917"/>
      <c r="BC349" s="1917"/>
      <c r="BD349" s="1917"/>
      <c r="BE349" s="1628" t="s">
        <v>4463</v>
      </c>
      <c r="BF349" s="1663"/>
      <c r="BG349" s="1918">
        <v>20</v>
      </c>
      <c r="BH349" s="1927"/>
      <c r="BI349" s="1927"/>
      <c r="BJ349" s="1927"/>
      <c r="BK349" s="1927"/>
      <c r="BL349" s="1927"/>
      <c r="BM349" s="1927"/>
      <c r="BN349" s="1927"/>
      <c r="BO349" s="1927"/>
      <c r="BP349" s="1927"/>
      <c r="BQ349" s="1927"/>
      <c r="BR349" s="1927"/>
      <c r="BS349" s="1927"/>
      <c r="BT349" s="1927"/>
      <c r="BU349" s="1924" t="s">
        <v>4502</v>
      </c>
      <c r="BV349" s="1925"/>
      <c r="BW349" s="589"/>
      <c r="BX349" s="589"/>
      <c r="BY349" s="589"/>
      <c r="BZ349" s="589"/>
      <c r="CA349" s="589"/>
      <c r="CB349" s="589"/>
      <c r="CC349" s="589"/>
      <c r="CD349" s="589"/>
      <c r="CE349" s="589"/>
      <c r="CF349" s="589"/>
      <c r="CG349" s="589"/>
      <c r="CH349" s="589"/>
      <c r="CI349" s="589"/>
      <c r="CJ349" s="589"/>
      <c r="CK349" s="589"/>
      <c r="CL349" s="589"/>
      <c r="CM349" s="589"/>
      <c r="CN349" s="589"/>
      <c r="CO349" s="589"/>
      <c r="CP349" s="589"/>
      <c r="CQ349" s="589"/>
      <c r="CR349" s="589"/>
      <c r="CS349" s="784"/>
      <c r="DM349" s="796">
        <f>IF(A349=2,AL349*BG349,0)</f>
        <v>2.7463199999999999</v>
      </c>
      <c r="DN349" s="589"/>
      <c r="DO349" s="589"/>
      <c r="DP349" s="589"/>
      <c r="DQ349" s="589"/>
      <c r="DR349" s="589"/>
      <c r="DS349" s="589"/>
      <c r="DT349" s="589"/>
      <c r="DU349" s="589"/>
      <c r="DV349" s="589"/>
      <c r="DW349" s="589"/>
      <c r="DX349" s="589"/>
      <c r="DY349" s="589"/>
      <c r="DZ349" s="589"/>
      <c r="EA349" s="589"/>
      <c r="EB349" s="589"/>
      <c r="EC349" s="589"/>
      <c r="ED349" s="589"/>
      <c r="EE349" s="589"/>
      <c r="EF349" s="589"/>
      <c r="EG349" s="589"/>
      <c r="EH349" s="589"/>
      <c r="EI349" s="589"/>
      <c r="EJ349" s="589"/>
      <c r="EK349" s="589"/>
      <c r="EL349" s="589"/>
      <c r="EM349" s="589"/>
      <c r="EN349" s="589"/>
      <c r="EO349" s="589"/>
      <c r="EP349" s="589"/>
      <c r="EQ349" s="589"/>
      <c r="ER349" s="589"/>
      <c r="ES349" s="589"/>
      <c r="ET349" s="589"/>
      <c r="EU349" s="589"/>
      <c r="EV349" s="589"/>
      <c r="EW349" s="589"/>
      <c r="EX349" s="589"/>
      <c r="EY349" s="589"/>
      <c r="EZ349" s="589"/>
      <c r="FA349" s="589"/>
      <c r="FB349" s="589"/>
      <c r="FC349" s="589"/>
      <c r="FD349" s="589"/>
      <c r="FE349" s="589"/>
      <c r="FF349" s="589"/>
      <c r="FG349" s="589"/>
      <c r="FH349" s="589"/>
      <c r="FI349" s="589"/>
      <c r="FJ349" s="589"/>
      <c r="FK349" s="589"/>
      <c r="FL349" s="589"/>
      <c r="FM349" s="589"/>
      <c r="FN349" s="589"/>
      <c r="FO349" s="589"/>
      <c r="FP349" s="589"/>
      <c r="FQ349" s="589"/>
      <c r="FR349" s="589"/>
      <c r="FS349" s="589"/>
      <c r="FT349" s="589"/>
      <c r="FU349" s="589"/>
      <c r="FV349" s="589"/>
      <c r="FW349" s="589"/>
      <c r="FX349" s="589"/>
      <c r="FY349" s="589"/>
      <c r="FZ349" s="589"/>
      <c r="GA349" s="589"/>
      <c r="GB349" s="589"/>
      <c r="GC349" s="589"/>
      <c r="GD349" s="589"/>
      <c r="GE349" s="589"/>
      <c r="GF349" s="589"/>
      <c r="GG349" s="589"/>
      <c r="GH349" s="589"/>
      <c r="GI349" s="589"/>
      <c r="GJ349" s="589"/>
      <c r="GK349" s="589"/>
      <c r="GL349" s="589"/>
      <c r="GM349" s="589"/>
      <c r="GN349" s="589"/>
      <c r="GO349" s="589"/>
      <c r="GP349" s="589"/>
      <c r="GQ349" s="589"/>
      <c r="GR349" s="589"/>
      <c r="GS349" s="589"/>
      <c r="GT349" s="589"/>
      <c r="GU349" s="589"/>
      <c r="GV349" s="589"/>
      <c r="GW349" s="589"/>
      <c r="GX349" s="589"/>
      <c r="GY349" s="589"/>
      <c r="GZ349" s="589"/>
      <c r="HA349" s="589"/>
      <c r="HB349" s="589"/>
      <c r="HC349" s="589"/>
      <c r="HD349" s="589"/>
      <c r="HE349" s="589"/>
      <c r="HF349" s="589"/>
      <c r="HG349" s="589"/>
      <c r="HH349" s="589"/>
      <c r="HI349" s="589"/>
      <c r="HJ349" s="589"/>
      <c r="HK349" s="589"/>
      <c r="HL349" s="589"/>
      <c r="HM349" s="589"/>
      <c r="HN349" s="589"/>
      <c r="HO349" s="589"/>
      <c r="HP349" s="589"/>
      <c r="HQ349" s="589"/>
      <c r="HR349" s="589"/>
      <c r="HS349" s="589"/>
      <c r="HT349" s="589"/>
      <c r="HU349" s="589"/>
      <c r="HV349" s="589"/>
      <c r="HW349" s="589"/>
      <c r="HX349" s="589"/>
      <c r="HY349" s="589"/>
      <c r="HZ349" s="589"/>
      <c r="IA349" s="589"/>
      <c r="IB349" s="589"/>
      <c r="IC349" s="589"/>
      <c r="ID349" s="589"/>
      <c r="IE349" s="589"/>
      <c r="IF349" s="589"/>
      <c r="IG349" s="589"/>
      <c r="IH349" s="589"/>
      <c r="II349" s="589"/>
      <c r="IJ349" s="589"/>
      <c r="IK349" s="589"/>
      <c r="IL349" s="589"/>
      <c r="IM349" s="589"/>
      <c r="IN349" s="589"/>
      <c r="IO349" s="589"/>
      <c r="IP349" s="589"/>
      <c r="IQ349" s="589"/>
      <c r="IR349" s="589"/>
      <c r="IS349" s="589"/>
      <c r="IT349" s="589"/>
      <c r="IU349" s="589"/>
      <c r="IV349" s="589"/>
      <c r="IW349" s="589"/>
      <c r="IX349" s="589"/>
      <c r="IY349" s="589"/>
      <c r="IZ349" s="589"/>
      <c r="JA349" s="589"/>
      <c r="JB349" s="589"/>
      <c r="JC349" s="589"/>
      <c r="JD349" s="589"/>
      <c r="JE349" s="589"/>
      <c r="JF349" s="589"/>
      <c r="JG349" s="589"/>
      <c r="JH349" s="589"/>
      <c r="JI349" s="589"/>
      <c r="JJ349" s="589"/>
      <c r="JK349" s="589"/>
      <c r="JL349" s="589"/>
      <c r="JM349" s="589"/>
      <c r="JN349" s="589"/>
      <c r="JO349" s="589"/>
      <c r="JP349" s="589"/>
      <c r="JQ349" s="589"/>
      <c r="JR349" s="589"/>
      <c r="JS349" s="589"/>
      <c r="JT349" s="589"/>
      <c r="JU349" s="589"/>
      <c r="JV349" s="589"/>
      <c r="JW349" s="589"/>
      <c r="JX349" s="589"/>
      <c r="JY349" s="589"/>
      <c r="JZ349" s="589"/>
      <c r="KA349" s="589"/>
      <c r="KB349" s="589"/>
      <c r="KC349" s="589"/>
      <c r="KD349" s="589"/>
      <c r="KE349" s="589"/>
      <c r="KF349" s="589"/>
      <c r="KG349" s="589"/>
      <c r="KH349" s="589"/>
      <c r="KI349" s="589"/>
      <c r="KJ349" s="589"/>
      <c r="KK349" s="589"/>
      <c r="KL349" s="589"/>
      <c r="KM349" s="589"/>
      <c r="KN349" s="589"/>
      <c r="KO349" s="589"/>
      <c r="KP349" s="589"/>
      <c r="KQ349" s="589"/>
      <c r="KR349" s="589"/>
      <c r="KS349" s="589"/>
      <c r="KT349" s="589"/>
      <c r="KU349" s="589"/>
      <c r="KV349" s="589"/>
      <c r="KW349" s="589"/>
      <c r="KX349" s="589"/>
      <c r="KY349" s="589"/>
      <c r="KZ349" s="589"/>
      <c r="LA349" s="589"/>
      <c r="LB349" s="589"/>
      <c r="LC349" s="589"/>
      <c r="LD349" s="589"/>
      <c r="LE349" s="589"/>
      <c r="LF349" s="589"/>
      <c r="LG349" s="589"/>
      <c r="LH349" s="589"/>
      <c r="LI349" s="589"/>
      <c r="LJ349" s="589"/>
      <c r="LK349" s="589"/>
      <c r="LL349" s="589"/>
      <c r="LM349" s="589"/>
      <c r="LN349" s="589"/>
      <c r="LO349" s="589"/>
      <c r="LP349" s="589"/>
      <c r="LQ349" s="589"/>
      <c r="LR349" s="589"/>
      <c r="LS349" s="589"/>
      <c r="LT349" s="589"/>
      <c r="LU349" s="589"/>
      <c r="LV349" s="589"/>
      <c r="LW349" s="589"/>
      <c r="LX349" s="589"/>
      <c r="LY349" s="589"/>
      <c r="LZ349" s="589"/>
      <c r="MA349" s="589"/>
      <c r="MB349" s="589"/>
      <c r="MC349" s="589"/>
      <c r="MD349" s="589"/>
      <c r="ME349" s="589"/>
      <c r="MF349" s="589"/>
      <c r="MG349" s="589"/>
      <c r="MH349" s="589"/>
      <c r="MI349" s="589"/>
      <c r="MJ349" s="589"/>
      <c r="MK349" s="589"/>
      <c r="ML349" s="589"/>
      <c r="MM349" s="589"/>
      <c r="MN349" s="589"/>
      <c r="MO349" s="589"/>
      <c r="MP349" s="589"/>
      <c r="MQ349" s="589"/>
      <c r="MR349" s="589"/>
      <c r="MS349" s="589"/>
      <c r="MT349" s="589"/>
      <c r="MU349" s="589"/>
      <c r="MV349" s="589"/>
      <c r="MW349" s="589"/>
      <c r="MX349" s="589"/>
      <c r="MY349" s="589"/>
      <c r="MZ349" s="589"/>
      <c r="NA349" s="589"/>
      <c r="NB349" s="589"/>
      <c r="NC349" s="589"/>
      <c r="ND349" s="589"/>
      <c r="NE349" s="589"/>
      <c r="NF349" s="589"/>
      <c r="NG349" s="589"/>
      <c r="NH349" s="589"/>
      <c r="NI349" s="589"/>
      <c r="NJ349" s="589"/>
      <c r="NK349" s="589"/>
      <c r="NL349" s="589"/>
      <c r="NM349" s="589"/>
      <c r="NN349" s="589"/>
      <c r="NO349" s="589"/>
      <c r="NP349" s="589"/>
      <c r="NQ349" s="589"/>
      <c r="NR349" s="589"/>
      <c r="NS349" s="589"/>
      <c r="NT349" s="589"/>
      <c r="NU349" s="589"/>
      <c r="NV349" s="589"/>
      <c r="NW349" s="589"/>
      <c r="NX349" s="589"/>
      <c r="NY349" s="589"/>
      <c r="NZ349" s="589"/>
      <c r="OA349" s="589"/>
      <c r="OB349" s="589"/>
      <c r="OC349" s="589"/>
      <c r="OD349" s="589"/>
      <c r="OE349" s="589"/>
      <c r="OF349" s="589"/>
      <c r="OG349" s="589"/>
      <c r="OH349" s="589"/>
      <c r="OI349" s="589"/>
      <c r="OJ349" s="589"/>
      <c r="OK349" s="589"/>
      <c r="OL349" s="589"/>
      <c r="OM349" s="589"/>
      <c r="ON349" s="589"/>
      <c r="OO349" s="589"/>
      <c r="OP349" s="589"/>
      <c r="OQ349" s="589"/>
      <c r="OR349" s="589"/>
      <c r="OS349" s="589"/>
      <c r="OT349" s="589"/>
      <c r="OU349" s="589"/>
      <c r="OV349" s="589"/>
      <c r="OW349" s="589"/>
      <c r="OX349" s="589"/>
      <c r="OY349" s="589"/>
      <c r="OZ349" s="589"/>
      <c r="PA349" s="589"/>
      <c r="PB349" s="589"/>
      <c r="PC349" s="589"/>
      <c r="PD349" s="589"/>
      <c r="PE349" s="589"/>
      <c r="PF349" s="589"/>
      <c r="PG349" s="589"/>
      <c r="PH349" s="589"/>
      <c r="PI349" s="589"/>
      <c r="PJ349" s="589"/>
      <c r="PK349" s="589"/>
      <c r="PL349" s="589"/>
      <c r="PM349" s="589"/>
      <c r="PN349" s="589"/>
      <c r="PO349" s="589"/>
      <c r="PP349" s="589"/>
      <c r="PQ349" s="589"/>
      <c r="PR349" s="589"/>
      <c r="PS349" s="589"/>
      <c r="PT349" s="589"/>
      <c r="PU349" s="589"/>
      <c r="PV349" s="589"/>
      <c r="PW349" s="589"/>
      <c r="PX349" s="589"/>
      <c r="PY349" s="589"/>
      <c r="PZ349" s="589"/>
      <c r="QA349" s="589"/>
      <c r="QB349" s="589"/>
      <c r="QC349" s="589"/>
      <c r="QD349" s="589"/>
      <c r="QE349" s="589"/>
      <c r="QF349" s="589"/>
      <c r="QG349" s="589"/>
      <c r="QH349" s="589"/>
      <c r="QI349" s="589"/>
      <c r="QJ349" s="589"/>
      <c r="QK349" s="589"/>
      <c r="QL349" s="589"/>
      <c r="QM349" s="589"/>
      <c r="QN349" s="589"/>
      <c r="QO349" s="589"/>
      <c r="QP349" s="589"/>
      <c r="QQ349" s="589"/>
      <c r="QR349" s="589"/>
      <c r="QS349" s="589"/>
      <c r="QT349" s="589"/>
      <c r="QU349" s="589"/>
      <c r="QV349" s="589"/>
      <c r="QW349" s="589"/>
      <c r="QX349" s="589"/>
      <c r="QY349" s="589"/>
      <c r="QZ349" s="589"/>
      <c r="RA349" s="589"/>
      <c r="RB349" s="589"/>
      <c r="RC349" s="589"/>
      <c r="RD349" s="589"/>
      <c r="RE349" s="589"/>
      <c r="RF349" s="589"/>
      <c r="RG349" s="589"/>
      <c r="RH349" s="589"/>
      <c r="RI349" s="589"/>
      <c r="RJ349" s="589"/>
      <c r="RK349" s="589"/>
      <c r="RL349" s="589"/>
      <c r="RM349" s="589"/>
      <c r="RN349" s="589"/>
      <c r="RO349" s="589"/>
      <c r="RP349" s="589"/>
      <c r="RQ349" s="589"/>
      <c r="RR349" s="589"/>
      <c r="RS349" s="589"/>
      <c r="RT349" s="589"/>
      <c r="RU349" s="589"/>
      <c r="RV349" s="589"/>
      <c r="RW349" s="589"/>
      <c r="RX349" s="589"/>
      <c r="RY349" s="589"/>
      <c r="RZ349" s="589"/>
      <c r="SA349" s="589"/>
      <c r="SB349" s="589"/>
      <c r="SC349" s="589"/>
      <c r="SD349" s="589"/>
      <c r="SE349" s="589"/>
      <c r="SF349" s="589"/>
      <c r="SG349" s="589"/>
      <c r="SH349" s="589"/>
      <c r="SI349" s="589"/>
      <c r="SJ349" s="589"/>
      <c r="SK349" s="589"/>
      <c r="SL349" s="589"/>
      <c r="SM349" s="589"/>
      <c r="SN349" s="589"/>
      <c r="SO349" s="589"/>
      <c r="SP349" s="589"/>
      <c r="SQ349" s="589"/>
      <c r="SR349" s="589"/>
      <c r="SS349" s="589"/>
      <c r="ST349" s="589"/>
      <c r="SU349" s="589"/>
      <c r="SV349" s="589"/>
      <c r="SW349" s="589"/>
      <c r="SX349" s="589"/>
      <c r="SY349" s="589"/>
      <c r="SZ349" s="589"/>
      <c r="TA349" s="589"/>
      <c r="TB349" s="589"/>
      <c r="TC349" s="589"/>
      <c r="TD349" s="589"/>
      <c r="TE349" s="589"/>
      <c r="TF349" s="589"/>
      <c r="TG349" s="589"/>
      <c r="TH349" s="589"/>
      <c r="TI349" s="589"/>
      <c r="TJ349" s="589"/>
      <c r="TK349" s="589"/>
      <c r="TL349" s="589"/>
      <c r="TM349" s="589"/>
      <c r="TN349" s="589"/>
      <c r="TO349" s="589"/>
      <c r="TP349" s="589"/>
      <c r="TQ349" s="589"/>
      <c r="TR349" s="589"/>
      <c r="TS349" s="589"/>
      <c r="TT349" s="589"/>
      <c r="TU349" s="589"/>
      <c r="TV349" s="589"/>
      <c r="TW349" s="589"/>
      <c r="TX349" s="589"/>
      <c r="TY349" s="589"/>
      <c r="TZ349" s="589"/>
      <c r="UA349" s="589"/>
      <c r="UB349" s="589"/>
      <c r="UC349" s="589"/>
      <c r="UD349" s="589"/>
      <c r="UE349" s="589"/>
      <c r="UF349" s="589"/>
      <c r="UG349" s="589"/>
      <c r="UH349" s="589"/>
      <c r="UI349" s="589"/>
      <c r="UJ349" s="589"/>
      <c r="UK349" s="589"/>
      <c r="UL349" s="589"/>
      <c r="UM349" s="589"/>
      <c r="UN349" s="589"/>
      <c r="UO349" s="589"/>
      <c r="UP349" s="589"/>
      <c r="UQ349" s="589"/>
      <c r="UR349" s="589"/>
      <c r="US349" s="589"/>
      <c r="UT349" s="589"/>
      <c r="UU349" s="589"/>
      <c r="UV349" s="589"/>
      <c r="UW349" s="589"/>
      <c r="UX349" s="589"/>
      <c r="UY349" s="589"/>
      <c r="UZ349" s="589"/>
      <c r="VA349" s="589"/>
      <c r="VB349" s="589"/>
      <c r="VC349" s="589"/>
      <c r="VD349" s="589"/>
      <c r="VE349" s="589"/>
      <c r="VF349" s="589"/>
      <c r="VG349" s="589"/>
      <c r="VH349" s="589"/>
      <c r="VI349" s="589"/>
      <c r="VJ349" s="589"/>
      <c r="VK349" s="589"/>
      <c r="VL349" s="589"/>
      <c r="VM349" s="589"/>
      <c r="VN349" s="589"/>
      <c r="VO349" s="589"/>
      <c r="VP349" s="589"/>
      <c r="VQ349" s="589"/>
      <c r="VR349" s="589"/>
      <c r="VS349" s="589"/>
      <c r="VT349" s="589"/>
      <c r="VU349" s="589"/>
      <c r="VV349" s="589"/>
      <c r="VW349" s="589"/>
      <c r="VX349" s="589"/>
      <c r="VY349" s="589"/>
      <c r="VZ349" s="589"/>
      <c r="WA349" s="589"/>
      <c r="WB349" s="589"/>
      <c r="WC349" s="589"/>
      <c r="WD349" s="589"/>
      <c r="WE349" s="589"/>
      <c r="WF349" s="589"/>
      <c r="WG349" s="589"/>
      <c r="WH349" s="589"/>
      <c r="WI349" s="589"/>
      <c r="WJ349" s="589"/>
      <c r="WK349" s="589"/>
      <c r="WL349" s="589"/>
      <c r="WM349" s="589"/>
      <c r="WN349" s="589"/>
      <c r="WO349" s="589"/>
      <c r="WP349" s="589"/>
      <c r="WQ349" s="589"/>
      <c r="WR349" s="589"/>
      <c r="WS349" s="589"/>
      <c r="WT349" s="589"/>
      <c r="WU349" s="589"/>
      <c r="WV349" s="589"/>
      <c r="WW349" s="589"/>
      <c r="WX349" s="589"/>
      <c r="WY349" s="589"/>
      <c r="WZ349" s="589"/>
      <c r="XA349" s="589"/>
      <c r="XB349" s="589"/>
      <c r="XC349" s="589"/>
      <c r="XD349" s="589"/>
      <c r="XE349" s="589"/>
      <c r="XF349" s="589"/>
      <c r="XG349" s="589"/>
      <c r="XH349" s="589"/>
      <c r="XI349" s="589"/>
      <c r="XJ349" s="589"/>
      <c r="XK349" s="589"/>
      <c r="XL349" s="589"/>
      <c r="XM349" s="589"/>
      <c r="XN349" s="589"/>
      <c r="XO349" s="589"/>
      <c r="XP349" s="589"/>
      <c r="XQ349" s="589"/>
      <c r="XR349" s="589"/>
      <c r="XS349" s="589"/>
      <c r="XT349" s="589"/>
      <c r="XU349" s="589"/>
      <c r="XV349" s="589"/>
      <c r="XW349" s="589"/>
      <c r="XX349" s="589"/>
      <c r="XY349" s="589"/>
      <c r="XZ349" s="589"/>
      <c r="YA349" s="589"/>
      <c r="YB349" s="589"/>
      <c r="YC349" s="589"/>
      <c r="YD349" s="589"/>
      <c r="YE349" s="589"/>
      <c r="YF349" s="589"/>
      <c r="YG349" s="589"/>
      <c r="YH349" s="589"/>
      <c r="YI349" s="589"/>
      <c r="YJ349" s="589"/>
      <c r="YK349" s="589"/>
      <c r="YL349" s="589"/>
      <c r="YM349" s="589"/>
      <c r="YN349" s="589"/>
      <c r="YO349" s="589"/>
      <c r="YP349" s="589"/>
      <c r="YQ349" s="589"/>
      <c r="YR349" s="589"/>
      <c r="YS349" s="589"/>
      <c r="YT349" s="589"/>
      <c r="YU349" s="589"/>
      <c r="YV349" s="589"/>
      <c r="YW349" s="589"/>
      <c r="YX349" s="589"/>
      <c r="YY349" s="589"/>
      <c r="YZ349" s="589"/>
      <c r="ZA349" s="589"/>
      <c r="ZB349" s="589"/>
      <c r="ZC349" s="589"/>
      <c r="ZD349" s="589"/>
      <c r="ZE349" s="589"/>
      <c r="ZF349" s="589"/>
      <c r="ZG349" s="589"/>
      <c r="ZH349" s="589"/>
      <c r="ZI349" s="589"/>
      <c r="ZJ349" s="589"/>
      <c r="ZK349" s="589"/>
      <c r="ZL349" s="589"/>
      <c r="ZM349" s="589"/>
      <c r="ZN349" s="589"/>
      <c r="ZO349" s="589"/>
      <c r="ZP349" s="589"/>
      <c r="ZQ349" s="589"/>
      <c r="ZR349" s="589"/>
      <c r="ZS349" s="589"/>
      <c r="ZT349" s="589"/>
      <c r="ZU349" s="589"/>
      <c r="ZV349" s="589"/>
      <c r="ZW349" s="589"/>
      <c r="ZX349" s="589"/>
      <c r="ZY349" s="589"/>
      <c r="ZZ349" s="589"/>
      <c r="AAA349" s="589"/>
      <c r="AAB349" s="589"/>
      <c r="AAC349" s="589"/>
      <c r="AAD349" s="589"/>
      <c r="AAE349" s="589"/>
      <c r="AAF349" s="589"/>
      <c r="AAG349" s="589"/>
      <c r="AAH349" s="589"/>
      <c r="AAI349" s="589"/>
      <c r="AAJ349" s="589"/>
      <c r="AAK349" s="589"/>
      <c r="AAL349" s="589"/>
      <c r="AAM349" s="589"/>
      <c r="AAN349" s="589"/>
      <c r="AAO349" s="589"/>
      <c r="AAP349" s="589"/>
      <c r="AAQ349" s="589"/>
      <c r="AAR349" s="589"/>
      <c r="AAS349" s="589"/>
      <c r="AAT349" s="589"/>
      <c r="AAU349" s="589"/>
      <c r="AAV349" s="589"/>
      <c r="AAW349" s="589"/>
      <c r="AAX349" s="589"/>
      <c r="AAY349" s="589"/>
      <c r="AAZ349" s="589"/>
      <c r="ABA349" s="589"/>
      <c r="ABB349" s="589"/>
      <c r="ABC349" s="589"/>
      <c r="ABD349" s="589"/>
      <c r="ABE349" s="589"/>
      <c r="ABF349" s="589"/>
      <c r="ABG349" s="589"/>
    </row>
    <row r="350" spans="1:735">
      <c r="B350" s="1624"/>
      <c r="C350" s="1625"/>
      <c r="D350" s="1625"/>
      <c r="E350" s="1625"/>
      <c r="F350" s="1625"/>
      <c r="G350" s="1625"/>
      <c r="H350" s="1625"/>
      <c r="I350" s="1625"/>
      <c r="J350" s="1625"/>
      <c r="K350" s="1625"/>
      <c r="L350" s="1625"/>
      <c r="M350" s="1625"/>
      <c r="N350" s="1625"/>
      <c r="O350" s="1625"/>
      <c r="P350" s="1626"/>
      <c r="Q350" s="1629"/>
      <c r="R350" s="1628"/>
      <c r="S350" s="1647"/>
      <c r="T350" s="1647"/>
      <c r="U350" s="1647"/>
      <c r="V350" s="1647"/>
      <c r="W350" s="1647"/>
      <c r="X350" s="1647"/>
      <c r="Y350" s="1647"/>
      <c r="Z350" s="1647"/>
      <c r="AA350" s="1647"/>
      <c r="AB350" s="1647"/>
      <c r="AC350" s="1647"/>
      <c r="AD350" s="1647"/>
      <c r="AE350" s="1647"/>
      <c r="AF350" s="1647"/>
      <c r="AG350" s="1647"/>
      <c r="AH350" s="1647"/>
      <c r="AI350" s="1647"/>
      <c r="AJ350" s="1647"/>
      <c r="AK350" s="1648"/>
      <c r="AL350" s="1900"/>
      <c r="AM350" s="1901"/>
      <c r="AN350" s="1901"/>
      <c r="AO350" s="1901"/>
      <c r="AP350" s="1901"/>
      <c r="AQ350" s="1901"/>
      <c r="AR350" s="1901"/>
      <c r="AS350" s="1707"/>
      <c r="AT350" s="1707"/>
      <c r="AU350" s="1707"/>
      <c r="AV350" s="1895"/>
      <c r="AW350" s="1916"/>
      <c r="AX350" s="1917"/>
      <c r="AY350" s="1917"/>
      <c r="AZ350" s="1917"/>
      <c r="BA350" s="1917"/>
      <c r="BB350" s="1917"/>
      <c r="BC350" s="1917"/>
      <c r="BD350" s="1917"/>
      <c r="BE350" s="1628"/>
      <c r="BF350" s="1663"/>
      <c r="BG350" s="1916"/>
      <c r="BH350" s="1927"/>
      <c r="BI350" s="1927"/>
      <c r="BJ350" s="1927"/>
      <c r="BK350" s="1927"/>
      <c r="BL350" s="1927"/>
      <c r="BM350" s="1927"/>
      <c r="BN350" s="1927"/>
      <c r="BO350" s="1927"/>
      <c r="BP350" s="1927"/>
      <c r="BQ350" s="1927"/>
      <c r="BR350" s="1927"/>
      <c r="BS350" s="1927"/>
      <c r="BT350" s="1927"/>
      <c r="BU350" s="1924"/>
      <c r="BV350" s="1925"/>
      <c r="BW350" s="589"/>
      <c r="BX350" s="589"/>
      <c r="BY350" s="589"/>
      <c r="BZ350" s="589"/>
      <c r="CA350" s="589"/>
      <c r="CB350" s="589"/>
      <c r="CC350" s="589"/>
      <c r="CD350" s="589"/>
      <c r="CE350" s="589"/>
      <c r="CF350" s="589"/>
      <c r="CG350" s="589"/>
      <c r="CH350" s="589"/>
      <c r="CI350" s="589"/>
      <c r="CJ350" s="589"/>
      <c r="CK350" s="589"/>
      <c r="CL350" s="589"/>
      <c r="CM350" s="589"/>
      <c r="CN350" s="589"/>
      <c r="CO350" s="589"/>
      <c r="CP350" s="589"/>
      <c r="CQ350" s="589"/>
      <c r="CR350" s="589"/>
      <c r="CS350" s="978" t="str">
        <f>IF(BG349="","※：該当非化石割合は入力する必要があります。","")</f>
        <v/>
      </c>
      <c r="DM350" s="589"/>
      <c r="DN350" s="589"/>
      <c r="DO350" s="589"/>
      <c r="DP350" s="589"/>
      <c r="DQ350" s="589"/>
      <c r="DR350" s="589"/>
      <c r="DS350" s="589"/>
      <c r="DT350" s="589"/>
      <c r="DU350" s="589"/>
      <c r="DV350" s="589"/>
      <c r="DW350" s="589"/>
      <c r="DX350" s="589"/>
      <c r="DY350" s="589"/>
      <c r="DZ350" s="589"/>
      <c r="EA350" s="589"/>
      <c r="EB350" s="589"/>
      <c r="EC350" s="589"/>
      <c r="ED350" s="589"/>
      <c r="EE350" s="589"/>
      <c r="EF350" s="589"/>
      <c r="EG350" s="589"/>
      <c r="EH350" s="589"/>
      <c r="EI350" s="589"/>
      <c r="EJ350" s="589"/>
      <c r="EK350" s="589"/>
      <c r="EL350" s="589"/>
      <c r="EM350" s="589"/>
      <c r="EN350" s="589"/>
      <c r="EO350" s="589"/>
      <c r="EP350" s="589"/>
      <c r="EQ350" s="589"/>
      <c r="ER350" s="589"/>
      <c r="ES350" s="589"/>
      <c r="ET350" s="589"/>
      <c r="EU350" s="589"/>
      <c r="EV350" s="589"/>
      <c r="EW350" s="589"/>
      <c r="EX350" s="589"/>
      <c r="EY350" s="589"/>
      <c r="EZ350" s="589"/>
      <c r="FA350" s="589"/>
      <c r="FB350" s="589"/>
      <c r="FC350" s="589"/>
      <c r="FD350" s="589"/>
      <c r="FE350" s="589"/>
      <c r="FF350" s="589"/>
      <c r="FG350" s="589"/>
      <c r="FH350" s="589"/>
      <c r="FI350" s="589"/>
      <c r="FJ350" s="589"/>
      <c r="FK350" s="589"/>
      <c r="FL350" s="589"/>
      <c r="FM350" s="589"/>
      <c r="FN350" s="589"/>
      <c r="FO350" s="589"/>
      <c r="FP350" s="589"/>
      <c r="FQ350" s="589"/>
      <c r="FR350" s="589"/>
      <c r="FS350" s="589"/>
      <c r="FT350" s="589"/>
      <c r="FU350" s="589"/>
      <c r="FV350" s="589"/>
      <c r="FW350" s="589"/>
      <c r="FX350" s="589"/>
      <c r="FY350" s="589"/>
      <c r="FZ350" s="589"/>
      <c r="GA350" s="589"/>
      <c r="GB350" s="589"/>
      <c r="GC350" s="589"/>
      <c r="GD350" s="589"/>
      <c r="GE350" s="589"/>
      <c r="GF350" s="589"/>
      <c r="GG350" s="589"/>
      <c r="GH350" s="589"/>
      <c r="GI350" s="589"/>
      <c r="GJ350" s="589"/>
      <c r="GK350" s="589"/>
      <c r="GL350" s="589"/>
      <c r="GM350" s="589"/>
      <c r="GN350" s="589"/>
      <c r="GO350" s="589"/>
      <c r="GP350" s="589"/>
      <c r="GQ350" s="589"/>
      <c r="GR350" s="589"/>
      <c r="GS350" s="589"/>
      <c r="GT350" s="589"/>
      <c r="GU350" s="589"/>
      <c r="GV350" s="589"/>
      <c r="GW350" s="589"/>
      <c r="GX350" s="589"/>
      <c r="GY350" s="589"/>
      <c r="GZ350" s="589"/>
      <c r="HA350" s="589"/>
      <c r="HB350" s="589"/>
      <c r="HC350" s="589"/>
      <c r="HD350" s="589"/>
      <c r="HE350" s="589"/>
      <c r="HF350" s="589"/>
      <c r="HG350" s="589"/>
      <c r="HH350" s="589"/>
      <c r="HI350" s="589"/>
      <c r="HJ350" s="589"/>
      <c r="HK350" s="589"/>
      <c r="HL350" s="589"/>
      <c r="HM350" s="589"/>
      <c r="HN350" s="589"/>
      <c r="HO350" s="589"/>
      <c r="HP350" s="589"/>
      <c r="HQ350" s="589"/>
      <c r="HR350" s="589"/>
      <c r="HS350" s="589"/>
      <c r="HT350" s="589"/>
      <c r="HU350" s="589"/>
      <c r="HV350" s="589"/>
      <c r="HW350" s="589"/>
      <c r="HX350" s="589"/>
      <c r="HY350" s="589"/>
      <c r="HZ350" s="589"/>
      <c r="IA350" s="589"/>
      <c r="IB350" s="589"/>
      <c r="IC350" s="589"/>
      <c r="ID350" s="589"/>
      <c r="IE350" s="589"/>
      <c r="IF350" s="589"/>
      <c r="IG350" s="589"/>
      <c r="IH350" s="589"/>
      <c r="II350" s="589"/>
      <c r="IJ350" s="589"/>
      <c r="IK350" s="589"/>
      <c r="IL350" s="589"/>
      <c r="IM350" s="589"/>
      <c r="IN350" s="589"/>
      <c r="IO350" s="589"/>
      <c r="IP350" s="589"/>
      <c r="IQ350" s="589"/>
      <c r="IR350" s="589"/>
      <c r="IS350" s="589"/>
      <c r="IT350" s="589"/>
      <c r="IU350" s="589"/>
      <c r="IV350" s="589"/>
      <c r="IW350" s="589"/>
      <c r="IX350" s="589"/>
      <c r="IY350" s="589"/>
      <c r="IZ350" s="589"/>
      <c r="JA350" s="589"/>
      <c r="JB350" s="589"/>
      <c r="JC350" s="589"/>
      <c r="JD350" s="589"/>
      <c r="JE350" s="589"/>
      <c r="JF350" s="589"/>
      <c r="JG350" s="589"/>
      <c r="JH350" s="589"/>
      <c r="JI350" s="589"/>
      <c r="JJ350" s="589"/>
      <c r="JK350" s="589"/>
      <c r="JL350" s="589"/>
      <c r="JM350" s="589"/>
      <c r="JN350" s="589"/>
      <c r="JO350" s="589"/>
      <c r="JP350" s="589"/>
      <c r="JQ350" s="589"/>
      <c r="JR350" s="589"/>
      <c r="JS350" s="589"/>
      <c r="JT350" s="589"/>
      <c r="JU350" s="589"/>
      <c r="JV350" s="589"/>
      <c r="JW350" s="589"/>
      <c r="JX350" s="589"/>
      <c r="JY350" s="589"/>
      <c r="JZ350" s="589"/>
      <c r="KA350" s="589"/>
      <c r="KB350" s="589"/>
      <c r="KC350" s="589"/>
      <c r="KD350" s="589"/>
      <c r="KE350" s="589"/>
      <c r="KF350" s="589"/>
      <c r="KG350" s="589"/>
      <c r="KH350" s="589"/>
      <c r="KI350" s="589"/>
      <c r="KJ350" s="589"/>
      <c r="KK350" s="589"/>
      <c r="KL350" s="589"/>
      <c r="KM350" s="589"/>
      <c r="KN350" s="589"/>
      <c r="KO350" s="589"/>
      <c r="KP350" s="589"/>
      <c r="KQ350" s="589"/>
      <c r="KR350" s="589"/>
      <c r="KS350" s="589"/>
      <c r="KT350" s="589"/>
      <c r="KU350" s="589"/>
      <c r="KV350" s="589"/>
      <c r="KW350" s="589"/>
      <c r="KX350" s="589"/>
      <c r="KY350" s="589"/>
      <c r="KZ350" s="589"/>
      <c r="LA350" s="589"/>
      <c r="LB350" s="589"/>
      <c r="LC350" s="589"/>
      <c r="LD350" s="589"/>
      <c r="LE350" s="589"/>
      <c r="LF350" s="589"/>
      <c r="LG350" s="589"/>
      <c r="LH350" s="589"/>
      <c r="LI350" s="589"/>
      <c r="LJ350" s="589"/>
      <c r="LK350" s="589"/>
      <c r="LL350" s="589"/>
      <c r="LM350" s="589"/>
      <c r="LN350" s="589"/>
      <c r="LO350" s="589"/>
      <c r="LP350" s="589"/>
      <c r="LQ350" s="589"/>
      <c r="LR350" s="589"/>
      <c r="LS350" s="589"/>
      <c r="LT350" s="589"/>
      <c r="LU350" s="589"/>
      <c r="LV350" s="589"/>
      <c r="LW350" s="589"/>
      <c r="LX350" s="589"/>
      <c r="LY350" s="589"/>
      <c r="LZ350" s="589"/>
      <c r="MA350" s="589"/>
      <c r="MB350" s="589"/>
      <c r="MC350" s="589"/>
      <c r="MD350" s="589"/>
      <c r="ME350" s="589"/>
      <c r="MF350" s="589"/>
      <c r="MG350" s="589"/>
      <c r="MH350" s="589"/>
      <c r="MI350" s="589"/>
      <c r="MJ350" s="589"/>
      <c r="MK350" s="589"/>
      <c r="ML350" s="589"/>
      <c r="MM350" s="589"/>
      <c r="MN350" s="589"/>
      <c r="MO350" s="589"/>
      <c r="MP350" s="589"/>
      <c r="MQ350" s="589"/>
      <c r="MR350" s="589"/>
      <c r="MS350" s="589"/>
      <c r="MT350" s="589"/>
      <c r="MU350" s="589"/>
      <c r="MV350" s="589"/>
      <c r="MW350" s="589"/>
      <c r="MX350" s="589"/>
      <c r="MY350" s="589"/>
      <c r="MZ350" s="589"/>
      <c r="NA350" s="589"/>
      <c r="NB350" s="589"/>
      <c r="NC350" s="589"/>
      <c r="ND350" s="589"/>
      <c r="NE350" s="589"/>
      <c r="NF350" s="589"/>
      <c r="NG350" s="589"/>
      <c r="NH350" s="589"/>
      <c r="NI350" s="589"/>
      <c r="NJ350" s="589"/>
      <c r="NK350" s="589"/>
      <c r="NL350" s="589"/>
      <c r="NM350" s="589"/>
      <c r="NN350" s="589"/>
      <c r="NO350" s="589"/>
      <c r="NP350" s="589"/>
      <c r="NQ350" s="589"/>
      <c r="NR350" s="589"/>
      <c r="NS350" s="589"/>
      <c r="NT350" s="589"/>
      <c r="NU350" s="589"/>
      <c r="NV350" s="589"/>
      <c r="NW350" s="589"/>
      <c r="NX350" s="589"/>
      <c r="NY350" s="589"/>
      <c r="NZ350" s="589"/>
      <c r="OA350" s="589"/>
      <c r="OB350" s="589"/>
      <c r="OC350" s="589"/>
      <c r="OD350" s="589"/>
      <c r="OE350" s="589"/>
      <c r="OF350" s="589"/>
      <c r="OG350" s="589"/>
      <c r="OH350" s="589"/>
      <c r="OI350" s="589"/>
      <c r="OJ350" s="589"/>
      <c r="OK350" s="589"/>
      <c r="OL350" s="589"/>
      <c r="OM350" s="589"/>
      <c r="ON350" s="589"/>
      <c r="OO350" s="589"/>
      <c r="OP350" s="589"/>
      <c r="OQ350" s="589"/>
      <c r="OR350" s="589"/>
      <c r="OS350" s="589"/>
      <c r="OT350" s="589"/>
      <c r="OU350" s="589"/>
      <c r="OV350" s="589"/>
      <c r="OW350" s="589"/>
      <c r="OX350" s="589"/>
      <c r="OY350" s="589"/>
      <c r="OZ350" s="589"/>
      <c r="PA350" s="589"/>
      <c r="PB350" s="589"/>
      <c r="PC350" s="589"/>
      <c r="PD350" s="589"/>
      <c r="PE350" s="589"/>
      <c r="PF350" s="589"/>
      <c r="PG350" s="589"/>
      <c r="PH350" s="589"/>
      <c r="PI350" s="589"/>
      <c r="PJ350" s="589"/>
      <c r="PK350" s="589"/>
      <c r="PL350" s="589"/>
      <c r="PM350" s="589"/>
      <c r="PN350" s="589"/>
      <c r="PO350" s="589"/>
      <c r="PP350" s="589"/>
      <c r="PQ350" s="589"/>
      <c r="PR350" s="589"/>
      <c r="PS350" s="589"/>
      <c r="PT350" s="589"/>
      <c r="PU350" s="589"/>
      <c r="PV350" s="589"/>
      <c r="PW350" s="589"/>
      <c r="PX350" s="589"/>
      <c r="PY350" s="589"/>
      <c r="PZ350" s="589"/>
      <c r="QA350" s="589"/>
      <c r="QB350" s="589"/>
      <c r="QC350" s="589"/>
      <c r="QD350" s="589"/>
      <c r="QE350" s="589"/>
      <c r="QF350" s="589"/>
      <c r="QG350" s="589"/>
      <c r="QH350" s="589"/>
      <c r="QI350" s="589"/>
      <c r="QJ350" s="589"/>
      <c r="QK350" s="589"/>
      <c r="QL350" s="589"/>
      <c r="QM350" s="589"/>
      <c r="QN350" s="589"/>
      <c r="QO350" s="589"/>
      <c r="QP350" s="589"/>
      <c r="QQ350" s="589"/>
      <c r="QR350" s="589"/>
      <c r="QS350" s="589"/>
      <c r="QT350" s="589"/>
      <c r="QU350" s="589"/>
      <c r="QV350" s="589"/>
      <c r="QW350" s="589"/>
      <c r="QX350" s="589"/>
      <c r="QY350" s="589"/>
      <c r="QZ350" s="589"/>
      <c r="RA350" s="589"/>
      <c r="RB350" s="589"/>
      <c r="RC350" s="589"/>
      <c r="RD350" s="589"/>
      <c r="RE350" s="589"/>
      <c r="RF350" s="589"/>
      <c r="RG350" s="589"/>
      <c r="RH350" s="589"/>
      <c r="RI350" s="589"/>
      <c r="RJ350" s="589"/>
      <c r="RK350" s="589"/>
      <c r="RL350" s="589"/>
      <c r="RM350" s="589"/>
      <c r="RN350" s="589"/>
      <c r="RO350" s="589"/>
      <c r="RP350" s="589"/>
      <c r="RQ350" s="589"/>
      <c r="RR350" s="589"/>
      <c r="RS350" s="589"/>
      <c r="RT350" s="589"/>
      <c r="RU350" s="589"/>
      <c r="RV350" s="589"/>
      <c r="RW350" s="589"/>
      <c r="RX350" s="589"/>
      <c r="RY350" s="589"/>
      <c r="RZ350" s="589"/>
      <c r="SA350" s="589"/>
      <c r="SB350" s="589"/>
      <c r="SC350" s="589"/>
      <c r="SD350" s="589"/>
      <c r="SE350" s="589"/>
      <c r="SF350" s="589"/>
      <c r="SG350" s="589"/>
      <c r="SH350" s="589"/>
      <c r="SI350" s="589"/>
      <c r="SJ350" s="589"/>
      <c r="SK350" s="589"/>
      <c r="SL350" s="589"/>
      <c r="SM350" s="589"/>
      <c r="SN350" s="589"/>
      <c r="SO350" s="589"/>
      <c r="SP350" s="589"/>
      <c r="SQ350" s="589"/>
      <c r="SR350" s="589"/>
      <c r="SS350" s="589"/>
      <c r="ST350" s="589"/>
      <c r="SU350" s="589"/>
      <c r="SV350" s="589"/>
      <c r="SW350" s="589"/>
      <c r="SX350" s="589"/>
      <c r="SY350" s="589"/>
      <c r="SZ350" s="589"/>
      <c r="TA350" s="589"/>
      <c r="TB350" s="589"/>
      <c r="TC350" s="589"/>
      <c r="TD350" s="589"/>
      <c r="TE350" s="589"/>
      <c r="TF350" s="589"/>
      <c r="TG350" s="589"/>
      <c r="TH350" s="589"/>
      <c r="TI350" s="589"/>
      <c r="TJ350" s="589"/>
      <c r="TK350" s="589"/>
      <c r="TL350" s="589"/>
      <c r="TM350" s="589"/>
      <c r="TN350" s="589"/>
      <c r="TO350" s="589"/>
      <c r="TP350" s="589"/>
      <c r="TQ350" s="589"/>
      <c r="TR350" s="589"/>
      <c r="TS350" s="589"/>
      <c r="TT350" s="589"/>
      <c r="TU350" s="589"/>
      <c r="TV350" s="589"/>
      <c r="TW350" s="589"/>
      <c r="TX350" s="589"/>
      <c r="TY350" s="589"/>
      <c r="TZ350" s="589"/>
      <c r="UA350" s="589"/>
      <c r="UB350" s="589"/>
      <c r="UC350" s="589"/>
      <c r="UD350" s="589"/>
      <c r="UE350" s="589"/>
      <c r="UF350" s="589"/>
      <c r="UG350" s="589"/>
      <c r="UH350" s="589"/>
      <c r="UI350" s="589"/>
      <c r="UJ350" s="589"/>
      <c r="UK350" s="589"/>
      <c r="UL350" s="589"/>
      <c r="UM350" s="589"/>
      <c r="UN350" s="589"/>
      <c r="UO350" s="589"/>
      <c r="UP350" s="589"/>
      <c r="UQ350" s="589"/>
      <c r="UR350" s="589"/>
      <c r="US350" s="589"/>
      <c r="UT350" s="589"/>
      <c r="UU350" s="589"/>
      <c r="UV350" s="589"/>
      <c r="UW350" s="589"/>
      <c r="UX350" s="589"/>
      <c r="UY350" s="589"/>
      <c r="UZ350" s="589"/>
      <c r="VA350" s="589"/>
      <c r="VB350" s="589"/>
      <c r="VC350" s="589"/>
      <c r="VD350" s="589"/>
      <c r="VE350" s="589"/>
      <c r="VF350" s="589"/>
      <c r="VG350" s="589"/>
      <c r="VH350" s="589"/>
      <c r="VI350" s="589"/>
      <c r="VJ350" s="589"/>
      <c r="VK350" s="589"/>
      <c r="VL350" s="589"/>
      <c r="VM350" s="589"/>
      <c r="VN350" s="589"/>
      <c r="VO350" s="589"/>
      <c r="VP350" s="589"/>
      <c r="VQ350" s="589"/>
      <c r="VR350" s="589"/>
      <c r="VS350" s="589"/>
      <c r="VT350" s="589"/>
      <c r="VU350" s="589"/>
      <c r="VV350" s="589"/>
      <c r="VW350" s="589"/>
      <c r="VX350" s="589"/>
      <c r="VY350" s="589"/>
      <c r="VZ350" s="589"/>
      <c r="WA350" s="589"/>
      <c r="WB350" s="589"/>
      <c r="WC350" s="589"/>
      <c r="WD350" s="589"/>
      <c r="WE350" s="589"/>
      <c r="WF350" s="589"/>
      <c r="WG350" s="589"/>
      <c r="WH350" s="589"/>
      <c r="WI350" s="589"/>
      <c r="WJ350" s="589"/>
      <c r="WK350" s="589"/>
      <c r="WL350" s="589"/>
      <c r="WM350" s="589"/>
      <c r="WN350" s="589"/>
      <c r="WO350" s="589"/>
      <c r="WP350" s="589"/>
      <c r="WQ350" s="589"/>
      <c r="WR350" s="589"/>
      <c r="WS350" s="589"/>
      <c r="WT350" s="589"/>
      <c r="WU350" s="589"/>
      <c r="WV350" s="589"/>
      <c r="WW350" s="589"/>
      <c r="WX350" s="589"/>
      <c r="WY350" s="589"/>
      <c r="WZ350" s="589"/>
      <c r="XA350" s="589"/>
      <c r="XB350" s="589"/>
      <c r="XC350" s="589"/>
      <c r="XD350" s="589"/>
      <c r="XE350" s="589"/>
      <c r="XF350" s="589"/>
      <c r="XG350" s="589"/>
      <c r="XH350" s="589"/>
      <c r="XI350" s="589"/>
      <c r="XJ350" s="589"/>
      <c r="XK350" s="589"/>
      <c r="XL350" s="589"/>
      <c r="XM350" s="589"/>
      <c r="XN350" s="589"/>
      <c r="XO350" s="589"/>
      <c r="XP350" s="589"/>
      <c r="XQ350" s="589"/>
      <c r="XR350" s="589"/>
      <c r="XS350" s="589"/>
      <c r="XT350" s="589"/>
      <c r="XU350" s="589"/>
      <c r="XV350" s="589"/>
      <c r="XW350" s="589"/>
      <c r="XX350" s="589"/>
      <c r="XY350" s="589"/>
      <c r="XZ350" s="589"/>
      <c r="YA350" s="589"/>
      <c r="YB350" s="589"/>
      <c r="YC350" s="589"/>
      <c r="YD350" s="589"/>
      <c r="YE350" s="589"/>
      <c r="YF350" s="589"/>
      <c r="YG350" s="589"/>
      <c r="YH350" s="589"/>
      <c r="YI350" s="589"/>
      <c r="YJ350" s="589"/>
      <c r="YK350" s="589"/>
      <c r="YL350" s="589"/>
      <c r="YM350" s="589"/>
      <c r="YN350" s="589"/>
      <c r="YO350" s="589"/>
      <c r="YP350" s="589"/>
      <c r="YQ350" s="589"/>
      <c r="YR350" s="589"/>
      <c r="YS350" s="589"/>
      <c r="YT350" s="589"/>
      <c r="YU350" s="589"/>
      <c r="YV350" s="589"/>
      <c r="YW350" s="589"/>
      <c r="YX350" s="589"/>
      <c r="YY350" s="589"/>
      <c r="YZ350" s="589"/>
      <c r="ZA350" s="589"/>
      <c r="ZB350" s="589"/>
      <c r="ZC350" s="589"/>
      <c r="ZD350" s="589"/>
      <c r="ZE350" s="589"/>
      <c r="ZF350" s="589"/>
      <c r="ZG350" s="589"/>
      <c r="ZH350" s="589"/>
      <c r="ZI350" s="589"/>
      <c r="ZJ350" s="589"/>
      <c r="ZK350" s="589"/>
      <c r="ZL350" s="589"/>
      <c r="ZM350" s="589"/>
      <c r="ZN350" s="589"/>
      <c r="ZO350" s="589"/>
      <c r="ZP350" s="589"/>
      <c r="ZQ350" s="589"/>
      <c r="ZR350" s="589"/>
      <c r="ZS350" s="589"/>
      <c r="ZT350" s="589"/>
      <c r="ZU350" s="589"/>
      <c r="ZV350" s="589"/>
      <c r="ZW350" s="589"/>
      <c r="ZX350" s="589"/>
      <c r="ZY350" s="589"/>
      <c r="ZZ350" s="589"/>
      <c r="AAA350" s="589"/>
      <c r="AAB350" s="589"/>
      <c r="AAC350" s="589"/>
      <c r="AAD350" s="589"/>
      <c r="AAE350" s="589"/>
      <c r="AAF350" s="589"/>
      <c r="AAG350" s="589"/>
      <c r="AAH350" s="589"/>
      <c r="AAI350" s="589"/>
      <c r="AAJ350" s="589"/>
      <c r="AAK350" s="589"/>
      <c r="AAL350" s="589"/>
      <c r="AAM350" s="589"/>
      <c r="AAN350" s="589"/>
      <c r="AAO350" s="589"/>
      <c r="AAP350" s="589"/>
      <c r="AAQ350" s="589"/>
      <c r="AAR350" s="589"/>
      <c r="AAS350" s="589"/>
      <c r="AAT350" s="589"/>
      <c r="AAU350" s="589"/>
      <c r="AAV350" s="589"/>
      <c r="AAW350" s="589"/>
      <c r="AAX350" s="589"/>
      <c r="AAY350" s="589"/>
      <c r="AAZ350" s="589"/>
      <c r="ABA350" s="589"/>
      <c r="ABB350" s="589"/>
      <c r="ABC350" s="589"/>
      <c r="ABD350" s="589"/>
      <c r="ABE350" s="589"/>
      <c r="ABF350" s="589"/>
      <c r="ABG350" s="589"/>
    </row>
    <row r="351" spans="1:735">
      <c r="B351" s="1624" t="s">
        <v>4287</v>
      </c>
      <c r="C351" s="1625"/>
      <c r="D351" s="1625"/>
      <c r="E351" s="1625"/>
      <c r="F351" s="1625"/>
      <c r="G351" s="1625"/>
      <c r="H351" s="1625"/>
      <c r="I351" s="1625"/>
      <c r="J351" s="1625"/>
      <c r="K351" s="1625"/>
      <c r="L351" s="1625"/>
      <c r="M351" s="1625"/>
      <c r="N351" s="1625"/>
      <c r="O351" s="1625"/>
      <c r="P351" s="1626"/>
      <c r="Q351" s="1629"/>
      <c r="R351" s="1628"/>
      <c r="S351" s="1647"/>
      <c r="T351" s="1647"/>
      <c r="U351" s="1647"/>
      <c r="V351" s="1647"/>
      <c r="W351" s="1647"/>
      <c r="X351" s="1647"/>
      <c r="Y351" s="1647"/>
      <c r="Z351" s="1647"/>
      <c r="AA351" s="1647"/>
      <c r="AB351" s="1647"/>
      <c r="AC351" s="1647"/>
      <c r="AD351" s="1647"/>
      <c r="AE351" s="1647"/>
      <c r="AF351" s="1647"/>
      <c r="AG351" s="1647"/>
      <c r="AH351" s="1647"/>
      <c r="AI351" s="1647"/>
      <c r="AJ351" s="1647"/>
      <c r="AK351" s="1648"/>
      <c r="AL351" s="1900"/>
      <c r="AM351" s="1901"/>
      <c r="AN351" s="1901"/>
      <c r="AO351" s="1901"/>
      <c r="AP351" s="1901"/>
      <c r="AQ351" s="1901"/>
      <c r="AR351" s="1901"/>
      <c r="AS351" s="1707"/>
      <c r="AT351" s="1707"/>
      <c r="AU351" s="1707"/>
      <c r="AV351" s="1895"/>
      <c r="AW351" s="1916"/>
      <c r="AX351" s="1917"/>
      <c r="AY351" s="1917"/>
      <c r="AZ351" s="1917"/>
      <c r="BA351" s="1917"/>
      <c r="BB351" s="1917"/>
      <c r="BC351" s="1917"/>
      <c r="BD351" s="1917"/>
      <c r="BE351" s="1628"/>
      <c r="BF351" s="1663"/>
      <c r="BG351" s="1916"/>
      <c r="BH351" s="1927"/>
      <c r="BI351" s="1927"/>
      <c r="BJ351" s="1927"/>
      <c r="BK351" s="1927"/>
      <c r="BL351" s="1927"/>
      <c r="BM351" s="1927"/>
      <c r="BN351" s="1927"/>
      <c r="BO351" s="1927"/>
      <c r="BP351" s="1927"/>
      <c r="BQ351" s="1927"/>
      <c r="BR351" s="1927"/>
      <c r="BS351" s="1927"/>
      <c r="BT351" s="1927"/>
      <c r="BU351" s="1924"/>
      <c r="BV351" s="1925"/>
      <c r="BW351" s="589"/>
      <c r="BX351" s="589"/>
      <c r="BY351" s="589"/>
      <c r="BZ351" s="589"/>
      <c r="CA351" s="589"/>
      <c r="CB351" s="589"/>
      <c r="CC351" s="589"/>
      <c r="CD351" s="589"/>
      <c r="CE351" s="589"/>
      <c r="CF351" s="589"/>
      <c r="CG351" s="589"/>
      <c r="CH351" s="589"/>
      <c r="CI351" s="589"/>
      <c r="CJ351" s="589"/>
      <c r="CK351" s="589"/>
      <c r="CL351" s="589"/>
      <c r="CM351" s="589"/>
      <c r="CN351" s="589"/>
      <c r="CO351" s="589"/>
      <c r="CP351" s="589"/>
      <c r="CQ351" s="589"/>
      <c r="CR351" s="589"/>
      <c r="CS351" s="784"/>
      <c r="DM351" s="589"/>
      <c r="DN351" s="589"/>
      <c r="DO351" s="589"/>
      <c r="DP351" s="589"/>
      <c r="DQ351" s="589"/>
      <c r="DR351" s="589"/>
      <c r="DS351" s="589"/>
      <c r="DT351" s="589"/>
      <c r="DU351" s="589"/>
      <c r="DV351" s="589"/>
      <c r="DW351" s="589"/>
      <c r="DX351" s="589"/>
      <c r="DY351" s="589"/>
      <c r="DZ351" s="589"/>
      <c r="EA351" s="589"/>
      <c r="EB351" s="589"/>
      <c r="EC351" s="589"/>
      <c r="ED351" s="589"/>
      <c r="EE351" s="589"/>
      <c r="EF351" s="589"/>
      <c r="EG351" s="589"/>
      <c r="EH351" s="589"/>
      <c r="EI351" s="589"/>
      <c r="EJ351" s="589"/>
      <c r="EK351" s="589"/>
      <c r="EL351" s="589"/>
      <c r="EM351" s="589"/>
      <c r="EN351" s="589"/>
      <c r="EO351" s="589"/>
      <c r="EP351" s="589"/>
      <c r="EQ351" s="589"/>
      <c r="ER351" s="589"/>
      <c r="ES351" s="589"/>
      <c r="ET351" s="589"/>
      <c r="EU351" s="589"/>
      <c r="EV351" s="589"/>
      <c r="EW351" s="589"/>
      <c r="EX351" s="589"/>
      <c r="EY351" s="589"/>
      <c r="EZ351" s="589"/>
      <c r="FA351" s="589"/>
      <c r="FB351" s="589"/>
      <c r="FC351" s="589"/>
      <c r="FD351" s="589"/>
      <c r="FE351" s="589"/>
      <c r="FF351" s="589"/>
      <c r="FG351" s="589"/>
      <c r="FH351" s="589"/>
      <c r="FI351" s="589"/>
      <c r="FJ351" s="589"/>
      <c r="FK351" s="589"/>
      <c r="FL351" s="589"/>
      <c r="FM351" s="589"/>
      <c r="FN351" s="589"/>
      <c r="FO351" s="589"/>
      <c r="FP351" s="589"/>
      <c r="FQ351" s="589"/>
      <c r="FR351" s="589"/>
      <c r="FS351" s="589"/>
      <c r="FT351" s="589"/>
      <c r="FU351" s="589"/>
      <c r="FV351" s="589"/>
      <c r="FW351" s="589"/>
      <c r="FX351" s="589"/>
      <c r="FY351" s="589"/>
      <c r="FZ351" s="589"/>
      <c r="GA351" s="589"/>
      <c r="GB351" s="589"/>
      <c r="GC351" s="589"/>
      <c r="GD351" s="589"/>
      <c r="GE351" s="589"/>
      <c r="GF351" s="589"/>
      <c r="GG351" s="589"/>
      <c r="GH351" s="589"/>
      <c r="GI351" s="589"/>
      <c r="GJ351" s="589"/>
      <c r="GK351" s="589"/>
      <c r="GL351" s="589"/>
      <c r="GM351" s="589"/>
      <c r="GN351" s="589"/>
      <c r="GO351" s="589"/>
      <c r="GP351" s="589"/>
      <c r="GQ351" s="589"/>
      <c r="GR351" s="589"/>
      <c r="GS351" s="589"/>
      <c r="GT351" s="589"/>
      <c r="GU351" s="589"/>
      <c r="GV351" s="589"/>
      <c r="GW351" s="589"/>
      <c r="GX351" s="589"/>
      <c r="GY351" s="589"/>
      <c r="GZ351" s="589"/>
      <c r="HA351" s="589"/>
      <c r="HB351" s="589"/>
      <c r="HC351" s="589"/>
      <c r="HD351" s="589"/>
      <c r="HE351" s="589"/>
      <c r="HF351" s="589"/>
      <c r="HG351" s="589"/>
      <c r="HH351" s="589"/>
      <c r="HI351" s="589"/>
      <c r="HJ351" s="589"/>
      <c r="HK351" s="589"/>
      <c r="HL351" s="589"/>
      <c r="HM351" s="589"/>
      <c r="HN351" s="589"/>
      <c r="HO351" s="589"/>
      <c r="HP351" s="589"/>
      <c r="HQ351" s="589"/>
      <c r="HR351" s="589"/>
      <c r="HS351" s="589"/>
      <c r="HT351" s="589"/>
      <c r="HU351" s="589"/>
      <c r="HV351" s="589"/>
      <c r="HW351" s="589"/>
      <c r="HX351" s="589"/>
      <c r="HY351" s="589"/>
      <c r="HZ351" s="589"/>
      <c r="IA351" s="589"/>
      <c r="IB351" s="589"/>
      <c r="IC351" s="589"/>
      <c r="ID351" s="589"/>
      <c r="IE351" s="589"/>
      <c r="IF351" s="589"/>
      <c r="IG351" s="589"/>
      <c r="IH351" s="589"/>
      <c r="II351" s="589"/>
      <c r="IJ351" s="589"/>
      <c r="IK351" s="589"/>
      <c r="IL351" s="589"/>
      <c r="IM351" s="589"/>
      <c r="IN351" s="589"/>
      <c r="IO351" s="589"/>
      <c r="IP351" s="589"/>
      <c r="IQ351" s="589"/>
      <c r="IR351" s="589"/>
      <c r="IS351" s="589"/>
      <c r="IT351" s="589"/>
      <c r="IU351" s="589"/>
      <c r="IV351" s="589"/>
      <c r="IW351" s="589"/>
      <c r="IX351" s="589"/>
      <c r="IY351" s="589"/>
      <c r="IZ351" s="589"/>
      <c r="JA351" s="589"/>
      <c r="JB351" s="589"/>
      <c r="JC351" s="589"/>
      <c r="JD351" s="589"/>
      <c r="JE351" s="589"/>
      <c r="JF351" s="589"/>
      <c r="JG351" s="589"/>
      <c r="JH351" s="589"/>
      <c r="JI351" s="589"/>
      <c r="JJ351" s="589"/>
      <c r="JK351" s="589"/>
      <c r="JL351" s="589"/>
      <c r="JM351" s="589"/>
      <c r="JN351" s="589"/>
      <c r="JO351" s="589"/>
      <c r="JP351" s="589"/>
      <c r="JQ351" s="589"/>
      <c r="JR351" s="589"/>
      <c r="JS351" s="589"/>
      <c r="JT351" s="589"/>
      <c r="JU351" s="589"/>
      <c r="JV351" s="589"/>
      <c r="JW351" s="589"/>
      <c r="JX351" s="589"/>
      <c r="JY351" s="589"/>
      <c r="JZ351" s="589"/>
      <c r="KA351" s="589"/>
      <c r="KB351" s="589"/>
      <c r="KC351" s="589"/>
      <c r="KD351" s="589"/>
      <c r="KE351" s="589"/>
      <c r="KF351" s="589"/>
      <c r="KG351" s="589"/>
      <c r="KH351" s="589"/>
      <c r="KI351" s="589"/>
      <c r="KJ351" s="589"/>
      <c r="KK351" s="589"/>
      <c r="KL351" s="589"/>
      <c r="KM351" s="589"/>
      <c r="KN351" s="589"/>
      <c r="KO351" s="589"/>
      <c r="KP351" s="589"/>
      <c r="KQ351" s="589"/>
      <c r="KR351" s="589"/>
      <c r="KS351" s="589"/>
      <c r="KT351" s="589"/>
      <c r="KU351" s="589"/>
      <c r="KV351" s="589"/>
      <c r="KW351" s="589"/>
      <c r="KX351" s="589"/>
      <c r="KY351" s="589"/>
      <c r="KZ351" s="589"/>
      <c r="LA351" s="589"/>
      <c r="LB351" s="589"/>
      <c r="LC351" s="589"/>
      <c r="LD351" s="589"/>
      <c r="LE351" s="589"/>
      <c r="LF351" s="589"/>
      <c r="LG351" s="589"/>
      <c r="LH351" s="589"/>
      <c r="LI351" s="589"/>
      <c r="LJ351" s="589"/>
      <c r="LK351" s="589"/>
      <c r="LL351" s="589"/>
      <c r="LM351" s="589"/>
      <c r="LN351" s="589"/>
      <c r="LO351" s="589"/>
      <c r="LP351" s="589"/>
      <c r="LQ351" s="589"/>
      <c r="LR351" s="589"/>
      <c r="LS351" s="589"/>
      <c r="LT351" s="589"/>
      <c r="LU351" s="589"/>
      <c r="LV351" s="589"/>
      <c r="LW351" s="589"/>
      <c r="LX351" s="589"/>
      <c r="LY351" s="589"/>
      <c r="LZ351" s="589"/>
      <c r="MA351" s="589"/>
      <c r="MB351" s="589"/>
      <c r="MC351" s="589"/>
      <c r="MD351" s="589"/>
      <c r="ME351" s="589"/>
      <c r="MF351" s="589"/>
      <c r="MG351" s="589"/>
      <c r="MH351" s="589"/>
      <c r="MI351" s="589"/>
      <c r="MJ351" s="589"/>
      <c r="MK351" s="589"/>
      <c r="ML351" s="589"/>
      <c r="MM351" s="589"/>
      <c r="MN351" s="589"/>
      <c r="MO351" s="589"/>
      <c r="MP351" s="589"/>
      <c r="MQ351" s="589"/>
      <c r="MR351" s="589"/>
      <c r="MS351" s="589"/>
      <c r="MT351" s="589"/>
      <c r="MU351" s="589"/>
      <c r="MV351" s="589"/>
      <c r="MW351" s="589"/>
      <c r="MX351" s="589"/>
      <c r="MY351" s="589"/>
      <c r="MZ351" s="589"/>
      <c r="NA351" s="589"/>
      <c r="NB351" s="589"/>
      <c r="NC351" s="589"/>
      <c r="ND351" s="589"/>
      <c r="NE351" s="589"/>
      <c r="NF351" s="589"/>
      <c r="NG351" s="589"/>
      <c r="NH351" s="589"/>
      <c r="NI351" s="589"/>
      <c r="NJ351" s="589"/>
      <c r="NK351" s="589"/>
      <c r="NL351" s="589"/>
      <c r="NM351" s="589"/>
      <c r="NN351" s="589"/>
      <c r="NO351" s="589"/>
      <c r="NP351" s="589"/>
      <c r="NQ351" s="589"/>
      <c r="NR351" s="589"/>
      <c r="NS351" s="589"/>
      <c r="NT351" s="589"/>
      <c r="NU351" s="589"/>
      <c r="NV351" s="589"/>
      <c r="NW351" s="589"/>
      <c r="NX351" s="589"/>
      <c r="NY351" s="589"/>
      <c r="NZ351" s="589"/>
      <c r="OA351" s="589"/>
      <c r="OB351" s="589"/>
      <c r="OC351" s="589"/>
      <c r="OD351" s="589"/>
      <c r="OE351" s="589"/>
      <c r="OF351" s="589"/>
      <c r="OG351" s="589"/>
      <c r="OH351" s="589"/>
      <c r="OI351" s="589"/>
      <c r="OJ351" s="589"/>
      <c r="OK351" s="589"/>
      <c r="OL351" s="589"/>
      <c r="OM351" s="589"/>
      <c r="ON351" s="589"/>
      <c r="OO351" s="589"/>
      <c r="OP351" s="589"/>
      <c r="OQ351" s="589"/>
      <c r="OR351" s="589"/>
      <c r="OS351" s="589"/>
      <c r="OT351" s="589"/>
      <c r="OU351" s="589"/>
      <c r="OV351" s="589"/>
      <c r="OW351" s="589"/>
      <c r="OX351" s="589"/>
      <c r="OY351" s="589"/>
      <c r="OZ351" s="589"/>
      <c r="PA351" s="589"/>
      <c r="PB351" s="589"/>
      <c r="PC351" s="589"/>
      <c r="PD351" s="589"/>
      <c r="PE351" s="589"/>
      <c r="PF351" s="589"/>
      <c r="PG351" s="589"/>
      <c r="PH351" s="589"/>
      <c r="PI351" s="589"/>
      <c r="PJ351" s="589"/>
      <c r="PK351" s="589"/>
      <c r="PL351" s="589"/>
      <c r="PM351" s="589"/>
      <c r="PN351" s="589"/>
      <c r="PO351" s="589"/>
      <c r="PP351" s="589"/>
      <c r="PQ351" s="589"/>
      <c r="PR351" s="589"/>
      <c r="PS351" s="589"/>
      <c r="PT351" s="589"/>
      <c r="PU351" s="589"/>
      <c r="PV351" s="589"/>
      <c r="PW351" s="589"/>
      <c r="PX351" s="589"/>
      <c r="PY351" s="589"/>
      <c r="PZ351" s="589"/>
      <c r="QA351" s="589"/>
      <c r="QB351" s="589"/>
      <c r="QC351" s="589"/>
      <c r="QD351" s="589"/>
      <c r="QE351" s="589"/>
      <c r="QF351" s="589"/>
      <c r="QG351" s="589"/>
      <c r="QH351" s="589"/>
      <c r="QI351" s="589"/>
      <c r="QJ351" s="589"/>
      <c r="QK351" s="589"/>
      <c r="QL351" s="589"/>
      <c r="QM351" s="589"/>
      <c r="QN351" s="589"/>
      <c r="QO351" s="589"/>
      <c r="QP351" s="589"/>
      <c r="QQ351" s="589"/>
      <c r="QR351" s="589"/>
      <c r="QS351" s="589"/>
      <c r="QT351" s="589"/>
      <c r="QU351" s="589"/>
      <c r="QV351" s="589"/>
      <c r="QW351" s="589"/>
      <c r="QX351" s="589"/>
      <c r="QY351" s="589"/>
      <c r="QZ351" s="589"/>
      <c r="RA351" s="589"/>
      <c r="RB351" s="589"/>
      <c r="RC351" s="589"/>
      <c r="RD351" s="589"/>
      <c r="RE351" s="589"/>
      <c r="RF351" s="589"/>
      <c r="RG351" s="589"/>
      <c r="RH351" s="589"/>
      <c r="RI351" s="589"/>
      <c r="RJ351" s="589"/>
      <c r="RK351" s="589"/>
      <c r="RL351" s="589"/>
      <c r="RM351" s="589"/>
      <c r="RN351" s="589"/>
      <c r="RO351" s="589"/>
      <c r="RP351" s="589"/>
      <c r="RQ351" s="589"/>
      <c r="RR351" s="589"/>
      <c r="RS351" s="589"/>
      <c r="RT351" s="589"/>
      <c r="RU351" s="589"/>
      <c r="RV351" s="589"/>
      <c r="RW351" s="589"/>
      <c r="RX351" s="589"/>
      <c r="RY351" s="589"/>
      <c r="RZ351" s="589"/>
      <c r="SA351" s="589"/>
      <c r="SB351" s="589"/>
      <c r="SC351" s="589"/>
      <c r="SD351" s="589"/>
      <c r="SE351" s="589"/>
      <c r="SF351" s="589"/>
      <c r="SG351" s="589"/>
      <c r="SH351" s="589"/>
      <c r="SI351" s="589"/>
      <c r="SJ351" s="589"/>
      <c r="SK351" s="589"/>
      <c r="SL351" s="589"/>
      <c r="SM351" s="589"/>
      <c r="SN351" s="589"/>
      <c r="SO351" s="589"/>
      <c r="SP351" s="589"/>
      <c r="SQ351" s="589"/>
      <c r="SR351" s="589"/>
      <c r="SS351" s="589"/>
      <c r="ST351" s="589"/>
      <c r="SU351" s="589"/>
      <c r="SV351" s="589"/>
      <c r="SW351" s="589"/>
      <c r="SX351" s="589"/>
      <c r="SY351" s="589"/>
      <c r="SZ351" s="589"/>
      <c r="TA351" s="589"/>
      <c r="TB351" s="589"/>
      <c r="TC351" s="589"/>
      <c r="TD351" s="589"/>
      <c r="TE351" s="589"/>
      <c r="TF351" s="589"/>
      <c r="TG351" s="589"/>
      <c r="TH351" s="589"/>
      <c r="TI351" s="589"/>
      <c r="TJ351" s="589"/>
      <c r="TK351" s="589"/>
      <c r="TL351" s="589"/>
      <c r="TM351" s="589"/>
      <c r="TN351" s="589"/>
      <c r="TO351" s="589"/>
      <c r="TP351" s="589"/>
      <c r="TQ351" s="589"/>
      <c r="TR351" s="589"/>
      <c r="TS351" s="589"/>
      <c r="TT351" s="589"/>
      <c r="TU351" s="589"/>
      <c r="TV351" s="589"/>
      <c r="TW351" s="589"/>
      <c r="TX351" s="589"/>
      <c r="TY351" s="589"/>
      <c r="TZ351" s="589"/>
      <c r="UA351" s="589"/>
      <c r="UB351" s="589"/>
      <c r="UC351" s="589"/>
      <c r="UD351" s="589"/>
      <c r="UE351" s="589"/>
      <c r="UF351" s="589"/>
      <c r="UG351" s="589"/>
      <c r="UH351" s="589"/>
      <c r="UI351" s="589"/>
      <c r="UJ351" s="589"/>
      <c r="UK351" s="589"/>
      <c r="UL351" s="589"/>
      <c r="UM351" s="589"/>
      <c r="UN351" s="589"/>
      <c r="UO351" s="589"/>
      <c r="UP351" s="589"/>
      <c r="UQ351" s="589"/>
      <c r="UR351" s="589"/>
      <c r="US351" s="589"/>
      <c r="UT351" s="589"/>
      <c r="UU351" s="589"/>
      <c r="UV351" s="589"/>
      <c r="UW351" s="589"/>
      <c r="UX351" s="589"/>
      <c r="UY351" s="589"/>
      <c r="UZ351" s="589"/>
      <c r="VA351" s="589"/>
      <c r="VB351" s="589"/>
      <c r="VC351" s="589"/>
      <c r="VD351" s="589"/>
      <c r="VE351" s="589"/>
      <c r="VF351" s="589"/>
      <c r="VG351" s="589"/>
      <c r="VH351" s="589"/>
      <c r="VI351" s="589"/>
      <c r="VJ351" s="589"/>
      <c r="VK351" s="589"/>
      <c r="VL351" s="589"/>
      <c r="VM351" s="589"/>
      <c r="VN351" s="589"/>
      <c r="VO351" s="589"/>
      <c r="VP351" s="589"/>
      <c r="VQ351" s="589"/>
      <c r="VR351" s="589"/>
      <c r="VS351" s="589"/>
      <c r="VT351" s="589"/>
      <c r="VU351" s="589"/>
      <c r="VV351" s="589"/>
      <c r="VW351" s="589"/>
      <c r="VX351" s="589"/>
      <c r="VY351" s="589"/>
      <c r="VZ351" s="589"/>
      <c r="WA351" s="589"/>
      <c r="WB351" s="589"/>
      <c r="WC351" s="589"/>
      <c r="WD351" s="589"/>
      <c r="WE351" s="589"/>
      <c r="WF351" s="589"/>
      <c r="WG351" s="589"/>
      <c r="WH351" s="589"/>
      <c r="WI351" s="589"/>
      <c r="WJ351" s="589"/>
      <c r="WK351" s="589"/>
      <c r="WL351" s="589"/>
      <c r="WM351" s="589"/>
      <c r="WN351" s="589"/>
      <c r="WO351" s="589"/>
      <c r="WP351" s="589"/>
      <c r="WQ351" s="589"/>
      <c r="WR351" s="589"/>
      <c r="WS351" s="589"/>
      <c r="WT351" s="589"/>
      <c r="WU351" s="589"/>
      <c r="WV351" s="589"/>
      <c r="WW351" s="589"/>
      <c r="WX351" s="589"/>
      <c r="WY351" s="589"/>
      <c r="WZ351" s="589"/>
      <c r="XA351" s="589"/>
      <c r="XB351" s="589"/>
      <c r="XC351" s="589"/>
      <c r="XD351" s="589"/>
      <c r="XE351" s="589"/>
      <c r="XF351" s="589"/>
      <c r="XG351" s="589"/>
      <c r="XH351" s="589"/>
      <c r="XI351" s="589"/>
      <c r="XJ351" s="589"/>
      <c r="XK351" s="589"/>
      <c r="XL351" s="589"/>
      <c r="XM351" s="589"/>
      <c r="XN351" s="589"/>
      <c r="XO351" s="589"/>
      <c r="XP351" s="589"/>
      <c r="XQ351" s="589"/>
      <c r="XR351" s="589"/>
      <c r="XS351" s="589"/>
      <c r="XT351" s="589"/>
      <c r="XU351" s="589"/>
      <c r="XV351" s="589"/>
      <c r="XW351" s="589"/>
      <c r="XX351" s="589"/>
      <c r="XY351" s="589"/>
      <c r="XZ351" s="589"/>
      <c r="YA351" s="589"/>
      <c r="YB351" s="589"/>
      <c r="YC351" s="589"/>
      <c r="YD351" s="589"/>
      <c r="YE351" s="589"/>
      <c r="YF351" s="589"/>
      <c r="YG351" s="589"/>
      <c r="YH351" s="589"/>
      <c r="YI351" s="589"/>
      <c r="YJ351" s="589"/>
      <c r="YK351" s="589"/>
      <c r="YL351" s="589"/>
      <c r="YM351" s="589"/>
      <c r="YN351" s="589"/>
      <c r="YO351" s="589"/>
      <c r="YP351" s="589"/>
      <c r="YQ351" s="589"/>
      <c r="YR351" s="589"/>
      <c r="YS351" s="589"/>
      <c r="YT351" s="589"/>
      <c r="YU351" s="589"/>
      <c r="YV351" s="589"/>
      <c r="YW351" s="589"/>
      <c r="YX351" s="589"/>
      <c r="YY351" s="589"/>
      <c r="YZ351" s="589"/>
      <c r="ZA351" s="589"/>
      <c r="ZB351" s="589"/>
      <c r="ZC351" s="589"/>
      <c r="ZD351" s="589"/>
      <c r="ZE351" s="589"/>
      <c r="ZF351" s="589"/>
      <c r="ZG351" s="589"/>
      <c r="ZH351" s="589"/>
      <c r="ZI351" s="589"/>
      <c r="ZJ351" s="589"/>
      <c r="ZK351" s="589"/>
      <c r="ZL351" s="589"/>
      <c r="ZM351" s="589"/>
      <c r="ZN351" s="589"/>
      <c r="ZO351" s="589"/>
      <c r="ZP351" s="589"/>
      <c r="ZQ351" s="589"/>
      <c r="ZR351" s="589"/>
      <c r="ZS351" s="589"/>
      <c r="ZT351" s="589"/>
      <c r="ZU351" s="589"/>
      <c r="ZV351" s="589"/>
      <c r="ZW351" s="589"/>
      <c r="ZX351" s="589"/>
      <c r="ZY351" s="589"/>
      <c r="ZZ351" s="589"/>
      <c r="AAA351" s="589"/>
      <c r="AAB351" s="589"/>
      <c r="AAC351" s="589"/>
      <c r="AAD351" s="589"/>
      <c r="AAE351" s="589"/>
      <c r="AAF351" s="589"/>
      <c r="AAG351" s="589"/>
      <c r="AAH351" s="589"/>
      <c r="AAI351" s="589"/>
      <c r="AAJ351" s="589"/>
      <c r="AAK351" s="589"/>
      <c r="AAL351" s="589"/>
      <c r="AAM351" s="589"/>
      <c r="AAN351" s="589"/>
      <c r="AAO351" s="589"/>
      <c r="AAP351" s="589"/>
      <c r="AAQ351" s="589"/>
      <c r="AAR351" s="589"/>
      <c r="AAS351" s="589"/>
      <c r="AAT351" s="589"/>
      <c r="AAU351" s="589"/>
      <c r="AAV351" s="589"/>
      <c r="AAW351" s="589"/>
      <c r="AAX351" s="589"/>
      <c r="AAY351" s="589"/>
      <c r="AAZ351" s="589"/>
      <c r="ABA351" s="589"/>
      <c r="ABB351" s="589"/>
      <c r="ABC351" s="589"/>
      <c r="ABD351" s="589"/>
      <c r="ABE351" s="589"/>
      <c r="ABF351" s="589"/>
      <c r="ABG351" s="589"/>
    </row>
    <row r="352" spans="1:735">
      <c r="B352" s="1651"/>
      <c r="C352" s="1652"/>
      <c r="D352" s="1652"/>
      <c r="E352" s="1652"/>
      <c r="F352" s="1652"/>
      <c r="G352" s="1652"/>
      <c r="H352" s="1652"/>
      <c r="I352" s="1652"/>
      <c r="J352" s="1652"/>
      <c r="K352" s="1652"/>
      <c r="L352" s="1652"/>
      <c r="M352" s="1652"/>
      <c r="N352" s="1652"/>
      <c r="O352" s="1652"/>
      <c r="P352" s="1653"/>
      <c r="Q352" s="1629"/>
      <c r="R352" s="1628"/>
      <c r="S352" s="1649"/>
      <c r="T352" s="1649"/>
      <c r="U352" s="1649"/>
      <c r="V352" s="1649"/>
      <c r="W352" s="1649"/>
      <c r="X352" s="1649"/>
      <c r="Y352" s="1649"/>
      <c r="Z352" s="1649"/>
      <c r="AA352" s="1649"/>
      <c r="AB352" s="1649"/>
      <c r="AC352" s="1649"/>
      <c r="AD352" s="1649"/>
      <c r="AE352" s="1649"/>
      <c r="AF352" s="1649"/>
      <c r="AG352" s="1649"/>
      <c r="AH352" s="1649"/>
      <c r="AI352" s="1649"/>
      <c r="AJ352" s="1649"/>
      <c r="AK352" s="1650"/>
      <c r="AL352" s="1902"/>
      <c r="AM352" s="1903"/>
      <c r="AN352" s="1903"/>
      <c r="AO352" s="1903"/>
      <c r="AP352" s="1903"/>
      <c r="AQ352" s="1903"/>
      <c r="AR352" s="1903"/>
      <c r="AS352" s="1896"/>
      <c r="AT352" s="1896"/>
      <c r="AU352" s="1896"/>
      <c r="AV352" s="1897"/>
      <c r="AW352" s="1916"/>
      <c r="AX352" s="1917"/>
      <c r="AY352" s="1917"/>
      <c r="AZ352" s="1917"/>
      <c r="BA352" s="1917"/>
      <c r="BB352" s="1917"/>
      <c r="BC352" s="1917"/>
      <c r="BD352" s="1917"/>
      <c r="BE352" s="1628"/>
      <c r="BF352" s="1663"/>
      <c r="BG352" s="1916"/>
      <c r="BH352" s="1927"/>
      <c r="BI352" s="1927"/>
      <c r="BJ352" s="1927"/>
      <c r="BK352" s="1927"/>
      <c r="BL352" s="1927"/>
      <c r="BM352" s="1927"/>
      <c r="BN352" s="1927"/>
      <c r="BO352" s="1927"/>
      <c r="BP352" s="1927"/>
      <c r="BQ352" s="1927"/>
      <c r="BR352" s="1927"/>
      <c r="BS352" s="1927"/>
      <c r="BT352" s="1927"/>
      <c r="BU352" s="1924"/>
      <c r="BV352" s="1925"/>
      <c r="BW352" s="589"/>
      <c r="BX352" s="589"/>
      <c r="BY352" s="589"/>
      <c r="BZ352" s="589"/>
      <c r="CA352" s="589"/>
      <c r="CB352" s="589"/>
      <c r="CC352" s="589"/>
      <c r="CD352" s="589"/>
      <c r="CE352" s="589"/>
      <c r="CF352" s="589"/>
      <c r="CG352" s="589"/>
      <c r="CH352" s="589"/>
      <c r="CI352" s="589"/>
      <c r="CJ352" s="589"/>
      <c r="CK352" s="589"/>
      <c r="CL352" s="589"/>
      <c r="CM352" s="589"/>
      <c r="CN352" s="589"/>
      <c r="CO352" s="589"/>
      <c r="CP352" s="589"/>
      <c r="CQ352" s="589"/>
      <c r="CR352" s="589"/>
      <c r="CS352" s="784"/>
      <c r="DM352" s="589"/>
      <c r="DN352" s="589"/>
      <c r="DO352" s="589"/>
      <c r="DP352" s="589"/>
      <c r="DQ352" s="589"/>
      <c r="DR352" s="589"/>
      <c r="DS352" s="589"/>
      <c r="DT352" s="589"/>
      <c r="DU352" s="589"/>
      <c r="DV352" s="589"/>
      <c r="DW352" s="589"/>
      <c r="DX352" s="589"/>
      <c r="DY352" s="589"/>
      <c r="DZ352" s="589"/>
      <c r="EA352" s="589"/>
      <c r="EB352" s="589"/>
      <c r="EC352" s="589"/>
      <c r="ED352" s="589"/>
      <c r="EE352" s="589"/>
      <c r="EF352" s="589"/>
      <c r="EG352" s="589"/>
      <c r="EH352" s="589"/>
      <c r="EI352" s="589"/>
      <c r="EJ352" s="589"/>
      <c r="EK352" s="589"/>
      <c r="EL352" s="589"/>
      <c r="EM352" s="589"/>
      <c r="EN352" s="589"/>
      <c r="EO352" s="589"/>
      <c r="EP352" s="589"/>
      <c r="EQ352" s="589"/>
      <c r="ER352" s="589"/>
      <c r="ES352" s="589"/>
      <c r="ET352" s="589"/>
      <c r="EU352" s="589"/>
      <c r="EV352" s="589"/>
      <c r="EW352" s="589"/>
      <c r="EX352" s="589"/>
      <c r="EY352" s="589"/>
      <c r="EZ352" s="589"/>
      <c r="FA352" s="589"/>
      <c r="FB352" s="589"/>
      <c r="FC352" s="589"/>
      <c r="FD352" s="589"/>
      <c r="FE352" s="589"/>
      <c r="FF352" s="589"/>
      <c r="FG352" s="589"/>
      <c r="FH352" s="589"/>
      <c r="FI352" s="589"/>
      <c r="FJ352" s="589"/>
      <c r="FK352" s="589"/>
      <c r="FL352" s="589"/>
      <c r="FM352" s="589"/>
      <c r="FN352" s="589"/>
      <c r="FO352" s="589"/>
      <c r="FP352" s="589"/>
      <c r="FQ352" s="589"/>
      <c r="FR352" s="589"/>
      <c r="FS352" s="589"/>
      <c r="FT352" s="589"/>
      <c r="FU352" s="589"/>
      <c r="FV352" s="589"/>
      <c r="FW352" s="589"/>
      <c r="FX352" s="589"/>
      <c r="FY352" s="589"/>
      <c r="FZ352" s="589"/>
      <c r="GA352" s="589"/>
      <c r="GB352" s="589"/>
      <c r="GC352" s="589"/>
      <c r="GD352" s="589"/>
      <c r="GE352" s="589"/>
      <c r="GF352" s="589"/>
      <c r="GG352" s="589"/>
      <c r="GH352" s="589"/>
      <c r="GI352" s="589"/>
      <c r="GJ352" s="589"/>
      <c r="GK352" s="589"/>
      <c r="GL352" s="589"/>
      <c r="GM352" s="589"/>
      <c r="GN352" s="589"/>
      <c r="GO352" s="589"/>
      <c r="GP352" s="589"/>
      <c r="GQ352" s="589"/>
      <c r="GR352" s="589"/>
      <c r="GS352" s="589"/>
      <c r="GT352" s="589"/>
      <c r="GU352" s="589"/>
      <c r="GV352" s="589"/>
      <c r="GW352" s="589"/>
      <c r="GX352" s="589"/>
      <c r="GY352" s="589"/>
      <c r="GZ352" s="589"/>
      <c r="HA352" s="589"/>
      <c r="HB352" s="589"/>
      <c r="HC352" s="589"/>
      <c r="HD352" s="589"/>
      <c r="HE352" s="589"/>
      <c r="HF352" s="589"/>
      <c r="HG352" s="589"/>
      <c r="HH352" s="589"/>
      <c r="HI352" s="589"/>
      <c r="HJ352" s="589"/>
      <c r="HK352" s="589"/>
      <c r="HL352" s="589"/>
      <c r="HM352" s="589"/>
      <c r="HN352" s="589"/>
      <c r="HO352" s="589"/>
      <c r="HP352" s="589"/>
      <c r="HQ352" s="589"/>
      <c r="HR352" s="589"/>
      <c r="HS352" s="589"/>
      <c r="HT352" s="589"/>
      <c r="HU352" s="589"/>
      <c r="HV352" s="589"/>
      <c r="HW352" s="589"/>
      <c r="HX352" s="589"/>
      <c r="HY352" s="589"/>
      <c r="HZ352" s="589"/>
      <c r="IA352" s="589"/>
      <c r="IB352" s="589"/>
      <c r="IC352" s="589"/>
      <c r="ID352" s="589"/>
      <c r="IE352" s="589"/>
      <c r="IF352" s="589"/>
      <c r="IG352" s="589"/>
      <c r="IH352" s="589"/>
      <c r="II352" s="589"/>
      <c r="IJ352" s="589"/>
      <c r="IK352" s="589"/>
      <c r="IL352" s="589"/>
      <c r="IM352" s="589"/>
      <c r="IN352" s="589"/>
      <c r="IO352" s="589"/>
      <c r="IP352" s="589"/>
      <c r="IQ352" s="589"/>
      <c r="IR352" s="589"/>
      <c r="IS352" s="589"/>
      <c r="IT352" s="589"/>
      <c r="IU352" s="589"/>
      <c r="IV352" s="589"/>
      <c r="IW352" s="589"/>
      <c r="IX352" s="589"/>
      <c r="IY352" s="589"/>
      <c r="IZ352" s="589"/>
      <c r="JA352" s="589"/>
      <c r="JB352" s="589"/>
      <c r="JC352" s="589"/>
      <c r="JD352" s="589"/>
      <c r="JE352" s="589"/>
      <c r="JF352" s="589"/>
      <c r="JG352" s="589"/>
      <c r="JH352" s="589"/>
      <c r="JI352" s="589"/>
      <c r="JJ352" s="589"/>
      <c r="JK352" s="589"/>
      <c r="JL352" s="589"/>
      <c r="JM352" s="589"/>
      <c r="JN352" s="589"/>
      <c r="JO352" s="589"/>
      <c r="JP352" s="589"/>
      <c r="JQ352" s="589"/>
      <c r="JR352" s="589"/>
      <c r="JS352" s="589"/>
      <c r="JT352" s="589"/>
      <c r="JU352" s="589"/>
      <c r="JV352" s="589"/>
      <c r="JW352" s="589"/>
      <c r="JX352" s="589"/>
      <c r="JY352" s="589"/>
      <c r="JZ352" s="589"/>
      <c r="KA352" s="589"/>
      <c r="KB352" s="589"/>
      <c r="KC352" s="589"/>
      <c r="KD352" s="589"/>
      <c r="KE352" s="589"/>
      <c r="KF352" s="589"/>
      <c r="KG352" s="589"/>
      <c r="KH352" s="589"/>
      <c r="KI352" s="589"/>
      <c r="KJ352" s="589"/>
      <c r="KK352" s="589"/>
      <c r="KL352" s="589"/>
      <c r="KM352" s="589"/>
      <c r="KN352" s="589"/>
      <c r="KO352" s="589"/>
      <c r="KP352" s="589"/>
      <c r="KQ352" s="589"/>
      <c r="KR352" s="589"/>
      <c r="KS352" s="589"/>
      <c r="KT352" s="589"/>
      <c r="KU352" s="589"/>
      <c r="KV352" s="589"/>
      <c r="KW352" s="589"/>
      <c r="KX352" s="589"/>
      <c r="KY352" s="589"/>
      <c r="KZ352" s="589"/>
      <c r="LA352" s="589"/>
      <c r="LB352" s="589"/>
      <c r="LC352" s="589"/>
      <c r="LD352" s="589"/>
      <c r="LE352" s="589"/>
      <c r="LF352" s="589"/>
      <c r="LG352" s="589"/>
      <c r="LH352" s="589"/>
      <c r="LI352" s="589"/>
      <c r="LJ352" s="589"/>
      <c r="LK352" s="589"/>
      <c r="LL352" s="589"/>
      <c r="LM352" s="589"/>
      <c r="LN352" s="589"/>
      <c r="LO352" s="589"/>
      <c r="LP352" s="589"/>
      <c r="LQ352" s="589"/>
      <c r="LR352" s="589"/>
      <c r="LS352" s="589"/>
      <c r="LT352" s="589"/>
      <c r="LU352" s="589"/>
      <c r="LV352" s="589"/>
      <c r="LW352" s="589"/>
      <c r="LX352" s="589"/>
      <c r="LY352" s="589"/>
      <c r="LZ352" s="589"/>
      <c r="MA352" s="589"/>
      <c r="MB352" s="589"/>
      <c r="MC352" s="589"/>
      <c r="MD352" s="589"/>
      <c r="ME352" s="589"/>
      <c r="MF352" s="589"/>
      <c r="MG352" s="589"/>
      <c r="MH352" s="589"/>
      <c r="MI352" s="589"/>
      <c r="MJ352" s="589"/>
      <c r="MK352" s="589"/>
      <c r="ML352" s="589"/>
      <c r="MM352" s="589"/>
      <c r="MN352" s="589"/>
      <c r="MO352" s="589"/>
      <c r="MP352" s="589"/>
      <c r="MQ352" s="589"/>
      <c r="MR352" s="589"/>
      <c r="MS352" s="589"/>
      <c r="MT352" s="589"/>
      <c r="MU352" s="589"/>
      <c r="MV352" s="589"/>
      <c r="MW352" s="589"/>
      <c r="MX352" s="589"/>
      <c r="MY352" s="589"/>
      <c r="MZ352" s="589"/>
      <c r="NA352" s="589"/>
      <c r="NB352" s="589"/>
      <c r="NC352" s="589"/>
      <c r="ND352" s="589"/>
      <c r="NE352" s="589"/>
      <c r="NF352" s="589"/>
      <c r="NG352" s="589"/>
      <c r="NH352" s="589"/>
      <c r="NI352" s="589"/>
      <c r="NJ352" s="589"/>
      <c r="NK352" s="589"/>
      <c r="NL352" s="589"/>
      <c r="NM352" s="589"/>
      <c r="NN352" s="589"/>
      <c r="NO352" s="589"/>
      <c r="NP352" s="589"/>
      <c r="NQ352" s="589"/>
      <c r="NR352" s="589"/>
      <c r="NS352" s="589"/>
      <c r="NT352" s="589"/>
      <c r="NU352" s="589"/>
      <c r="NV352" s="589"/>
      <c r="NW352" s="589"/>
      <c r="NX352" s="589"/>
      <c r="NY352" s="589"/>
      <c r="NZ352" s="589"/>
      <c r="OA352" s="589"/>
      <c r="OB352" s="589"/>
      <c r="OC352" s="589"/>
      <c r="OD352" s="589"/>
      <c r="OE352" s="589"/>
      <c r="OF352" s="589"/>
      <c r="OG352" s="589"/>
      <c r="OH352" s="589"/>
      <c r="OI352" s="589"/>
      <c r="OJ352" s="589"/>
      <c r="OK352" s="589"/>
      <c r="OL352" s="589"/>
      <c r="OM352" s="589"/>
      <c r="ON352" s="589"/>
      <c r="OO352" s="589"/>
      <c r="OP352" s="589"/>
      <c r="OQ352" s="589"/>
      <c r="OR352" s="589"/>
      <c r="OS352" s="589"/>
      <c r="OT352" s="589"/>
      <c r="OU352" s="589"/>
      <c r="OV352" s="589"/>
      <c r="OW352" s="589"/>
      <c r="OX352" s="589"/>
      <c r="OY352" s="589"/>
      <c r="OZ352" s="589"/>
      <c r="PA352" s="589"/>
      <c r="PB352" s="589"/>
      <c r="PC352" s="589"/>
      <c r="PD352" s="589"/>
      <c r="PE352" s="589"/>
      <c r="PF352" s="589"/>
      <c r="PG352" s="589"/>
      <c r="PH352" s="589"/>
      <c r="PI352" s="589"/>
      <c r="PJ352" s="589"/>
      <c r="PK352" s="589"/>
      <c r="PL352" s="589"/>
      <c r="PM352" s="589"/>
      <c r="PN352" s="589"/>
      <c r="PO352" s="589"/>
      <c r="PP352" s="589"/>
      <c r="PQ352" s="589"/>
      <c r="PR352" s="589"/>
      <c r="PS352" s="589"/>
      <c r="PT352" s="589"/>
      <c r="PU352" s="589"/>
      <c r="PV352" s="589"/>
      <c r="PW352" s="589"/>
      <c r="PX352" s="589"/>
      <c r="PY352" s="589"/>
      <c r="PZ352" s="589"/>
      <c r="QA352" s="589"/>
      <c r="QB352" s="589"/>
      <c r="QC352" s="589"/>
      <c r="QD352" s="589"/>
      <c r="QE352" s="589"/>
      <c r="QF352" s="589"/>
      <c r="QG352" s="589"/>
      <c r="QH352" s="589"/>
      <c r="QI352" s="589"/>
      <c r="QJ352" s="589"/>
      <c r="QK352" s="589"/>
      <c r="QL352" s="589"/>
      <c r="QM352" s="589"/>
      <c r="QN352" s="589"/>
      <c r="QO352" s="589"/>
      <c r="QP352" s="589"/>
      <c r="QQ352" s="589"/>
      <c r="QR352" s="589"/>
      <c r="QS352" s="589"/>
      <c r="QT352" s="589"/>
      <c r="QU352" s="589"/>
      <c r="QV352" s="589"/>
      <c r="QW352" s="589"/>
      <c r="QX352" s="589"/>
      <c r="QY352" s="589"/>
      <c r="QZ352" s="589"/>
      <c r="RA352" s="589"/>
      <c r="RB352" s="589"/>
      <c r="RC352" s="589"/>
      <c r="RD352" s="589"/>
      <c r="RE352" s="589"/>
      <c r="RF352" s="589"/>
      <c r="RG352" s="589"/>
      <c r="RH352" s="589"/>
      <c r="RI352" s="589"/>
      <c r="RJ352" s="589"/>
      <c r="RK352" s="589"/>
      <c r="RL352" s="589"/>
      <c r="RM352" s="589"/>
      <c r="RN352" s="589"/>
      <c r="RO352" s="589"/>
      <c r="RP352" s="589"/>
      <c r="RQ352" s="589"/>
      <c r="RR352" s="589"/>
      <c r="RS352" s="589"/>
      <c r="RT352" s="589"/>
      <c r="RU352" s="589"/>
      <c r="RV352" s="589"/>
      <c r="RW352" s="589"/>
      <c r="RX352" s="589"/>
      <c r="RY352" s="589"/>
      <c r="RZ352" s="589"/>
      <c r="SA352" s="589"/>
      <c r="SB352" s="589"/>
      <c r="SC352" s="589"/>
      <c r="SD352" s="589"/>
      <c r="SE352" s="589"/>
      <c r="SF352" s="589"/>
      <c r="SG352" s="589"/>
      <c r="SH352" s="589"/>
      <c r="SI352" s="589"/>
      <c r="SJ352" s="589"/>
      <c r="SK352" s="589"/>
      <c r="SL352" s="589"/>
      <c r="SM352" s="589"/>
      <c r="SN352" s="589"/>
      <c r="SO352" s="589"/>
      <c r="SP352" s="589"/>
      <c r="SQ352" s="589"/>
      <c r="SR352" s="589"/>
      <c r="SS352" s="589"/>
      <c r="ST352" s="589"/>
      <c r="SU352" s="589"/>
      <c r="SV352" s="589"/>
      <c r="SW352" s="589"/>
      <c r="SX352" s="589"/>
      <c r="SY352" s="589"/>
      <c r="SZ352" s="589"/>
      <c r="TA352" s="589"/>
      <c r="TB352" s="589"/>
      <c r="TC352" s="589"/>
      <c r="TD352" s="589"/>
      <c r="TE352" s="589"/>
      <c r="TF352" s="589"/>
      <c r="TG352" s="589"/>
      <c r="TH352" s="589"/>
      <c r="TI352" s="589"/>
      <c r="TJ352" s="589"/>
      <c r="TK352" s="589"/>
      <c r="TL352" s="589"/>
      <c r="TM352" s="589"/>
      <c r="TN352" s="589"/>
      <c r="TO352" s="589"/>
      <c r="TP352" s="589"/>
      <c r="TQ352" s="589"/>
      <c r="TR352" s="589"/>
      <c r="TS352" s="589"/>
      <c r="TT352" s="589"/>
      <c r="TU352" s="589"/>
      <c r="TV352" s="589"/>
      <c r="TW352" s="589"/>
      <c r="TX352" s="589"/>
      <c r="TY352" s="589"/>
      <c r="TZ352" s="589"/>
      <c r="UA352" s="589"/>
      <c r="UB352" s="589"/>
      <c r="UC352" s="589"/>
      <c r="UD352" s="589"/>
      <c r="UE352" s="589"/>
      <c r="UF352" s="589"/>
      <c r="UG352" s="589"/>
      <c r="UH352" s="589"/>
      <c r="UI352" s="589"/>
      <c r="UJ352" s="589"/>
      <c r="UK352" s="589"/>
      <c r="UL352" s="589"/>
      <c r="UM352" s="589"/>
      <c r="UN352" s="589"/>
      <c r="UO352" s="589"/>
      <c r="UP352" s="589"/>
      <c r="UQ352" s="589"/>
      <c r="UR352" s="589"/>
      <c r="US352" s="589"/>
      <c r="UT352" s="589"/>
      <c r="UU352" s="589"/>
      <c r="UV352" s="589"/>
      <c r="UW352" s="589"/>
      <c r="UX352" s="589"/>
      <c r="UY352" s="589"/>
      <c r="UZ352" s="589"/>
      <c r="VA352" s="589"/>
      <c r="VB352" s="589"/>
      <c r="VC352" s="589"/>
      <c r="VD352" s="589"/>
      <c r="VE352" s="589"/>
      <c r="VF352" s="589"/>
      <c r="VG352" s="589"/>
      <c r="VH352" s="589"/>
      <c r="VI352" s="589"/>
      <c r="VJ352" s="589"/>
      <c r="VK352" s="589"/>
      <c r="VL352" s="589"/>
      <c r="VM352" s="589"/>
      <c r="VN352" s="589"/>
      <c r="VO352" s="589"/>
      <c r="VP352" s="589"/>
      <c r="VQ352" s="589"/>
      <c r="VR352" s="589"/>
      <c r="VS352" s="589"/>
      <c r="VT352" s="589"/>
      <c r="VU352" s="589"/>
      <c r="VV352" s="589"/>
      <c r="VW352" s="589"/>
      <c r="VX352" s="589"/>
      <c r="VY352" s="589"/>
      <c r="VZ352" s="589"/>
      <c r="WA352" s="589"/>
      <c r="WB352" s="589"/>
      <c r="WC352" s="589"/>
      <c r="WD352" s="589"/>
      <c r="WE352" s="589"/>
      <c r="WF352" s="589"/>
      <c r="WG352" s="589"/>
      <c r="WH352" s="589"/>
      <c r="WI352" s="589"/>
      <c r="WJ352" s="589"/>
      <c r="WK352" s="589"/>
      <c r="WL352" s="589"/>
      <c r="WM352" s="589"/>
      <c r="WN352" s="589"/>
      <c r="WO352" s="589"/>
      <c r="WP352" s="589"/>
      <c r="WQ352" s="589"/>
      <c r="WR352" s="589"/>
      <c r="WS352" s="589"/>
      <c r="WT352" s="589"/>
      <c r="WU352" s="589"/>
      <c r="WV352" s="589"/>
      <c r="WW352" s="589"/>
      <c r="WX352" s="589"/>
      <c r="WY352" s="589"/>
      <c r="WZ352" s="589"/>
      <c r="XA352" s="589"/>
      <c r="XB352" s="589"/>
      <c r="XC352" s="589"/>
      <c r="XD352" s="589"/>
      <c r="XE352" s="589"/>
      <c r="XF352" s="589"/>
      <c r="XG352" s="589"/>
      <c r="XH352" s="589"/>
      <c r="XI352" s="589"/>
      <c r="XJ352" s="589"/>
      <c r="XK352" s="589"/>
      <c r="XL352" s="589"/>
      <c r="XM352" s="589"/>
      <c r="XN352" s="589"/>
      <c r="XO352" s="589"/>
      <c r="XP352" s="589"/>
      <c r="XQ352" s="589"/>
      <c r="XR352" s="589"/>
      <c r="XS352" s="589"/>
      <c r="XT352" s="589"/>
      <c r="XU352" s="589"/>
      <c r="XV352" s="589"/>
      <c r="XW352" s="589"/>
      <c r="XX352" s="589"/>
      <c r="XY352" s="589"/>
      <c r="XZ352" s="589"/>
      <c r="YA352" s="589"/>
      <c r="YB352" s="589"/>
      <c r="YC352" s="589"/>
      <c r="YD352" s="589"/>
      <c r="YE352" s="589"/>
      <c r="YF352" s="589"/>
      <c r="YG352" s="589"/>
      <c r="YH352" s="589"/>
      <c r="YI352" s="589"/>
      <c r="YJ352" s="589"/>
      <c r="YK352" s="589"/>
      <c r="YL352" s="589"/>
      <c r="YM352" s="589"/>
      <c r="YN352" s="589"/>
      <c r="YO352" s="589"/>
      <c r="YP352" s="589"/>
      <c r="YQ352" s="589"/>
      <c r="YR352" s="589"/>
      <c r="YS352" s="589"/>
      <c r="YT352" s="589"/>
      <c r="YU352" s="589"/>
      <c r="YV352" s="589"/>
      <c r="YW352" s="589"/>
      <c r="YX352" s="589"/>
      <c r="YY352" s="589"/>
      <c r="YZ352" s="589"/>
      <c r="ZA352" s="589"/>
      <c r="ZB352" s="589"/>
      <c r="ZC352" s="589"/>
      <c r="ZD352" s="589"/>
      <c r="ZE352" s="589"/>
      <c r="ZF352" s="589"/>
      <c r="ZG352" s="589"/>
      <c r="ZH352" s="589"/>
      <c r="ZI352" s="589"/>
      <c r="ZJ352" s="589"/>
      <c r="ZK352" s="589"/>
      <c r="ZL352" s="589"/>
      <c r="ZM352" s="589"/>
      <c r="ZN352" s="589"/>
      <c r="ZO352" s="589"/>
      <c r="ZP352" s="589"/>
      <c r="ZQ352" s="589"/>
      <c r="ZR352" s="589"/>
      <c r="ZS352" s="589"/>
      <c r="ZT352" s="589"/>
      <c r="ZU352" s="589"/>
      <c r="ZV352" s="589"/>
      <c r="ZW352" s="589"/>
      <c r="ZX352" s="589"/>
      <c r="ZY352" s="589"/>
      <c r="ZZ352" s="589"/>
      <c r="AAA352" s="589"/>
      <c r="AAB352" s="589"/>
      <c r="AAC352" s="589"/>
      <c r="AAD352" s="589"/>
      <c r="AAE352" s="589"/>
      <c r="AAF352" s="589"/>
      <c r="AAG352" s="589"/>
      <c r="AAH352" s="589"/>
      <c r="AAI352" s="589"/>
      <c r="AAJ352" s="589"/>
      <c r="AAK352" s="589"/>
      <c r="AAL352" s="589"/>
      <c r="AAM352" s="589"/>
      <c r="AAN352" s="589"/>
      <c r="AAO352" s="589"/>
      <c r="AAP352" s="589"/>
      <c r="AAQ352" s="589"/>
      <c r="AAR352" s="589"/>
      <c r="AAS352" s="589"/>
      <c r="AAT352" s="589"/>
      <c r="AAU352" s="589"/>
      <c r="AAV352" s="589"/>
      <c r="AAW352" s="589"/>
      <c r="AAX352" s="589"/>
      <c r="AAY352" s="589"/>
      <c r="AAZ352" s="589"/>
      <c r="ABA352" s="589"/>
      <c r="ABB352" s="589"/>
      <c r="ABC352" s="589"/>
      <c r="ABD352" s="589"/>
      <c r="ABE352" s="589"/>
      <c r="ABF352" s="589"/>
      <c r="ABG352" s="589"/>
    </row>
    <row r="353" spans="1:735">
      <c r="A353" s="969">
        <v>1</v>
      </c>
      <c r="B353" s="1624" t="s">
        <v>4286</v>
      </c>
      <c r="C353" s="1625"/>
      <c r="D353" s="1625"/>
      <c r="E353" s="1625"/>
      <c r="F353" s="1625"/>
      <c r="G353" s="1625"/>
      <c r="H353" s="1625"/>
      <c r="I353" s="1625"/>
      <c r="J353" s="1625"/>
      <c r="K353" s="1625"/>
      <c r="L353" s="1625"/>
      <c r="M353" s="1625"/>
      <c r="N353" s="1625"/>
      <c r="O353" s="1625"/>
      <c r="P353" s="1626"/>
      <c r="Q353" s="1627" t="s">
        <v>4291</v>
      </c>
      <c r="R353" s="1628"/>
      <c r="S353" s="1632"/>
      <c r="T353" s="1632"/>
      <c r="U353" s="1632"/>
      <c r="V353" s="1632"/>
      <c r="W353" s="1632"/>
      <c r="X353" s="1632"/>
      <c r="Y353" s="1632"/>
      <c r="Z353" s="1632"/>
      <c r="AA353" s="1632"/>
      <c r="AB353" s="1632"/>
      <c r="AC353" s="1632"/>
      <c r="AD353" s="1632"/>
      <c r="AE353" s="1632"/>
      <c r="AF353" s="1632"/>
      <c r="AG353" s="1632"/>
      <c r="AH353" s="1632"/>
      <c r="AI353" s="1632"/>
      <c r="AJ353" s="1632"/>
      <c r="AK353" s="1633"/>
      <c r="AL353" s="1908"/>
      <c r="AM353" s="1909"/>
      <c r="AN353" s="1909"/>
      <c r="AO353" s="1909"/>
      <c r="AP353" s="1909"/>
      <c r="AQ353" s="1909"/>
      <c r="AR353" s="1909"/>
      <c r="AS353" s="1905" t="s">
        <v>6628</v>
      </c>
      <c r="AT353" s="1905"/>
      <c r="AU353" s="1905"/>
      <c r="AV353" s="1906"/>
      <c r="AW353" s="1916"/>
      <c r="AX353" s="1917"/>
      <c r="AY353" s="1917"/>
      <c r="AZ353" s="1917"/>
      <c r="BA353" s="1917"/>
      <c r="BB353" s="1917"/>
      <c r="BC353" s="1917"/>
      <c r="BD353" s="1917"/>
      <c r="BE353" s="1628" t="s">
        <v>4463</v>
      </c>
      <c r="BF353" s="1663"/>
      <c r="BG353" s="1916"/>
      <c r="BH353" s="1927"/>
      <c r="BI353" s="1927"/>
      <c r="BJ353" s="1927"/>
      <c r="BK353" s="1927"/>
      <c r="BL353" s="1927"/>
      <c r="BM353" s="1927"/>
      <c r="BN353" s="1927"/>
      <c r="BO353" s="1927"/>
      <c r="BP353" s="1927"/>
      <c r="BQ353" s="1927"/>
      <c r="BR353" s="1927"/>
      <c r="BS353" s="1927"/>
      <c r="BT353" s="1927"/>
      <c r="BU353" s="1924" t="s">
        <v>4502</v>
      </c>
      <c r="BV353" s="1925"/>
      <c r="BW353" s="589"/>
      <c r="BX353" s="589"/>
      <c r="BY353" s="589"/>
      <c r="BZ353" s="589"/>
      <c r="CA353" s="589"/>
      <c r="CB353" s="589"/>
      <c r="CC353" s="589"/>
      <c r="CD353" s="589"/>
      <c r="CE353" s="589"/>
      <c r="CF353" s="589"/>
      <c r="CG353" s="589"/>
      <c r="CH353" s="589"/>
      <c r="CI353" s="589"/>
      <c r="CJ353" s="589"/>
      <c r="CK353" s="589"/>
      <c r="CL353" s="589"/>
      <c r="CM353" s="589"/>
      <c r="CN353" s="589"/>
      <c r="CO353" s="589"/>
      <c r="CP353" s="589"/>
      <c r="CQ353" s="589"/>
      <c r="CR353" s="589"/>
      <c r="CS353" s="784"/>
      <c r="DM353" s="796">
        <f>IF(A353=2,AL353*BG353,0)</f>
        <v>0</v>
      </c>
      <c r="DN353" s="589"/>
      <c r="DO353" s="589"/>
      <c r="DP353" s="589"/>
      <c r="DQ353" s="589"/>
      <c r="DR353" s="589"/>
      <c r="DS353" s="589"/>
      <c r="DT353" s="589"/>
      <c r="DU353" s="589"/>
      <c r="DV353" s="589"/>
      <c r="DW353" s="589"/>
      <c r="DX353" s="589"/>
      <c r="DY353" s="589"/>
      <c r="DZ353" s="589"/>
      <c r="EA353" s="589"/>
      <c r="EB353" s="589"/>
      <c r="EC353" s="589"/>
      <c r="ED353" s="589"/>
      <c r="EE353" s="589"/>
      <c r="EF353" s="589"/>
      <c r="EG353" s="589"/>
      <c r="EH353" s="589"/>
      <c r="EI353" s="589"/>
      <c r="EJ353" s="589"/>
      <c r="EK353" s="589"/>
      <c r="EL353" s="589"/>
      <c r="EM353" s="589"/>
      <c r="EN353" s="589"/>
      <c r="EO353" s="589"/>
      <c r="EP353" s="589"/>
      <c r="EQ353" s="589"/>
      <c r="ER353" s="589"/>
      <c r="ES353" s="589"/>
      <c r="ET353" s="589"/>
      <c r="EU353" s="589"/>
      <c r="EV353" s="589"/>
      <c r="EW353" s="589"/>
      <c r="EX353" s="589"/>
      <c r="EY353" s="589"/>
      <c r="EZ353" s="589"/>
      <c r="FA353" s="589"/>
      <c r="FB353" s="589"/>
      <c r="FC353" s="589"/>
      <c r="FD353" s="589"/>
      <c r="FE353" s="589"/>
      <c r="FF353" s="589"/>
      <c r="FG353" s="589"/>
      <c r="FH353" s="589"/>
      <c r="FI353" s="589"/>
      <c r="FJ353" s="589"/>
      <c r="FK353" s="589"/>
      <c r="FL353" s="589"/>
      <c r="FM353" s="589"/>
      <c r="FN353" s="589"/>
      <c r="FO353" s="589"/>
      <c r="FP353" s="589"/>
      <c r="FQ353" s="589"/>
      <c r="FR353" s="589"/>
      <c r="FS353" s="589"/>
      <c r="FT353" s="589"/>
      <c r="FU353" s="589"/>
      <c r="FV353" s="589"/>
      <c r="FW353" s="589"/>
      <c r="FX353" s="589"/>
      <c r="FY353" s="589"/>
      <c r="FZ353" s="589"/>
      <c r="GA353" s="589"/>
      <c r="GB353" s="589"/>
      <c r="GC353" s="589"/>
      <c r="GD353" s="589"/>
      <c r="GE353" s="589"/>
      <c r="GF353" s="589"/>
      <c r="GG353" s="589"/>
      <c r="GH353" s="589"/>
      <c r="GI353" s="589"/>
      <c r="GJ353" s="589"/>
      <c r="GK353" s="589"/>
      <c r="GL353" s="589"/>
      <c r="GM353" s="589"/>
      <c r="GN353" s="589"/>
      <c r="GO353" s="589"/>
      <c r="GP353" s="589"/>
      <c r="GQ353" s="589"/>
      <c r="GR353" s="589"/>
      <c r="GS353" s="589"/>
      <c r="GT353" s="589"/>
      <c r="GU353" s="589"/>
      <c r="GV353" s="589"/>
      <c r="GW353" s="589"/>
      <c r="GX353" s="589"/>
      <c r="GY353" s="589"/>
      <c r="GZ353" s="589"/>
      <c r="HA353" s="589"/>
      <c r="HB353" s="589"/>
      <c r="HC353" s="589"/>
      <c r="HD353" s="589"/>
      <c r="HE353" s="589"/>
      <c r="HF353" s="589"/>
      <c r="HG353" s="589"/>
      <c r="HH353" s="589"/>
      <c r="HI353" s="589"/>
      <c r="HJ353" s="589"/>
      <c r="HK353" s="589"/>
      <c r="HL353" s="589"/>
      <c r="HM353" s="589"/>
      <c r="HN353" s="589"/>
      <c r="HO353" s="589"/>
      <c r="HP353" s="589"/>
      <c r="HQ353" s="589"/>
      <c r="HR353" s="589"/>
      <c r="HS353" s="589"/>
      <c r="HT353" s="589"/>
      <c r="HU353" s="589"/>
      <c r="HV353" s="589"/>
      <c r="HW353" s="589"/>
      <c r="HX353" s="589"/>
      <c r="HY353" s="589"/>
      <c r="HZ353" s="589"/>
      <c r="IA353" s="589"/>
      <c r="IB353" s="589"/>
      <c r="IC353" s="589"/>
      <c r="ID353" s="589"/>
      <c r="IE353" s="589"/>
      <c r="IF353" s="589"/>
      <c r="IG353" s="589"/>
      <c r="IH353" s="589"/>
      <c r="II353" s="589"/>
      <c r="IJ353" s="589"/>
      <c r="IK353" s="589"/>
      <c r="IL353" s="589"/>
      <c r="IM353" s="589"/>
      <c r="IN353" s="589"/>
      <c r="IO353" s="589"/>
      <c r="IP353" s="589"/>
      <c r="IQ353" s="589"/>
      <c r="IR353" s="589"/>
      <c r="IS353" s="589"/>
      <c r="IT353" s="589"/>
      <c r="IU353" s="589"/>
      <c r="IV353" s="589"/>
      <c r="IW353" s="589"/>
      <c r="IX353" s="589"/>
      <c r="IY353" s="589"/>
      <c r="IZ353" s="589"/>
      <c r="JA353" s="589"/>
      <c r="JB353" s="589"/>
      <c r="JC353" s="589"/>
      <c r="JD353" s="589"/>
      <c r="JE353" s="589"/>
      <c r="JF353" s="589"/>
      <c r="JG353" s="589"/>
      <c r="JH353" s="589"/>
      <c r="JI353" s="589"/>
      <c r="JJ353" s="589"/>
      <c r="JK353" s="589"/>
      <c r="JL353" s="589"/>
      <c r="JM353" s="589"/>
      <c r="JN353" s="589"/>
      <c r="JO353" s="589"/>
      <c r="JP353" s="589"/>
      <c r="JQ353" s="589"/>
      <c r="JR353" s="589"/>
      <c r="JS353" s="589"/>
      <c r="JT353" s="589"/>
      <c r="JU353" s="589"/>
      <c r="JV353" s="589"/>
      <c r="JW353" s="589"/>
      <c r="JX353" s="589"/>
      <c r="JY353" s="589"/>
      <c r="JZ353" s="589"/>
      <c r="KA353" s="589"/>
      <c r="KB353" s="589"/>
      <c r="KC353" s="589"/>
      <c r="KD353" s="589"/>
      <c r="KE353" s="589"/>
      <c r="KF353" s="589"/>
      <c r="KG353" s="589"/>
      <c r="KH353" s="589"/>
      <c r="KI353" s="589"/>
      <c r="KJ353" s="589"/>
      <c r="KK353" s="589"/>
      <c r="KL353" s="589"/>
      <c r="KM353" s="589"/>
      <c r="KN353" s="589"/>
      <c r="KO353" s="589"/>
      <c r="KP353" s="589"/>
      <c r="KQ353" s="589"/>
      <c r="KR353" s="589"/>
      <c r="KS353" s="589"/>
      <c r="KT353" s="589"/>
      <c r="KU353" s="589"/>
      <c r="KV353" s="589"/>
      <c r="KW353" s="589"/>
      <c r="KX353" s="589"/>
      <c r="KY353" s="589"/>
      <c r="KZ353" s="589"/>
      <c r="LA353" s="589"/>
      <c r="LB353" s="589"/>
      <c r="LC353" s="589"/>
      <c r="LD353" s="589"/>
      <c r="LE353" s="589"/>
      <c r="LF353" s="589"/>
      <c r="LG353" s="589"/>
      <c r="LH353" s="589"/>
      <c r="LI353" s="589"/>
      <c r="LJ353" s="589"/>
      <c r="LK353" s="589"/>
      <c r="LL353" s="589"/>
      <c r="LM353" s="589"/>
      <c r="LN353" s="589"/>
      <c r="LO353" s="589"/>
      <c r="LP353" s="589"/>
      <c r="LQ353" s="589"/>
      <c r="LR353" s="589"/>
      <c r="LS353" s="589"/>
      <c r="LT353" s="589"/>
      <c r="LU353" s="589"/>
      <c r="LV353" s="589"/>
      <c r="LW353" s="589"/>
      <c r="LX353" s="589"/>
      <c r="LY353" s="589"/>
      <c r="LZ353" s="589"/>
      <c r="MA353" s="589"/>
      <c r="MB353" s="589"/>
      <c r="MC353" s="589"/>
      <c r="MD353" s="589"/>
      <c r="ME353" s="589"/>
      <c r="MF353" s="589"/>
      <c r="MG353" s="589"/>
      <c r="MH353" s="589"/>
      <c r="MI353" s="589"/>
      <c r="MJ353" s="589"/>
      <c r="MK353" s="589"/>
      <c r="ML353" s="589"/>
      <c r="MM353" s="589"/>
      <c r="MN353" s="589"/>
      <c r="MO353" s="589"/>
      <c r="MP353" s="589"/>
      <c r="MQ353" s="589"/>
      <c r="MR353" s="589"/>
      <c r="MS353" s="589"/>
      <c r="MT353" s="589"/>
      <c r="MU353" s="589"/>
      <c r="MV353" s="589"/>
      <c r="MW353" s="589"/>
      <c r="MX353" s="589"/>
      <c r="MY353" s="589"/>
      <c r="MZ353" s="589"/>
      <c r="NA353" s="589"/>
      <c r="NB353" s="589"/>
      <c r="NC353" s="589"/>
      <c r="ND353" s="589"/>
      <c r="NE353" s="589"/>
      <c r="NF353" s="589"/>
      <c r="NG353" s="589"/>
      <c r="NH353" s="589"/>
      <c r="NI353" s="589"/>
      <c r="NJ353" s="589"/>
      <c r="NK353" s="589"/>
      <c r="NL353" s="589"/>
      <c r="NM353" s="589"/>
      <c r="NN353" s="589"/>
      <c r="NO353" s="589"/>
      <c r="NP353" s="589"/>
      <c r="NQ353" s="589"/>
      <c r="NR353" s="589"/>
      <c r="NS353" s="589"/>
      <c r="NT353" s="589"/>
      <c r="NU353" s="589"/>
      <c r="NV353" s="589"/>
      <c r="NW353" s="589"/>
      <c r="NX353" s="589"/>
      <c r="NY353" s="589"/>
      <c r="NZ353" s="589"/>
      <c r="OA353" s="589"/>
      <c r="OB353" s="589"/>
      <c r="OC353" s="589"/>
      <c r="OD353" s="589"/>
      <c r="OE353" s="589"/>
      <c r="OF353" s="589"/>
      <c r="OG353" s="589"/>
      <c r="OH353" s="589"/>
      <c r="OI353" s="589"/>
      <c r="OJ353" s="589"/>
      <c r="OK353" s="589"/>
      <c r="OL353" s="589"/>
      <c r="OM353" s="589"/>
      <c r="ON353" s="589"/>
      <c r="OO353" s="589"/>
      <c r="OP353" s="589"/>
      <c r="OQ353" s="589"/>
      <c r="OR353" s="589"/>
      <c r="OS353" s="589"/>
      <c r="OT353" s="589"/>
      <c r="OU353" s="589"/>
      <c r="OV353" s="589"/>
      <c r="OW353" s="589"/>
      <c r="OX353" s="589"/>
      <c r="OY353" s="589"/>
      <c r="OZ353" s="589"/>
      <c r="PA353" s="589"/>
      <c r="PB353" s="589"/>
      <c r="PC353" s="589"/>
      <c r="PD353" s="589"/>
      <c r="PE353" s="589"/>
      <c r="PF353" s="589"/>
      <c r="PG353" s="589"/>
      <c r="PH353" s="589"/>
      <c r="PI353" s="589"/>
      <c r="PJ353" s="589"/>
      <c r="PK353" s="589"/>
      <c r="PL353" s="589"/>
      <c r="PM353" s="589"/>
      <c r="PN353" s="589"/>
      <c r="PO353" s="589"/>
      <c r="PP353" s="589"/>
      <c r="PQ353" s="589"/>
      <c r="PR353" s="589"/>
      <c r="PS353" s="589"/>
      <c r="PT353" s="589"/>
      <c r="PU353" s="589"/>
      <c r="PV353" s="589"/>
      <c r="PW353" s="589"/>
      <c r="PX353" s="589"/>
      <c r="PY353" s="589"/>
      <c r="PZ353" s="589"/>
      <c r="QA353" s="589"/>
      <c r="QB353" s="589"/>
      <c r="QC353" s="589"/>
      <c r="QD353" s="589"/>
      <c r="QE353" s="589"/>
      <c r="QF353" s="589"/>
      <c r="QG353" s="589"/>
      <c r="QH353" s="589"/>
      <c r="QI353" s="589"/>
      <c r="QJ353" s="589"/>
      <c r="QK353" s="589"/>
      <c r="QL353" s="589"/>
      <c r="QM353" s="589"/>
      <c r="QN353" s="589"/>
      <c r="QO353" s="589"/>
      <c r="QP353" s="589"/>
      <c r="QQ353" s="589"/>
      <c r="QR353" s="589"/>
      <c r="QS353" s="589"/>
      <c r="QT353" s="589"/>
      <c r="QU353" s="589"/>
      <c r="QV353" s="589"/>
      <c r="QW353" s="589"/>
      <c r="QX353" s="589"/>
      <c r="QY353" s="589"/>
      <c r="QZ353" s="589"/>
      <c r="RA353" s="589"/>
      <c r="RB353" s="589"/>
      <c r="RC353" s="589"/>
      <c r="RD353" s="589"/>
      <c r="RE353" s="589"/>
      <c r="RF353" s="589"/>
      <c r="RG353" s="589"/>
      <c r="RH353" s="589"/>
      <c r="RI353" s="589"/>
      <c r="RJ353" s="589"/>
      <c r="RK353" s="589"/>
      <c r="RL353" s="589"/>
      <c r="RM353" s="589"/>
      <c r="RN353" s="589"/>
      <c r="RO353" s="589"/>
      <c r="RP353" s="589"/>
      <c r="RQ353" s="589"/>
      <c r="RR353" s="589"/>
      <c r="RS353" s="589"/>
      <c r="RT353" s="589"/>
      <c r="RU353" s="589"/>
      <c r="RV353" s="589"/>
      <c r="RW353" s="589"/>
      <c r="RX353" s="589"/>
      <c r="RY353" s="589"/>
      <c r="RZ353" s="589"/>
      <c r="SA353" s="589"/>
      <c r="SB353" s="589"/>
      <c r="SC353" s="589"/>
      <c r="SD353" s="589"/>
      <c r="SE353" s="589"/>
      <c r="SF353" s="589"/>
      <c r="SG353" s="589"/>
      <c r="SH353" s="589"/>
      <c r="SI353" s="589"/>
      <c r="SJ353" s="589"/>
      <c r="SK353" s="589"/>
      <c r="SL353" s="589"/>
      <c r="SM353" s="589"/>
      <c r="SN353" s="589"/>
      <c r="SO353" s="589"/>
      <c r="SP353" s="589"/>
      <c r="SQ353" s="589"/>
      <c r="SR353" s="589"/>
      <c r="SS353" s="589"/>
      <c r="ST353" s="589"/>
      <c r="SU353" s="589"/>
      <c r="SV353" s="589"/>
      <c r="SW353" s="589"/>
      <c r="SX353" s="589"/>
      <c r="SY353" s="589"/>
      <c r="SZ353" s="589"/>
      <c r="TA353" s="589"/>
      <c r="TB353" s="589"/>
      <c r="TC353" s="589"/>
      <c r="TD353" s="589"/>
      <c r="TE353" s="589"/>
      <c r="TF353" s="589"/>
      <c r="TG353" s="589"/>
      <c r="TH353" s="589"/>
      <c r="TI353" s="589"/>
      <c r="TJ353" s="589"/>
      <c r="TK353" s="589"/>
      <c r="TL353" s="589"/>
      <c r="TM353" s="589"/>
      <c r="TN353" s="589"/>
      <c r="TO353" s="589"/>
      <c r="TP353" s="589"/>
      <c r="TQ353" s="589"/>
      <c r="TR353" s="589"/>
      <c r="TS353" s="589"/>
      <c r="TT353" s="589"/>
      <c r="TU353" s="589"/>
      <c r="TV353" s="589"/>
      <c r="TW353" s="589"/>
      <c r="TX353" s="589"/>
      <c r="TY353" s="589"/>
      <c r="TZ353" s="589"/>
      <c r="UA353" s="589"/>
      <c r="UB353" s="589"/>
      <c r="UC353" s="589"/>
      <c r="UD353" s="589"/>
      <c r="UE353" s="589"/>
      <c r="UF353" s="589"/>
      <c r="UG353" s="589"/>
      <c r="UH353" s="589"/>
      <c r="UI353" s="589"/>
      <c r="UJ353" s="589"/>
      <c r="UK353" s="589"/>
      <c r="UL353" s="589"/>
      <c r="UM353" s="589"/>
      <c r="UN353" s="589"/>
      <c r="UO353" s="589"/>
      <c r="UP353" s="589"/>
      <c r="UQ353" s="589"/>
      <c r="UR353" s="589"/>
      <c r="US353" s="589"/>
      <c r="UT353" s="589"/>
      <c r="UU353" s="589"/>
      <c r="UV353" s="589"/>
      <c r="UW353" s="589"/>
      <c r="UX353" s="589"/>
      <c r="UY353" s="589"/>
      <c r="UZ353" s="589"/>
      <c r="VA353" s="589"/>
      <c r="VB353" s="589"/>
      <c r="VC353" s="589"/>
      <c r="VD353" s="589"/>
      <c r="VE353" s="589"/>
      <c r="VF353" s="589"/>
      <c r="VG353" s="589"/>
      <c r="VH353" s="589"/>
      <c r="VI353" s="589"/>
      <c r="VJ353" s="589"/>
      <c r="VK353" s="589"/>
      <c r="VL353" s="589"/>
      <c r="VM353" s="589"/>
      <c r="VN353" s="589"/>
      <c r="VO353" s="589"/>
      <c r="VP353" s="589"/>
      <c r="VQ353" s="589"/>
      <c r="VR353" s="589"/>
      <c r="VS353" s="589"/>
      <c r="VT353" s="589"/>
      <c r="VU353" s="589"/>
      <c r="VV353" s="589"/>
      <c r="VW353" s="589"/>
      <c r="VX353" s="589"/>
      <c r="VY353" s="589"/>
      <c r="VZ353" s="589"/>
      <c r="WA353" s="589"/>
      <c r="WB353" s="589"/>
      <c r="WC353" s="589"/>
      <c r="WD353" s="589"/>
      <c r="WE353" s="589"/>
      <c r="WF353" s="589"/>
      <c r="WG353" s="589"/>
      <c r="WH353" s="589"/>
      <c r="WI353" s="589"/>
      <c r="WJ353" s="589"/>
      <c r="WK353" s="589"/>
      <c r="WL353" s="589"/>
      <c r="WM353" s="589"/>
      <c r="WN353" s="589"/>
      <c r="WO353" s="589"/>
      <c r="WP353" s="589"/>
      <c r="WQ353" s="589"/>
      <c r="WR353" s="589"/>
      <c r="WS353" s="589"/>
      <c r="WT353" s="589"/>
      <c r="WU353" s="589"/>
      <c r="WV353" s="589"/>
      <c r="WW353" s="589"/>
      <c r="WX353" s="589"/>
      <c r="WY353" s="589"/>
      <c r="WZ353" s="589"/>
      <c r="XA353" s="589"/>
      <c r="XB353" s="589"/>
      <c r="XC353" s="589"/>
      <c r="XD353" s="589"/>
      <c r="XE353" s="589"/>
      <c r="XF353" s="589"/>
      <c r="XG353" s="589"/>
      <c r="XH353" s="589"/>
      <c r="XI353" s="589"/>
      <c r="XJ353" s="589"/>
      <c r="XK353" s="589"/>
      <c r="XL353" s="589"/>
      <c r="XM353" s="589"/>
      <c r="XN353" s="589"/>
      <c r="XO353" s="589"/>
      <c r="XP353" s="589"/>
      <c r="XQ353" s="589"/>
      <c r="XR353" s="589"/>
      <c r="XS353" s="589"/>
      <c r="XT353" s="589"/>
      <c r="XU353" s="589"/>
      <c r="XV353" s="589"/>
      <c r="XW353" s="589"/>
      <c r="XX353" s="589"/>
      <c r="XY353" s="589"/>
      <c r="XZ353" s="589"/>
      <c r="YA353" s="589"/>
      <c r="YB353" s="589"/>
      <c r="YC353" s="589"/>
      <c r="YD353" s="589"/>
      <c r="YE353" s="589"/>
      <c r="YF353" s="589"/>
      <c r="YG353" s="589"/>
      <c r="YH353" s="589"/>
      <c r="YI353" s="589"/>
      <c r="YJ353" s="589"/>
      <c r="YK353" s="589"/>
      <c r="YL353" s="589"/>
      <c r="YM353" s="589"/>
      <c r="YN353" s="589"/>
      <c r="YO353" s="589"/>
      <c r="YP353" s="589"/>
      <c r="YQ353" s="589"/>
      <c r="YR353" s="589"/>
      <c r="YS353" s="589"/>
      <c r="YT353" s="589"/>
      <c r="YU353" s="589"/>
      <c r="YV353" s="589"/>
      <c r="YW353" s="589"/>
      <c r="YX353" s="589"/>
      <c r="YY353" s="589"/>
      <c r="YZ353" s="589"/>
      <c r="ZA353" s="589"/>
      <c r="ZB353" s="589"/>
      <c r="ZC353" s="589"/>
      <c r="ZD353" s="589"/>
      <c r="ZE353" s="589"/>
      <c r="ZF353" s="589"/>
      <c r="ZG353" s="589"/>
      <c r="ZH353" s="589"/>
      <c r="ZI353" s="589"/>
      <c r="ZJ353" s="589"/>
      <c r="ZK353" s="589"/>
      <c r="ZL353" s="589"/>
      <c r="ZM353" s="589"/>
      <c r="ZN353" s="589"/>
      <c r="ZO353" s="589"/>
      <c r="ZP353" s="589"/>
      <c r="ZQ353" s="589"/>
      <c r="ZR353" s="589"/>
      <c r="ZS353" s="589"/>
      <c r="ZT353" s="589"/>
      <c r="ZU353" s="589"/>
      <c r="ZV353" s="589"/>
      <c r="ZW353" s="589"/>
      <c r="ZX353" s="589"/>
      <c r="ZY353" s="589"/>
      <c r="ZZ353" s="589"/>
      <c r="AAA353" s="589"/>
      <c r="AAB353" s="589"/>
      <c r="AAC353" s="589"/>
      <c r="AAD353" s="589"/>
      <c r="AAE353" s="589"/>
      <c r="AAF353" s="589"/>
      <c r="AAG353" s="589"/>
      <c r="AAH353" s="589"/>
      <c r="AAI353" s="589"/>
      <c r="AAJ353" s="589"/>
      <c r="AAK353" s="589"/>
      <c r="AAL353" s="589"/>
      <c r="AAM353" s="589"/>
      <c r="AAN353" s="589"/>
      <c r="AAO353" s="589"/>
      <c r="AAP353" s="589"/>
      <c r="AAQ353" s="589"/>
      <c r="AAR353" s="589"/>
      <c r="AAS353" s="589"/>
      <c r="AAT353" s="589"/>
      <c r="AAU353" s="589"/>
      <c r="AAV353" s="589"/>
      <c r="AAW353" s="589"/>
      <c r="AAX353" s="589"/>
      <c r="AAY353" s="589"/>
      <c r="AAZ353" s="589"/>
      <c r="ABA353" s="589"/>
      <c r="ABB353" s="589"/>
      <c r="ABC353" s="589"/>
      <c r="ABD353" s="589"/>
      <c r="ABE353" s="589"/>
      <c r="ABF353" s="589"/>
      <c r="ABG353" s="589"/>
    </row>
    <row r="354" spans="1:735">
      <c r="B354" s="1624"/>
      <c r="C354" s="1625"/>
      <c r="D354" s="1625"/>
      <c r="E354" s="1625"/>
      <c r="F354" s="1625"/>
      <c r="G354" s="1625"/>
      <c r="H354" s="1625"/>
      <c r="I354" s="1625"/>
      <c r="J354" s="1625"/>
      <c r="K354" s="1625"/>
      <c r="L354" s="1625"/>
      <c r="M354" s="1625"/>
      <c r="N354" s="1625"/>
      <c r="O354" s="1625"/>
      <c r="P354" s="1626"/>
      <c r="Q354" s="1629"/>
      <c r="R354" s="1628"/>
      <c r="S354" s="1634"/>
      <c r="T354" s="1634"/>
      <c r="U354" s="1634"/>
      <c r="V354" s="1634"/>
      <c r="W354" s="1634"/>
      <c r="X354" s="1634"/>
      <c r="Y354" s="1634"/>
      <c r="Z354" s="1634"/>
      <c r="AA354" s="1634"/>
      <c r="AB354" s="1634"/>
      <c r="AC354" s="1634"/>
      <c r="AD354" s="1634"/>
      <c r="AE354" s="1634"/>
      <c r="AF354" s="1634"/>
      <c r="AG354" s="1634"/>
      <c r="AH354" s="1634"/>
      <c r="AI354" s="1634"/>
      <c r="AJ354" s="1634"/>
      <c r="AK354" s="1635"/>
      <c r="AL354" s="1910"/>
      <c r="AM354" s="1901"/>
      <c r="AN354" s="1901"/>
      <c r="AO354" s="1901"/>
      <c r="AP354" s="1901"/>
      <c r="AQ354" s="1901"/>
      <c r="AR354" s="1901"/>
      <c r="AS354" s="1707"/>
      <c r="AT354" s="1707"/>
      <c r="AU354" s="1707"/>
      <c r="AV354" s="1895"/>
      <c r="AW354" s="1919"/>
      <c r="AX354" s="1917"/>
      <c r="AY354" s="1917"/>
      <c r="AZ354" s="1917"/>
      <c r="BA354" s="1917"/>
      <c r="BB354" s="1917"/>
      <c r="BC354" s="1917"/>
      <c r="BD354" s="1917"/>
      <c r="BE354" s="1628"/>
      <c r="BF354" s="1663"/>
      <c r="BG354" s="1919"/>
      <c r="BH354" s="1917"/>
      <c r="BI354" s="1917"/>
      <c r="BJ354" s="1917"/>
      <c r="BK354" s="1917"/>
      <c r="BL354" s="1917"/>
      <c r="BM354" s="1917"/>
      <c r="BN354" s="1917"/>
      <c r="BO354" s="1917"/>
      <c r="BP354" s="1917"/>
      <c r="BQ354" s="1917"/>
      <c r="BR354" s="1917"/>
      <c r="BS354" s="1917"/>
      <c r="BT354" s="1917"/>
      <c r="BU354" s="1928"/>
      <c r="BV354" s="1929"/>
    </row>
    <row r="355" spans="1:735">
      <c r="B355" s="1624" t="s">
        <v>4287</v>
      </c>
      <c r="C355" s="1625"/>
      <c r="D355" s="1625"/>
      <c r="E355" s="1625"/>
      <c r="F355" s="1625"/>
      <c r="G355" s="1625"/>
      <c r="H355" s="1625"/>
      <c r="I355" s="1625"/>
      <c r="J355" s="1625"/>
      <c r="K355" s="1625"/>
      <c r="L355" s="1625"/>
      <c r="M355" s="1625"/>
      <c r="N355" s="1625"/>
      <c r="O355" s="1625"/>
      <c r="P355" s="1626"/>
      <c r="Q355" s="1629"/>
      <c r="R355" s="1628"/>
      <c r="S355" s="1634"/>
      <c r="T355" s="1634"/>
      <c r="U355" s="1634"/>
      <c r="V355" s="1634"/>
      <c r="W355" s="1634"/>
      <c r="X355" s="1634"/>
      <c r="Y355" s="1634"/>
      <c r="Z355" s="1634"/>
      <c r="AA355" s="1634"/>
      <c r="AB355" s="1634"/>
      <c r="AC355" s="1634"/>
      <c r="AD355" s="1634"/>
      <c r="AE355" s="1634"/>
      <c r="AF355" s="1634"/>
      <c r="AG355" s="1634"/>
      <c r="AH355" s="1634"/>
      <c r="AI355" s="1634"/>
      <c r="AJ355" s="1634"/>
      <c r="AK355" s="1635"/>
      <c r="AL355" s="1910"/>
      <c r="AM355" s="1901"/>
      <c r="AN355" s="1901"/>
      <c r="AO355" s="1901"/>
      <c r="AP355" s="1901"/>
      <c r="AQ355" s="1901"/>
      <c r="AR355" s="1901"/>
      <c r="AS355" s="1707"/>
      <c r="AT355" s="1707"/>
      <c r="AU355" s="1707"/>
      <c r="AV355" s="1895"/>
      <c r="AW355" s="1919"/>
      <c r="AX355" s="1917"/>
      <c r="AY355" s="1917"/>
      <c r="AZ355" s="1917"/>
      <c r="BA355" s="1917"/>
      <c r="BB355" s="1917"/>
      <c r="BC355" s="1917"/>
      <c r="BD355" s="1917"/>
      <c r="BE355" s="1628"/>
      <c r="BF355" s="1663"/>
      <c r="BG355" s="1919"/>
      <c r="BH355" s="1917"/>
      <c r="BI355" s="1917"/>
      <c r="BJ355" s="1917"/>
      <c r="BK355" s="1917"/>
      <c r="BL355" s="1917"/>
      <c r="BM355" s="1917"/>
      <c r="BN355" s="1917"/>
      <c r="BO355" s="1917"/>
      <c r="BP355" s="1917"/>
      <c r="BQ355" s="1917"/>
      <c r="BR355" s="1917"/>
      <c r="BS355" s="1917"/>
      <c r="BT355" s="1917"/>
      <c r="BU355" s="1928"/>
      <c r="BV355" s="1929"/>
    </row>
    <row r="356" spans="1:735" ht="14.25" thickBot="1">
      <c r="B356" s="1638"/>
      <c r="C356" s="1639"/>
      <c r="D356" s="1639"/>
      <c r="E356" s="1639"/>
      <c r="F356" s="1639"/>
      <c r="G356" s="1639"/>
      <c r="H356" s="1639"/>
      <c r="I356" s="1639"/>
      <c r="J356" s="1639"/>
      <c r="K356" s="1639"/>
      <c r="L356" s="1639"/>
      <c r="M356" s="1639"/>
      <c r="N356" s="1639"/>
      <c r="O356" s="1639"/>
      <c r="P356" s="1640"/>
      <c r="Q356" s="1630"/>
      <c r="R356" s="1631"/>
      <c r="S356" s="1636"/>
      <c r="T356" s="1636"/>
      <c r="U356" s="1636"/>
      <c r="V356" s="1636"/>
      <c r="W356" s="1636"/>
      <c r="X356" s="1636"/>
      <c r="Y356" s="1636"/>
      <c r="Z356" s="1636"/>
      <c r="AA356" s="1636"/>
      <c r="AB356" s="1636"/>
      <c r="AC356" s="1636"/>
      <c r="AD356" s="1636"/>
      <c r="AE356" s="1636"/>
      <c r="AF356" s="1636"/>
      <c r="AG356" s="1636"/>
      <c r="AH356" s="1636"/>
      <c r="AI356" s="1636"/>
      <c r="AJ356" s="1636"/>
      <c r="AK356" s="1637"/>
      <c r="AL356" s="1911"/>
      <c r="AM356" s="1912"/>
      <c r="AN356" s="1912"/>
      <c r="AO356" s="1912"/>
      <c r="AP356" s="1912"/>
      <c r="AQ356" s="1912"/>
      <c r="AR356" s="1912"/>
      <c r="AS356" s="1709"/>
      <c r="AT356" s="1709"/>
      <c r="AU356" s="1709"/>
      <c r="AV356" s="1907"/>
      <c r="AW356" s="1920"/>
      <c r="AX356" s="1921"/>
      <c r="AY356" s="1921"/>
      <c r="AZ356" s="1921"/>
      <c r="BA356" s="1921"/>
      <c r="BB356" s="1921"/>
      <c r="BC356" s="1921"/>
      <c r="BD356" s="1921"/>
      <c r="BE356" s="1631"/>
      <c r="BF356" s="1702"/>
      <c r="BG356" s="1920"/>
      <c r="BH356" s="1921"/>
      <c r="BI356" s="1921"/>
      <c r="BJ356" s="1921"/>
      <c r="BK356" s="1921"/>
      <c r="BL356" s="1921"/>
      <c r="BM356" s="1921"/>
      <c r="BN356" s="1921"/>
      <c r="BO356" s="1921"/>
      <c r="BP356" s="1921"/>
      <c r="BQ356" s="1921"/>
      <c r="BR356" s="1921"/>
      <c r="BS356" s="1921"/>
      <c r="BT356" s="1921"/>
      <c r="BU356" s="1930"/>
      <c r="BV356" s="1931"/>
    </row>
    <row r="357" spans="1:735">
      <c r="B357" s="775"/>
    </row>
    <row r="358" spans="1:735" hidden="1">
      <c r="C358" s="259" t="s">
        <v>6291</v>
      </c>
    </row>
    <row r="359" spans="1:735" hidden="1">
      <c r="C359" s="259" t="s">
        <v>4397</v>
      </c>
      <c r="D359" s="1581">
        <v>6.2058344760000002E-2</v>
      </c>
      <c r="E359" s="1581"/>
      <c r="F359" s="1581"/>
      <c r="G359" s="1581"/>
      <c r="H359" s="1581"/>
      <c r="I359" s="1581"/>
      <c r="J359" s="1581"/>
      <c r="K359" s="259" t="s">
        <v>4398</v>
      </c>
    </row>
  </sheetData>
  <sheetProtection algorithmName="SHA-512" hashValue="I1+c7NIuuwTyCLq/bp9rEMqYnXh5I+Lr0d4jROAMHJNMa/AURhnwrn/raK6eA1zGZsPCWAA5ZKsGASsjN+u1+A==" saltValue="dL9yiIr+6/GpaHXHdTeIUw==" spinCount="100000" sheet="1" objects="1" scenarios="1"/>
  <dataConsolidate/>
  <mergeCells count="2178">
    <mergeCell ref="CD287:CD288"/>
    <mergeCell ref="CD289:CD290"/>
    <mergeCell ref="CD291:CD292"/>
    <mergeCell ref="B328:P328"/>
    <mergeCell ref="Q328:T328"/>
    <mergeCell ref="AF272:AJ272"/>
    <mergeCell ref="AK272:AL272"/>
    <mergeCell ref="AV281:BD282"/>
    <mergeCell ref="BN273:BV274"/>
    <mergeCell ref="AM281:AU282"/>
    <mergeCell ref="BN279:BV279"/>
    <mergeCell ref="BU298:BV298"/>
    <mergeCell ref="AD190:AE190"/>
    <mergeCell ref="AF190:AJ190"/>
    <mergeCell ref="AK190:AL190"/>
    <mergeCell ref="AV190:AW190"/>
    <mergeCell ref="AX190:BB190"/>
    <mergeCell ref="BC190:BD190"/>
    <mergeCell ref="BN190:BO190"/>
    <mergeCell ref="BP190:BT190"/>
    <mergeCell ref="BU190:BV190"/>
    <mergeCell ref="AD280:AE280"/>
    <mergeCell ref="AF280:AJ280"/>
    <mergeCell ref="AK280:AL280"/>
    <mergeCell ref="BN280:BO280"/>
    <mergeCell ref="BP280:BT280"/>
    <mergeCell ref="BU280:BV280"/>
    <mergeCell ref="BE279:BM280"/>
    <mergeCell ref="AD282:AE282"/>
    <mergeCell ref="AF282:AJ282"/>
    <mergeCell ref="AK282:AL282"/>
    <mergeCell ref="AD284:AE284"/>
    <mergeCell ref="AD256:AE256"/>
    <mergeCell ref="AF256:AJ256"/>
    <mergeCell ref="AK256:AL256"/>
    <mergeCell ref="BN256:BO256"/>
    <mergeCell ref="BP256:BT256"/>
    <mergeCell ref="BU256:BV256"/>
    <mergeCell ref="AD260:AE260"/>
    <mergeCell ref="AF260:AJ260"/>
    <mergeCell ref="AK260:AL260"/>
    <mergeCell ref="BN260:BO260"/>
    <mergeCell ref="BP260:BT260"/>
    <mergeCell ref="BU260:BV260"/>
    <mergeCell ref="BN264:BO264"/>
    <mergeCell ref="BP264:BT264"/>
    <mergeCell ref="BU264:BV264"/>
    <mergeCell ref="AD264:AE264"/>
    <mergeCell ref="AF264:AJ264"/>
    <mergeCell ref="AK264:AL264"/>
    <mergeCell ref="AV257:BD258"/>
    <mergeCell ref="BE257:BM258"/>
    <mergeCell ref="BN257:BV258"/>
    <mergeCell ref="AV259:BD260"/>
    <mergeCell ref="BE259:BM260"/>
    <mergeCell ref="AD222:AE222"/>
    <mergeCell ref="AF222:AJ222"/>
    <mergeCell ref="AK222:AL222"/>
    <mergeCell ref="AD224:AE224"/>
    <mergeCell ref="AF224:AJ224"/>
    <mergeCell ref="AK224:AL224"/>
    <mergeCell ref="AD226:AE226"/>
    <mergeCell ref="AF226:AJ226"/>
    <mergeCell ref="AK226:AL226"/>
    <mergeCell ref="AD228:AE228"/>
    <mergeCell ref="AF228:AJ228"/>
    <mergeCell ref="AK228:AL228"/>
    <mergeCell ref="AD230:AE230"/>
    <mergeCell ref="AF230:AJ230"/>
    <mergeCell ref="AK230:AL230"/>
    <mergeCell ref="AD232:AE232"/>
    <mergeCell ref="AF232:AJ232"/>
    <mergeCell ref="AK232:AL232"/>
    <mergeCell ref="AD210:AE210"/>
    <mergeCell ref="AF210:AJ210"/>
    <mergeCell ref="AK210:AL210"/>
    <mergeCell ref="AD212:AE212"/>
    <mergeCell ref="AF212:AJ212"/>
    <mergeCell ref="AK212:AL212"/>
    <mergeCell ref="AD214:AE214"/>
    <mergeCell ref="AF214:AJ214"/>
    <mergeCell ref="AK214:AL214"/>
    <mergeCell ref="AD216:AE216"/>
    <mergeCell ref="AF216:AJ216"/>
    <mergeCell ref="AK216:AL216"/>
    <mergeCell ref="AD218:AE218"/>
    <mergeCell ref="AF218:AJ218"/>
    <mergeCell ref="AK218:AL218"/>
    <mergeCell ref="AD220:AE220"/>
    <mergeCell ref="AF220:AJ220"/>
    <mergeCell ref="AK220:AL220"/>
    <mergeCell ref="AK196:AL196"/>
    <mergeCell ref="AD198:AE198"/>
    <mergeCell ref="AF198:AJ198"/>
    <mergeCell ref="AK198:AL198"/>
    <mergeCell ref="AD200:AE200"/>
    <mergeCell ref="AF200:AJ200"/>
    <mergeCell ref="AK200:AL200"/>
    <mergeCell ref="AD202:AE202"/>
    <mergeCell ref="AF202:AJ202"/>
    <mergeCell ref="AK202:AL202"/>
    <mergeCell ref="AD204:AE204"/>
    <mergeCell ref="AF204:AJ204"/>
    <mergeCell ref="AK204:AL204"/>
    <mergeCell ref="AD206:AE206"/>
    <mergeCell ref="AF206:AJ206"/>
    <mergeCell ref="AK206:AL206"/>
    <mergeCell ref="AD208:AE208"/>
    <mergeCell ref="AF208:AJ208"/>
    <mergeCell ref="AK208:AL208"/>
    <mergeCell ref="DB220:DC220"/>
    <mergeCell ref="DD220:DH220"/>
    <mergeCell ref="DI220:DJ220"/>
    <mergeCell ref="BN222:BO222"/>
    <mergeCell ref="BP222:BT222"/>
    <mergeCell ref="BU222:BV222"/>
    <mergeCell ref="DB222:DC222"/>
    <mergeCell ref="DD222:DH222"/>
    <mergeCell ref="DI222:DJ222"/>
    <mergeCell ref="BN224:BO224"/>
    <mergeCell ref="BP224:BT224"/>
    <mergeCell ref="BU224:BV224"/>
    <mergeCell ref="DB224:DC224"/>
    <mergeCell ref="DD224:DH224"/>
    <mergeCell ref="DI224:DJ224"/>
    <mergeCell ref="BN226:BO226"/>
    <mergeCell ref="BP226:BT226"/>
    <mergeCell ref="BU226:BV226"/>
    <mergeCell ref="DB226:DC226"/>
    <mergeCell ref="DD226:DH226"/>
    <mergeCell ref="DI226:DJ226"/>
    <mergeCell ref="BN214:BO214"/>
    <mergeCell ref="BP214:BT214"/>
    <mergeCell ref="BU214:BV214"/>
    <mergeCell ref="DB214:DC214"/>
    <mergeCell ref="DD214:DH214"/>
    <mergeCell ref="DI214:DJ214"/>
    <mergeCell ref="BN216:BO216"/>
    <mergeCell ref="BP216:BT216"/>
    <mergeCell ref="BU216:BV216"/>
    <mergeCell ref="DB216:DC216"/>
    <mergeCell ref="DD216:DH216"/>
    <mergeCell ref="DI216:DJ216"/>
    <mergeCell ref="BN218:BO218"/>
    <mergeCell ref="BP218:BT218"/>
    <mergeCell ref="BU218:BV218"/>
    <mergeCell ref="DB218:DC218"/>
    <mergeCell ref="DD218:DH218"/>
    <mergeCell ref="DI218:DJ218"/>
    <mergeCell ref="DD204:DH204"/>
    <mergeCell ref="DI204:DJ204"/>
    <mergeCell ref="BN206:BO206"/>
    <mergeCell ref="BP206:BT206"/>
    <mergeCell ref="BU206:BV206"/>
    <mergeCell ref="DB206:DC206"/>
    <mergeCell ref="DD206:DH206"/>
    <mergeCell ref="DI206:DJ206"/>
    <mergeCell ref="BN208:BO208"/>
    <mergeCell ref="BP208:BT208"/>
    <mergeCell ref="BU208:BV208"/>
    <mergeCell ref="DB208:DC208"/>
    <mergeCell ref="DD208:DH208"/>
    <mergeCell ref="DI208:DJ208"/>
    <mergeCell ref="DB212:DC212"/>
    <mergeCell ref="DD212:DH212"/>
    <mergeCell ref="DI212:DJ212"/>
    <mergeCell ref="AD192:AE192"/>
    <mergeCell ref="AF192:AJ192"/>
    <mergeCell ref="AK192:AL192"/>
    <mergeCell ref="BN192:BO192"/>
    <mergeCell ref="BP192:BT192"/>
    <mergeCell ref="BU192:BV192"/>
    <mergeCell ref="DB192:DC192"/>
    <mergeCell ref="DD192:DH192"/>
    <mergeCell ref="DI192:DJ192"/>
    <mergeCell ref="BN194:BO194"/>
    <mergeCell ref="BP194:BT194"/>
    <mergeCell ref="BU194:BV194"/>
    <mergeCell ref="DB194:DC194"/>
    <mergeCell ref="DD194:DH194"/>
    <mergeCell ref="DI194:DJ194"/>
    <mergeCell ref="BN196:BO196"/>
    <mergeCell ref="BP196:BT196"/>
    <mergeCell ref="BU196:BV196"/>
    <mergeCell ref="DB196:DC196"/>
    <mergeCell ref="DD196:DH196"/>
    <mergeCell ref="DI196:DJ196"/>
    <mergeCell ref="AM191:AU192"/>
    <mergeCell ref="AV191:BD192"/>
    <mergeCell ref="BE191:BM192"/>
    <mergeCell ref="BN191:BV191"/>
    <mergeCell ref="CS191:DA192"/>
    <mergeCell ref="DB191:DJ191"/>
    <mergeCell ref="AD194:AE194"/>
    <mergeCell ref="AF194:AJ194"/>
    <mergeCell ref="AK194:AL194"/>
    <mergeCell ref="AD196:AE196"/>
    <mergeCell ref="AF196:AJ196"/>
    <mergeCell ref="BN178:BO178"/>
    <mergeCell ref="BP178:BT178"/>
    <mergeCell ref="BU178:BV178"/>
    <mergeCell ref="BN180:BO180"/>
    <mergeCell ref="BP180:BT180"/>
    <mergeCell ref="BU180:BV180"/>
    <mergeCell ref="AD182:AE182"/>
    <mergeCell ref="AF182:AJ182"/>
    <mergeCell ref="AK182:AL182"/>
    <mergeCell ref="AV182:AW182"/>
    <mergeCell ref="AX182:BB182"/>
    <mergeCell ref="BC182:BD182"/>
    <mergeCell ref="BN182:BO182"/>
    <mergeCell ref="BP182:BT182"/>
    <mergeCell ref="BU182:BV182"/>
    <mergeCell ref="AD184:AE184"/>
    <mergeCell ref="AF184:AJ184"/>
    <mergeCell ref="AK184:AL184"/>
    <mergeCell ref="AV184:AW184"/>
    <mergeCell ref="AX184:BB184"/>
    <mergeCell ref="BC184:BD184"/>
    <mergeCell ref="BN184:BO184"/>
    <mergeCell ref="BP184:BT184"/>
    <mergeCell ref="BU184:BV184"/>
    <mergeCell ref="AV172:AW172"/>
    <mergeCell ref="AX172:BB172"/>
    <mergeCell ref="BC172:BD172"/>
    <mergeCell ref="BN172:BO172"/>
    <mergeCell ref="BP172:BT172"/>
    <mergeCell ref="BU172:BV172"/>
    <mergeCell ref="BN174:BO174"/>
    <mergeCell ref="BP174:BT174"/>
    <mergeCell ref="BU174:BV174"/>
    <mergeCell ref="AD176:AE176"/>
    <mergeCell ref="AF176:AJ176"/>
    <mergeCell ref="AK176:AL176"/>
    <mergeCell ref="AV176:AW176"/>
    <mergeCell ref="AX176:BB176"/>
    <mergeCell ref="BC176:BD176"/>
    <mergeCell ref="BN176:BO176"/>
    <mergeCell ref="BP176:BT176"/>
    <mergeCell ref="BU176:BV176"/>
    <mergeCell ref="AV164:AW164"/>
    <mergeCell ref="AX164:BB164"/>
    <mergeCell ref="BC164:BD164"/>
    <mergeCell ref="BN164:BO164"/>
    <mergeCell ref="BP164:BT164"/>
    <mergeCell ref="BU164:BV164"/>
    <mergeCell ref="AD166:AE166"/>
    <mergeCell ref="AF166:AJ166"/>
    <mergeCell ref="AK166:AL166"/>
    <mergeCell ref="AV166:AW166"/>
    <mergeCell ref="AX166:BB166"/>
    <mergeCell ref="BC166:BD166"/>
    <mergeCell ref="BN166:BO166"/>
    <mergeCell ref="BP166:BT166"/>
    <mergeCell ref="BU166:BV166"/>
    <mergeCell ref="BN168:BO168"/>
    <mergeCell ref="BP168:BT168"/>
    <mergeCell ref="BU168:BV168"/>
    <mergeCell ref="AD156:AE156"/>
    <mergeCell ref="AF156:AJ156"/>
    <mergeCell ref="AK156:AL156"/>
    <mergeCell ref="AV156:AW156"/>
    <mergeCell ref="AX156:BB156"/>
    <mergeCell ref="BC156:BD156"/>
    <mergeCell ref="BN156:BO156"/>
    <mergeCell ref="BP156:BT156"/>
    <mergeCell ref="BU156:BV156"/>
    <mergeCell ref="AD158:AE158"/>
    <mergeCell ref="AF158:AJ158"/>
    <mergeCell ref="AK158:AL158"/>
    <mergeCell ref="AV158:AW158"/>
    <mergeCell ref="AX158:BB158"/>
    <mergeCell ref="BC158:BD158"/>
    <mergeCell ref="BN158:BO158"/>
    <mergeCell ref="BP158:BT158"/>
    <mergeCell ref="BU158:BV158"/>
    <mergeCell ref="AD154:AE154"/>
    <mergeCell ref="AF154:AJ154"/>
    <mergeCell ref="AK154:AL154"/>
    <mergeCell ref="AV154:AW154"/>
    <mergeCell ref="AX154:BB154"/>
    <mergeCell ref="BC154:BD154"/>
    <mergeCell ref="BN154:BO154"/>
    <mergeCell ref="BP154:BT154"/>
    <mergeCell ref="BU154:BV154"/>
    <mergeCell ref="AD151:AL151"/>
    <mergeCell ref="AD152:AE152"/>
    <mergeCell ref="AF152:AJ152"/>
    <mergeCell ref="AK152:AL152"/>
    <mergeCell ref="AV151:BD151"/>
    <mergeCell ref="AV152:AW152"/>
    <mergeCell ref="AX152:BB152"/>
    <mergeCell ref="BC152:BD152"/>
    <mergeCell ref="BN151:BV151"/>
    <mergeCell ref="BN152:BO152"/>
    <mergeCell ref="BP152:BT152"/>
    <mergeCell ref="BU152:BV152"/>
    <mergeCell ref="AV146:AW146"/>
    <mergeCell ref="AX146:BB146"/>
    <mergeCell ref="BC146:BD146"/>
    <mergeCell ref="BN146:BO146"/>
    <mergeCell ref="BP146:BT146"/>
    <mergeCell ref="BU146:BV146"/>
    <mergeCell ref="AD148:AE148"/>
    <mergeCell ref="AF148:AJ148"/>
    <mergeCell ref="AK148:AL148"/>
    <mergeCell ref="AV148:AW148"/>
    <mergeCell ref="AX148:BB148"/>
    <mergeCell ref="BC148:BD148"/>
    <mergeCell ref="BN148:BO148"/>
    <mergeCell ref="BP148:BT148"/>
    <mergeCell ref="BU148:BV148"/>
    <mergeCell ref="AD150:AE150"/>
    <mergeCell ref="AF150:AJ150"/>
    <mergeCell ref="AK150:AL150"/>
    <mergeCell ref="AV150:AW150"/>
    <mergeCell ref="AX150:BB150"/>
    <mergeCell ref="BC150:BD150"/>
    <mergeCell ref="BN150:BO150"/>
    <mergeCell ref="BP150:BT150"/>
    <mergeCell ref="BU150:BV150"/>
    <mergeCell ref="BU138:BV138"/>
    <mergeCell ref="BE135:BM136"/>
    <mergeCell ref="BN135:BV135"/>
    <mergeCell ref="BN140:BO140"/>
    <mergeCell ref="BP140:BT140"/>
    <mergeCell ref="BU140:BV140"/>
    <mergeCell ref="AD142:AE142"/>
    <mergeCell ref="AF142:AJ142"/>
    <mergeCell ref="AK142:AL142"/>
    <mergeCell ref="AV142:AW142"/>
    <mergeCell ref="AX142:BB142"/>
    <mergeCell ref="BC142:BD142"/>
    <mergeCell ref="BN142:BO142"/>
    <mergeCell ref="BP142:BT142"/>
    <mergeCell ref="BU142:BV142"/>
    <mergeCell ref="AD144:AE144"/>
    <mergeCell ref="AF144:AJ144"/>
    <mergeCell ref="AK144:AL144"/>
    <mergeCell ref="AV144:AW144"/>
    <mergeCell ref="AX144:BB144"/>
    <mergeCell ref="BC144:BD144"/>
    <mergeCell ref="BN144:BO144"/>
    <mergeCell ref="BP144:BT144"/>
    <mergeCell ref="BU144:BV144"/>
    <mergeCell ref="BE139:BM140"/>
    <mergeCell ref="BN139:BV139"/>
    <mergeCell ref="BE143:BM144"/>
    <mergeCell ref="BN143:BV143"/>
    <mergeCell ref="AD134:AE134"/>
    <mergeCell ref="AF134:AJ134"/>
    <mergeCell ref="AK134:AL134"/>
    <mergeCell ref="AV134:AW134"/>
    <mergeCell ref="AX134:BB134"/>
    <mergeCell ref="BC134:BD134"/>
    <mergeCell ref="BN134:BO134"/>
    <mergeCell ref="BP134:BT134"/>
    <mergeCell ref="BU134:BV134"/>
    <mergeCell ref="BE131:BM132"/>
    <mergeCell ref="BN131:BV131"/>
    <mergeCell ref="AD136:AE136"/>
    <mergeCell ref="AF136:AJ136"/>
    <mergeCell ref="AK136:AL136"/>
    <mergeCell ref="AV136:AW136"/>
    <mergeCell ref="AX136:BB136"/>
    <mergeCell ref="BC136:BD136"/>
    <mergeCell ref="BN136:BO136"/>
    <mergeCell ref="BP136:BT136"/>
    <mergeCell ref="BU136:BV136"/>
    <mergeCell ref="AD128:AE128"/>
    <mergeCell ref="AF128:AJ128"/>
    <mergeCell ref="AK128:AL128"/>
    <mergeCell ref="AV128:AW128"/>
    <mergeCell ref="AX128:BB128"/>
    <mergeCell ref="BC128:BD128"/>
    <mergeCell ref="BN128:BO128"/>
    <mergeCell ref="BP128:BT128"/>
    <mergeCell ref="BU128:BV128"/>
    <mergeCell ref="BN130:BO130"/>
    <mergeCell ref="BP130:BT130"/>
    <mergeCell ref="BU130:BV130"/>
    <mergeCell ref="AD132:AE132"/>
    <mergeCell ref="AF132:AJ132"/>
    <mergeCell ref="AK132:AL132"/>
    <mergeCell ref="AV132:AW132"/>
    <mergeCell ref="AX132:BB132"/>
    <mergeCell ref="BC132:BD132"/>
    <mergeCell ref="BN132:BO132"/>
    <mergeCell ref="BP132:BT132"/>
    <mergeCell ref="BU132:BV132"/>
    <mergeCell ref="BE129:BM130"/>
    <mergeCell ref="BN129:BV129"/>
    <mergeCell ref="BP116:BT116"/>
    <mergeCell ref="BU116:BV116"/>
    <mergeCell ref="BE113:BM114"/>
    <mergeCell ref="BN113:BV113"/>
    <mergeCell ref="AX124:BB124"/>
    <mergeCell ref="BC124:BD124"/>
    <mergeCell ref="BN124:BO124"/>
    <mergeCell ref="BP124:BT124"/>
    <mergeCell ref="BU124:BV124"/>
    <mergeCell ref="AD126:AE126"/>
    <mergeCell ref="AF126:AJ126"/>
    <mergeCell ref="AK126:AL126"/>
    <mergeCell ref="AV126:AW126"/>
    <mergeCell ref="AX126:BB126"/>
    <mergeCell ref="BC126:BD126"/>
    <mergeCell ref="BN126:BO126"/>
    <mergeCell ref="BP126:BT126"/>
    <mergeCell ref="BU126:BV126"/>
    <mergeCell ref="AM117:AU118"/>
    <mergeCell ref="AV117:BD117"/>
    <mergeCell ref="BE117:BM118"/>
    <mergeCell ref="BN117:BV117"/>
    <mergeCell ref="AM121:AU122"/>
    <mergeCell ref="AV121:BD121"/>
    <mergeCell ref="BE121:BM122"/>
    <mergeCell ref="BN121:BV121"/>
    <mergeCell ref="AD120:AE120"/>
    <mergeCell ref="AF120:AJ120"/>
    <mergeCell ref="AK120:AL120"/>
    <mergeCell ref="AV120:AW120"/>
    <mergeCell ref="AX120:BB120"/>
    <mergeCell ref="BC120:BD120"/>
    <mergeCell ref="BC110:BD110"/>
    <mergeCell ref="BN110:BO110"/>
    <mergeCell ref="BP110:BT110"/>
    <mergeCell ref="BU110:BV110"/>
    <mergeCell ref="BE105:BM106"/>
    <mergeCell ref="BN105:BV105"/>
    <mergeCell ref="BE109:BM110"/>
    <mergeCell ref="BN109:BV109"/>
    <mergeCell ref="BN112:BO112"/>
    <mergeCell ref="BP112:BT112"/>
    <mergeCell ref="BU112:BV112"/>
    <mergeCell ref="AD114:AE114"/>
    <mergeCell ref="AF114:AJ114"/>
    <mergeCell ref="AK114:AL114"/>
    <mergeCell ref="AV114:AW114"/>
    <mergeCell ref="AX114:BB114"/>
    <mergeCell ref="BC114:BD114"/>
    <mergeCell ref="BN114:BO114"/>
    <mergeCell ref="BP114:BT114"/>
    <mergeCell ref="BU114:BV114"/>
    <mergeCell ref="BC102:BD102"/>
    <mergeCell ref="BN102:BO102"/>
    <mergeCell ref="BP102:BT102"/>
    <mergeCell ref="BU102:BV102"/>
    <mergeCell ref="AD104:AE104"/>
    <mergeCell ref="AF104:AJ104"/>
    <mergeCell ref="AK104:AL104"/>
    <mergeCell ref="AV104:AW104"/>
    <mergeCell ref="AX104:BB104"/>
    <mergeCell ref="BC104:BD104"/>
    <mergeCell ref="BN104:BO104"/>
    <mergeCell ref="BP104:BT104"/>
    <mergeCell ref="BU104:BV104"/>
    <mergeCell ref="BE101:BM102"/>
    <mergeCell ref="BN101:BV101"/>
    <mergeCell ref="BN106:BO106"/>
    <mergeCell ref="BP106:BT106"/>
    <mergeCell ref="BU106:BV106"/>
    <mergeCell ref="AD94:AE94"/>
    <mergeCell ref="AK94:AL94"/>
    <mergeCell ref="AF94:AJ94"/>
    <mergeCell ref="AV94:AW94"/>
    <mergeCell ref="AX94:BB94"/>
    <mergeCell ref="BC94:BD94"/>
    <mergeCell ref="BN94:BO94"/>
    <mergeCell ref="BP94:BT94"/>
    <mergeCell ref="BU94:BV94"/>
    <mergeCell ref="AD96:AE96"/>
    <mergeCell ref="AF96:AJ96"/>
    <mergeCell ref="AK96:AL96"/>
    <mergeCell ref="AV96:AW96"/>
    <mergeCell ref="AX96:BB96"/>
    <mergeCell ref="BC96:BD96"/>
    <mergeCell ref="BN96:BO96"/>
    <mergeCell ref="BP96:BT96"/>
    <mergeCell ref="BU96:BV96"/>
    <mergeCell ref="AL349:AR352"/>
    <mergeCell ref="AS349:AV352"/>
    <mergeCell ref="AS353:AV356"/>
    <mergeCell ref="AL353:AR356"/>
    <mergeCell ref="BE345:BF348"/>
    <mergeCell ref="AW345:BD348"/>
    <mergeCell ref="AW349:BD352"/>
    <mergeCell ref="BE349:BF352"/>
    <mergeCell ref="AW353:BD356"/>
    <mergeCell ref="BE353:BF356"/>
    <mergeCell ref="BU345:BV348"/>
    <mergeCell ref="BG345:BT348"/>
    <mergeCell ref="BG349:BT352"/>
    <mergeCell ref="BU349:BV352"/>
    <mergeCell ref="BG353:BT356"/>
    <mergeCell ref="BU353:BV356"/>
    <mergeCell ref="AD236:AE236"/>
    <mergeCell ref="AF236:AJ236"/>
    <mergeCell ref="AK236:AL236"/>
    <mergeCell ref="AD238:AE238"/>
    <mergeCell ref="AF238:AJ238"/>
    <mergeCell ref="AK238:AL238"/>
    <mergeCell ref="AD240:AE240"/>
    <mergeCell ref="AF240:AJ240"/>
    <mergeCell ref="AK240:AL240"/>
    <mergeCell ref="AD242:AE242"/>
    <mergeCell ref="AF242:AJ242"/>
    <mergeCell ref="AK242:AL242"/>
    <mergeCell ref="AD246:AE246"/>
    <mergeCell ref="AF246:AJ246"/>
    <mergeCell ref="AK246:AL246"/>
    <mergeCell ref="AD248:AE248"/>
    <mergeCell ref="AV251:BD252"/>
    <mergeCell ref="BE251:BM252"/>
    <mergeCell ref="BN251:BV252"/>
    <mergeCell ref="CS251:DA252"/>
    <mergeCell ref="DB251:DJ252"/>
    <mergeCell ref="J253:P254"/>
    <mergeCell ref="Q253:T254"/>
    <mergeCell ref="U253:AC254"/>
    <mergeCell ref="AM253:AU254"/>
    <mergeCell ref="AV253:BD254"/>
    <mergeCell ref="BE253:BM254"/>
    <mergeCell ref="BN253:BV254"/>
    <mergeCell ref="CS253:DA254"/>
    <mergeCell ref="DB253:DJ254"/>
    <mergeCell ref="D231:G254"/>
    <mergeCell ref="AS345:AV348"/>
    <mergeCell ref="AL345:AR348"/>
    <mergeCell ref="Q249:T250"/>
    <mergeCell ref="AD234:AE234"/>
    <mergeCell ref="AF234:AJ234"/>
    <mergeCell ref="AK234:AL234"/>
    <mergeCell ref="AF248:AJ248"/>
    <mergeCell ref="AK248:AL248"/>
    <mergeCell ref="AD250:AE250"/>
    <mergeCell ref="AF250:AJ250"/>
    <mergeCell ref="AK250:AL250"/>
    <mergeCell ref="AD252:AE252"/>
    <mergeCell ref="AF252:AJ252"/>
    <mergeCell ref="AK252:AL252"/>
    <mergeCell ref="AD254:AE254"/>
    <mergeCell ref="AF254:AJ254"/>
    <mergeCell ref="AK254:AL254"/>
    <mergeCell ref="B74:T80"/>
    <mergeCell ref="X74:BB74"/>
    <mergeCell ref="X75:BB75"/>
    <mergeCell ref="U76:BB76"/>
    <mergeCell ref="V77:BB77"/>
    <mergeCell ref="Y78:AB78"/>
    <mergeCell ref="AE78:AI78"/>
    <mergeCell ref="AL78:AQ78"/>
    <mergeCell ref="AS78:BB78"/>
    <mergeCell ref="Y79:AB79"/>
    <mergeCell ref="AE79:AI79"/>
    <mergeCell ref="AL79:AQ79"/>
    <mergeCell ref="AS79:BB79"/>
    <mergeCell ref="U80:AB80"/>
    <mergeCell ref="AC80:BC80"/>
    <mergeCell ref="B60:T66"/>
    <mergeCell ref="X60:BB60"/>
    <mergeCell ref="X61:BB61"/>
    <mergeCell ref="U62:BB62"/>
    <mergeCell ref="V63:BB63"/>
    <mergeCell ref="Y64:AB64"/>
    <mergeCell ref="AE64:AI64"/>
    <mergeCell ref="AL64:AQ64"/>
    <mergeCell ref="AS64:BB64"/>
    <mergeCell ref="Y65:AB65"/>
    <mergeCell ref="AE65:AI65"/>
    <mergeCell ref="AL65:AQ65"/>
    <mergeCell ref="AS65:BB65"/>
    <mergeCell ref="U66:AB66"/>
    <mergeCell ref="AC66:BC66"/>
    <mergeCell ref="B67:T73"/>
    <mergeCell ref="X67:BB67"/>
    <mergeCell ref="X68:BB68"/>
    <mergeCell ref="U69:BB69"/>
    <mergeCell ref="V70:BB70"/>
    <mergeCell ref="Y71:AB71"/>
    <mergeCell ref="AE71:AI71"/>
    <mergeCell ref="AL71:AQ71"/>
    <mergeCell ref="AS71:BB71"/>
    <mergeCell ref="Y72:AB72"/>
    <mergeCell ref="AE72:AI72"/>
    <mergeCell ref="AL72:AQ72"/>
    <mergeCell ref="AS72:BB72"/>
    <mergeCell ref="U73:AB73"/>
    <mergeCell ref="AC73:BC73"/>
    <mergeCell ref="B46:T52"/>
    <mergeCell ref="X46:BB46"/>
    <mergeCell ref="X47:BB47"/>
    <mergeCell ref="U48:BB48"/>
    <mergeCell ref="V49:BB49"/>
    <mergeCell ref="Y50:AB50"/>
    <mergeCell ref="AE50:AI50"/>
    <mergeCell ref="AL50:AQ50"/>
    <mergeCell ref="AS50:BB50"/>
    <mergeCell ref="Y51:AB51"/>
    <mergeCell ref="AE51:AI51"/>
    <mergeCell ref="AL51:AQ51"/>
    <mergeCell ref="AS51:BB51"/>
    <mergeCell ref="U52:AB52"/>
    <mergeCell ref="AC52:BC52"/>
    <mergeCell ref="B53:T59"/>
    <mergeCell ref="X53:BB53"/>
    <mergeCell ref="X54:BB54"/>
    <mergeCell ref="U55:BB55"/>
    <mergeCell ref="V56:BB56"/>
    <mergeCell ref="Y57:AB57"/>
    <mergeCell ref="AE57:AI57"/>
    <mergeCell ref="AL57:AQ57"/>
    <mergeCell ref="AS57:BB57"/>
    <mergeCell ref="Y58:AB58"/>
    <mergeCell ref="AE58:AI58"/>
    <mergeCell ref="AL58:AQ58"/>
    <mergeCell ref="AS58:BB58"/>
    <mergeCell ref="U59:AB59"/>
    <mergeCell ref="AC59:BC59"/>
    <mergeCell ref="B32:T38"/>
    <mergeCell ref="X32:BB32"/>
    <mergeCell ref="X33:BB33"/>
    <mergeCell ref="U34:BB34"/>
    <mergeCell ref="V35:BB35"/>
    <mergeCell ref="Y36:AB36"/>
    <mergeCell ref="AE36:AI36"/>
    <mergeCell ref="AL36:AQ36"/>
    <mergeCell ref="AS36:BB36"/>
    <mergeCell ref="Y37:AB37"/>
    <mergeCell ref="AE37:AI37"/>
    <mergeCell ref="AL37:AQ37"/>
    <mergeCell ref="AS37:BB37"/>
    <mergeCell ref="U38:AB38"/>
    <mergeCell ref="AC38:BC38"/>
    <mergeCell ref="B39:T45"/>
    <mergeCell ref="X39:BB39"/>
    <mergeCell ref="X40:BB40"/>
    <mergeCell ref="U41:BB41"/>
    <mergeCell ref="V42:BB42"/>
    <mergeCell ref="Y43:AB43"/>
    <mergeCell ref="AE43:AI43"/>
    <mergeCell ref="AL43:AQ43"/>
    <mergeCell ref="AS43:BB43"/>
    <mergeCell ref="Y44:AB44"/>
    <mergeCell ref="AE44:AI44"/>
    <mergeCell ref="AL44:AQ44"/>
    <mergeCell ref="AS44:BB44"/>
    <mergeCell ref="U45:AB45"/>
    <mergeCell ref="AC45:BC45"/>
    <mergeCell ref="B18:T24"/>
    <mergeCell ref="X18:BB18"/>
    <mergeCell ref="X19:BB19"/>
    <mergeCell ref="U20:BB20"/>
    <mergeCell ref="V21:BB21"/>
    <mergeCell ref="Y22:AB22"/>
    <mergeCell ref="AE22:AI22"/>
    <mergeCell ref="AL22:AQ22"/>
    <mergeCell ref="AS22:BB22"/>
    <mergeCell ref="Y23:AB23"/>
    <mergeCell ref="AE23:AI23"/>
    <mergeCell ref="AL23:AQ23"/>
    <mergeCell ref="AS23:BB23"/>
    <mergeCell ref="U24:AB24"/>
    <mergeCell ref="AC24:BC24"/>
    <mergeCell ref="B25:T31"/>
    <mergeCell ref="X25:BB25"/>
    <mergeCell ref="X26:BB26"/>
    <mergeCell ref="U27:BB27"/>
    <mergeCell ref="V28:BB28"/>
    <mergeCell ref="Y29:AB29"/>
    <mergeCell ref="AE29:AI29"/>
    <mergeCell ref="AL29:AQ29"/>
    <mergeCell ref="AS29:BB29"/>
    <mergeCell ref="Y30:AB30"/>
    <mergeCell ref="AE30:AI30"/>
    <mergeCell ref="AL30:AQ30"/>
    <mergeCell ref="AS30:BB30"/>
    <mergeCell ref="U31:AB31"/>
    <mergeCell ref="AC31:BC31"/>
    <mergeCell ref="B9:T9"/>
    <mergeCell ref="V9:BB9"/>
    <mergeCell ref="B10:T10"/>
    <mergeCell ref="U10:Y10"/>
    <mergeCell ref="Z10:AD10"/>
    <mergeCell ref="AE10:AI10"/>
    <mergeCell ref="AJ10:AN10"/>
    <mergeCell ref="AO10:BC10"/>
    <mergeCell ref="B11:T17"/>
    <mergeCell ref="X11:BB11"/>
    <mergeCell ref="X12:BB12"/>
    <mergeCell ref="U13:BB13"/>
    <mergeCell ref="V14:BB14"/>
    <mergeCell ref="Y15:AB15"/>
    <mergeCell ref="AE15:AI15"/>
    <mergeCell ref="AL15:AQ15"/>
    <mergeCell ref="AS15:BB15"/>
    <mergeCell ref="Y16:AB16"/>
    <mergeCell ref="AE16:AI16"/>
    <mergeCell ref="AL16:AQ16"/>
    <mergeCell ref="AS16:BB16"/>
    <mergeCell ref="U17:AB17"/>
    <mergeCell ref="AC17:BC17"/>
    <mergeCell ref="B2:AZ2"/>
    <mergeCell ref="C3:AZ3"/>
    <mergeCell ref="B4:T4"/>
    <mergeCell ref="U4:Y4"/>
    <mergeCell ref="Z4:AD4"/>
    <mergeCell ref="AE4:AI4"/>
    <mergeCell ref="AJ4:AN4"/>
    <mergeCell ref="AO4:AS4"/>
    <mergeCell ref="AT4:AX4"/>
    <mergeCell ref="AY4:BC4"/>
    <mergeCell ref="B5:T6"/>
    <mergeCell ref="U5:U6"/>
    <mergeCell ref="V5:BB5"/>
    <mergeCell ref="BC5:BC6"/>
    <mergeCell ref="V6:BB6"/>
    <mergeCell ref="B7:T8"/>
    <mergeCell ref="V7:AD7"/>
    <mergeCell ref="AE7:BC7"/>
    <mergeCell ref="V8:BB8"/>
    <mergeCell ref="AV93:BD93"/>
    <mergeCell ref="BE93:BM94"/>
    <mergeCell ref="BN93:BV93"/>
    <mergeCell ref="CS93:DA94"/>
    <mergeCell ref="DB93:DJ94"/>
    <mergeCell ref="B93:C152"/>
    <mergeCell ref="D93:P94"/>
    <mergeCell ref="Q93:T94"/>
    <mergeCell ref="U93:AC94"/>
    <mergeCell ref="AD93:AL93"/>
    <mergeCell ref="AM93:AU94"/>
    <mergeCell ref="U92:AC92"/>
    <mergeCell ref="AD92:AL92"/>
    <mergeCell ref="AM92:AU92"/>
    <mergeCell ref="AV92:BD92"/>
    <mergeCell ref="BE92:BM92"/>
    <mergeCell ref="BN92:BV92"/>
    <mergeCell ref="CS92:DA92"/>
    <mergeCell ref="DB92:DJ92"/>
    <mergeCell ref="B87:P92"/>
    <mergeCell ref="Q87:T92"/>
    <mergeCell ref="U88:AL91"/>
    <mergeCell ref="AM88:BD91"/>
    <mergeCell ref="BE88:BV91"/>
    <mergeCell ref="CS88:DJ91"/>
    <mergeCell ref="BE97:BM98"/>
    <mergeCell ref="BN97:BV97"/>
    <mergeCell ref="CS97:DA98"/>
    <mergeCell ref="DB97:DJ98"/>
    <mergeCell ref="D97:P98"/>
    <mergeCell ref="Q97:T98"/>
    <mergeCell ref="U97:AC98"/>
    <mergeCell ref="AD97:AL97"/>
    <mergeCell ref="AM97:AU98"/>
    <mergeCell ref="AV97:BD97"/>
    <mergeCell ref="BE95:BM96"/>
    <mergeCell ref="BN95:BV95"/>
    <mergeCell ref="CS95:DA96"/>
    <mergeCell ref="DB95:DJ96"/>
    <mergeCell ref="D95:P96"/>
    <mergeCell ref="Q95:T96"/>
    <mergeCell ref="U95:AC96"/>
    <mergeCell ref="AD95:AL95"/>
    <mergeCell ref="AM95:AU96"/>
    <mergeCell ref="AV95:BD95"/>
    <mergeCell ref="AD98:AE98"/>
    <mergeCell ref="AF98:AJ98"/>
    <mergeCell ref="AK98:AL98"/>
    <mergeCell ref="AV98:AW98"/>
    <mergeCell ref="AX98:BB98"/>
    <mergeCell ref="BC98:BD98"/>
    <mergeCell ref="BN98:BO98"/>
    <mergeCell ref="BP98:BT98"/>
    <mergeCell ref="BU98:BV98"/>
    <mergeCell ref="CS101:DA102"/>
    <mergeCell ref="DB101:DJ102"/>
    <mergeCell ref="D101:P102"/>
    <mergeCell ref="Q101:T102"/>
    <mergeCell ref="U101:AC102"/>
    <mergeCell ref="AD101:AL101"/>
    <mergeCell ref="AM101:AU102"/>
    <mergeCell ref="AV101:BD101"/>
    <mergeCell ref="BE99:BM100"/>
    <mergeCell ref="BN99:BV99"/>
    <mergeCell ref="CS99:DA100"/>
    <mergeCell ref="DB99:DJ100"/>
    <mergeCell ref="D99:P100"/>
    <mergeCell ref="Q99:T100"/>
    <mergeCell ref="U99:AC100"/>
    <mergeCell ref="AD99:AL99"/>
    <mergeCell ref="AM99:AU100"/>
    <mergeCell ref="AV99:BD99"/>
    <mergeCell ref="AD100:AE100"/>
    <mergeCell ref="AF100:AJ100"/>
    <mergeCell ref="AK100:AL100"/>
    <mergeCell ref="AV100:AW100"/>
    <mergeCell ref="AX100:BB100"/>
    <mergeCell ref="BC100:BD100"/>
    <mergeCell ref="BN100:BO100"/>
    <mergeCell ref="BP100:BT100"/>
    <mergeCell ref="BU100:BV100"/>
    <mergeCell ref="AD102:AE102"/>
    <mergeCell ref="AF102:AJ102"/>
    <mergeCell ref="AK102:AL102"/>
    <mergeCell ref="AV102:AW102"/>
    <mergeCell ref="AX102:BB102"/>
    <mergeCell ref="CS105:DA106"/>
    <mergeCell ref="DB105:DJ106"/>
    <mergeCell ref="D105:P106"/>
    <mergeCell ref="Q105:T106"/>
    <mergeCell ref="U105:AC106"/>
    <mergeCell ref="AD105:AL105"/>
    <mergeCell ref="AM105:AU106"/>
    <mergeCell ref="AV105:BD105"/>
    <mergeCell ref="BE103:BM104"/>
    <mergeCell ref="BN103:BV103"/>
    <mergeCell ref="CS103:DA104"/>
    <mergeCell ref="DB103:DJ104"/>
    <mergeCell ref="D103:P104"/>
    <mergeCell ref="Q103:T104"/>
    <mergeCell ref="U103:AC104"/>
    <mergeCell ref="AD103:AL103"/>
    <mergeCell ref="AM103:AU104"/>
    <mergeCell ref="AV103:BD103"/>
    <mergeCell ref="AD106:AE106"/>
    <mergeCell ref="AF106:AJ106"/>
    <mergeCell ref="AK106:AL106"/>
    <mergeCell ref="AV106:AW106"/>
    <mergeCell ref="AX106:BB106"/>
    <mergeCell ref="BC106:BD106"/>
    <mergeCell ref="CS109:DA110"/>
    <mergeCell ref="DB109:DJ110"/>
    <mergeCell ref="D109:P110"/>
    <mergeCell ref="Q109:T110"/>
    <mergeCell ref="U109:AC110"/>
    <mergeCell ref="AD109:AL109"/>
    <mergeCell ref="AM109:AU110"/>
    <mergeCell ref="AV109:BD109"/>
    <mergeCell ref="BE107:BM108"/>
    <mergeCell ref="BN107:BV107"/>
    <mergeCell ref="CS107:DA108"/>
    <mergeCell ref="DB107:DJ108"/>
    <mergeCell ref="D107:P108"/>
    <mergeCell ref="Q107:T108"/>
    <mergeCell ref="U107:AC108"/>
    <mergeCell ref="AD107:AL107"/>
    <mergeCell ref="AM107:AU108"/>
    <mergeCell ref="AV107:BD107"/>
    <mergeCell ref="AD108:AE108"/>
    <mergeCell ref="AF108:AJ108"/>
    <mergeCell ref="AK108:AL108"/>
    <mergeCell ref="AV108:AW108"/>
    <mergeCell ref="AX108:BB108"/>
    <mergeCell ref="BC108:BD108"/>
    <mergeCell ref="BN108:BO108"/>
    <mergeCell ref="BP108:BT108"/>
    <mergeCell ref="BU108:BV108"/>
    <mergeCell ref="AD110:AE110"/>
    <mergeCell ref="AF110:AJ110"/>
    <mergeCell ref="AK110:AL110"/>
    <mergeCell ref="AV110:AW110"/>
    <mergeCell ref="AX110:BB110"/>
    <mergeCell ref="CS113:DA114"/>
    <mergeCell ref="DB113:DJ114"/>
    <mergeCell ref="D113:P114"/>
    <mergeCell ref="Q113:T114"/>
    <mergeCell ref="U113:AC114"/>
    <mergeCell ref="AD113:AL113"/>
    <mergeCell ref="AM113:AU114"/>
    <mergeCell ref="AV113:BD113"/>
    <mergeCell ref="BE111:BM112"/>
    <mergeCell ref="BN111:BV111"/>
    <mergeCell ref="CS111:DA112"/>
    <mergeCell ref="DB111:DJ112"/>
    <mergeCell ref="D111:P112"/>
    <mergeCell ref="Q111:T112"/>
    <mergeCell ref="U111:AC112"/>
    <mergeCell ref="AD111:AL111"/>
    <mergeCell ref="AM111:AU112"/>
    <mergeCell ref="AV111:BD111"/>
    <mergeCell ref="AD112:AE112"/>
    <mergeCell ref="AF112:AJ112"/>
    <mergeCell ref="AK112:AL112"/>
    <mergeCell ref="AV112:AW112"/>
    <mergeCell ref="AX112:BB112"/>
    <mergeCell ref="BC112:BD112"/>
    <mergeCell ref="DB117:DJ118"/>
    <mergeCell ref="AV115:BD115"/>
    <mergeCell ref="BE115:BM116"/>
    <mergeCell ref="BN115:BV115"/>
    <mergeCell ref="CS115:DA116"/>
    <mergeCell ref="DB115:DJ116"/>
    <mergeCell ref="D115:H118"/>
    <mergeCell ref="I115:P116"/>
    <mergeCell ref="Q115:T116"/>
    <mergeCell ref="U115:AC116"/>
    <mergeCell ref="AD115:AL115"/>
    <mergeCell ref="AM115:AU116"/>
    <mergeCell ref="I117:P118"/>
    <mergeCell ref="Q117:T118"/>
    <mergeCell ref="U117:AC118"/>
    <mergeCell ref="AD117:AL117"/>
    <mergeCell ref="AD118:AE118"/>
    <mergeCell ref="AF118:AJ118"/>
    <mergeCell ref="AK118:AL118"/>
    <mergeCell ref="AV118:AW118"/>
    <mergeCell ref="AX118:BB118"/>
    <mergeCell ref="BC118:BD118"/>
    <mergeCell ref="BN118:BO118"/>
    <mergeCell ref="BP118:BT118"/>
    <mergeCell ref="BU118:BV118"/>
    <mergeCell ref="AD116:AE116"/>
    <mergeCell ref="AF116:AJ116"/>
    <mergeCell ref="AK116:AL116"/>
    <mergeCell ref="AV116:AW116"/>
    <mergeCell ref="AX116:BB116"/>
    <mergeCell ref="BC116:BD116"/>
    <mergeCell ref="BN116:BO116"/>
    <mergeCell ref="CS117:DA118"/>
    <mergeCell ref="AD122:AE122"/>
    <mergeCell ref="AF122:AJ122"/>
    <mergeCell ref="AK122:AL122"/>
    <mergeCell ref="AV122:AW122"/>
    <mergeCell ref="AX122:BB122"/>
    <mergeCell ref="BC122:BD122"/>
    <mergeCell ref="BN122:BO122"/>
    <mergeCell ref="BP122:BT122"/>
    <mergeCell ref="BU122:BV122"/>
    <mergeCell ref="AD124:AE124"/>
    <mergeCell ref="AF124:AJ124"/>
    <mergeCell ref="AK124:AL124"/>
    <mergeCell ref="AV124:AW124"/>
    <mergeCell ref="D119:H122"/>
    <mergeCell ref="I119:P120"/>
    <mergeCell ref="Q119:T120"/>
    <mergeCell ref="U119:AC120"/>
    <mergeCell ref="AD119:AL119"/>
    <mergeCell ref="AM119:AU120"/>
    <mergeCell ref="I121:P122"/>
    <mergeCell ref="Q121:T122"/>
    <mergeCell ref="U121:AC122"/>
    <mergeCell ref="AD121:AL121"/>
    <mergeCell ref="CS125:DA126"/>
    <mergeCell ref="DB125:DJ126"/>
    <mergeCell ref="CS121:DA122"/>
    <mergeCell ref="DB121:DJ122"/>
    <mergeCell ref="AV119:BD119"/>
    <mergeCell ref="BE119:BM120"/>
    <mergeCell ref="BN119:BV119"/>
    <mergeCell ref="CS119:DA120"/>
    <mergeCell ref="DB119:DJ120"/>
    <mergeCell ref="AV123:BD123"/>
    <mergeCell ref="BE123:BM124"/>
    <mergeCell ref="BN123:BV123"/>
    <mergeCell ref="CS123:DA124"/>
    <mergeCell ref="DB123:DJ124"/>
    <mergeCell ref="BU120:BV120"/>
    <mergeCell ref="BN120:BO120"/>
    <mergeCell ref="BP120:BT120"/>
    <mergeCell ref="CS129:DA130"/>
    <mergeCell ref="DB129:DJ130"/>
    <mergeCell ref="I129:P130"/>
    <mergeCell ref="Q129:T130"/>
    <mergeCell ref="U129:AC130"/>
    <mergeCell ref="AD129:AL129"/>
    <mergeCell ref="AM129:AU130"/>
    <mergeCell ref="AV129:BD129"/>
    <mergeCell ref="AD130:AE130"/>
    <mergeCell ref="AF130:AJ130"/>
    <mergeCell ref="AK130:AL130"/>
    <mergeCell ref="AV130:AW130"/>
    <mergeCell ref="AX130:BB130"/>
    <mergeCell ref="BC130:BD130"/>
    <mergeCell ref="I125:P126"/>
    <mergeCell ref="Q125:T126"/>
    <mergeCell ref="U125:AC126"/>
    <mergeCell ref="AD125:AL125"/>
    <mergeCell ref="BE127:BM128"/>
    <mergeCell ref="BN127:BV127"/>
    <mergeCell ref="CS127:DA128"/>
    <mergeCell ref="DB127:DJ128"/>
    <mergeCell ref="I127:P128"/>
    <mergeCell ref="Q127:T128"/>
    <mergeCell ref="U127:AC128"/>
    <mergeCell ref="AD127:AL127"/>
    <mergeCell ref="AM127:AU128"/>
    <mergeCell ref="AV127:BD127"/>
    <mergeCell ref="AM125:AU126"/>
    <mergeCell ref="AV125:BD125"/>
    <mergeCell ref="BE125:BM126"/>
    <mergeCell ref="BN125:BV125"/>
    <mergeCell ref="CS135:DA136"/>
    <mergeCell ref="DB135:DJ136"/>
    <mergeCell ref="D135:P136"/>
    <mergeCell ref="Q135:T136"/>
    <mergeCell ref="U135:AC136"/>
    <mergeCell ref="AD135:AL135"/>
    <mergeCell ref="AM135:AU136"/>
    <mergeCell ref="AV135:BD135"/>
    <mergeCell ref="BE133:BM134"/>
    <mergeCell ref="BN133:BV133"/>
    <mergeCell ref="CS133:DA134"/>
    <mergeCell ref="DB133:DJ134"/>
    <mergeCell ref="I133:P134"/>
    <mergeCell ref="Q133:T134"/>
    <mergeCell ref="U133:AC134"/>
    <mergeCell ref="AD133:AL133"/>
    <mergeCell ref="AM133:AU134"/>
    <mergeCell ref="AV133:BD133"/>
    <mergeCell ref="D123:H134"/>
    <mergeCell ref="I123:P124"/>
    <mergeCell ref="Q123:T124"/>
    <mergeCell ref="U123:AC124"/>
    <mergeCell ref="AD123:AL123"/>
    <mergeCell ref="AM123:AU124"/>
    <mergeCell ref="CS131:DA132"/>
    <mergeCell ref="DB131:DJ132"/>
    <mergeCell ref="I131:P132"/>
    <mergeCell ref="Q131:T132"/>
    <mergeCell ref="U131:AC132"/>
    <mergeCell ref="AD131:AL131"/>
    <mergeCell ref="AM131:AU132"/>
    <mergeCell ref="AV131:BD131"/>
    <mergeCell ref="CS139:DA140"/>
    <mergeCell ref="DB139:DJ140"/>
    <mergeCell ref="D139:P140"/>
    <mergeCell ref="Q139:T140"/>
    <mergeCell ref="U139:AC140"/>
    <mergeCell ref="AD139:AL139"/>
    <mergeCell ref="AM139:AU140"/>
    <mergeCell ref="AV139:BD139"/>
    <mergeCell ref="BE137:BM138"/>
    <mergeCell ref="BN137:BV137"/>
    <mergeCell ref="CS137:DA138"/>
    <mergeCell ref="DB137:DJ138"/>
    <mergeCell ref="D137:P138"/>
    <mergeCell ref="Q137:T138"/>
    <mergeCell ref="U137:AC138"/>
    <mergeCell ref="AD137:AL137"/>
    <mergeCell ref="AM137:AU138"/>
    <mergeCell ref="AV137:BD137"/>
    <mergeCell ref="AD140:AE140"/>
    <mergeCell ref="AF140:AJ140"/>
    <mergeCell ref="AK140:AL140"/>
    <mergeCell ref="AV140:AW140"/>
    <mergeCell ref="AX140:BB140"/>
    <mergeCell ref="BC140:BD140"/>
    <mergeCell ref="AD138:AE138"/>
    <mergeCell ref="AF138:AJ138"/>
    <mergeCell ref="AK138:AL138"/>
    <mergeCell ref="AV138:AW138"/>
    <mergeCell ref="AX138:BB138"/>
    <mergeCell ref="BC138:BD138"/>
    <mergeCell ref="BN138:BO138"/>
    <mergeCell ref="BP138:BT138"/>
    <mergeCell ref="CS143:DA144"/>
    <mergeCell ref="DB143:DJ144"/>
    <mergeCell ref="D143:P144"/>
    <mergeCell ref="Q143:T144"/>
    <mergeCell ref="U143:AC144"/>
    <mergeCell ref="AD143:AL143"/>
    <mergeCell ref="AM143:AU144"/>
    <mergeCell ref="AV143:BD143"/>
    <mergeCell ref="BE141:BM142"/>
    <mergeCell ref="BN141:BV141"/>
    <mergeCell ref="CS141:DA142"/>
    <mergeCell ref="DB141:DJ142"/>
    <mergeCell ref="D141:P142"/>
    <mergeCell ref="Q141:T142"/>
    <mergeCell ref="U141:AC142"/>
    <mergeCell ref="AD141:AL141"/>
    <mergeCell ref="AM141:AU142"/>
    <mergeCell ref="AV141:BD141"/>
    <mergeCell ref="U147:AC148"/>
    <mergeCell ref="AD147:AL147"/>
    <mergeCell ref="AM147:AU148"/>
    <mergeCell ref="I149:I150"/>
    <mergeCell ref="J149:O150"/>
    <mergeCell ref="P149:P150"/>
    <mergeCell ref="Q149:T150"/>
    <mergeCell ref="BE145:BM146"/>
    <mergeCell ref="BN145:BV145"/>
    <mergeCell ref="CS145:DA146"/>
    <mergeCell ref="DB145:DJ146"/>
    <mergeCell ref="D145:P146"/>
    <mergeCell ref="Q145:T146"/>
    <mergeCell ref="U145:AC146"/>
    <mergeCell ref="AD145:AL145"/>
    <mergeCell ref="AM145:AU146"/>
    <mergeCell ref="AV145:BD145"/>
    <mergeCell ref="CS149:DA150"/>
    <mergeCell ref="DB149:DJ150"/>
    <mergeCell ref="U149:AC150"/>
    <mergeCell ref="AD149:AL149"/>
    <mergeCell ref="AM149:AU150"/>
    <mergeCell ref="AV149:BD149"/>
    <mergeCell ref="BE149:BM150"/>
    <mergeCell ref="BN149:BV149"/>
    <mergeCell ref="AV147:BD147"/>
    <mergeCell ref="BE147:BM148"/>
    <mergeCell ref="BN147:BV147"/>
    <mergeCell ref="CS147:DA148"/>
    <mergeCell ref="AD146:AE146"/>
    <mergeCell ref="AF146:AJ146"/>
    <mergeCell ref="AK146:AL146"/>
    <mergeCell ref="DB147:DJ148"/>
    <mergeCell ref="B153:C190"/>
    <mergeCell ref="D153:P154"/>
    <mergeCell ref="Q153:T154"/>
    <mergeCell ref="U153:AC154"/>
    <mergeCell ref="AD153:AL153"/>
    <mergeCell ref="AM153:AU154"/>
    <mergeCell ref="AV153:BD153"/>
    <mergeCell ref="BE153:BM154"/>
    <mergeCell ref="BE151:BM152"/>
    <mergeCell ref="CS151:DA152"/>
    <mergeCell ref="DB151:DJ152"/>
    <mergeCell ref="D151:P152"/>
    <mergeCell ref="Q151:T152"/>
    <mergeCell ref="U151:AC152"/>
    <mergeCell ref="AM151:AU152"/>
    <mergeCell ref="BE155:BM156"/>
    <mergeCell ref="BN155:BV155"/>
    <mergeCell ref="CS155:DA156"/>
    <mergeCell ref="D155:P156"/>
    <mergeCell ref="Q155:T156"/>
    <mergeCell ref="U155:AC156"/>
    <mergeCell ref="AD155:AL155"/>
    <mergeCell ref="AM155:AU156"/>
    <mergeCell ref="AV155:BD155"/>
    <mergeCell ref="BN153:BV153"/>
    <mergeCell ref="CS153:DA154"/>
    <mergeCell ref="DB159:DJ160"/>
    <mergeCell ref="BE159:BM160"/>
    <mergeCell ref="D147:H150"/>
    <mergeCell ref="I147:P148"/>
    <mergeCell ref="Q147:T148"/>
    <mergeCell ref="BN159:BV159"/>
    <mergeCell ref="CS159:DA160"/>
    <mergeCell ref="D159:P160"/>
    <mergeCell ref="Q159:T160"/>
    <mergeCell ref="U159:AC160"/>
    <mergeCell ref="AD159:AL159"/>
    <mergeCell ref="AM159:AU160"/>
    <mergeCell ref="AV159:BD159"/>
    <mergeCell ref="BE157:BM158"/>
    <mergeCell ref="BN157:BV157"/>
    <mergeCell ref="CS157:DA158"/>
    <mergeCell ref="D157:P158"/>
    <mergeCell ref="Q157:T158"/>
    <mergeCell ref="U157:AC158"/>
    <mergeCell ref="AD157:AL157"/>
    <mergeCell ref="AM157:AU158"/>
    <mergeCell ref="AV157:BD157"/>
    <mergeCell ref="AD160:AE160"/>
    <mergeCell ref="AF160:AJ160"/>
    <mergeCell ref="AK160:AL160"/>
    <mergeCell ref="AV160:AW160"/>
    <mergeCell ref="AX160:BB160"/>
    <mergeCell ref="BC160:BD160"/>
    <mergeCell ref="BN160:BO160"/>
    <mergeCell ref="BP160:BT160"/>
    <mergeCell ref="BU160:BV160"/>
    <mergeCell ref="DB163:DJ164"/>
    <mergeCell ref="BE163:BM164"/>
    <mergeCell ref="BN163:BV163"/>
    <mergeCell ref="CS163:DA164"/>
    <mergeCell ref="D163:P164"/>
    <mergeCell ref="Q163:T164"/>
    <mergeCell ref="U163:AC164"/>
    <mergeCell ref="AD163:AL163"/>
    <mergeCell ref="AM163:AU164"/>
    <mergeCell ref="AV163:BD163"/>
    <mergeCell ref="DB161:DJ162"/>
    <mergeCell ref="BE161:BM162"/>
    <mergeCell ref="BN161:BV161"/>
    <mergeCell ref="CS161:DA162"/>
    <mergeCell ref="D161:P162"/>
    <mergeCell ref="Q161:T162"/>
    <mergeCell ref="U161:AC162"/>
    <mergeCell ref="AD161:AL161"/>
    <mergeCell ref="AM161:AU162"/>
    <mergeCell ref="AV161:BD161"/>
    <mergeCell ref="AD162:AE162"/>
    <mergeCell ref="AF162:AJ162"/>
    <mergeCell ref="AK162:AL162"/>
    <mergeCell ref="AV162:AW162"/>
    <mergeCell ref="AX162:BB162"/>
    <mergeCell ref="BC162:BD162"/>
    <mergeCell ref="BN162:BO162"/>
    <mergeCell ref="BP162:BT162"/>
    <mergeCell ref="BU162:BV162"/>
    <mergeCell ref="AD164:AE164"/>
    <mergeCell ref="AF164:AJ164"/>
    <mergeCell ref="AK164:AL164"/>
    <mergeCell ref="DB167:DJ168"/>
    <mergeCell ref="BE167:BM168"/>
    <mergeCell ref="BN167:BV167"/>
    <mergeCell ref="CS167:DA168"/>
    <mergeCell ref="D167:P168"/>
    <mergeCell ref="Q167:T168"/>
    <mergeCell ref="U167:AC168"/>
    <mergeCell ref="AD167:AL167"/>
    <mergeCell ref="AM167:AU168"/>
    <mergeCell ref="AV167:BD167"/>
    <mergeCell ref="DB165:DJ166"/>
    <mergeCell ref="BE165:BM166"/>
    <mergeCell ref="BN165:BV165"/>
    <mergeCell ref="CS165:DA166"/>
    <mergeCell ref="D165:P166"/>
    <mergeCell ref="Q165:T166"/>
    <mergeCell ref="U165:AC166"/>
    <mergeCell ref="AD165:AL165"/>
    <mergeCell ref="AM165:AU166"/>
    <mergeCell ref="AV165:BD165"/>
    <mergeCell ref="AD168:AE168"/>
    <mergeCell ref="AF168:AJ168"/>
    <mergeCell ref="AK168:AL168"/>
    <mergeCell ref="AV168:AW168"/>
    <mergeCell ref="AX168:BB168"/>
    <mergeCell ref="BC168:BD168"/>
    <mergeCell ref="DB171:DJ172"/>
    <mergeCell ref="BE171:BM172"/>
    <mergeCell ref="BN171:BV171"/>
    <mergeCell ref="CS171:DA172"/>
    <mergeCell ref="D171:P172"/>
    <mergeCell ref="Q171:T172"/>
    <mergeCell ref="U171:AC172"/>
    <mergeCell ref="AD171:AL171"/>
    <mergeCell ref="AM171:AU172"/>
    <mergeCell ref="AV171:BD171"/>
    <mergeCell ref="DB169:DJ170"/>
    <mergeCell ref="BE169:BM170"/>
    <mergeCell ref="BN169:BV169"/>
    <mergeCell ref="CS169:DA170"/>
    <mergeCell ref="D169:P170"/>
    <mergeCell ref="Q169:T170"/>
    <mergeCell ref="U169:AC170"/>
    <mergeCell ref="AD169:AL169"/>
    <mergeCell ref="AM169:AU170"/>
    <mergeCell ref="AV169:BD169"/>
    <mergeCell ref="AD170:AE170"/>
    <mergeCell ref="AF170:AJ170"/>
    <mergeCell ref="AK170:AL170"/>
    <mergeCell ref="AV170:AW170"/>
    <mergeCell ref="AX170:BB170"/>
    <mergeCell ref="BC170:BD170"/>
    <mergeCell ref="BN170:BO170"/>
    <mergeCell ref="BP170:BT170"/>
    <mergeCell ref="BU170:BV170"/>
    <mergeCell ref="AD172:AE172"/>
    <mergeCell ref="AF172:AJ172"/>
    <mergeCell ref="AK172:AL172"/>
    <mergeCell ref="DB175:DJ176"/>
    <mergeCell ref="BE175:BM176"/>
    <mergeCell ref="BN175:BV175"/>
    <mergeCell ref="CS175:DA176"/>
    <mergeCell ref="D175:P176"/>
    <mergeCell ref="Q175:T176"/>
    <mergeCell ref="U175:AC176"/>
    <mergeCell ref="AD175:AL175"/>
    <mergeCell ref="AM175:AU176"/>
    <mergeCell ref="AV175:BD175"/>
    <mergeCell ref="DB173:DJ174"/>
    <mergeCell ref="BE173:BM174"/>
    <mergeCell ref="BN173:BV173"/>
    <mergeCell ref="CS173:DA174"/>
    <mergeCell ref="D173:P174"/>
    <mergeCell ref="Q173:T174"/>
    <mergeCell ref="U173:AC174"/>
    <mergeCell ref="AD173:AL173"/>
    <mergeCell ref="AM173:AU174"/>
    <mergeCell ref="AV173:BD173"/>
    <mergeCell ref="AD174:AE174"/>
    <mergeCell ref="AF174:AJ174"/>
    <mergeCell ref="AK174:AL174"/>
    <mergeCell ref="AV174:AW174"/>
    <mergeCell ref="AX174:BB174"/>
    <mergeCell ref="BC174:BD174"/>
    <mergeCell ref="DB179:DJ180"/>
    <mergeCell ref="BE179:BM180"/>
    <mergeCell ref="BN179:BV179"/>
    <mergeCell ref="CS179:DA180"/>
    <mergeCell ref="D179:P180"/>
    <mergeCell ref="Q179:T180"/>
    <mergeCell ref="U179:AC180"/>
    <mergeCell ref="AD179:AL179"/>
    <mergeCell ref="AM179:AU180"/>
    <mergeCell ref="AV179:BD179"/>
    <mergeCell ref="DB177:DJ178"/>
    <mergeCell ref="BE177:BM178"/>
    <mergeCell ref="BN177:BV177"/>
    <mergeCell ref="CS177:DA178"/>
    <mergeCell ref="D177:P178"/>
    <mergeCell ref="Q177:T178"/>
    <mergeCell ref="U177:AC178"/>
    <mergeCell ref="AD177:AL177"/>
    <mergeCell ref="AM177:AU178"/>
    <mergeCell ref="AV177:BD177"/>
    <mergeCell ref="AD180:AE180"/>
    <mergeCell ref="AF180:AJ180"/>
    <mergeCell ref="AK180:AL180"/>
    <mergeCell ref="AV180:AW180"/>
    <mergeCell ref="AX180:BB180"/>
    <mergeCell ref="BC180:BD180"/>
    <mergeCell ref="AD178:AE178"/>
    <mergeCell ref="AF178:AJ178"/>
    <mergeCell ref="AK178:AL178"/>
    <mergeCell ref="AV178:AW178"/>
    <mergeCell ref="AX178:BB178"/>
    <mergeCell ref="BC178:BD178"/>
    <mergeCell ref="DB183:DJ184"/>
    <mergeCell ref="BE183:BM184"/>
    <mergeCell ref="BN183:BV183"/>
    <mergeCell ref="CS183:DA184"/>
    <mergeCell ref="D183:P184"/>
    <mergeCell ref="Q183:T184"/>
    <mergeCell ref="U183:AC184"/>
    <mergeCell ref="AD183:AL183"/>
    <mergeCell ref="AM183:AU184"/>
    <mergeCell ref="AV183:BD183"/>
    <mergeCell ref="DB181:DJ182"/>
    <mergeCell ref="BE181:BM182"/>
    <mergeCell ref="BN181:BV181"/>
    <mergeCell ref="CS181:DA182"/>
    <mergeCell ref="D181:P182"/>
    <mergeCell ref="Q181:T182"/>
    <mergeCell ref="U181:AC182"/>
    <mergeCell ref="AD181:AL181"/>
    <mergeCell ref="AM181:AU182"/>
    <mergeCell ref="AV181:BD181"/>
    <mergeCell ref="AD185:AL185"/>
    <mergeCell ref="AM185:AU186"/>
    <mergeCell ref="AV185:BD185"/>
    <mergeCell ref="BE185:BM186"/>
    <mergeCell ref="BN185:BV185"/>
    <mergeCell ref="CS185:DA186"/>
    <mergeCell ref="D185:G188"/>
    <mergeCell ref="H185:H186"/>
    <mergeCell ref="I185:O186"/>
    <mergeCell ref="P185:P186"/>
    <mergeCell ref="Q185:T186"/>
    <mergeCell ref="U185:AC186"/>
    <mergeCell ref="AD186:AE186"/>
    <mergeCell ref="AF186:AJ186"/>
    <mergeCell ref="AK186:AL186"/>
    <mergeCell ref="AV186:AW186"/>
    <mergeCell ref="AX186:BB186"/>
    <mergeCell ref="BC186:BD186"/>
    <mergeCell ref="BN186:BO186"/>
    <mergeCell ref="BP186:BT186"/>
    <mergeCell ref="BU186:BV186"/>
    <mergeCell ref="AD188:AE188"/>
    <mergeCell ref="AF188:AJ188"/>
    <mergeCell ref="AK188:AL188"/>
    <mergeCell ref="AV188:AW188"/>
    <mergeCell ref="AX188:BB188"/>
    <mergeCell ref="BE189:BM190"/>
    <mergeCell ref="BN189:BV189"/>
    <mergeCell ref="CS189:DA190"/>
    <mergeCell ref="DB189:DJ190"/>
    <mergeCell ref="D189:P190"/>
    <mergeCell ref="Q189:T190"/>
    <mergeCell ref="U189:AC190"/>
    <mergeCell ref="AD189:AL189"/>
    <mergeCell ref="AM189:AU190"/>
    <mergeCell ref="AV189:BD189"/>
    <mergeCell ref="BN187:BV187"/>
    <mergeCell ref="CS187:DA188"/>
    <mergeCell ref="H187:H188"/>
    <mergeCell ref="I187:O188"/>
    <mergeCell ref="P187:P188"/>
    <mergeCell ref="Q187:T188"/>
    <mergeCell ref="U187:AC188"/>
    <mergeCell ref="AD187:AL187"/>
    <mergeCell ref="AM187:AU188"/>
    <mergeCell ref="AV187:BD187"/>
    <mergeCell ref="BE187:BM188"/>
    <mergeCell ref="BC188:BD188"/>
    <mergeCell ref="BN188:BO188"/>
    <mergeCell ref="BP188:BT188"/>
    <mergeCell ref="BU188:BV188"/>
    <mergeCell ref="B191:C226"/>
    <mergeCell ref="D191:G210"/>
    <mergeCell ref="H191:P192"/>
    <mergeCell ref="Q191:T192"/>
    <mergeCell ref="U191:AC192"/>
    <mergeCell ref="AD191:AL191"/>
    <mergeCell ref="H193:I193"/>
    <mergeCell ref="J193:P194"/>
    <mergeCell ref="Q193:T194"/>
    <mergeCell ref="U193:AC194"/>
    <mergeCell ref="DB195:DJ195"/>
    <mergeCell ref="H195:P196"/>
    <mergeCell ref="Q195:T196"/>
    <mergeCell ref="U195:AC196"/>
    <mergeCell ref="AD195:AL195"/>
    <mergeCell ref="AM195:AU196"/>
    <mergeCell ref="AV195:BD196"/>
    <mergeCell ref="BE195:BM196"/>
    <mergeCell ref="BN195:BV195"/>
    <mergeCell ref="CS195:DA196"/>
    <mergeCell ref="DB193:DJ193"/>
    <mergeCell ref="H194:I194"/>
    <mergeCell ref="AD193:AL193"/>
    <mergeCell ref="AM193:AU194"/>
    <mergeCell ref="AV193:BD194"/>
    <mergeCell ref="BE193:BM194"/>
    <mergeCell ref="BN193:BV193"/>
    <mergeCell ref="CS193:DA194"/>
    <mergeCell ref="BE199:BM200"/>
    <mergeCell ref="BN199:BV199"/>
    <mergeCell ref="CS199:DA200"/>
    <mergeCell ref="DB199:DJ199"/>
    <mergeCell ref="H199:P200"/>
    <mergeCell ref="Q199:T200"/>
    <mergeCell ref="U199:AC200"/>
    <mergeCell ref="AD199:AL199"/>
    <mergeCell ref="AM199:AU200"/>
    <mergeCell ref="AV199:BD200"/>
    <mergeCell ref="H198:I198"/>
    <mergeCell ref="AV197:BD198"/>
    <mergeCell ref="BE197:BM198"/>
    <mergeCell ref="BN197:BV197"/>
    <mergeCell ref="CS197:DA198"/>
    <mergeCell ref="DB197:DJ197"/>
    <mergeCell ref="H197:I197"/>
    <mergeCell ref="J197:P198"/>
    <mergeCell ref="Q197:T198"/>
    <mergeCell ref="U197:AC198"/>
    <mergeCell ref="AD197:AL197"/>
    <mergeCell ref="AM197:AU198"/>
    <mergeCell ref="BN198:BO198"/>
    <mergeCell ref="BP198:BT198"/>
    <mergeCell ref="BU198:BV198"/>
    <mergeCell ref="DB198:DC198"/>
    <mergeCell ref="DD198:DH198"/>
    <mergeCell ref="DI198:DJ198"/>
    <mergeCell ref="BN200:BO200"/>
    <mergeCell ref="BP200:BT200"/>
    <mergeCell ref="BU200:BV200"/>
    <mergeCell ref="DB200:DC200"/>
    <mergeCell ref="DD200:DH200"/>
    <mergeCell ref="DI200:DJ200"/>
    <mergeCell ref="BE203:BM204"/>
    <mergeCell ref="BN203:BV203"/>
    <mergeCell ref="CS203:DA204"/>
    <mergeCell ref="DB203:DJ203"/>
    <mergeCell ref="H203:P204"/>
    <mergeCell ref="Q203:T204"/>
    <mergeCell ref="U203:AC204"/>
    <mergeCell ref="AD203:AL203"/>
    <mergeCell ref="AM203:AU204"/>
    <mergeCell ref="AV203:BD204"/>
    <mergeCell ref="H202:I202"/>
    <mergeCell ref="AV201:BD202"/>
    <mergeCell ref="BE201:BM202"/>
    <mergeCell ref="BN201:BV201"/>
    <mergeCell ref="CS201:DA202"/>
    <mergeCell ref="DB201:DJ201"/>
    <mergeCell ref="H201:I201"/>
    <mergeCell ref="J201:P202"/>
    <mergeCell ref="Q201:T202"/>
    <mergeCell ref="U201:AC202"/>
    <mergeCell ref="AD201:AL201"/>
    <mergeCell ref="AM201:AU202"/>
    <mergeCell ref="BN202:BO202"/>
    <mergeCell ref="BP202:BT202"/>
    <mergeCell ref="BU202:BV202"/>
    <mergeCell ref="DB202:DC202"/>
    <mergeCell ref="DD202:DH202"/>
    <mergeCell ref="DI202:DJ202"/>
    <mergeCell ref="BN204:BO204"/>
    <mergeCell ref="BP204:BT204"/>
    <mergeCell ref="BU204:BV204"/>
    <mergeCell ref="DB204:DC204"/>
    <mergeCell ref="H207:I210"/>
    <mergeCell ref="J207:J208"/>
    <mergeCell ref="K207:O208"/>
    <mergeCell ref="P207:P208"/>
    <mergeCell ref="Q207:T208"/>
    <mergeCell ref="U207:AC208"/>
    <mergeCell ref="L209:P210"/>
    <mergeCell ref="Q209:T210"/>
    <mergeCell ref="U209:AC210"/>
    <mergeCell ref="H206:I206"/>
    <mergeCell ref="AV205:BD206"/>
    <mergeCell ref="BE205:BM206"/>
    <mergeCell ref="BN205:BV205"/>
    <mergeCell ref="CS205:DA206"/>
    <mergeCell ref="DB205:DJ205"/>
    <mergeCell ref="H205:I205"/>
    <mergeCell ref="J205:P206"/>
    <mergeCell ref="Q205:T206"/>
    <mergeCell ref="U205:AC206"/>
    <mergeCell ref="AD205:AL205"/>
    <mergeCell ref="AM205:AU206"/>
    <mergeCell ref="DB209:DJ209"/>
    <mergeCell ref="AD209:AL209"/>
    <mergeCell ref="AM209:AU210"/>
    <mergeCell ref="AV209:BD210"/>
    <mergeCell ref="BE209:BM210"/>
    <mergeCell ref="BN209:BV209"/>
    <mergeCell ref="CS209:DA210"/>
    <mergeCell ref="DB207:DJ207"/>
    <mergeCell ref="AD207:AL207"/>
    <mergeCell ref="AM207:AU208"/>
    <mergeCell ref="AV207:BD208"/>
    <mergeCell ref="BE207:BM208"/>
    <mergeCell ref="BN207:BV207"/>
    <mergeCell ref="CS207:DA208"/>
    <mergeCell ref="AV211:BD212"/>
    <mergeCell ref="BE211:BM212"/>
    <mergeCell ref="BN211:BV211"/>
    <mergeCell ref="CS211:DA212"/>
    <mergeCell ref="DB211:DJ211"/>
    <mergeCell ref="BN210:BO210"/>
    <mergeCell ref="BP210:BT210"/>
    <mergeCell ref="BU210:BV210"/>
    <mergeCell ref="DB210:DC210"/>
    <mergeCell ref="DD210:DH210"/>
    <mergeCell ref="DI210:DJ210"/>
    <mergeCell ref="BN212:BO212"/>
    <mergeCell ref="BP212:BT212"/>
    <mergeCell ref="BU212:BV212"/>
    <mergeCell ref="D211:G222"/>
    <mergeCell ref="H211:P212"/>
    <mergeCell ref="Q211:T212"/>
    <mergeCell ref="U211:AC212"/>
    <mergeCell ref="AD211:AL211"/>
    <mergeCell ref="AM211:AU212"/>
    <mergeCell ref="H213:P214"/>
    <mergeCell ref="Q213:T214"/>
    <mergeCell ref="U213:AC214"/>
    <mergeCell ref="AD213:AL213"/>
    <mergeCell ref="BE215:BM216"/>
    <mergeCell ref="BN215:BV215"/>
    <mergeCell ref="CS215:DA216"/>
    <mergeCell ref="DB215:DJ215"/>
    <mergeCell ref="H215:P216"/>
    <mergeCell ref="Q215:T216"/>
    <mergeCell ref="U215:AC216"/>
    <mergeCell ref="AD215:AL215"/>
    <mergeCell ref="AM215:AU216"/>
    <mergeCell ref="AV215:BD216"/>
    <mergeCell ref="AM213:AU214"/>
    <mergeCell ref="AV213:BD214"/>
    <mergeCell ref="BE213:BM214"/>
    <mergeCell ref="BN213:BV213"/>
    <mergeCell ref="CS213:DA214"/>
    <mergeCell ref="DB213:DJ213"/>
    <mergeCell ref="H219:I222"/>
    <mergeCell ref="J219:J220"/>
    <mergeCell ref="K219:O220"/>
    <mergeCell ref="P219:P220"/>
    <mergeCell ref="Q219:T220"/>
    <mergeCell ref="U219:AC220"/>
    <mergeCell ref="J221:J222"/>
    <mergeCell ref="K221:O222"/>
    <mergeCell ref="P221:P222"/>
    <mergeCell ref="Q221:T222"/>
    <mergeCell ref="BE217:BM218"/>
    <mergeCell ref="BN217:BV217"/>
    <mergeCell ref="CS217:DA218"/>
    <mergeCell ref="DB217:DJ217"/>
    <mergeCell ref="H217:P218"/>
    <mergeCell ref="Q217:T218"/>
    <mergeCell ref="U217:AC218"/>
    <mergeCell ref="AD217:AL217"/>
    <mergeCell ref="AM217:AU218"/>
    <mergeCell ref="AV217:BD218"/>
    <mergeCell ref="CS221:DA222"/>
    <mergeCell ref="DB221:DJ221"/>
    <mergeCell ref="U221:AC222"/>
    <mergeCell ref="AD221:AL221"/>
    <mergeCell ref="AM221:AU222"/>
    <mergeCell ref="AV221:BD222"/>
    <mergeCell ref="BE221:BM222"/>
    <mergeCell ref="BN221:BV221"/>
    <mergeCell ref="DB219:DJ219"/>
    <mergeCell ref="AD219:AL219"/>
    <mergeCell ref="AM219:AU220"/>
    <mergeCell ref="AV219:BD220"/>
    <mergeCell ref="BE219:BM220"/>
    <mergeCell ref="BN219:BV219"/>
    <mergeCell ref="CS219:DA220"/>
    <mergeCell ref="BN220:BO220"/>
    <mergeCell ref="BP220:BT220"/>
    <mergeCell ref="BU220:BV220"/>
    <mergeCell ref="D226:E226"/>
    <mergeCell ref="AV225:BD226"/>
    <mergeCell ref="BE225:BM226"/>
    <mergeCell ref="BN225:BV225"/>
    <mergeCell ref="CS225:DA226"/>
    <mergeCell ref="DB225:DJ225"/>
    <mergeCell ref="D225:E225"/>
    <mergeCell ref="F225:P226"/>
    <mergeCell ref="Q225:T226"/>
    <mergeCell ref="U225:AC226"/>
    <mergeCell ref="AD225:AL225"/>
    <mergeCell ref="AM225:AU226"/>
    <mergeCell ref="BE223:BM224"/>
    <mergeCell ref="BN223:BV223"/>
    <mergeCell ref="CS223:DA224"/>
    <mergeCell ref="DB223:DJ223"/>
    <mergeCell ref="D223:P224"/>
    <mergeCell ref="Q223:T224"/>
    <mergeCell ref="U223:AC224"/>
    <mergeCell ref="AD223:AL223"/>
    <mergeCell ref="AM223:AU224"/>
    <mergeCell ref="AV223:BD224"/>
    <mergeCell ref="AM227:AU228"/>
    <mergeCell ref="AV227:BD228"/>
    <mergeCell ref="BE227:BM228"/>
    <mergeCell ref="BN227:BV228"/>
    <mergeCell ref="CS227:DA228"/>
    <mergeCell ref="DB227:DJ228"/>
    <mergeCell ref="B227:C292"/>
    <mergeCell ref="H227:P228"/>
    <mergeCell ref="Q227:T228"/>
    <mergeCell ref="U227:AC228"/>
    <mergeCell ref="AD227:AL227"/>
    <mergeCell ref="H229:I230"/>
    <mergeCell ref="J229:P230"/>
    <mergeCell ref="Q229:T230"/>
    <mergeCell ref="U229:AC230"/>
    <mergeCell ref="AV231:BD232"/>
    <mergeCell ref="BE231:BM232"/>
    <mergeCell ref="BN231:BV232"/>
    <mergeCell ref="CS231:DA232"/>
    <mergeCell ref="DB231:DJ232"/>
    <mergeCell ref="H231:P232"/>
    <mergeCell ref="Q231:T232"/>
    <mergeCell ref="U231:AC232"/>
    <mergeCell ref="AD231:AL231"/>
    <mergeCell ref="AM231:AU232"/>
    <mergeCell ref="H233:P234"/>
    <mergeCell ref="Q233:T234"/>
    <mergeCell ref="U233:AC234"/>
    <mergeCell ref="AD233:AL233"/>
    <mergeCell ref="DB229:DJ230"/>
    <mergeCell ref="AD229:AL229"/>
    <mergeCell ref="AM251:AU252"/>
    <mergeCell ref="AV237:BD238"/>
    <mergeCell ref="BE237:BM238"/>
    <mergeCell ref="BN237:BV238"/>
    <mergeCell ref="CS237:DA238"/>
    <mergeCell ref="DB237:DJ238"/>
    <mergeCell ref="AM229:AU230"/>
    <mergeCell ref="AV229:BD230"/>
    <mergeCell ref="BE229:BM230"/>
    <mergeCell ref="BN229:BV230"/>
    <mergeCell ref="CS229:DA230"/>
    <mergeCell ref="H237:P238"/>
    <mergeCell ref="Q237:T238"/>
    <mergeCell ref="U237:AC238"/>
    <mergeCell ref="AD237:AL237"/>
    <mergeCell ref="AM237:AU238"/>
    <mergeCell ref="BE235:BM236"/>
    <mergeCell ref="BN235:BV236"/>
    <mergeCell ref="CS235:DA236"/>
    <mergeCell ref="DB235:DJ236"/>
    <mergeCell ref="H235:P236"/>
    <mergeCell ref="Q235:T236"/>
    <mergeCell ref="U235:AC236"/>
    <mergeCell ref="AD235:AL235"/>
    <mergeCell ref="AM235:AU236"/>
    <mergeCell ref="AV235:BD236"/>
    <mergeCell ref="AM233:AU234"/>
    <mergeCell ref="AV233:BD234"/>
    <mergeCell ref="BE233:BM234"/>
    <mergeCell ref="BN233:BV234"/>
    <mergeCell ref="CS233:DA234"/>
    <mergeCell ref="DB233:DJ234"/>
    <mergeCell ref="CG228:CG231"/>
    <mergeCell ref="AM241:AU242"/>
    <mergeCell ref="AV241:BD242"/>
    <mergeCell ref="BE241:BM242"/>
    <mergeCell ref="BN241:BV242"/>
    <mergeCell ref="CS241:DA242"/>
    <mergeCell ref="DB241:DJ242"/>
    <mergeCell ref="AD244:AE244"/>
    <mergeCell ref="AF244:AJ244"/>
    <mergeCell ref="AK244:AL244"/>
    <mergeCell ref="AV239:BD240"/>
    <mergeCell ref="BE239:BM240"/>
    <mergeCell ref="BN239:BV240"/>
    <mergeCell ref="CS239:DA240"/>
    <mergeCell ref="DB239:DJ240"/>
    <mergeCell ref="H239:I242"/>
    <mergeCell ref="J239:P240"/>
    <mergeCell ref="Q239:T240"/>
    <mergeCell ref="U239:AC240"/>
    <mergeCell ref="AD239:AL239"/>
    <mergeCell ref="AM239:AU240"/>
    <mergeCell ref="J241:P242"/>
    <mergeCell ref="Q241:T242"/>
    <mergeCell ref="U241:AC242"/>
    <mergeCell ref="AD241:AL241"/>
    <mergeCell ref="AD249:AL249"/>
    <mergeCell ref="AD251:AL251"/>
    <mergeCell ref="AD253:AL253"/>
    <mergeCell ref="H249:P250"/>
    <mergeCell ref="BN259:BV259"/>
    <mergeCell ref="CS259:DA260"/>
    <mergeCell ref="DB259:DJ260"/>
    <mergeCell ref="H259:P262"/>
    <mergeCell ref="Q259:T260"/>
    <mergeCell ref="AM243:AU244"/>
    <mergeCell ref="AV243:BD244"/>
    <mergeCell ref="BE243:BM244"/>
    <mergeCell ref="BN243:BV244"/>
    <mergeCell ref="CS243:DA244"/>
    <mergeCell ref="DB243:DJ244"/>
    <mergeCell ref="H243:H244"/>
    <mergeCell ref="I243:O244"/>
    <mergeCell ref="P243:P244"/>
    <mergeCell ref="Q243:T244"/>
    <mergeCell ref="U243:AC244"/>
    <mergeCell ref="AD243:AL243"/>
    <mergeCell ref="U249:AC250"/>
    <mergeCell ref="AM249:AU250"/>
    <mergeCell ref="AV249:BD250"/>
    <mergeCell ref="BE249:BM250"/>
    <mergeCell ref="BN249:BV250"/>
    <mergeCell ref="CS249:DA250"/>
    <mergeCell ref="DB249:DJ250"/>
    <mergeCell ref="H251:I254"/>
    <mergeCell ref="J251:P252"/>
    <mergeCell ref="Q251:T252"/>
    <mergeCell ref="U251:AC252"/>
    <mergeCell ref="AM247:AU248"/>
    <mergeCell ref="AV247:BD248"/>
    <mergeCell ref="BE247:BM248"/>
    <mergeCell ref="BN247:BV248"/>
    <mergeCell ref="CS247:DA248"/>
    <mergeCell ref="DB247:DJ248"/>
    <mergeCell ref="AV245:BD246"/>
    <mergeCell ref="BE245:BM246"/>
    <mergeCell ref="BN245:BV246"/>
    <mergeCell ref="CS245:DA246"/>
    <mergeCell ref="DB245:DJ246"/>
    <mergeCell ref="H245:I248"/>
    <mergeCell ref="J245:P246"/>
    <mergeCell ref="Q245:T246"/>
    <mergeCell ref="U245:AC246"/>
    <mergeCell ref="AD245:AL245"/>
    <mergeCell ref="AM245:AU246"/>
    <mergeCell ref="J247:P248"/>
    <mergeCell ref="Q247:T248"/>
    <mergeCell ref="U247:AC248"/>
    <mergeCell ref="AD247:AL247"/>
    <mergeCell ref="CS257:DA258"/>
    <mergeCell ref="DB257:DJ258"/>
    <mergeCell ref="AV255:BD256"/>
    <mergeCell ref="BE255:BM256"/>
    <mergeCell ref="BN255:BV255"/>
    <mergeCell ref="CS255:DA256"/>
    <mergeCell ref="DB255:DJ256"/>
    <mergeCell ref="D255:G286"/>
    <mergeCell ref="H255:P258"/>
    <mergeCell ref="Q255:T256"/>
    <mergeCell ref="U255:AC256"/>
    <mergeCell ref="AD255:AL255"/>
    <mergeCell ref="AM255:AU256"/>
    <mergeCell ref="Q257:T258"/>
    <mergeCell ref="U257:AC258"/>
    <mergeCell ref="AD257:AL258"/>
    <mergeCell ref="AM257:AU258"/>
    <mergeCell ref="BN263:BV263"/>
    <mergeCell ref="BE261:BM262"/>
    <mergeCell ref="BN261:BV262"/>
    <mergeCell ref="CS261:DA262"/>
    <mergeCell ref="DB261:DJ262"/>
    <mergeCell ref="Q261:T262"/>
    <mergeCell ref="Q269:T270"/>
    <mergeCell ref="U269:AC270"/>
    <mergeCell ref="AM261:AU262"/>
    <mergeCell ref="AV261:BD262"/>
    <mergeCell ref="U261:AC262"/>
    <mergeCell ref="AD261:AL262"/>
    <mergeCell ref="U259:AC260"/>
    <mergeCell ref="AD259:AL259"/>
    <mergeCell ref="AM259:AU260"/>
    <mergeCell ref="DB267:DJ268"/>
    <mergeCell ref="H267:P270"/>
    <mergeCell ref="Q267:T268"/>
    <mergeCell ref="U267:AC268"/>
    <mergeCell ref="AD267:AL267"/>
    <mergeCell ref="AM267:AU268"/>
    <mergeCell ref="AV267:BD268"/>
    <mergeCell ref="BE267:BM268"/>
    <mergeCell ref="BN267:BV267"/>
    <mergeCell ref="CS267:DA268"/>
    <mergeCell ref="BN265:BV266"/>
    <mergeCell ref="CS265:DA266"/>
    <mergeCell ref="DB265:DJ266"/>
    <mergeCell ref="Q265:T266"/>
    <mergeCell ref="U265:AC266"/>
    <mergeCell ref="AD265:AL266"/>
    <mergeCell ref="AD268:AE268"/>
    <mergeCell ref="AF268:AJ268"/>
    <mergeCell ref="AK268:AL268"/>
    <mergeCell ref="BN268:BO268"/>
    <mergeCell ref="BP268:BT268"/>
    <mergeCell ref="BU268:BV268"/>
    <mergeCell ref="AM265:AU266"/>
    <mergeCell ref="AV265:BD266"/>
    <mergeCell ref="BE265:BM266"/>
    <mergeCell ref="BE269:BM270"/>
    <mergeCell ref="CS263:DA264"/>
    <mergeCell ref="DB263:DJ264"/>
    <mergeCell ref="H263:P266"/>
    <mergeCell ref="Q263:T264"/>
    <mergeCell ref="U263:AC264"/>
    <mergeCell ref="AD263:AL263"/>
    <mergeCell ref="AM263:AU264"/>
    <mergeCell ref="AV263:BD264"/>
    <mergeCell ref="BE263:BM264"/>
    <mergeCell ref="BE271:BM272"/>
    <mergeCell ref="BN271:BV271"/>
    <mergeCell ref="CS271:DA272"/>
    <mergeCell ref="DB271:DJ272"/>
    <mergeCell ref="H271:I278"/>
    <mergeCell ref="J271:J274"/>
    <mergeCell ref="K271:O274"/>
    <mergeCell ref="P271:P274"/>
    <mergeCell ref="Q271:T272"/>
    <mergeCell ref="U271:AC272"/>
    <mergeCell ref="AD271:AL271"/>
    <mergeCell ref="AM271:AU272"/>
    <mergeCell ref="AV271:BD272"/>
    <mergeCell ref="BN269:BV270"/>
    <mergeCell ref="CS269:DA270"/>
    <mergeCell ref="DB269:DJ270"/>
    <mergeCell ref="BN272:BO272"/>
    <mergeCell ref="BP272:BT272"/>
    <mergeCell ref="BU272:BV272"/>
    <mergeCell ref="AD272:AE272"/>
    <mergeCell ref="AD269:AL270"/>
    <mergeCell ref="AM269:AU270"/>
    <mergeCell ref="AV269:BD270"/>
    <mergeCell ref="CS273:DA274"/>
    <mergeCell ref="DB273:DJ274"/>
    <mergeCell ref="Q273:T274"/>
    <mergeCell ref="U273:AC274"/>
    <mergeCell ref="AD273:AL274"/>
    <mergeCell ref="AM273:AU274"/>
    <mergeCell ref="AV273:BD274"/>
    <mergeCell ref="BE273:BM274"/>
    <mergeCell ref="BE277:BM278"/>
    <mergeCell ref="BN277:BV278"/>
    <mergeCell ref="CS277:DA278"/>
    <mergeCell ref="DB277:DJ278"/>
    <mergeCell ref="Q277:T278"/>
    <mergeCell ref="AD276:AE276"/>
    <mergeCell ref="AF276:AJ276"/>
    <mergeCell ref="AK276:AL276"/>
    <mergeCell ref="BN276:BO276"/>
    <mergeCell ref="BP276:BT276"/>
    <mergeCell ref="BU276:BV276"/>
    <mergeCell ref="U277:AC278"/>
    <mergeCell ref="AD277:AL278"/>
    <mergeCell ref="AM277:AU278"/>
    <mergeCell ref="AV277:BD278"/>
    <mergeCell ref="BN275:BV275"/>
    <mergeCell ref="CS275:DA276"/>
    <mergeCell ref="H279:I282"/>
    <mergeCell ref="J279:P280"/>
    <mergeCell ref="Q279:T280"/>
    <mergeCell ref="U279:AC280"/>
    <mergeCell ref="AD279:AL279"/>
    <mergeCell ref="AM279:AU280"/>
    <mergeCell ref="CS279:DA280"/>
    <mergeCell ref="DB279:DJ280"/>
    <mergeCell ref="AV279:BD280"/>
    <mergeCell ref="J281:P282"/>
    <mergeCell ref="Q275:T276"/>
    <mergeCell ref="U275:AC276"/>
    <mergeCell ref="AD275:AL275"/>
    <mergeCell ref="AM275:AU276"/>
    <mergeCell ref="AV275:BD276"/>
    <mergeCell ref="BE275:BM276"/>
    <mergeCell ref="DB275:DJ276"/>
    <mergeCell ref="J275:J278"/>
    <mergeCell ref="K275:O278"/>
    <mergeCell ref="P275:P278"/>
    <mergeCell ref="BE281:BM282"/>
    <mergeCell ref="BN281:BV281"/>
    <mergeCell ref="CS281:DA282"/>
    <mergeCell ref="DB281:DJ282"/>
    <mergeCell ref="Q281:T282"/>
    <mergeCell ref="U281:AC282"/>
    <mergeCell ref="AD281:AL281"/>
    <mergeCell ref="BU282:BV282"/>
    <mergeCell ref="BN282:BO282"/>
    <mergeCell ref="BP282:BT282"/>
    <mergeCell ref="CS285:DA286"/>
    <mergeCell ref="DB285:DJ286"/>
    <mergeCell ref="AV283:BD284"/>
    <mergeCell ref="CS283:DA284"/>
    <mergeCell ref="DB283:DJ284"/>
    <mergeCell ref="H283:I286"/>
    <mergeCell ref="J283:P284"/>
    <mergeCell ref="Q283:T284"/>
    <mergeCell ref="U283:AC284"/>
    <mergeCell ref="AD283:AL283"/>
    <mergeCell ref="AM283:AU284"/>
    <mergeCell ref="J285:P286"/>
    <mergeCell ref="Q285:T286"/>
    <mergeCell ref="U285:AC286"/>
    <mergeCell ref="AD285:AL285"/>
    <mergeCell ref="AD286:AE286"/>
    <mergeCell ref="AF286:AJ286"/>
    <mergeCell ref="BU286:BV286"/>
    <mergeCell ref="BE283:BM284"/>
    <mergeCell ref="BN283:BV283"/>
    <mergeCell ref="BN284:BO284"/>
    <mergeCell ref="BP284:BT284"/>
    <mergeCell ref="BU284:BV284"/>
    <mergeCell ref="BN286:BO286"/>
    <mergeCell ref="BP286:BT286"/>
    <mergeCell ref="AK286:AL286"/>
    <mergeCell ref="AM285:AU286"/>
    <mergeCell ref="AV285:BD286"/>
    <mergeCell ref="BE285:BM286"/>
    <mergeCell ref="BN285:BV285"/>
    <mergeCell ref="AF284:AJ284"/>
    <mergeCell ref="AK284:AL284"/>
    <mergeCell ref="BO297:BV297"/>
    <mergeCell ref="CS287:DA288"/>
    <mergeCell ref="DB287:DJ288"/>
    <mergeCell ref="BN288:BO288"/>
    <mergeCell ref="BP288:BT288"/>
    <mergeCell ref="AM291:AU292"/>
    <mergeCell ref="AV291:BD292"/>
    <mergeCell ref="BE291:BM292"/>
    <mergeCell ref="BN291:BV291"/>
    <mergeCell ref="AV289:BD290"/>
    <mergeCell ref="BE289:BM290"/>
    <mergeCell ref="BN289:BV289"/>
    <mergeCell ref="D287:P288"/>
    <mergeCell ref="Q287:T288"/>
    <mergeCell ref="U287:AC288"/>
    <mergeCell ref="AD287:AL287"/>
    <mergeCell ref="AM287:AU288"/>
    <mergeCell ref="AV287:BD288"/>
    <mergeCell ref="AD288:AE288"/>
    <mergeCell ref="AF288:AJ288"/>
    <mergeCell ref="AK288:AL288"/>
    <mergeCell ref="BE287:BM288"/>
    <mergeCell ref="BN287:BV287"/>
    <mergeCell ref="BU288:BV288"/>
    <mergeCell ref="BN290:BO290"/>
    <mergeCell ref="BP290:BT290"/>
    <mergeCell ref="BU290:BV290"/>
    <mergeCell ref="BN292:BO292"/>
    <mergeCell ref="BP292:BT292"/>
    <mergeCell ref="BU292:BV292"/>
    <mergeCell ref="CS289:DA290"/>
    <mergeCell ref="DB289:DJ290"/>
    <mergeCell ref="B295:C296"/>
    <mergeCell ref="D295:AC296"/>
    <mergeCell ref="AD295:AL295"/>
    <mergeCell ref="AM295:AU296"/>
    <mergeCell ref="AF292:AJ292"/>
    <mergeCell ref="AK292:AL292"/>
    <mergeCell ref="DB294:DC294"/>
    <mergeCell ref="DD294:DH294"/>
    <mergeCell ref="DI294:DJ294"/>
    <mergeCell ref="DB296:DC296"/>
    <mergeCell ref="DD296:DH296"/>
    <mergeCell ref="DI296:DJ296"/>
    <mergeCell ref="CS291:DA292"/>
    <mergeCell ref="DB291:DJ292"/>
    <mergeCell ref="AD294:AE294"/>
    <mergeCell ref="AF294:AJ294"/>
    <mergeCell ref="AK294:AL294"/>
    <mergeCell ref="AD296:AE296"/>
    <mergeCell ref="AF296:AJ296"/>
    <mergeCell ref="AK296:AL296"/>
    <mergeCell ref="BN294:BO294"/>
    <mergeCell ref="BP294:BT294"/>
    <mergeCell ref="BU294:BV294"/>
    <mergeCell ref="BN296:BO296"/>
    <mergeCell ref="BP296:BT296"/>
    <mergeCell ref="BU296:BV296"/>
    <mergeCell ref="BN298:BO298"/>
    <mergeCell ref="BP298:BT298"/>
    <mergeCell ref="BP300:BT300"/>
    <mergeCell ref="DB300:DC300"/>
    <mergeCell ref="DD300:DH300"/>
    <mergeCell ref="AX298:BB298"/>
    <mergeCell ref="BC298:BD298"/>
    <mergeCell ref="DI300:DJ300"/>
    <mergeCell ref="CS301:DA301"/>
    <mergeCell ref="DB301:DJ301"/>
    <mergeCell ref="D289:E292"/>
    <mergeCell ref="F289:P290"/>
    <mergeCell ref="Q289:T290"/>
    <mergeCell ref="U289:AC290"/>
    <mergeCell ref="AD289:AL289"/>
    <mergeCell ref="AM289:AU290"/>
    <mergeCell ref="F291:P292"/>
    <mergeCell ref="Q291:T292"/>
    <mergeCell ref="U291:AC292"/>
    <mergeCell ref="AD291:AL291"/>
    <mergeCell ref="BN295:BV295"/>
    <mergeCell ref="CS295:DA296"/>
    <mergeCell ref="DB295:DJ295"/>
    <mergeCell ref="AD290:AE290"/>
    <mergeCell ref="AF290:AJ290"/>
    <mergeCell ref="AK290:AL290"/>
    <mergeCell ref="AD292:AE292"/>
    <mergeCell ref="CS299:DA300"/>
    <mergeCell ref="DB299:DJ299"/>
    <mergeCell ref="CS297:DA298"/>
    <mergeCell ref="B301:AC301"/>
    <mergeCell ref="AD301:AL301"/>
    <mergeCell ref="Q315:T315"/>
    <mergeCell ref="DB302:DJ302"/>
    <mergeCell ref="B302:AC302"/>
    <mergeCell ref="AD302:AL302"/>
    <mergeCell ref="AM302:AU302"/>
    <mergeCell ref="AV302:BD302"/>
    <mergeCell ref="BE302:BM302"/>
    <mergeCell ref="BN302:BV302"/>
    <mergeCell ref="CS302:DA302"/>
    <mergeCell ref="AM301:AU301"/>
    <mergeCell ref="AV301:BD301"/>
    <mergeCell ref="BE301:BM301"/>
    <mergeCell ref="BN301:BV301"/>
    <mergeCell ref="Q322:T322"/>
    <mergeCell ref="AV323:BV323"/>
    <mergeCell ref="B299:C300"/>
    <mergeCell ref="D299:AC300"/>
    <mergeCell ref="AD299:AL299"/>
    <mergeCell ref="AM299:AU300"/>
    <mergeCell ref="AV299:BD299"/>
    <mergeCell ref="BE299:BM300"/>
    <mergeCell ref="BU300:BV300"/>
    <mergeCell ref="BN300:BO300"/>
    <mergeCell ref="BN299:BV299"/>
    <mergeCell ref="AD300:AE300"/>
    <mergeCell ref="AF300:AJ300"/>
    <mergeCell ref="AK300:AL300"/>
    <mergeCell ref="AV300:AW300"/>
    <mergeCell ref="AX300:BB300"/>
    <mergeCell ref="BC300:BD300"/>
    <mergeCell ref="D326:P326"/>
    <mergeCell ref="Q326:T326"/>
    <mergeCell ref="B325:C327"/>
    <mergeCell ref="D325:P325"/>
    <mergeCell ref="Q325:T325"/>
    <mergeCell ref="B309:P312"/>
    <mergeCell ref="Q309:T312"/>
    <mergeCell ref="U309:AR309"/>
    <mergeCell ref="AS309:AU309"/>
    <mergeCell ref="AV309:BV309"/>
    <mergeCell ref="U313:AU313"/>
    <mergeCell ref="AV313:BV313"/>
    <mergeCell ref="U314:AU314"/>
    <mergeCell ref="AV314:BV314"/>
    <mergeCell ref="U315:AU315"/>
    <mergeCell ref="AV315:BV315"/>
    <mergeCell ref="U316:AU316"/>
    <mergeCell ref="AV316:BV316"/>
    <mergeCell ref="U317:AU317"/>
    <mergeCell ref="AV317:BV317"/>
    <mergeCell ref="Q321:T321"/>
    <mergeCell ref="D320:P320"/>
    <mergeCell ref="Q320:T320"/>
    <mergeCell ref="D319:P319"/>
    <mergeCell ref="Q319:T319"/>
    <mergeCell ref="D318:P318"/>
    <mergeCell ref="Q318:T318"/>
    <mergeCell ref="AV322:BV322"/>
    <mergeCell ref="U323:AU323"/>
    <mergeCell ref="D317:P317"/>
    <mergeCell ref="Q317:T317"/>
    <mergeCell ref="D315:P315"/>
    <mergeCell ref="AV325:BV325"/>
    <mergeCell ref="U326:AU326"/>
    <mergeCell ref="AV326:BV326"/>
    <mergeCell ref="U327:AU327"/>
    <mergeCell ref="AV327:BV327"/>
    <mergeCell ref="B347:P348"/>
    <mergeCell ref="B341:P344"/>
    <mergeCell ref="Q341:AK344"/>
    <mergeCell ref="AL341:BF344"/>
    <mergeCell ref="D314:P314"/>
    <mergeCell ref="Q314:T314"/>
    <mergeCell ref="B313:C324"/>
    <mergeCell ref="D313:P313"/>
    <mergeCell ref="Q313:T313"/>
    <mergeCell ref="D316:P316"/>
    <mergeCell ref="Q316:T316"/>
    <mergeCell ref="U318:AU318"/>
    <mergeCell ref="AV318:BV318"/>
    <mergeCell ref="U319:AU319"/>
    <mergeCell ref="D324:P324"/>
    <mergeCell ref="Q324:T324"/>
    <mergeCell ref="D323:P323"/>
    <mergeCell ref="Q323:T323"/>
    <mergeCell ref="D322:P322"/>
    <mergeCell ref="BG341:CA344"/>
    <mergeCell ref="B334:AP337"/>
    <mergeCell ref="U328:AU328"/>
    <mergeCell ref="D321:P321"/>
    <mergeCell ref="AV328:BV328"/>
    <mergeCell ref="AQ334:BS337"/>
    <mergeCell ref="D327:P327"/>
    <mergeCell ref="Q327:T327"/>
    <mergeCell ref="DB185:DJ186"/>
    <mergeCell ref="DB187:DJ188"/>
    <mergeCell ref="AZ87:BC87"/>
    <mergeCell ref="U87:AY87"/>
    <mergeCell ref="BD87:DJ87"/>
    <mergeCell ref="DB153:DJ154"/>
    <mergeCell ref="DB155:DJ156"/>
    <mergeCell ref="DB157:DJ158"/>
    <mergeCell ref="B353:P354"/>
    <mergeCell ref="Q353:R356"/>
    <mergeCell ref="S353:AK356"/>
    <mergeCell ref="B355:P356"/>
    <mergeCell ref="B349:P350"/>
    <mergeCell ref="Q349:R352"/>
    <mergeCell ref="S349:AK352"/>
    <mergeCell ref="B351:P352"/>
    <mergeCell ref="B345:P346"/>
    <mergeCell ref="Q345:R348"/>
    <mergeCell ref="S345:AK348"/>
    <mergeCell ref="AV319:BV319"/>
    <mergeCell ref="U320:AU320"/>
    <mergeCell ref="AV320:BV320"/>
    <mergeCell ref="U321:AU321"/>
    <mergeCell ref="BT334:BV337"/>
    <mergeCell ref="U310:BV311"/>
    <mergeCell ref="U312:AU312"/>
    <mergeCell ref="AV312:BV312"/>
    <mergeCell ref="AV321:BV321"/>
    <mergeCell ref="U322:AU322"/>
    <mergeCell ref="CG232:CG235"/>
    <mergeCell ref="U324:AU324"/>
    <mergeCell ref="AV324:BV324"/>
    <mergeCell ref="D359:J359"/>
    <mergeCell ref="DB298:DC298"/>
    <mergeCell ref="DD298:DH298"/>
    <mergeCell ref="DI298:DJ298"/>
    <mergeCell ref="DC297:DJ297"/>
    <mergeCell ref="D227:G230"/>
    <mergeCell ref="AV294:AW294"/>
    <mergeCell ref="AX294:BB294"/>
    <mergeCell ref="BC294:BD294"/>
    <mergeCell ref="AV296:AW296"/>
    <mergeCell ref="AX296:BB296"/>
    <mergeCell ref="BC296:BD296"/>
    <mergeCell ref="AV295:BD295"/>
    <mergeCell ref="BE295:BM296"/>
    <mergeCell ref="CS293:DA294"/>
    <mergeCell ref="DB293:DJ293"/>
    <mergeCell ref="B293:AC294"/>
    <mergeCell ref="AD293:AL293"/>
    <mergeCell ref="AM293:AU294"/>
    <mergeCell ref="AV293:BD293"/>
    <mergeCell ref="BE293:BM294"/>
    <mergeCell ref="BN293:BV293"/>
    <mergeCell ref="B297:AC298"/>
    <mergeCell ref="AM297:AU298"/>
    <mergeCell ref="AV297:BD297"/>
    <mergeCell ref="BE297:BM298"/>
    <mergeCell ref="AE297:AL297"/>
    <mergeCell ref="AD298:AE298"/>
    <mergeCell ref="AF298:AJ298"/>
    <mergeCell ref="AK298:AL298"/>
    <mergeCell ref="AV298:AW298"/>
    <mergeCell ref="U325:AU325"/>
  </mergeCells>
  <phoneticPr fontId="170"/>
  <conditionalFormatting sqref="U149">
    <cfRule type="expression" dxfId="194" priority="17" stopIfTrue="1">
      <formula>$A$150&lt;&gt;0</formula>
    </cfRule>
  </conditionalFormatting>
  <conditionalFormatting sqref="BE151">
    <cfRule type="expression" dxfId="193" priority="15" stopIfTrue="1">
      <formula>$A$150&lt;&gt;0</formula>
    </cfRule>
  </conditionalFormatting>
  <conditionalFormatting sqref="U151">
    <cfRule type="expression" dxfId="192" priority="14" stopIfTrue="1">
      <formula>$A$150&lt;&gt;0</formula>
    </cfRule>
  </conditionalFormatting>
  <conditionalFormatting sqref="AM151">
    <cfRule type="expression" dxfId="191" priority="13" stopIfTrue="1">
      <formula>$A$150&lt;&gt;0</formula>
    </cfRule>
  </conditionalFormatting>
  <conditionalFormatting sqref="U10:AN10">
    <cfRule type="expression" dxfId="190" priority="12" stopIfTrue="1">
      <formula>OR($U$10="",$Z$10="",$AE$10="",$AJ$10="")</formula>
    </cfRule>
  </conditionalFormatting>
  <conditionalFormatting sqref="U4:BC4">
    <cfRule type="expression" dxfId="189" priority="10">
      <formula>OR($U$4="",$Z$4="",$AE$4="",$AJ$4="",$AO$4="",$AT$4="",$AY$4="")</formula>
    </cfRule>
  </conditionalFormatting>
  <conditionalFormatting sqref="CS346">
    <cfRule type="expression" priority="6">
      <formula>$BG$345&lt;&gt;0</formula>
    </cfRule>
  </conditionalFormatting>
  <conditionalFormatting sqref="BG345">
    <cfRule type="expression" dxfId="188" priority="2" stopIfTrue="1">
      <formula>$BG$345=""</formula>
    </cfRule>
    <cfRule type="expression" dxfId="187" priority="5" stopIfTrue="1">
      <formula>$BG$345&lt;&gt;""</formula>
    </cfRule>
  </conditionalFormatting>
  <conditionalFormatting sqref="CS350">
    <cfRule type="expression" priority="4">
      <formula>$BG$345&lt;&gt;0</formula>
    </cfRule>
  </conditionalFormatting>
  <conditionalFormatting sqref="BG349">
    <cfRule type="expression" dxfId="186" priority="3" stopIfTrue="1">
      <formula>$BG$349&lt;&gt;""</formula>
    </cfRule>
  </conditionalFormatting>
  <conditionalFormatting sqref="BG349:BT352">
    <cfRule type="expression" dxfId="185" priority="1" stopIfTrue="1">
      <formula>$BG$349=""</formula>
    </cfRule>
  </conditionalFormatting>
  <dataValidations count="20">
    <dataValidation type="custom" imeMode="halfAlpha" allowBlank="1" showInputMessage="1" showErrorMessage="1" prompt="使用量の数値を入力すると、法定単位発熱係数を掛けた値が整数で出ます。_x000a_※数値は、原則、小数第１位を四捨五入して整数で入力してください。" sqref="U151:AC152" xr:uid="{A9882708-2A10-4B85-8005-C01E91B9B874}">
      <formula1>AND(U151&gt;=0.0001,U151&lt;10000000000,LEN(U151)&lt;17)</formula1>
    </dataValidation>
    <dataValidation type="custom" imeMode="halfAlpha" allowBlank="1" showInputMessage="1" showErrorMessage="1" error="整数部10桁以内で入力して下さい。" prompt="使用量の数値を入力すると、法定単位発熱係数を掛けた値が整数で出ます。_x000a_※数値は、原則、小数第１位を四捨五入して整数で入力してください。" sqref="AM299:AU300" xr:uid="{16E63E4D-0AE5-45D7-B5F4-BF57CC9DA480}">
      <formula1>AND(AM299&lt;10000000000,LEN(AM299)&lt;17)</formula1>
    </dataValidation>
    <dataValidation type="custom" imeMode="disabled" allowBlank="1" showInputMessage="1" showErrorMessage="1" errorTitle="入力エラー" error="電話番号（加入者番号）は4桁の数字を入力してください。" sqref="AL15:AQ16" xr:uid="{F3E99D87-ED3B-4C3D-98E1-790A5B7E0045}">
      <formula1>AND(ISERROR(INT(AL15))=FALSE,LEN(AL15)=4)</formula1>
    </dataValidation>
    <dataValidation type="custom" imeMode="disabled" allowBlank="1" showInputMessage="1" showErrorMessage="1" errorTitle="入力エラー" error="電話番号（市内局番）は4桁以内の数字を入力してください。" sqref="AE15:AI16" xr:uid="{EC112D4C-291F-4EB9-8AF8-643D72745591}">
      <formula1>AND(ISERROR(INT(AE15))=FALSE,LEN(AE15)&lt;5)</formula1>
    </dataValidation>
    <dataValidation type="custom" imeMode="disabled" allowBlank="1" showInputMessage="1" showErrorMessage="1" errorTitle="入力エラー" error="電話番号（市外局番）は5桁以内の数字を入力してください。" sqref="Y15:AB16" xr:uid="{C59E2D7A-4C7A-42CD-B208-4B825E9B78DF}">
      <formula1>AND(ISERROR(INT(Y15))=FALSE,LEN(Y15)&lt;6)</formula1>
    </dataValidation>
    <dataValidation type="custom" imeMode="halfAlpha" allowBlank="1" showInputMessage="1" showErrorMessage="1" errorTitle="入力エラー" error="電話番号（加入者番号）は4桁の数字を入力してください。" sqref="AL78:AQ79 AL22:AQ23 AL29:AQ30 AL36:AQ37 AL43:AQ44 AL50:AQ51 AL57:AQ58 AL64:AQ65 AL71:AQ72" xr:uid="{4D0EE981-3684-49BA-9FAF-AFABE71543C9}">
      <formula1>AND(ISERROR(INT(AL22))=FALSE,LEN(AL22)=4)</formula1>
    </dataValidation>
    <dataValidation type="custom" imeMode="halfAlpha" allowBlank="1" showInputMessage="1" showErrorMessage="1" errorTitle="入力エラー" error="電話番号（市内局番）は4桁以内の数字を入力してください。" sqref="AE78:AI79 AE22:AI23 AE29:AI30 AE36:AI37 AE43:AI44 AE50:AI51 AE57:AI58 AE64:AI65 AE71:AI72" xr:uid="{5FE360B7-52C8-4578-9BFC-04EABDE89DD4}">
      <formula1>AND(ISERROR(INT(AE22))=FALSE,LEN(AE22)&lt;5)</formula1>
    </dataValidation>
    <dataValidation type="custom" imeMode="halfAlpha" allowBlank="1" showInputMessage="1" showErrorMessage="1" errorTitle="入力エラー" error="電話番号（市外局番）は5桁以内の数字を入力してください。" sqref="Y78:AB79 Y22:AB23 Y29:AB30 Y36:AB37 Y43:AB44 Y50:AB51 Y57:AB58 Y64:AB65 Y71:AB72" xr:uid="{39C4291A-C63B-4094-AA6B-DEBC962A991D}">
      <formula1>AND(ISERROR(INT(Y22))=FALSE,LEN(Y22)&lt;6)</formula1>
    </dataValidation>
    <dataValidation type="custom" imeMode="hiragana" allowBlank="1" showInputMessage="1" showErrorMessage="1" errorTitle="入力エラー" error="氏名は15文字以内で入力して下さい。" sqref="X12:BB12 X19:BB19 X26:BB26 X33:BB33 X40:BB40 X47:BB47 X54:BB54 X61:BB61 X68:BB68 X75:BB75" xr:uid="{EF2002BF-820C-4E4B-B8FC-060996362108}">
      <formula1>IF(RIGHT(X12,7)="（作成実務者）",LEN(X12)&lt;23,LEN(X12)&lt;16)</formula1>
    </dataValidation>
    <dataValidation type="textLength" imeMode="hiragana" allowBlank="1" showInputMessage="1" showErrorMessage="1" error="職名は20文字以内で入力して下さい。" sqref="X11:BB11 X18:BB18 X25:BB25 X32:BB32 X39:BB39 X46:BB46 X53:BB53 X60:BB60 X67:BB67 X74:BB74" xr:uid="{19261F23-AD65-441C-A0C3-4487442D6172}">
      <formula1>0</formula1>
      <formula2>20</formula2>
    </dataValidation>
    <dataValidation type="textLength" allowBlank="1" showInputMessage="1" showErrorMessage="1" error="メールアドレスは100文字以内で入力して下さい。" sqref="AC17:BC17 AC24:BC24 AC31:BC31 AC38:BC38 AC45:BC45 AC52:BC52 AC59:BC59 AC66:BC66 AC73:BC73 AC80:BC80" xr:uid="{DEFF5E34-A02A-4941-8644-38E52A32BB26}">
      <formula1>0</formula1>
      <formula2>100</formula2>
    </dataValidation>
    <dataValidation type="textLength" allowBlank="1" showInputMessage="1" showErrorMessage="1" error="免状番号又は修了番号は20文字以内で入力して下さい。" sqref="V14:BB14 V21:BB21 V28:BB28 V35:BB35 V42:BB42 V49:BB49 V56:BB56 V63:BB63 V70:BB70 V77:BB77" xr:uid="{D0C722E4-ED49-4112-B107-04A262D3AD41}">
      <formula1>0</formula1>
      <formula2>20</formula2>
    </dataValidation>
    <dataValidation type="textLength" allowBlank="1" showInputMessage="1" showErrorMessage="1" error="事業名は50文字以内で入力して下さい。" sqref="V9:BB9" xr:uid="{2D3D0957-7B23-4426-AB51-656FBE686F4A}">
      <formula1>0</formula1>
      <formula2>50</formula2>
    </dataValidation>
    <dataValidation allowBlank="1" showInputMessage="1" showErrorMessage="1" error="名称は50文字以内で入力して下さい。" sqref="V5:BB5" xr:uid="{43B58025-86EC-4CE1-8CBC-79A7C799A09C}"/>
    <dataValidation type="custom" imeMode="halfAlpha" operator="lessThanOrEqual" allowBlank="1" showInputMessage="1" showErrorMessage="1" error="数字7桁で入力して下さい。" sqref="V7:AD7" xr:uid="{7CA39CE4-1B5A-4666-AF79-85E08B3597A9}">
      <formula1>AND(ISNUMBER(V7),LEN(V7)&lt;8,LEN(V7)&gt;4)</formula1>
    </dataValidation>
    <dataValidation type="textLength" imeMode="hiragana" allowBlank="1" showInputMessage="1" showErrorMessage="1" error="住所は50文字以内で入力して下さい。" sqref="V8:BB8" xr:uid="{1DDFA98B-FCC2-4908-9C61-BF3F08078185}">
      <formula1>0</formula1>
      <formula2>50</formula2>
    </dataValidation>
    <dataValidation type="whole" imeMode="halfAlpha" allowBlank="1" showInputMessage="1" showErrorMessage="1" errorTitle="無効な入力です" error="1桁の整数を入力して下さい" sqref="U4:BC4 U10:AN10" xr:uid="{4C7D9FD6-78B7-43B4-8C16-C7EB71C2A38A}">
      <formula1>0</formula1>
      <formula2>9</formula2>
    </dataValidation>
    <dataValidation type="textLength" allowBlank="1" showInputMessage="1" showErrorMessage="1" errorTitle="入力エラー" error="電話番号（市外局番）は５桁以内の数字を入力してください。" sqref="V71:X71 V15:X15 V22:X22 V29:X29 V36:X36 V43:X43 V50:X50 V57:X57 V64:X64 V78:X78" xr:uid="{7F50D781-F9A7-49E7-8F7D-A46196053CC5}">
      <formula1>0</formula1>
      <formula2>5</formula2>
    </dataValidation>
    <dataValidation type="textLength" allowBlank="1" showInputMessage="1" showErrorMessage="1" errorTitle="入力エラー" error="FAX番号（市外局番）は５桁以内の数字を入力してください。" sqref="V72:X72 V16:X16 V23:X23 V30:X30 V37:X37 V44:X44 V51:X51 V58:X58 V65:X65 V79:X79" xr:uid="{AE8B760F-4034-4FB6-B4B3-52D507CA6B2C}">
      <formula1>0</formula1>
      <formula2>5</formula2>
    </dataValidation>
    <dataValidation operator="lessThan" allowBlank="1" showInputMessage="1" showErrorMessage="1" sqref="BG345:BT348" xr:uid="{DF01AF3E-AE8B-4D97-92DF-FDB7E445C4AF}"/>
  </dataValidations>
  <pageMargins left="0.59055118110236227" right="0.19685039370078741" top="0.59055118110236227" bottom="0.39370078740157483" header="0.51181102362204722" footer="0.19685039370078741"/>
  <pageSetup paperSize="9" scale="16" fitToHeight="0" orientation="portrait" blackAndWhite="1" horizontalDpi="1200" verticalDpi="1200" r:id="rId1"/>
  <headerFooter>
    <oddFooter>&amp;L特定事業者番号：0573231
Ver10.0.1</oddFooter>
  </headerFooter>
  <rowBreaks count="1" manualBreakCount="1">
    <brk id="30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88982" r:id="rId4" name="ボタン 変更">
              <controlPr defaultSize="0" print="0" autoFill="0" autoPict="0" macro="[0]!変更ボタン_Click">
                <anchor moveWithCells="1" sizeWithCells="1">
                  <from>
                    <xdr:col>55</xdr:col>
                    <xdr:colOff>28575</xdr:colOff>
                    <xdr:row>4</xdr:row>
                    <xdr:rowOff>104775</xdr:rowOff>
                  </from>
                  <to>
                    <xdr:col>58</xdr:col>
                    <xdr:colOff>142875</xdr:colOff>
                    <xdr:row>4</xdr:row>
                    <xdr:rowOff>333375</xdr:rowOff>
                  </to>
                </anchor>
              </controlPr>
            </control>
          </mc:Choice>
        </mc:AlternateContent>
        <mc:AlternateContent xmlns:mc="http://schemas.openxmlformats.org/markup-compatibility/2006">
          <mc:Choice Requires="x14">
            <control shapeId="288983" r:id="rId5" name="ボタン 管理プラス1">
              <controlPr defaultSize="0" print="0" autoFill="0" autoPict="0" macro="[0]!管理プラスボタン_Click">
                <anchor moveWithCells="1" sizeWithCells="1">
                  <from>
                    <xdr:col>56</xdr:col>
                    <xdr:colOff>0</xdr:colOff>
                    <xdr:row>16</xdr:row>
                    <xdr:rowOff>66675</xdr:rowOff>
                  </from>
                  <to>
                    <xdr:col>57</xdr:col>
                    <xdr:colOff>114300</xdr:colOff>
                    <xdr:row>16</xdr:row>
                    <xdr:rowOff>333375</xdr:rowOff>
                  </to>
                </anchor>
              </controlPr>
            </control>
          </mc:Choice>
        </mc:AlternateContent>
        <mc:AlternateContent xmlns:mc="http://schemas.openxmlformats.org/markup-compatibility/2006">
          <mc:Choice Requires="x14">
            <control shapeId="288984" r:id="rId6" name="ボタン 管理マイナス1">
              <controlPr defaultSize="0" print="0" autoFill="0" autoPict="0" macro="[0]!管理マイナスボタン_Click">
                <anchor moveWithCells="1" sizeWithCells="1">
                  <from>
                    <xdr:col>56</xdr:col>
                    <xdr:colOff>38100</xdr:colOff>
                    <xdr:row>17</xdr:row>
                    <xdr:rowOff>66675</xdr:rowOff>
                  </from>
                  <to>
                    <xdr:col>58</xdr:col>
                    <xdr:colOff>0</xdr:colOff>
                    <xdr:row>17</xdr:row>
                    <xdr:rowOff>333375</xdr:rowOff>
                  </to>
                </anchor>
              </controlPr>
            </control>
          </mc:Choice>
        </mc:AlternateContent>
        <mc:AlternateContent xmlns:mc="http://schemas.openxmlformats.org/markup-compatibility/2006">
          <mc:Choice Requires="x14">
            <control shapeId="288985" r:id="rId7" name="ボタン 管理プラス2">
              <controlPr defaultSize="0" print="0" autoFill="0" autoPict="0" macro="[0]!管理プラスボタン_Click">
                <anchor moveWithCells="1" sizeWithCells="1">
                  <from>
                    <xdr:col>56</xdr:col>
                    <xdr:colOff>38100</xdr:colOff>
                    <xdr:row>23</xdr:row>
                    <xdr:rowOff>66675</xdr:rowOff>
                  </from>
                  <to>
                    <xdr:col>58</xdr:col>
                    <xdr:colOff>0</xdr:colOff>
                    <xdr:row>23</xdr:row>
                    <xdr:rowOff>333375</xdr:rowOff>
                  </to>
                </anchor>
              </controlPr>
            </control>
          </mc:Choice>
        </mc:AlternateContent>
        <mc:AlternateContent xmlns:mc="http://schemas.openxmlformats.org/markup-compatibility/2006">
          <mc:Choice Requires="x14">
            <control shapeId="288986" r:id="rId8" name="ボタン 管理プラス5">
              <controlPr defaultSize="0" print="0" autoFill="0" autoPict="0" macro="[0]!管理プラスボタン_Click">
                <anchor moveWithCells="1" sizeWithCells="1">
                  <from>
                    <xdr:col>56</xdr:col>
                    <xdr:colOff>38100</xdr:colOff>
                    <xdr:row>44</xdr:row>
                    <xdr:rowOff>66675</xdr:rowOff>
                  </from>
                  <to>
                    <xdr:col>58</xdr:col>
                    <xdr:colOff>0</xdr:colOff>
                    <xdr:row>44</xdr:row>
                    <xdr:rowOff>333375</xdr:rowOff>
                  </to>
                </anchor>
              </controlPr>
            </control>
          </mc:Choice>
        </mc:AlternateContent>
        <mc:AlternateContent xmlns:mc="http://schemas.openxmlformats.org/markup-compatibility/2006">
          <mc:Choice Requires="x14">
            <control shapeId="288987" r:id="rId9" name="ボタン 管理プラス6">
              <controlPr defaultSize="0" print="0" autoFill="0" autoPict="0" macro="[0]!管理プラスボタン_Click">
                <anchor moveWithCells="1" sizeWithCells="1">
                  <from>
                    <xdr:col>56</xdr:col>
                    <xdr:colOff>38100</xdr:colOff>
                    <xdr:row>51</xdr:row>
                    <xdr:rowOff>66675</xdr:rowOff>
                  </from>
                  <to>
                    <xdr:col>58</xdr:col>
                    <xdr:colOff>0</xdr:colOff>
                    <xdr:row>51</xdr:row>
                    <xdr:rowOff>333375</xdr:rowOff>
                  </to>
                </anchor>
              </controlPr>
            </control>
          </mc:Choice>
        </mc:AlternateContent>
        <mc:AlternateContent xmlns:mc="http://schemas.openxmlformats.org/markup-compatibility/2006">
          <mc:Choice Requires="x14">
            <control shapeId="288988" r:id="rId10" name="ボタン 管理プラス7">
              <controlPr defaultSize="0" print="0" autoFill="0" autoPict="0" macro="[0]!管理プラスボタン_Click">
                <anchor moveWithCells="1" sizeWithCells="1">
                  <from>
                    <xdr:col>56</xdr:col>
                    <xdr:colOff>38100</xdr:colOff>
                    <xdr:row>58</xdr:row>
                    <xdr:rowOff>66675</xdr:rowOff>
                  </from>
                  <to>
                    <xdr:col>58</xdr:col>
                    <xdr:colOff>0</xdr:colOff>
                    <xdr:row>58</xdr:row>
                    <xdr:rowOff>333375</xdr:rowOff>
                  </to>
                </anchor>
              </controlPr>
            </control>
          </mc:Choice>
        </mc:AlternateContent>
        <mc:AlternateContent xmlns:mc="http://schemas.openxmlformats.org/markup-compatibility/2006">
          <mc:Choice Requires="x14">
            <control shapeId="288989" r:id="rId11" name="ボタン 管理プラス8">
              <controlPr defaultSize="0" print="0" autoFill="0" autoPict="0" macro="[0]!管理プラスボタン_Click">
                <anchor moveWithCells="1" sizeWithCells="1">
                  <from>
                    <xdr:col>56</xdr:col>
                    <xdr:colOff>38100</xdr:colOff>
                    <xdr:row>65</xdr:row>
                    <xdr:rowOff>66675</xdr:rowOff>
                  </from>
                  <to>
                    <xdr:col>58</xdr:col>
                    <xdr:colOff>0</xdr:colOff>
                    <xdr:row>65</xdr:row>
                    <xdr:rowOff>333375</xdr:rowOff>
                  </to>
                </anchor>
              </controlPr>
            </control>
          </mc:Choice>
        </mc:AlternateContent>
        <mc:AlternateContent xmlns:mc="http://schemas.openxmlformats.org/markup-compatibility/2006">
          <mc:Choice Requires="x14">
            <control shapeId="288990" r:id="rId12" name="ボタン 管理プラス9">
              <controlPr defaultSize="0" print="0" autoFill="0" autoPict="0" macro="[0]!管理プラスボタン_Click">
                <anchor moveWithCells="1" sizeWithCells="1">
                  <from>
                    <xdr:col>56</xdr:col>
                    <xdr:colOff>38100</xdr:colOff>
                    <xdr:row>72</xdr:row>
                    <xdr:rowOff>66675</xdr:rowOff>
                  </from>
                  <to>
                    <xdr:col>58</xdr:col>
                    <xdr:colOff>0</xdr:colOff>
                    <xdr:row>72</xdr:row>
                    <xdr:rowOff>333375</xdr:rowOff>
                  </to>
                </anchor>
              </controlPr>
            </control>
          </mc:Choice>
        </mc:AlternateContent>
        <mc:AlternateContent xmlns:mc="http://schemas.openxmlformats.org/markup-compatibility/2006">
          <mc:Choice Requires="x14">
            <control shapeId="288991" r:id="rId13" name="ボタン 管理プラス3">
              <controlPr defaultSize="0" print="0" autoFill="0" autoPict="0" macro="[0]!管理プラスボタン_Click">
                <anchor moveWithCells="1" sizeWithCells="1">
                  <from>
                    <xdr:col>56</xdr:col>
                    <xdr:colOff>38100</xdr:colOff>
                    <xdr:row>30</xdr:row>
                    <xdr:rowOff>66675</xdr:rowOff>
                  </from>
                  <to>
                    <xdr:col>58</xdr:col>
                    <xdr:colOff>0</xdr:colOff>
                    <xdr:row>30</xdr:row>
                    <xdr:rowOff>333375</xdr:rowOff>
                  </to>
                </anchor>
              </controlPr>
            </control>
          </mc:Choice>
        </mc:AlternateContent>
        <mc:AlternateContent xmlns:mc="http://schemas.openxmlformats.org/markup-compatibility/2006">
          <mc:Choice Requires="x14">
            <control shapeId="288992" r:id="rId14" name="ボタン 管理マイナス3">
              <controlPr defaultSize="0" print="0" autoFill="0" autoPict="0" macro="[0]!管理マイナスボタン_Click">
                <anchor moveWithCells="1" sizeWithCells="1">
                  <from>
                    <xdr:col>56</xdr:col>
                    <xdr:colOff>38100</xdr:colOff>
                    <xdr:row>31</xdr:row>
                    <xdr:rowOff>66675</xdr:rowOff>
                  </from>
                  <to>
                    <xdr:col>58</xdr:col>
                    <xdr:colOff>0</xdr:colOff>
                    <xdr:row>31</xdr:row>
                    <xdr:rowOff>333375</xdr:rowOff>
                  </to>
                </anchor>
              </controlPr>
            </control>
          </mc:Choice>
        </mc:AlternateContent>
        <mc:AlternateContent xmlns:mc="http://schemas.openxmlformats.org/markup-compatibility/2006">
          <mc:Choice Requires="x14">
            <control shapeId="288993" r:id="rId15" name="ボタン 管理プラス4">
              <controlPr defaultSize="0" print="0" autoFill="0" autoPict="0" macro="[0]!管理プラスボタン_Click">
                <anchor moveWithCells="1" sizeWithCells="1">
                  <from>
                    <xdr:col>56</xdr:col>
                    <xdr:colOff>38100</xdr:colOff>
                    <xdr:row>37</xdr:row>
                    <xdr:rowOff>66675</xdr:rowOff>
                  </from>
                  <to>
                    <xdr:col>58</xdr:col>
                    <xdr:colOff>0</xdr:colOff>
                    <xdr:row>37</xdr:row>
                    <xdr:rowOff>333375</xdr:rowOff>
                  </to>
                </anchor>
              </controlPr>
            </control>
          </mc:Choice>
        </mc:AlternateContent>
        <mc:AlternateContent xmlns:mc="http://schemas.openxmlformats.org/markup-compatibility/2006">
          <mc:Choice Requires="x14">
            <control shapeId="288994" r:id="rId16" name="ボタン 管理マイナス2">
              <controlPr defaultSize="0" print="0" autoFill="0" autoPict="0" macro="[0]!管理マイナスボタン_Click">
                <anchor moveWithCells="1" sizeWithCells="1">
                  <from>
                    <xdr:col>56</xdr:col>
                    <xdr:colOff>38100</xdr:colOff>
                    <xdr:row>24</xdr:row>
                    <xdr:rowOff>66675</xdr:rowOff>
                  </from>
                  <to>
                    <xdr:col>58</xdr:col>
                    <xdr:colOff>0</xdr:colOff>
                    <xdr:row>24</xdr:row>
                    <xdr:rowOff>333375</xdr:rowOff>
                  </to>
                </anchor>
              </controlPr>
            </control>
          </mc:Choice>
        </mc:AlternateContent>
        <mc:AlternateContent xmlns:mc="http://schemas.openxmlformats.org/markup-compatibility/2006">
          <mc:Choice Requires="x14">
            <control shapeId="288995" r:id="rId17" name="ボタン 管理マイナス4">
              <controlPr defaultSize="0" print="0" autoFill="0" autoPict="0" macro="[0]!管理マイナスボタン_Click">
                <anchor moveWithCells="1" sizeWithCells="1">
                  <from>
                    <xdr:col>56</xdr:col>
                    <xdr:colOff>38100</xdr:colOff>
                    <xdr:row>38</xdr:row>
                    <xdr:rowOff>66675</xdr:rowOff>
                  </from>
                  <to>
                    <xdr:col>58</xdr:col>
                    <xdr:colOff>0</xdr:colOff>
                    <xdr:row>38</xdr:row>
                    <xdr:rowOff>333375</xdr:rowOff>
                  </to>
                </anchor>
              </controlPr>
            </control>
          </mc:Choice>
        </mc:AlternateContent>
        <mc:AlternateContent xmlns:mc="http://schemas.openxmlformats.org/markup-compatibility/2006">
          <mc:Choice Requires="x14">
            <control shapeId="288996" r:id="rId18" name="ボタン 管理マイナス5">
              <controlPr defaultSize="0" print="0" autoFill="0" autoPict="0" macro="[0]!管理マイナスボタン_Click">
                <anchor moveWithCells="1" sizeWithCells="1">
                  <from>
                    <xdr:col>56</xdr:col>
                    <xdr:colOff>38100</xdr:colOff>
                    <xdr:row>45</xdr:row>
                    <xdr:rowOff>66675</xdr:rowOff>
                  </from>
                  <to>
                    <xdr:col>58</xdr:col>
                    <xdr:colOff>0</xdr:colOff>
                    <xdr:row>45</xdr:row>
                    <xdr:rowOff>333375</xdr:rowOff>
                  </to>
                </anchor>
              </controlPr>
            </control>
          </mc:Choice>
        </mc:AlternateContent>
        <mc:AlternateContent xmlns:mc="http://schemas.openxmlformats.org/markup-compatibility/2006">
          <mc:Choice Requires="x14">
            <control shapeId="288997" r:id="rId19" name="ボタン 管理マイナス6">
              <controlPr defaultSize="0" print="0" autoFill="0" autoPict="0" macro="[0]!管理マイナスボタン_Click">
                <anchor moveWithCells="1" sizeWithCells="1">
                  <from>
                    <xdr:col>56</xdr:col>
                    <xdr:colOff>38100</xdr:colOff>
                    <xdr:row>52</xdr:row>
                    <xdr:rowOff>66675</xdr:rowOff>
                  </from>
                  <to>
                    <xdr:col>58</xdr:col>
                    <xdr:colOff>0</xdr:colOff>
                    <xdr:row>52</xdr:row>
                    <xdr:rowOff>333375</xdr:rowOff>
                  </to>
                </anchor>
              </controlPr>
            </control>
          </mc:Choice>
        </mc:AlternateContent>
        <mc:AlternateContent xmlns:mc="http://schemas.openxmlformats.org/markup-compatibility/2006">
          <mc:Choice Requires="x14">
            <control shapeId="288998" r:id="rId20" name="ボタン 管理マイナス7">
              <controlPr defaultSize="0" print="0" autoFill="0" autoPict="0" macro="[0]!管理マイナスボタン_Click">
                <anchor moveWithCells="1" sizeWithCells="1">
                  <from>
                    <xdr:col>56</xdr:col>
                    <xdr:colOff>38100</xdr:colOff>
                    <xdr:row>59</xdr:row>
                    <xdr:rowOff>66675</xdr:rowOff>
                  </from>
                  <to>
                    <xdr:col>58</xdr:col>
                    <xdr:colOff>0</xdr:colOff>
                    <xdr:row>59</xdr:row>
                    <xdr:rowOff>333375</xdr:rowOff>
                  </to>
                </anchor>
              </controlPr>
            </control>
          </mc:Choice>
        </mc:AlternateContent>
        <mc:AlternateContent xmlns:mc="http://schemas.openxmlformats.org/markup-compatibility/2006">
          <mc:Choice Requires="x14">
            <control shapeId="288999" r:id="rId21" name="ボタン 管理マイナス8">
              <controlPr defaultSize="0" print="0" autoFill="0" autoPict="0" macro="[0]!管理マイナスボタン_Click">
                <anchor moveWithCells="1" sizeWithCells="1">
                  <from>
                    <xdr:col>56</xdr:col>
                    <xdr:colOff>38100</xdr:colOff>
                    <xdr:row>66</xdr:row>
                    <xdr:rowOff>66675</xdr:rowOff>
                  </from>
                  <to>
                    <xdr:col>58</xdr:col>
                    <xdr:colOff>0</xdr:colOff>
                    <xdr:row>66</xdr:row>
                    <xdr:rowOff>333375</xdr:rowOff>
                  </to>
                </anchor>
              </controlPr>
            </control>
          </mc:Choice>
        </mc:AlternateContent>
        <mc:AlternateContent xmlns:mc="http://schemas.openxmlformats.org/markup-compatibility/2006">
          <mc:Choice Requires="x14">
            <control shapeId="289000" r:id="rId22" name="ボタン 管理マイナス9">
              <controlPr defaultSize="0" print="0" autoFill="0" autoPict="0" macro="[0]!管理マイナスボタン_Click">
                <anchor moveWithCells="1" sizeWithCells="1">
                  <from>
                    <xdr:col>56</xdr:col>
                    <xdr:colOff>38100</xdr:colOff>
                    <xdr:row>73</xdr:row>
                    <xdr:rowOff>66675</xdr:rowOff>
                  </from>
                  <to>
                    <xdr:col>58</xdr:col>
                    <xdr:colOff>0</xdr:colOff>
                    <xdr:row>73</xdr:row>
                    <xdr:rowOff>333375</xdr:rowOff>
                  </to>
                </anchor>
              </controlPr>
            </control>
          </mc:Choice>
        </mc:AlternateContent>
        <mc:AlternateContent xmlns:mc="http://schemas.openxmlformats.org/markup-compatibility/2006">
          <mc:Choice Requires="x14">
            <control shapeId="289001" r:id="rId23" name="ボタン 選任4">
              <controlPr defaultSize="0" print="0" autoFill="0" autoPict="0" macro="[0]!未選任ボタン_Click">
                <anchor moveWithCells="1" sizeWithCells="1">
                  <from>
                    <xdr:col>43</xdr:col>
                    <xdr:colOff>142875</xdr:colOff>
                    <xdr:row>33</xdr:row>
                    <xdr:rowOff>76200</xdr:rowOff>
                  </from>
                  <to>
                    <xdr:col>49</xdr:col>
                    <xdr:colOff>0</xdr:colOff>
                    <xdr:row>33</xdr:row>
                    <xdr:rowOff>333375</xdr:rowOff>
                  </to>
                </anchor>
              </controlPr>
            </control>
          </mc:Choice>
        </mc:AlternateContent>
        <mc:AlternateContent xmlns:mc="http://schemas.openxmlformats.org/markup-compatibility/2006">
          <mc:Choice Requires="x14">
            <control shapeId="289002" r:id="rId24" name="ボタン 選任5">
              <controlPr defaultSize="0" print="0" autoFill="0" autoPict="0" macro="[0]!未選任ボタン_Click">
                <anchor moveWithCells="1" sizeWithCells="1">
                  <from>
                    <xdr:col>44</xdr:col>
                    <xdr:colOff>28575</xdr:colOff>
                    <xdr:row>40</xdr:row>
                    <xdr:rowOff>76200</xdr:rowOff>
                  </from>
                  <to>
                    <xdr:col>49</xdr:col>
                    <xdr:colOff>28575</xdr:colOff>
                    <xdr:row>40</xdr:row>
                    <xdr:rowOff>333375</xdr:rowOff>
                  </to>
                </anchor>
              </controlPr>
            </control>
          </mc:Choice>
        </mc:AlternateContent>
        <mc:AlternateContent xmlns:mc="http://schemas.openxmlformats.org/markup-compatibility/2006">
          <mc:Choice Requires="x14">
            <control shapeId="289003" r:id="rId25" name="ボタン 選任6">
              <controlPr defaultSize="0" print="0" autoFill="0" autoPict="0" macro="[0]!未選任ボタン_Click">
                <anchor moveWithCells="1" sizeWithCells="1">
                  <from>
                    <xdr:col>44</xdr:col>
                    <xdr:colOff>28575</xdr:colOff>
                    <xdr:row>47</xdr:row>
                    <xdr:rowOff>76200</xdr:rowOff>
                  </from>
                  <to>
                    <xdr:col>49</xdr:col>
                    <xdr:colOff>28575</xdr:colOff>
                    <xdr:row>47</xdr:row>
                    <xdr:rowOff>333375</xdr:rowOff>
                  </to>
                </anchor>
              </controlPr>
            </control>
          </mc:Choice>
        </mc:AlternateContent>
        <mc:AlternateContent xmlns:mc="http://schemas.openxmlformats.org/markup-compatibility/2006">
          <mc:Choice Requires="x14">
            <control shapeId="289004" r:id="rId26" name="ボタン 選任7">
              <controlPr defaultSize="0" print="0" autoFill="0" autoPict="0" macro="[0]!未選任ボタン_Click">
                <anchor moveWithCells="1" sizeWithCells="1">
                  <from>
                    <xdr:col>44</xdr:col>
                    <xdr:colOff>28575</xdr:colOff>
                    <xdr:row>54</xdr:row>
                    <xdr:rowOff>76200</xdr:rowOff>
                  </from>
                  <to>
                    <xdr:col>49</xdr:col>
                    <xdr:colOff>28575</xdr:colOff>
                    <xdr:row>54</xdr:row>
                    <xdr:rowOff>333375</xdr:rowOff>
                  </to>
                </anchor>
              </controlPr>
            </control>
          </mc:Choice>
        </mc:AlternateContent>
        <mc:AlternateContent xmlns:mc="http://schemas.openxmlformats.org/markup-compatibility/2006">
          <mc:Choice Requires="x14">
            <control shapeId="289005" r:id="rId27" name="ボタン 選任8">
              <controlPr defaultSize="0" print="0" autoFill="0" autoPict="0" macro="[0]!未選任ボタン_Click">
                <anchor moveWithCells="1" sizeWithCells="1">
                  <from>
                    <xdr:col>44</xdr:col>
                    <xdr:colOff>28575</xdr:colOff>
                    <xdr:row>61</xdr:row>
                    <xdr:rowOff>76200</xdr:rowOff>
                  </from>
                  <to>
                    <xdr:col>49</xdr:col>
                    <xdr:colOff>28575</xdr:colOff>
                    <xdr:row>61</xdr:row>
                    <xdr:rowOff>333375</xdr:rowOff>
                  </to>
                </anchor>
              </controlPr>
            </control>
          </mc:Choice>
        </mc:AlternateContent>
        <mc:AlternateContent xmlns:mc="http://schemas.openxmlformats.org/markup-compatibility/2006">
          <mc:Choice Requires="x14">
            <control shapeId="289006" r:id="rId28" name="ボタン 選任9">
              <controlPr defaultSize="0" print="0" autoFill="0" autoPict="0" macro="[0]!未選任ボタン_Click">
                <anchor moveWithCells="1" sizeWithCells="1">
                  <from>
                    <xdr:col>44</xdr:col>
                    <xdr:colOff>28575</xdr:colOff>
                    <xdr:row>68</xdr:row>
                    <xdr:rowOff>76200</xdr:rowOff>
                  </from>
                  <to>
                    <xdr:col>49</xdr:col>
                    <xdr:colOff>28575</xdr:colOff>
                    <xdr:row>68</xdr:row>
                    <xdr:rowOff>333375</xdr:rowOff>
                  </to>
                </anchor>
              </controlPr>
            </control>
          </mc:Choice>
        </mc:AlternateContent>
        <mc:AlternateContent xmlns:mc="http://schemas.openxmlformats.org/markup-compatibility/2006">
          <mc:Choice Requires="x14">
            <control shapeId="289007" r:id="rId29" name="ボタン 選任10">
              <controlPr defaultSize="0" print="0" autoFill="0" autoPict="0" macro="[0]!未選任ボタン_Click">
                <anchor moveWithCells="1" sizeWithCells="1">
                  <from>
                    <xdr:col>44</xdr:col>
                    <xdr:colOff>28575</xdr:colOff>
                    <xdr:row>75</xdr:row>
                    <xdr:rowOff>76200</xdr:rowOff>
                  </from>
                  <to>
                    <xdr:col>49</xdr:col>
                    <xdr:colOff>28575</xdr:colOff>
                    <xdr:row>75</xdr:row>
                    <xdr:rowOff>333375</xdr:rowOff>
                  </to>
                </anchor>
              </controlPr>
            </control>
          </mc:Choice>
        </mc:AlternateContent>
        <mc:AlternateContent xmlns:mc="http://schemas.openxmlformats.org/markup-compatibility/2006">
          <mc:Choice Requires="x14">
            <control shapeId="289008" r:id="rId30" name="ボタン 選任1">
              <controlPr defaultSize="0" print="0" autoFill="0" autoPict="0" macro="[0]!未選任ボタン_Click">
                <anchor moveWithCells="1" sizeWithCells="1">
                  <from>
                    <xdr:col>44</xdr:col>
                    <xdr:colOff>0</xdr:colOff>
                    <xdr:row>12</xdr:row>
                    <xdr:rowOff>76200</xdr:rowOff>
                  </from>
                  <to>
                    <xdr:col>49</xdr:col>
                    <xdr:colOff>28575</xdr:colOff>
                    <xdr:row>12</xdr:row>
                    <xdr:rowOff>333375</xdr:rowOff>
                  </to>
                </anchor>
              </controlPr>
            </control>
          </mc:Choice>
        </mc:AlternateContent>
        <mc:AlternateContent xmlns:mc="http://schemas.openxmlformats.org/markup-compatibility/2006">
          <mc:Choice Requires="x14">
            <control shapeId="289009" r:id="rId31" name="ボタン 選任2">
              <controlPr defaultSize="0" print="0" autoFill="0" autoPict="0" macro="[0]!未選任ボタン_Click">
                <anchor moveWithCells="1" sizeWithCells="1">
                  <from>
                    <xdr:col>44</xdr:col>
                    <xdr:colOff>0</xdr:colOff>
                    <xdr:row>19</xdr:row>
                    <xdr:rowOff>76200</xdr:rowOff>
                  </from>
                  <to>
                    <xdr:col>49</xdr:col>
                    <xdr:colOff>28575</xdr:colOff>
                    <xdr:row>19</xdr:row>
                    <xdr:rowOff>333375</xdr:rowOff>
                  </to>
                </anchor>
              </controlPr>
            </control>
          </mc:Choice>
        </mc:AlternateContent>
        <mc:AlternateContent xmlns:mc="http://schemas.openxmlformats.org/markup-compatibility/2006">
          <mc:Choice Requires="x14">
            <control shapeId="289010" r:id="rId32" name="ボタン 選任3">
              <controlPr defaultSize="0" print="0" autoFill="0" autoPict="0" macro="[0]!未選任ボタン_Click">
                <anchor moveWithCells="1" sizeWithCells="1">
                  <from>
                    <xdr:col>43</xdr:col>
                    <xdr:colOff>142875</xdr:colOff>
                    <xdr:row>26</xdr:row>
                    <xdr:rowOff>76200</xdr:rowOff>
                  </from>
                  <to>
                    <xdr:col>49</xdr:col>
                    <xdr:colOff>0</xdr:colOff>
                    <xdr:row>26</xdr:row>
                    <xdr:rowOff>333375</xdr:rowOff>
                  </to>
                </anchor>
              </controlPr>
            </control>
          </mc:Choice>
        </mc:AlternateContent>
        <mc:AlternateContent xmlns:mc="http://schemas.openxmlformats.org/markup-compatibility/2006">
          <mc:Choice Requires="x14">
            <control shapeId="289061" r:id="rId33" name="Option Button 293">
              <controlPr defaultSize="0" autoFill="0" autoLine="0" autoPict="0" macro="[0]!オプションClick">
                <anchor moveWithCells="1">
                  <from>
                    <xdr:col>2</xdr:col>
                    <xdr:colOff>76200</xdr:colOff>
                    <xdr:row>344</xdr:row>
                    <xdr:rowOff>28575</xdr:rowOff>
                  </from>
                  <to>
                    <xdr:col>4</xdr:col>
                    <xdr:colOff>76200</xdr:colOff>
                    <xdr:row>345</xdr:row>
                    <xdr:rowOff>104775</xdr:rowOff>
                  </to>
                </anchor>
              </controlPr>
            </control>
          </mc:Choice>
        </mc:AlternateContent>
        <mc:AlternateContent xmlns:mc="http://schemas.openxmlformats.org/markup-compatibility/2006">
          <mc:Choice Requires="x14">
            <control shapeId="289062" r:id="rId34" name="Option Button 294">
              <controlPr locked="0" defaultSize="0" autoFill="0" autoLine="0" autoPict="0" macro="[0]!オプションClick">
                <anchor moveWithCells="1">
                  <from>
                    <xdr:col>2</xdr:col>
                    <xdr:colOff>85725</xdr:colOff>
                    <xdr:row>346</xdr:row>
                    <xdr:rowOff>47625</xdr:rowOff>
                  </from>
                  <to>
                    <xdr:col>4</xdr:col>
                    <xdr:colOff>85725</xdr:colOff>
                    <xdr:row>347</xdr:row>
                    <xdr:rowOff>123825</xdr:rowOff>
                  </to>
                </anchor>
              </controlPr>
            </control>
          </mc:Choice>
        </mc:AlternateContent>
        <mc:AlternateContent xmlns:mc="http://schemas.openxmlformats.org/markup-compatibility/2006">
          <mc:Choice Requires="x14">
            <control shapeId="289076" r:id="rId35" name="グループ J440">
              <controlPr defaultSize="0" autoFill="0" autoPict="0">
                <anchor moveWithCells="1">
                  <from>
                    <xdr:col>0</xdr:col>
                    <xdr:colOff>142875</xdr:colOff>
                    <xdr:row>343</xdr:row>
                    <xdr:rowOff>171450</xdr:rowOff>
                  </from>
                  <to>
                    <xdr:col>16</xdr:col>
                    <xdr:colOff>0</xdr:colOff>
                    <xdr:row>348</xdr:row>
                    <xdr:rowOff>0</xdr:rowOff>
                  </to>
                </anchor>
              </controlPr>
            </control>
          </mc:Choice>
        </mc:AlternateContent>
        <mc:AlternateContent xmlns:mc="http://schemas.openxmlformats.org/markup-compatibility/2006">
          <mc:Choice Requires="x14">
            <control shapeId="289077" r:id="rId36" name="グループ J440">
              <controlPr defaultSize="0" autoFill="0" autoPict="0">
                <anchor moveWithCells="1">
                  <from>
                    <xdr:col>1</xdr:col>
                    <xdr:colOff>0</xdr:colOff>
                    <xdr:row>347</xdr:row>
                    <xdr:rowOff>161925</xdr:rowOff>
                  </from>
                  <to>
                    <xdr:col>16</xdr:col>
                    <xdr:colOff>9525</xdr:colOff>
                    <xdr:row>352</xdr:row>
                    <xdr:rowOff>0</xdr:rowOff>
                  </to>
                </anchor>
              </controlPr>
            </control>
          </mc:Choice>
        </mc:AlternateContent>
        <mc:AlternateContent xmlns:mc="http://schemas.openxmlformats.org/markup-compatibility/2006">
          <mc:Choice Requires="x14">
            <control shapeId="289078" r:id="rId37" name="Option Button 310">
              <controlPr locked="0" defaultSize="0" autoFill="0" autoLine="0" autoPict="0" macro="[0]!オプションClick">
                <anchor moveWithCells="1">
                  <from>
                    <xdr:col>2</xdr:col>
                    <xdr:colOff>76200</xdr:colOff>
                    <xdr:row>348</xdr:row>
                    <xdr:rowOff>66675</xdr:rowOff>
                  </from>
                  <to>
                    <xdr:col>4</xdr:col>
                    <xdr:colOff>76200</xdr:colOff>
                    <xdr:row>349</xdr:row>
                    <xdr:rowOff>142875</xdr:rowOff>
                  </to>
                </anchor>
              </controlPr>
            </control>
          </mc:Choice>
        </mc:AlternateContent>
        <mc:AlternateContent xmlns:mc="http://schemas.openxmlformats.org/markup-compatibility/2006">
          <mc:Choice Requires="x14">
            <control shapeId="289079" r:id="rId38" name="Option Button 311">
              <controlPr locked="0" defaultSize="0" autoFill="0" autoLine="0" autoPict="0" macro="[0]!オプションClick">
                <anchor moveWithCells="1">
                  <from>
                    <xdr:col>2</xdr:col>
                    <xdr:colOff>85725</xdr:colOff>
                    <xdr:row>350</xdr:row>
                    <xdr:rowOff>57150</xdr:rowOff>
                  </from>
                  <to>
                    <xdr:col>4</xdr:col>
                    <xdr:colOff>85725</xdr:colOff>
                    <xdr:row>351</xdr:row>
                    <xdr:rowOff>133350</xdr:rowOff>
                  </to>
                </anchor>
              </controlPr>
            </control>
          </mc:Choice>
        </mc:AlternateContent>
        <mc:AlternateContent xmlns:mc="http://schemas.openxmlformats.org/markup-compatibility/2006">
          <mc:Choice Requires="x14">
            <control shapeId="289080" r:id="rId39" name="グループ J440">
              <controlPr defaultSize="0" autoFill="0" autoPict="0">
                <anchor moveWithCells="1">
                  <from>
                    <xdr:col>1</xdr:col>
                    <xdr:colOff>0</xdr:colOff>
                    <xdr:row>352</xdr:row>
                    <xdr:rowOff>0</xdr:rowOff>
                  </from>
                  <to>
                    <xdr:col>16</xdr:col>
                    <xdr:colOff>9525</xdr:colOff>
                    <xdr:row>356</xdr:row>
                    <xdr:rowOff>0</xdr:rowOff>
                  </to>
                </anchor>
              </controlPr>
            </control>
          </mc:Choice>
        </mc:AlternateContent>
        <mc:AlternateContent xmlns:mc="http://schemas.openxmlformats.org/markup-compatibility/2006">
          <mc:Choice Requires="x14">
            <control shapeId="289081" r:id="rId40" name="Option Button 313">
              <controlPr locked="0" defaultSize="0" autoFill="0" autoLine="0" autoPict="0" macro="[0]!オプションClick">
                <anchor moveWithCells="1">
                  <from>
                    <xdr:col>2</xdr:col>
                    <xdr:colOff>66675</xdr:colOff>
                    <xdr:row>352</xdr:row>
                    <xdr:rowOff>38100</xdr:rowOff>
                  </from>
                  <to>
                    <xdr:col>4</xdr:col>
                    <xdr:colOff>76200</xdr:colOff>
                    <xdr:row>353</xdr:row>
                    <xdr:rowOff>123825</xdr:rowOff>
                  </to>
                </anchor>
              </controlPr>
            </control>
          </mc:Choice>
        </mc:AlternateContent>
        <mc:AlternateContent xmlns:mc="http://schemas.openxmlformats.org/markup-compatibility/2006">
          <mc:Choice Requires="x14">
            <control shapeId="289082" r:id="rId41" name="Option Button 314">
              <controlPr locked="0" defaultSize="0" autoFill="0" autoLine="0" autoPict="0" macro="[0]!オプションClick">
                <anchor moveWithCells="1">
                  <from>
                    <xdr:col>2</xdr:col>
                    <xdr:colOff>57150</xdr:colOff>
                    <xdr:row>354</xdr:row>
                    <xdr:rowOff>28575</xdr:rowOff>
                  </from>
                  <to>
                    <xdr:col>4</xdr:col>
                    <xdr:colOff>57150</xdr:colOff>
                    <xdr:row>355</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054B2-FB6C-45BE-B6AF-B806AB685269}">
  <sheetPr codeName="Sheet12">
    <tabColor rgb="FFFFFF00"/>
  </sheetPr>
  <dimension ref="A1:CP1705"/>
  <sheetViews>
    <sheetView view="pageBreakPreview" topLeftCell="A551" zoomScaleNormal="85" zoomScaleSheetLayoutView="100" workbookViewId="0">
      <selection activeCell="CK548" sqref="CK548:CK556"/>
    </sheetView>
  </sheetViews>
  <sheetFormatPr defaultColWidth="9" defaultRowHeight="13.5"/>
  <cols>
    <col min="1" max="1" width="2.5" style="155" customWidth="1"/>
    <col min="2" max="3" width="2" style="155" customWidth="1"/>
    <col min="4" max="4" width="3.25" style="155" customWidth="1"/>
    <col min="5" max="30" width="2" style="155" customWidth="1"/>
    <col min="31" max="32" width="2.5" style="155" customWidth="1"/>
    <col min="33" max="48" width="2" style="155" customWidth="1"/>
    <col min="49" max="50" width="2.625" style="155" customWidth="1"/>
    <col min="51" max="59" width="2" style="155" customWidth="1"/>
    <col min="60" max="60" width="2.25" style="155" customWidth="1"/>
    <col min="61" max="69" width="2" style="155" customWidth="1"/>
    <col min="70" max="70" width="1.625" style="155" customWidth="1"/>
    <col min="71" max="76" width="2" style="155" customWidth="1"/>
    <col min="77" max="77" width="1.5" style="582" customWidth="1"/>
    <col min="78" max="78" width="1.625" style="155" customWidth="1"/>
    <col min="79" max="86" width="10.125" style="155" hidden="1" customWidth="1"/>
    <col min="87" max="87" width="8.875" style="155" hidden="1" customWidth="1"/>
    <col min="88" max="88" width="10.125" style="155" hidden="1" customWidth="1"/>
    <col min="89" max="89" width="18.5" style="155" customWidth="1"/>
    <col min="90" max="94" width="10.125" style="155" customWidth="1"/>
    <col min="95" max="16384" width="9" style="155"/>
  </cols>
  <sheetData>
    <row r="1" spans="1:59" ht="64.5" customHeight="1">
      <c r="A1" s="609"/>
      <c r="B1" s="2025" t="s">
        <v>3272</v>
      </c>
      <c r="C1" s="2025"/>
      <c r="D1" s="2025"/>
      <c r="E1" s="2025"/>
      <c r="F1" s="2025"/>
      <c r="G1" s="2025"/>
      <c r="H1" s="2025"/>
      <c r="I1" s="2025"/>
      <c r="J1" s="2025"/>
      <c r="K1" s="2025"/>
      <c r="L1" s="2025"/>
      <c r="M1" s="2025"/>
      <c r="N1" s="2025"/>
      <c r="O1" s="2025"/>
      <c r="P1" s="2025"/>
      <c r="Q1" s="2025"/>
      <c r="R1" s="2025"/>
      <c r="S1" s="2025"/>
      <c r="T1" s="2025"/>
      <c r="U1" s="2025"/>
      <c r="V1" s="2025"/>
      <c r="W1" s="2025"/>
      <c r="X1" s="2025"/>
      <c r="Y1" s="2025"/>
      <c r="Z1" s="2025"/>
      <c r="AA1" s="2025"/>
      <c r="AB1" s="2025"/>
      <c r="AC1" s="2025"/>
      <c r="AD1" s="2025"/>
      <c r="AE1" s="2025"/>
      <c r="AF1" s="2025"/>
      <c r="AG1" s="2025"/>
      <c r="AH1" s="2025"/>
      <c r="AI1" s="2025"/>
      <c r="AJ1" s="2025"/>
      <c r="AK1" s="2025"/>
      <c r="AL1" s="2025"/>
      <c r="AM1" s="2025"/>
      <c r="AN1" s="2025"/>
      <c r="AO1" s="2025"/>
      <c r="AP1" s="2025"/>
      <c r="AQ1" s="2025"/>
      <c r="AR1" s="2025"/>
      <c r="AS1" s="2025"/>
      <c r="AT1" s="2025"/>
      <c r="AU1" s="2025"/>
      <c r="AV1" s="2025"/>
      <c r="AW1" s="2025"/>
      <c r="AX1" s="2025"/>
      <c r="AY1" s="2025"/>
      <c r="AZ1" s="2025"/>
      <c r="BA1" s="2025"/>
      <c r="BB1" s="2025"/>
      <c r="BC1" s="2025"/>
      <c r="BD1" s="154"/>
      <c r="BE1" s="154"/>
      <c r="BF1" s="154"/>
    </row>
    <row r="2" spans="1:59" ht="15.75" customHeight="1">
      <c r="C2" s="609"/>
      <c r="E2" s="609"/>
      <c r="G2" s="609"/>
      <c r="H2" s="200"/>
      <c r="I2" s="610"/>
      <c r="J2" s="610"/>
      <c r="K2" s="610"/>
      <c r="L2" s="610"/>
      <c r="M2" s="610"/>
      <c r="N2" s="610"/>
      <c r="O2" s="610"/>
      <c r="P2" s="610"/>
      <c r="Q2" s="610"/>
      <c r="R2" s="610"/>
      <c r="S2" s="610"/>
      <c r="T2" s="610"/>
      <c r="U2" s="610"/>
      <c r="V2" s="610"/>
      <c r="W2" s="610"/>
      <c r="X2" s="610"/>
      <c r="Y2" s="610"/>
      <c r="Z2" s="610"/>
      <c r="AA2" s="610"/>
      <c r="AB2" s="610"/>
      <c r="AC2" s="610"/>
      <c r="AD2" s="610"/>
      <c r="AE2" s="610"/>
      <c r="AF2" s="610"/>
      <c r="AG2" s="610"/>
      <c r="AH2" s="610"/>
      <c r="AI2" s="610"/>
      <c r="AJ2" s="610"/>
      <c r="AK2" s="610"/>
      <c r="AL2" s="610"/>
      <c r="AM2" s="610"/>
      <c r="AN2" s="610"/>
      <c r="AO2" s="610"/>
      <c r="AP2" s="610"/>
      <c r="AQ2" s="610"/>
      <c r="AR2" s="610"/>
      <c r="AS2" s="610"/>
      <c r="AT2" s="610"/>
      <c r="AU2" s="610"/>
      <c r="AV2" s="610"/>
      <c r="AW2" s="610"/>
      <c r="BB2" s="78"/>
      <c r="BC2" s="78"/>
      <c r="BD2" s="78"/>
      <c r="BE2" s="78"/>
      <c r="BF2" s="78"/>
      <c r="BG2" s="78"/>
    </row>
    <row r="3" spans="1:59" ht="7.5" customHeight="1" thickBot="1">
      <c r="H3" s="199"/>
      <c r="I3" s="199"/>
      <c r="J3" s="199"/>
      <c r="K3" s="199"/>
      <c r="L3" s="199"/>
      <c r="M3" s="199"/>
      <c r="N3" s="199"/>
      <c r="O3" s="199"/>
      <c r="P3" s="199"/>
      <c r="Q3" s="199"/>
      <c r="R3" s="199"/>
      <c r="S3" s="199"/>
      <c r="T3" s="199"/>
      <c r="U3" s="199"/>
      <c r="V3" s="199"/>
      <c r="W3" s="199"/>
      <c r="X3" s="199"/>
      <c r="Y3" s="199"/>
      <c r="Z3" s="199"/>
      <c r="AA3" s="199"/>
      <c r="AB3" s="199"/>
      <c r="AC3" s="199"/>
      <c r="AD3" s="199"/>
      <c r="AE3" s="199"/>
      <c r="AF3" s="199"/>
      <c r="AG3" s="199"/>
      <c r="AH3" s="199"/>
      <c r="AI3" s="199"/>
      <c r="AJ3" s="199"/>
      <c r="AK3" s="199"/>
      <c r="AL3" s="199"/>
      <c r="AM3" s="199"/>
      <c r="AN3" s="199"/>
      <c r="AO3" s="199"/>
      <c r="AP3" s="199"/>
      <c r="AQ3" s="199"/>
      <c r="AR3" s="199"/>
      <c r="AS3" s="199"/>
      <c r="AT3" s="199"/>
      <c r="AU3" s="199"/>
      <c r="AV3" s="199"/>
      <c r="AW3" s="199"/>
      <c r="AX3" s="78"/>
      <c r="AY3" s="78"/>
      <c r="AZ3" s="78"/>
      <c r="BA3" s="78"/>
      <c r="BB3" s="78"/>
      <c r="BC3" s="78"/>
      <c r="BD3" s="78"/>
      <c r="BE3" s="78"/>
      <c r="BF3" s="78"/>
      <c r="BG3" s="78"/>
    </row>
    <row r="4" spans="1:59" ht="33" customHeight="1" thickBot="1">
      <c r="B4" s="2026"/>
      <c r="C4" s="2027"/>
      <c r="D4" s="2027"/>
      <c r="E4" s="2028" t="s">
        <v>7198</v>
      </c>
      <c r="F4" s="2029"/>
      <c r="G4" s="2029"/>
      <c r="H4" s="2029"/>
      <c r="I4" s="2029"/>
      <c r="J4" s="2029"/>
      <c r="K4" s="2029"/>
      <c r="L4" s="2029"/>
      <c r="M4" s="2029"/>
      <c r="N4" s="2029"/>
      <c r="O4" s="2029"/>
      <c r="P4" s="2029"/>
      <c r="Q4" s="2030"/>
      <c r="R4" s="2028" t="s">
        <v>7199</v>
      </c>
      <c r="S4" s="2029"/>
      <c r="T4" s="2029"/>
      <c r="U4" s="2029"/>
      <c r="V4" s="2029"/>
      <c r="W4" s="2029"/>
      <c r="X4" s="2029"/>
      <c r="Y4" s="2029"/>
      <c r="Z4" s="2029"/>
      <c r="AA4" s="2029"/>
      <c r="AB4" s="2029"/>
      <c r="AC4" s="2029"/>
      <c r="AD4" s="2030"/>
      <c r="AE4" s="2031" t="s">
        <v>7200</v>
      </c>
      <c r="AF4" s="2031"/>
      <c r="AG4" s="2031"/>
      <c r="AH4" s="2031"/>
      <c r="AI4" s="2031"/>
      <c r="AJ4" s="2031"/>
      <c r="AK4" s="2031"/>
      <c r="AL4" s="2031"/>
      <c r="AM4" s="2031"/>
      <c r="AN4" s="2031"/>
      <c r="AO4" s="2031"/>
      <c r="AP4" s="2031"/>
      <c r="AQ4" s="2031"/>
      <c r="AR4" s="2032" t="s">
        <v>146</v>
      </c>
      <c r="AS4" s="2032"/>
      <c r="AT4" s="2032"/>
      <c r="AU4" s="2032"/>
      <c r="AV4" s="2032"/>
      <c r="AW4" s="2032"/>
      <c r="AX4" s="2032"/>
      <c r="AY4" s="2032"/>
      <c r="AZ4" s="2032"/>
      <c r="BA4" s="2032"/>
      <c r="BB4" s="2032"/>
      <c r="BC4" s="2032"/>
      <c r="BD4" s="2033"/>
      <c r="BE4" s="78"/>
      <c r="BF4" s="78"/>
      <c r="BG4" s="78"/>
    </row>
    <row r="5" spans="1:59" ht="36" customHeight="1">
      <c r="B5" s="2009" t="s">
        <v>3113</v>
      </c>
      <c r="C5" s="2010"/>
      <c r="D5" s="2010"/>
      <c r="E5" s="2015" t="s">
        <v>7270</v>
      </c>
      <c r="F5" s="2016"/>
      <c r="G5" s="2016"/>
      <c r="H5" s="2016"/>
      <c r="I5" s="2016"/>
      <c r="J5" s="2016"/>
      <c r="K5" s="2016"/>
      <c r="L5" s="2016"/>
      <c r="M5" s="2016"/>
      <c r="N5" s="2016"/>
      <c r="O5" s="2016"/>
      <c r="P5" s="2016"/>
      <c r="Q5" s="2017"/>
      <c r="R5" s="2015" t="s">
        <v>7271</v>
      </c>
      <c r="S5" s="2016"/>
      <c r="T5" s="2016"/>
      <c r="U5" s="2016"/>
      <c r="V5" s="2016"/>
      <c r="W5" s="2016"/>
      <c r="X5" s="2016"/>
      <c r="Y5" s="2016"/>
      <c r="Z5" s="2016"/>
      <c r="AA5" s="2016"/>
      <c r="AB5" s="2016"/>
      <c r="AC5" s="2016"/>
      <c r="AD5" s="2017"/>
      <c r="AE5" s="2015" t="s">
        <v>7272</v>
      </c>
      <c r="AF5" s="2016"/>
      <c r="AG5" s="2016"/>
      <c r="AH5" s="2016"/>
      <c r="AI5" s="2016"/>
      <c r="AJ5" s="2016"/>
      <c r="AK5" s="2016"/>
      <c r="AL5" s="2016"/>
      <c r="AM5" s="2016"/>
      <c r="AN5" s="2016"/>
      <c r="AO5" s="2016"/>
      <c r="AP5" s="2016"/>
      <c r="AQ5" s="2017"/>
      <c r="AR5" s="2018" t="s">
        <v>7273</v>
      </c>
      <c r="AS5" s="2018"/>
      <c r="AT5" s="2018"/>
      <c r="AU5" s="2018"/>
      <c r="AV5" s="2018"/>
      <c r="AW5" s="2018"/>
      <c r="AX5" s="2018"/>
      <c r="AY5" s="2018"/>
      <c r="AZ5" s="2018"/>
      <c r="BA5" s="2018"/>
      <c r="BB5" s="2018"/>
      <c r="BC5" s="2018"/>
      <c r="BD5" s="2019"/>
      <c r="BE5" s="78"/>
      <c r="BF5" s="78"/>
      <c r="BG5" s="78"/>
    </row>
    <row r="6" spans="1:59" ht="36" customHeight="1">
      <c r="B6" s="2011"/>
      <c r="C6" s="2012"/>
      <c r="D6" s="2012"/>
      <c r="E6" s="2020"/>
      <c r="F6" s="2021"/>
      <c r="G6" s="2021"/>
      <c r="H6" s="2021"/>
      <c r="I6" s="2021"/>
      <c r="J6" s="2021"/>
      <c r="K6" s="2021"/>
      <c r="L6" s="2021"/>
      <c r="M6" s="2021"/>
      <c r="N6" s="2021"/>
      <c r="O6" s="2021"/>
      <c r="P6" s="2021"/>
      <c r="Q6" s="2022"/>
      <c r="R6" s="2020"/>
      <c r="S6" s="2021"/>
      <c r="T6" s="2021"/>
      <c r="U6" s="2021"/>
      <c r="V6" s="2021"/>
      <c r="W6" s="2021"/>
      <c r="X6" s="2021"/>
      <c r="Y6" s="2021"/>
      <c r="Z6" s="2021"/>
      <c r="AA6" s="2021"/>
      <c r="AB6" s="2021"/>
      <c r="AC6" s="2021"/>
      <c r="AD6" s="2022"/>
      <c r="AE6" s="2020"/>
      <c r="AF6" s="2021"/>
      <c r="AG6" s="2021"/>
      <c r="AH6" s="2021"/>
      <c r="AI6" s="2021"/>
      <c r="AJ6" s="2021"/>
      <c r="AK6" s="2021"/>
      <c r="AL6" s="2021"/>
      <c r="AM6" s="2021"/>
      <c r="AN6" s="2021"/>
      <c r="AO6" s="2021"/>
      <c r="AP6" s="2021"/>
      <c r="AQ6" s="2022"/>
      <c r="AR6" s="2023"/>
      <c r="AS6" s="2023"/>
      <c r="AT6" s="2023"/>
      <c r="AU6" s="2023"/>
      <c r="AV6" s="2023"/>
      <c r="AW6" s="2023"/>
      <c r="AX6" s="2023"/>
      <c r="AY6" s="2023"/>
      <c r="AZ6" s="2023"/>
      <c r="BA6" s="2023"/>
      <c r="BB6" s="2023"/>
      <c r="BC6" s="2023"/>
      <c r="BD6" s="2024"/>
      <c r="BE6" s="78"/>
      <c r="BF6" s="78"/>
      <c r="BG6" s="78"/>
    </row>
    <row r="7" spans="1:59" ht="36" customHeight="1">
      <c r="B7" s="2011"/>
      <c r="C7" s="2012"/>
      <c r="D7" s="2012"/>
      <c r="E7" s="2020"/>
      <c r="F7" s="2021"/>
      <c r="G7" s="2021"/>
      <c r="H7" s="2021"/>
      <c r="I7" s="2021"/>
      <c r="J7" s="2021"/>
      <c r="K7" s="2021"/>
      <c r="L7" s="2021"/>
      <c r="M7" s="2021"/>
      <c r="N7" s="2021"/>
      <c r="O7" s="2021"/>
      <c r="P7" s="2021"/>
      <c r="Q7" s="2022"/>
      <c r="R7" s="2020"/>
      <c r="S7" s="2021"/>
      <c r="T7" s="2021"/>
      <c r="U7" s="2021"/>
      <c r="V7" s="2021"/>
      <c r="W7" s="2021"/>
      <c r="X7" s="2021"/>
      <c r="Y7" s="2021"/>
      <c r="Z7" s="2021"/>
      <c r="AA7" s="2021"/>
      <c r="AB7" s="2021"/>
      <c r="AC7" s="2021"/>
      <c r="AD7" s="2022"/>
      <c r="AE7" s="2020"/>
      <c r="AF7" s="2021"/>
      <c r="AG7" s="2021"/>
      <c r="AH7" s="2021"/>
      <c r="AI7" s="2021"/>
      <c r="AJ7" s="2021"/>
      <c r="AK7" s="2021"/>
      <c r="AL7" s="2021"/>
      <c r="AM7" s="2021"/>
      <c r="AN7" s="2021"/>
      <c r="AO7" s="2021"/>
      <c r="AP7" s="2021"/>
      <c r="AQ7" s="2022"/>
      <c r="AR7" s="2023" t="s">
        <v>6</v>
      </c>
      <c r="AS7" s="2023"/>
      <c r="AT7" s="2023"/>
      <c r="AU7" s="2023"/>
      <c r="AV7" s="2023"/>
      <c r="AW7" s="2023"/>
      <c r="AX7" s="2023"/>
      <c r="AY7" s="2023"/>
      <c r="AZ7" s="2023"/>
      <c r="BA7" s="2023"/>
      <c r="BB7" s="2023"/>
      <c r="BC7" s="2023"/>
      <c r="BD7" s="2024"/>
      <c r="BE7" s="78"/>
      <c r="BF7" s="78"/>
      <c r="BG7" s="78"/>
    </row>
    <row r="8" spans="1:59" ht="36" customHeight="1">
      <c r="B8" s="2011"/>
      <c r="C8" s="2012"/>
      <c r="D8" s="2012"/>
      <c r="E8" s="2020"/>
      <c r="F8" s="2021"/>
      <c r="G8" s="2021"/>
      <c r="H8" s="2021"/>
      <c r="I8" s="2021"/>
      <c r="J8" s="2021"/>
      <c r="K8" s="2021"/>
      <c r="L8" s="2021"/>
      <c r="M8" s="2021"/>
      <c r="N8" s="2021"/>
      <c r="O8" s="2021"/>
      <c r="P8" s="2021"/>
      <c r="Q8" s="2022"/>
      <c r="R8" s="2020"/>
      <c r="S8" s="2021"/>
      <c r="T8" s="2021"/>
      <c r="U8" s="2021"/>
      <c r="V8" s="2021"/>
      <c r="W8" s="2021"/>
      <c r="X8" s="2021"/>
      <c r="Y8" s="2021"/>
      <c r="Z8" s="2021"/>
      <c r="AA8" s="2021"/>
      <c r="AB8" s="2021"/>
      <c r="AC8" s="2021"/>
      <c r="AD8" s="2022"/>
      <c r="AE8" s="2020"/>
      <c r="AF8" s="2021"/>
      <c r="AG8" s="2021"/>
      <c r="AH8" s="2021"/>
      <c r="AI8" s="2021"/>
      <c r="AJ8" s="2021"/>
      <c r="AK8" s="2021"/>
      <c r="AL8" s="2021"/>
      <c r="AM8" s="2021"/>
      <c r="AN8" s="2021"/>
      <c r="AO8" s="2021"/>
      <c r="AP8" s="2021"/>
      <c r="AQ8" s="2022"/>
      <c r="AR8" s="2023" t="s">
        <v>6</v>
      </c>
      <c r="AS8" s="2023"/>
      <c r="AT8" s="2023"/>
      <c r="AU8" s="2023"/>
      <c r="AV8" s="2023"/>
      <c r="AW8" s="2023"/>
      <c r="AX8" s="2023"/>
      <c r="AY8" s="2023"/>
      <c r="AZ8" s="2023"/>
      <c r="BA8" s="2023"/>
      <c r="BB8" s="2023"/>
      <c r="BC8" s="2023"/>
      <c r="BD8" s="2024"/>
      <c r="BE8" s="78"/>
      <c r="BF8" s="78"/>
      <c r="BG8" s="78"/>
    </row>
    <row r="9" spans="1:59" ht="36" customHeight="1">
      <c r="B9" s="2011"/>
      <c r="C9" s="2012"/>
      <c r="D9" s="2012"/>
      <c r="E9" s="2020"/>
      <c r="F9" s="2021"/>
      <c r="G9" s="2021"/>
      <c r="H9" s="2021"/>
      <c r="I9" s="2021"/>
      <c r="J9" s="2021"/>
      <c r="K9" s="2021"/>
      <c r="L9" s="2021"/>
      <c r="M9" s="2021"/>
      <c r="N9" s="2021"/>
      <c r="O9" s="2021"/>
      <c r="P9" s="2021"/>
      <c r="Q9" s="2022"/>
      <c r="R9" s="2020"/>
      <c r="S9" s="2021"/>
      <c r="T9" s="2021"/>
      <c r="U9" s="2021"/>
      <c r="V9" s="2021"/>
      <c r="W9" s="2021"/>
      <c r="X9" s="2021"/>
      <c r="Y9" s="2021"/>
      <c r="Z9" s="2021"/>
      <c r="AA9" s="2021"/>
      <c r="AB9" s="2021"/>
      <c r="AC9" s="2021"/>
      <c r="AD9" s="2022"/>
      <c r="AE9" s="2020"/>
      <c r="AF9" s="2021"/>
      <c r="AG9" s="2021"/>
      <c r="AH9" s="2021"/>
      <c r="AI9" s="2021"/>
      <c r="AJ9" s="2021"/>
      <c r="AK9" s="2021"/>
      <c r="AL9" s="2021"/>
      <c r="AM9" s="2021"/>
      <c r="AN9" s="2021"/>
      <c r="AO9" s="2021"/>
      <c r="AP9" s="2021"/>
      <c r="AQ9" s="2022"/>
      <c r="AR9" s="2023" t="s">
        <v>6</v>
      </c>
      <c r="AS9" s="2023"/>
      <c r="AT9" s="2023"/>
      <c r="AU9" s="2023"/>
      <c r="AV9" s="2023"/>
      <c r="AW9" s="2023"/>
      <c r="AX9" s="2023"/>
      <c r="AY9" s="2023"/>
      <c r="AZ9" s="2023"/>
      <c r="BA9" s="2023"/>
      <c r="BB9" s="2023"/>
      <c r="BC9" s="2023"/>
      <c r="BD9" s="2024"/>
      <c r="BE9" s="78"/>
      <c r="BF9" s="78"/>
      <c r="BG9" s="78"/>
    </row>
    <row r="10" spans="1:59" ht="36" customHeight="1">
      <c r="B10" s="2011"/>
      <c r="C10" s="2012"/>
      <c r="D10" s="2012"/>
      <c r="E10" s="2020"/>
      <c r="F10" s="2021"/>
      <c r="G10" s="2021"/>
      <c r="H10" s="2021"/>
      <c r="I10" s="2021"/>
      <c r="J10" s="2021"/>
      <c r="K10" s="2021"/>
      <c r="L10" s="2021"/>
      <c r="M10" s="2021"/>
      <c r="N10" s="2021"/>
      <c r="O10" s="2021"/>
      <c r="P10" s="2021"/>
      <c r="Q10" s="2022"/>
      <c r="R10" s="2020"/>
      <c r="S10" s="2021"/>
      <c r="T10" s="2021"/>
      <c r="U10" s="2021"/>
      <c r="V10" s="2021"/>
      <c r="W10" s="2021"/>
      <c r="X10" s="2021"/>
      <c r="Y10" s="2021"/>
      <c r="Z10" s="2021"/>
      <c r="AA10" s="2021"/>
      <c r="AB10" s="2021"/>
      <c r="AC10" s="2021"/>
      <c r="AD10" s="2022"/>
      <c r="AE10" s="2020"/>
      <c r="AF10" s="2021"/>
      <c r="AG10" s="2021"/>
      <c r="AH10" s="2021"/>
      <c r="AI10" s="2021"/>
      <c r="AJ10" s="2021"/>
      <c r="AK10" s="2021"/>
      <c r="AL10" s="2021"/>
      <c r="AM10" s="2021"/>
      <c r="AN10" s="2021"/>
      <c r="AO10" s="2021"/>
      <c r="AP10" s="2021"/>
      <c r="AQ10" s="2022"/>
      <c r="AR10" s="2023" t="s">
        <v>6</v>
      </c>
      <c r="AS10" s="2023"/>
      <c r="AT10" s="2023"/>
      <c r="AU10" s="2023"/>
      <c r="AV10" s="2023"/>
      <c r="AW10" s="2023"/>
      <c r="AX10" s="2023"/>
      <c r="AY10" s="2023"/>
      <c r="AZ10" s="2023"/>
      <c r="BA10" s="2023"/>
      <c r="BB10" s="2023"/>
      <c r="BC10" s="2023"/>
      <c r="BD10" s="2024"/>
      <c r="BE10" s="78"/>
      <c r="BF10" s="611"/>
      <c r="BG10" s="78"/>
    </row>
    <row r="11" spans="1:59" ht="36" customHeight="1">
      <c r="B11" s="2011"/>
      <c r="C11" s="2012"/>
      <c r="D11" s="2012"/>
      <c r="E11" s="2020"/>
      <c r="F11" s="2021"/>
      <c r="G11" s="2021"/>
      <c r="H11" s="2021"/>
      <c r="I11" s="2021"/>
      <c r="J11" s="2021"/>
      <c r="K11" s="2021"/>
      <c r="L11" s="2021"/>
      <c r="M11" s="2021"/>
      <c r="N11" s="2021"/>
      <c r="O11" s="2021"/>
      <c r="P11" s="2021"/>
      <c r="Q11" s="2022"/>
      <c r="R11" s="2020"/>
      <c r="S11" s="2021"/>
      <c r="T11" s="2021"/>
      <c r="U11" s="2021"/>
      <c r="V11" s="2021"/>
      <c r="W11" s="2021"/>
      <c r="X11" s="2021"/>
      <c r="Y11" s="2021"/>
      <c r="Z11" s="2021"/>
      <c r="AA11" s="2021"/>
      <c r="AB11" s="2021"/>
      <c r="AC11" s="2021"/>
      <c r="AD11" s="2022"/>
      <c r="AE11" s="2020"/>
      <c r="AF11" s="2021"/>
      <c r="AG11" s="2021"/>
      <c r="AH11" s="2021"/>
      <c r="AI11" s="2021"/>
      <c r="AJ11" s="2021"/>
      <c r="AK11" s="2021"/>
      <c r="AL11" s="2021"/>
      <c r="AM11" s="2021"/>
      <c r="AN11" s="2021"/>
      <c r="AO11" s="2021"/>
      <c r="AP11" s="2021"/>
      <c r="AQ11" s="2022"/>
      <c r="AR11" s="2023" t="s">
        <v>6</v>
      </c>
      <c r="AS11" s="2023"/>
      <c r="AT11" s="2023"/>
      <c r="AU11" s="2023"/>
      <c r="AV11" s="2023"/>
      <c r="AW11" s="2023"/>
      <c r="AX11" s="2023"/>
      <c r="AY11" s="2023"/>
      <c r="AZ11" s="2023"/>
      <c r="BA11" s="2023"/>
      <c r="BB11" s="2023"/>
      <c r="BC11" s="2023"/>
      <c r="BD11" s="2024"/>
      <c r="BE11" s="78"/>
      <c r="BF11" s="611"/>
      <c r="BG11" s="78"/>
    </row>
    <row r="12" spans="1:59" ht="36" customHeight="1">
      <c r="B12" s="2011"/>
      <c r="C12" s="2012"/>
      <c r="D12" s="2012"/>
      <c r="E12" s="2020"/>
      <c r="F12" s="2021"/>
      <c r="G12" s="2021"/>
      <c r="H12" s="2021"/>
      <c r="I12" s="2021"/>
      <c r="J12" s="2021"/>
      <c r="K12" s="2021"/>
      <c r="L12" s="2021"/>
      <c r="M12" s="2021"/>
      <c r="N12" s="2021"/>
      <c r="O12" s="2021"/>
      <c r="P12" s="2021"/>
      <c r="Q12" s="2022"/>
      <c r="R12" s="2020"/>
      <c r="S12" s="2021"/>
      <c r="T12" s="2021"/>
      <c r="U12" s="2021"/>
      <c r="V12" s="2021"/>
      <c r="W12" s="2021"/>
      <c r="X12" s="2021"/>
      <c r="Y12" s="2021"/>
      <c r="Z12" s="2021"/>
      <c r="AA12" s="2021"/>
      <c r="AB12" s="2021"/>
      <c r="AC12" s="2021"/>
      <c r="AD12" s="2022"/>
      <c r="AE12" s="2020"/>
      <c r="AF12" s="2021"/>
      <c r="AG12" s="2021"/>
      <c r="AH12" s="2021"/>
      <c r="AI12" s="2021"/>
      <c r="AJ12" s="2021"/>
      <c r="AK12" s="2021"/>
      <c r="AL12" s="2021"/>
      <c r="AM12" s="2021"/>
      <c r="AN12" s="2021"/>
      <c r="AO12" s="2021"/>
      <c r="AP12" s="2021"/>
      <c r="AQ12" s="2022"/>
      <c r="AR12" s="2023" t="s">
        <v>6</v>
      </c>
      <c r="AS12" s="2023"/>
      <c r="AT12" s="2023"/>
      <c r="AU12" s="2023"/>
      <c r="AV12" s="2023"/>
      <c r="AW12" s="2023"/>
      <c r="AX12" s="2023"/>
      <c r="AY12" s="2023"/>
      <c r="AZ12" s="2023"/>
      <c r="BA12" s="2023"/>
      <c r="BB12" s="2023"/>
      <c r="BC12" s="2023"/>
      <c r="BD12" s="2024"/>
      <c r="BE12" s="78"/>
      <c r="BF12" s="78"/>
      <c r="BG12" s="78"/>
    </row>
    <row r="13" spans="1:59" ht="36" customHeight="1">
      <c r="B13" s="2011"/>
      <c r="C13" s="2012"/>
      <c r="D13" s="2012"/>
      <c r="E13" s="2020"/>
      <c r="F13" s="2021"/>
      <c r="G13" s="2021"/>
      <c r="H13" s="2021"/>
      <c r="I13" s="2021"/>
      <c r="J13" s="2021"/>
      <c r="K13" s="2021"/>
      <c r="L13" s="2021"/>
      <c r="M13" s="2021"/>
      <c r="N13" s="2021"/>
      <c r="O13" s="2021"/>
      <c r="P13" s="2021"/>
      <c r="Q13" s="2022"/>
      <c r="R13" s="2020"/>
      <c r="S13" s="2021"/>
      <c r="T13" s="2021"/>
      <c r="U13" s="2021"/>
      <c r="V13" s="2021"/>
      <c r="W13" s="2021"/>
      <c r="X13" s="2021"/>
      <c r="Y13" s="2021"/>
      <c r="Z13" s="2021"/>
      <c r="AA13" s="2021"/>
      <c r="AB13" s="2021"/>
      <c r="AC13" s="2021"/>
      <c r="AD13" s="2022"/>
      <c r="AE13" s="2020"/>
      <c r="AF13" s="2021"/>
      <c r="AG13" s="2021"/>
      <c r="AH13" s="2021"/>
      <c r="AI13" s="2021"/>
      <c r="AJ13" s="2021"/>
      <c r="AK13" s="2021"/>
      <c r="AL13" s="2021"/>
      <c r="AM13" s="2021"/>
      <c r="AN13" s="2021"/>
      <c r="AO13" s="2021"/>
      <c r="AP13" s="2021"/>
      <c r="AQ13" s="2022"/>
      <c r="AR13" s="2023" t="s">
        <v>6</v>
      </c>
      <c r="AS13" s="2023"/>
      <c r="AT13" s="2023"/>
      <c r="AU13" s="2023"/>
      <c r="AV13" s="2023"/>
      <c r="AW13" s="2023"/>
      <c r="AX13" s="2023"/>
      <c r="AY13" s="2023"/>
      <c r="AZ13" s="2023"/>
      <c r="BA13" s="2023"/>
      <c r="BB13" s="2023"/>
      <c r="BC13" s="2023"/>
      <c r="BD13" s="2024"/>
      <c r="BE13" s="78"/>
      <c r="BF13" s="78"/>
      <c r="BG13" s="78"/>
    </row>
    <row r="14" spans="1:59" ht="36" customHeight="1" thickBot="1">
      <c r="B14" s="2011"/>
      <c r="C14" s="2012"/>
      <c r="D14" s="2012"/>
      <c r="E14" s="2020"/>
      <c r="F14" s="2021"/>
      <c r="G14" s="2021"/>
      <c r="H14" s="2021"/>
      <c r="I14" s="2021"/>
      <c r="J14" s="2021"/>
      <c r="K14" s="2021"/>
      <c r="L14" s="2021"/>
      <c r="M14" s="2021"/>
      <c r="N14" s="2021"/>
      <c r="O14" s="2021"/>
      <c r="P14" s="2021"/>
      <c r="Q14" s="2022"/>
      <c r="R14" s="2020"/>
      <c r="S14" s="2021"/>
      <c r="T14" s="2021"/>
      <c r="U14" s="2021"/>
      <c r="V14" s="2021"/>
      <c r="W14" s="2021"/>
      <c r="X14" s="2021"/>
      <c r="Y14" s="2021"/>
      <c r="Z14" s="2021"/>
      <c r="AA14" s="2021"/>
      <c r="AB14" s="2021"/>
      <c r="AC14" s="2021"/>
      <c r="AD14" s="2022"/>
      <c r="AE14" s="2020"/>
      <c r="AF14" s="2021"/>
      <c r="AG14" s="2021"/>
      <c r="AH14" s="2021"/>
      <c r="AI14" s="2021"/>
      <c r="AJ14" s="2021"/>
      <c r="AK14" s="2021"/>
      <c r="AL14" s="2021"/>
      <c r="AM14" s="2021"/>
      <c r="AN14" s="2021"/>
      <c r="AO14" s="2021"/>
      <c r="AP14" s="2021"/>
      <c r="AQ14" s="2022"/>
      <c r="AR14" s="2023" t="s">
        <v>6</v>
      </c>
      <c r="AS14" s="2023"/>
      <c r="AT14" s="2023"/>
      <c r="AU14" s="2023"/>
      <c r="AV14" s="2023"/>
      <c r="AW14" s="2023"/>
      <c r="AX14" s="2023"/>
      <c r="AY14" s="2023"/>
      <c r="AZ14" s="2023"/>
      <c r="BA14" s="2023"/>
      <c r="BB14" s="2023"/>
      <c r="BC14" s="2023"/>
      <c r="BD14" s="2024"/>
      <c r="BE14" s="78"/>
      <c r="BF14" s="78"/>
      <c r="BG14" s="78"/>
    </row>
    <row r="15" spans="1:59" ht="36" hidden="1" customHeight="1">
      <c r="B15" s="2011"/>
      <c r="C15" s="2012"/>
      <c r="D15" s="2012"/>
      <c r="E15" s="2020" t="s">
        <v>6</v>
      </c>
      <c r="F15" s="2021"/>
      <c r="G15" s="2021"/>
      <c r="H15" s="2021"/>
      <c r="I15" s="2021"/>
      <c r="J15" s="2021"/>
      <c r="K15" s="2021"/>
      <c r="L15" s="2021"/>
      <c r="M15" s="2021"/>
      <c r="N15" s="2021"/>
      <c r="O15" s="2021"/>
      <c r="P15" s="2021"/>
      <c r="Q15" s="2022"/>
      <c r="R15" s="2020" t="s">
        <v>6</v>
      </c>
      <c r="S15" s="2021"/>
      <c r="T15" s="2021"/>
      <c r="U15" s="2021"/>
      <c r="V15" s="2021"/>
      <c r="W15" s="2021"/>
      <c r="X15" s="2021"/>
      <c r="Y15" s="2021"/>
      <c r="Z15" s="2021"/>
      <c r="AA15" s="2021"/>
      <c r="AB15" s="2021"/>
      <c r="AC15" s="2021"/>
      <c r="AD15" s="2022"/>
      <c r="AE15" s="2020" t="s">
        <v>6</v>
      </c>
      <c r="AF15" s="2021"/>
      <c r="AG15" s="2021"/>
      <c r="AH15" s="2021"/>
      <c r="AI15" s="2021"/>
      <c r="AJ15" s="2021"/>
      <c r="AK15" s="2021"/>
      <c r="AL15" s="2021"/>
      <c r="AM15" s="2021"/>
      <c r="AN15" s="2021"/>
      <c r="AO15" s="2021"/>
      <c r="AP15" s="2021"/>
      <c r="AQ15" s="2022"/>
      <c r="AR15" s="2023" t="s">
        <v>6</v>
      </c>
      <c r="AS15" s="2023"/>
      <c r="AT15" s="2023"/>
      <c r="AU15" s="2023"/>
      <c r="AV15" s="2023"/>
      <c r="AW15" s="2023"/>
      <c r="AX15" s="2023"/>
      <c r="AY15" s="2023"/>
      <c r="AZ15" s="2023"/>
      <c r="BA15" s="2023"/>
      <c r="BB15" s="2023"/>
      <c r="BC15" s="2023"/>
      <c r="BD15" s="2024"/>
      <c r="BE15" s="78"/>
      <c r="BF15" s="78"/>
      <c r="BG15" s="78"/>
    </row>
    <row r="16" spans="1:59" ht="36" hidden="1" customHeight="1">
      <c r="B16" s="2011"/>
      <c r="C16" s="2012"/>
      <c r="D16" s="2012"/>
      <c r="E16" s="2020" t="s">
        <v>6</v>
      </c>
      <c r="F16" s="2021"/>
      <c r="G16" s="2021"/>
      <c r="H16" s="2021"/>
      <c r="I16" s="2021"/>
      <c r="J16" s="2021"/>
      <c r="K16" s="2021"/>
      <c r="L16" s="2021"/>
      <c r="M16" s="2021"/>
      <c r="N16" s="2021"/>
      <c r="O16" s="2021"/>
      <c r="P16" s="2021"/>
      <c r="Q16" s="2022"/>
      <c r="R16" s="2020" t="s">
        <v>6</v>
      </c>
      <c r="S16" s="2021"/>
      <c r="T16" s="2021"/>
      <c r="U16" s="2021"/>
      <c r="V16" s="2021"/>
      <c r="W16" s="2021"/>
      <c r="X16" s="2021"/>
      <c r="Y16" s="2021"/>
      <c r="Z16" s="2021"/>
      <c r="AA16" s="2021"/>
      <c r="AB16" s="2021"/>
      <c r="AC16" s="2021"/>
      <c r="AD16" s="2022"/>
      <c r="AE16" s="2020" t="s">
        <v>6</v>
      </c>
      <c r="AF16" s="2021"/>
      <c r="AG16" s="2021"/>
      <c r="AH16" s="2021"/>
      <c r="AI16" s="2021"/>
      <c r="AJ16" s="2021"/>
      <c r="AK16" s="2021"/>
      <c r="AL16" s="2021"/>
      <c r="AM16" s="2021"/>
      <c r="AN16" s="2021"/>
      <c r="AO16" s="2021"/>
      <c r="AP16" s="2021"/>
      <c r="AQ16" s="2022"/>
      <c r="AR16" s="2023" t="s">
        <v>6</v>
      </c>
      <c r="AS16" s="2023"/>
      <c r="AT16" s="2023"/>
      <c r="AU16" s="2023"/>
      <c r="AV16" s="2023"/>
      <c r="AW16" s="2023"/>
      <c r="AX16" s="2023"/>
      <c r="AY16" s="2023"/>
      <c r="AZ16" s="2023"/>
      <c r="BA16" s="2023"/>
      <c r="BB16" s="2023"/>
      <c r="BC16" s="2023"/>
      <c r="BD16" s="2024"/>
      <c r="BE16" s="78"/>
      <c r="BF16" s="78"/>
      <c r="BG16" s="78"/>
    </row>
    <row r="17" spans="2:59" ht="36" hidden="1" customHeight="1">
      <c r="B17" s="2011"/>
      <c r="C17" s="2012"/>
      <c r="D17" s="2012"/>
      <c r="E17" s="2020" t="s">
        <v>6</v>
      </c>
      <c r="F17" s="2021"/>
      <c r="G17" s="2021"/>
      <c r="H17" s="2021"/>
      <c r="I17" s="2021"/>
      <c r="J17" s="2021"/>
      <c r="K17" s="2021"/>
      <c r="L17" s="2021"/>
      <c r="M17" s="2021"/>
      <c r="N17" s="2021"/>
      <c r="O17" s="2021"/>
      <c r="P17" s="2021"/>
      <c r="Q17" s="2022"/>
      <c r="R17" s="2020" t="s">
        <v>6</v>
      </c>
      <c r="S17" s="2021"/>
      <c r="T17" s="2021"/>
      <c r="U17" s="2021"/>
      <c r="V17" s="2021"/>
      <c r="W17" s="2021"/>
      <c r="X17" s="2021"/>
      <c r="Y17" s="2021"/>
      <c r="Z17" s="2021"/>
      <c r="AA17" s="2021"/>
      <c r="AB17" s="2021"/>
      <c r="AC17" s="2021"/>
      <c r="AD17" s="2022"/>
      <c r="AE17" s="2020" t="s">
        <v>6</v>
      </c>
      <c r="AF17" s="2021"/>
      <c r="AG17" s="2021"/>
      <c r="AH17" s="2021"/>
      <c r="AI17" s="2021"/>
      <c r="AJ17" s="2021"/>
      <c r="AK17" s="2021"/>
      <c r="AL17" s="2021"/>
      <c r="AM17" s="2021"/>
      <c r="AN17" s="2021"/>
      <c r="AO17" s="2021"/>
      <c r="AP17" s="2021"/>
      <c r="AQ17" s="2022"/>
      <c r="AR17" s="2023" t="s">
        <v>6</v>
      </c>
      <c r="AS17" s="2023"/>
      <c r="AT17" s="2023"/>
      <c r="AU17" s="2023"/>
      <c r="AV17" s="2023"/>
      <c r="AW17" s="2023"/>
      <c r="AX17" s="2023"/>
      <c r="AY17" s="2023"/>
      <c r="AZ17" s="2023"/>
      <c r="BA17" s="2023"/>
      <c r="BB17" s="2023"/>
      <c r="BC17" s="2023"/>
      <c r="BD17" s="2024"/>
      <c r="BE17" s="78"/>
      <c r="BF17" s="78"/>
      <c r="BG17" s="78"/>
    </row>
    <row r="18" spans="2:59" ht="36" hidden="1" customHeight="1">
      <c r="B18" s="2011"/>
      <c r="C18" s="2012"/>
      <c r="D18" s="2012"/>
      <c r="E18" s="2020" t="s">
        <v>6</v>
      </c>
      <c r="F18" s="2021"/>
      <c r="G18" s="2021"/>
      <c r="H18" s="2021"/>
      <c r="I18" s="2021"/>
      <c r="J18" s="2021"/>
      <c r="K18" s="2021"/>
      <c r="L18" s="2021"/>
      <c r="M18" s="2021"/>
      <c r="N18" s="2021"/>
      <c r="O18" s="2021"/>
      <c r="P18" s="2021"/>
      <c r="Q18" s="2022"/>
      <c r="R18" s="2020" t="s">
        <v>6</v>
      </c>
      <c r="S18" s="2021"/>
      <c r="T18" s="2021"/>
      <c r="U18" s="2021"/>
      <c r="V18" s="2021"/>
      <c r="W18" s="2021"/>
      <c r="X18" s="2021"/>
      <c r="Y18" s="2021"/>
      <c r="Z18" s="2021"/>
      <c r="AA18" s="2021"/>
      <c r="AB18" s="2021"/>
      <c r="AC18" s="2021"/>
      <c r="AD18" s="2022"/>
      <c r="AE18" s="2020" t="s">
        <v>6</v>
      </c>
      <c r="AF18" s="2021"/>
      <c r="AG18" s="2021"/>
      <c r="AH18" s="2021"/>
      <c r="AI18" s="2021"/>
      <c r="AJ18" s="2021"/>
      <c r="AK18" s="2021"/>
      <c r="AL18" s="2021"/>
      <c r="AM18" s="2021"/>
      <c r="AN18" s="2021"/>
      <c r="AO18" s="2021"/>
      <c r="AP18" s="2021"/>
      <c r="AQ18" s="2022"/>
      <c r="AR18" s="2023" t="s">
        <v>6</v>
      </c>
      <c r="AS18" s="2023"/>
      <c r="AT18" s="2023"/>
      <c r="AU18" s="2023"/>
      <c r="AV18" s="2023"/>
      <c r="AW18" s="2023"/>
      <c r="AX18" s="2023"/>
      <c r="AY18" s="2023"/>
      <c r="AZ18" s="2023"/>
      <c r="BA18" s="2023"/>
      <c r="BB18" s="2023"/>
      <c r="BC18" s="2023"/>
      <c r="BD18" s="2024"/>
      <c r="BE18" s="78"/>
      <c r="BF18" s="78"/>
      <c r="BG18" s="78"/>
    </row>
    <row r="19" spans="2:59" ht="36" hidden="1" customHeight="1">
      <c r="B19" s="2011"/>
      <c r="C19" s="2012"/>
      <c r="D19" s="2012"/>
      <c r="E19" s="2020" t="s">
        <v>6</v>
      </c>
      <c r="F19" s="2021"/>
      <c r="G19" s="2021"/>
      <c r="H19" s="2021"/>
      <c r="I19" s="2021"/>
      <c r="J19" s="2021"/>
      <c r="K19" s="2021"/>
      <c r="L19" s="2021"/>
      <c r="M19" s="2021"/>
      <c r="N19" s="2021"/>
      <c r="O19" s="2021"/>
      <c r="P19" s="2021"/>
      <c r="Q19" s="2022"/>
      <c r="R19" s="2020" t="s">
        <v>6</v>
      </c>
      <c r="S19" s="2021"/>
      <c r="T19" s="2021"/>
      <c r="U19" s="2021"/>
      <c r="V19" s="2021"/>
      <c r="W19" s="2021"/>
      <c r="X19" s="2021"/>
      <c r="Y19" s="2021"/>
      <c r="Z19" s="2021"/>
      <c r="AA19" s="2021"/>
      <c r="AB19" s="2021"/>
      <c r="AC19" s="2021"/>
      <c r="AD19" s="2022"/>
      <c r="AE19" s="2020" t="s">
        <v>6</v>
      </c>
      <c r="AF19" s="2021"/>
      <c r="AG19" s="2021"/>
      <c r="AH19" s="2021"/>
      <c r="AI19" s="2021"/>
      <c r="AJ19" s="2021"/>
      <c r="AK19" s="2021"/>
      <c r="AL19" s="2021"/>
      <c r="AM19" s="2021"/>
      <c r="AN19" s="2021"/>
      <c r="AO19" s="2021"/>
      <c r="AP19" s="2021"/>
      <c r="AQ19" s="2022"/>
      <c r="AR19" s="2023" t="s">
        <v>6</v>
      </c>
      <c r="AS19" s="2023"/>
      <c r="AT19" s="2023"/>
      <c r="AU19" s="2023"/>
      <c r="AV19" s="2023"/>
      <c r="AW19" s="2023"/>
      <c r="AX19" s="2023"/>
      <c r="AY19" s="2023"/>
      <c r="AZ19" s="2023"/>
      <c r="BA19" s="2023"/>
      <c r="BB19" s="2023"/>
      <c r="BC19" s="2023"/>
      <c r="BD19" s="2024"/>
      <c r="BE19" s="78"/>
      <c r="BF19" s="78"/>
      <c r="BG19" s="78"/>
    </row>
    <row r="20" spans="2:59" ht="36" hidden="1" customHeight="1">
      <c r="B20" s="2011"/>
      <c r="C20" s="2012"/>
      <c r="D20" s="2012"/>
      <c r="E20" s="2020" t="s">
        <v>6</v>
      </c>
      <c r="F20" s="2021"/>
      <c r="G20" s="2021"/>
      <c r="H20" s="2021"/>
      <c r="I20" s="2021"/>
      <c r="J20" s="2021"/>
      <c r="K20" s="2021"/>
      <c r="L20" s="2021"/>
      <c r="M20" s="2021"/>
      <c r="N20" s="2021"/>
      <c r="O20" s="2021"/>
      <c r="P20" s="2021"/>
      <c r="Q20" s="2022"/>
      <c r="R20" s="2020" t="s">
        <v>6</v>
      </c>
      <c r="S20" s="2021"/>
      <c r="T20" s="2021"/>
      <c r="U20" s="2021"/>
      <c r="V20" s="2021"/>
      <c r="W20" s="2021"/>
      <c r="X20" s="2021"/>
      <c r="Y20" s="2021"/>
      <c r="Z20" s="2021"/>
      <c r="AA20" s="2021"/>
      <c r="AB20" s="2021"/>
      <c r="AC20" s="2021"/>
      <c r="AD20" s="2022"/>
      <c r="AE20" s="2020" t="s">
        <v>6</v>
      </c>
      <c r="AF20" s="2021"/>
      <c r="AG20" s="2021"/>
      <c r="AH20" s="2021"/>
      <c r="AI20" s="2021"/>
      <c r="AJ20" s="2021"/>
      <c r="AK20" s="2021"/>
      <c r="AL20" s="2021"/>
      <c r="AM20" s="2021"/>
      <c r="AN20" s="2021"/>
      <c r="AO20" s="2021"/>
      <c r="AP20" s="2021"/>
      <c r="AQ20" s="2022"/>
      <c r="AR20" s="2023" t="s">
        <v>6</v>
      </c>
      <c r="AS20" s="2023"/>
      <c r="AT20" s="2023"/>
      <c r="AU20" s="2023"/>
      <c r="AV20" s="2023"/>
      <c r="AW20" s="2023"/>
      <c r="AX20" s="2023"/>
      <c r="AY20" s="2023"/>
      <c r="AZ20" s="2023"/>
      <c r="BA20" s="2023"/>
      <c r="BB20" s="2023"/>
      <c r="BC20" s="2023"/>
      <c r="BD20" s="2024"/>
      <c r="BE20" s="78"/>
      <c r="BF20" s="78"/>
      <c r="BG20" s="78"/>
    </row>
    <row r="21" spans="2:59" ht="36" hidden="1" customHeight="1">
      <c r="B21" s="2011"/>
      <c r="C21" s="2012"/>
      <c r="D21" s="2012"/>
      <c r="E21" s="2020" t="s">
        <v>6</v>
      </c>
      <c r="F21" s="2021"/>
      <c r="G21" s="2021"/>
      <c r="H21" s="2021"/>
      <c r="I21" s="2021"/>
      <c r="J21" s="2021"/>
      <c r="K21" s="2021"/>
      <c r="L21" s="2021"/>
      <c r="M21" s="2021"/>
      <c r="N21" s="2021"/>
      <c r="O21" s="2021"/>
      <c r="P21" s="2021"/>
      <c r="Q21" s="2022"/>
      <c r="R21" s="2020" t="s">
        <v>6</v>
      </c>
      <c r="S21" s="2021"/>
      <c r="T21" s="2021"/>
      <c r="U21" s="2021"/>
      <c r="V21" s="2021"/>
      <c r="W21" s="2021"/>
      <c r="X21" s="2021"/>
      <c r="Y21" s="2021"/>
      <c r="Z21" s="2021"/>
      <c r="AA21" s="2021"/>
      <c r="AB21" s="2021"/>
      <c r="AC21" s="2021"/>
      <c r="AD21" s="2022"/>
      <c r="AE21" s="2020" t="s">
        <v>6</v>
      </c>
      <c r="AF21" s="2021"/>
      <c r="AG21" s="2021"/>
      <c r="AH21" s="2021"/>
      <c r="AI21" s="2021"/>
      <c r="AJ21" s="2021"/>
      <c r="AK21" s="2021"/>
      <c r="AL21" s="2021"/>
      <c r="AM21" s="2021"/>
      <c r="AN21" s="2021"/>
      <c r="AO21" s="2021"/>
      <c r="AP21" s="2021"/>
      <c r="AQ21" s="2022"/>
      <c r="AR21" s="2023" t="s">
        <v>6</v>
      </c>
      <c r="AS21" s="2023"/>
      <c r="AT21" s="2023"/>
      <c r="AU21" s="2023"/>
      <c r="AV21" s="2023"/>
      <c r="AW21" s="2023"/>
      <c r="AX21" s="2023"/>
      <c r="AY21" s="2023"/>
      <c r="AZ21" s="2023"/>
      <c r="BA21" s="2023"/>
      <c r="BB21" s="2023"/>
      <c r="BC21" s="2023"/>
      <c r="BD21" s="2024"/>
      <c r="BE21" s="78"/>
      <c r="BF21" s="78"/>
      <c r="BG21" s="78"/>
    </row>
    <row r="22" spans="2:59" ht="36" hidden="1" customHeight="1">
      <c r="B22" s="2011"/>
      <c r="C22" s="2012"/>
      <c r="D22" s="2012"/>
      <c r="E22" s="2020" t="s">
        <v>6</v>
      </c>
      <c r="F22" s="2021"/>
      <c r="G22" s="2021"/>
      <c r="H22" s="2021"/>
      <c r="I22" s="2021"/>
      <c r="J22" s="2021"/>
      <c r="K22" s="2021"/>
      <c r="L22" s="2021"/>
      <c r="M22" s="2021"/>
      <c r="N22" s="2021"/>
      <c r="O22" s="2021"/>
      <c r="P22" s="2021"/>
      <c r="Q22" s="2022"/>
      <c r="R22" s="2020" t="s">
        <v>6</v>
      </c>
      <c r="S22" s="2021"/>
      <c r="T22" s="2021"/>
      <c r="U22" s="2021"/>
      <c r="V22" s="2021"/>
      <c r="W22" s="2021"/>
      <c r="X22" s="2021"/>
      <c r="Y22" s="2021"/>
      <c r="Z22" s="2021"/>
      <c r="AA22" s="2021"/>
      <c r="AB22" s="2021"/>
      <c r="AC22" s="2021"/>
      <c r="AD22" s="2022"/>
      <c r="AE22" s="2020" t="s">
        <v>6</v>
      </c>
      <c r="AF22" s="2021"/>
      <c r="AG22" s="2021"/>
      <c r="AH22" s="2021"/>
      <c r="AI22" s="2021"/>
      <c r="AJ22" s="2021"/>
      <c r="AK22" s="2021"/>
      <c r="AL22" s="2021"/>
      <c r="AM22" s="2021"/>
      <c r="AN22" s="2021"/>
      <c r="AO22" s="2021"/>
      <c r="AP22" s="2021"/>
      <c r="AQ22" s="2022"/>
      <c r="AR22" s="2023" t="s">
        <v>6</v>
      </c>
      <c r="AS22" s="2023"/>
      <c r="AT22" s="2023"/>
      <c r="AU22" s="2023"/>
      <c r="AV22" s="2023"/>
      <c r="AW22" s="2023"/>
      <c r="AX22" s="2023"/>
      <c r="AY22" s="2023"/>
      <c r="AZ22" s="2023"/>
      <c r="BA22" s="2023"/>
      <c r="BB22" s="2023"/>
      <c r="BC22" s="2023"/>
      <c r="BD22" s="2024"/>
      <c r="BE22" s="78"/>
      <c r="BF22" s="78"/>
      <c r="BG22" s="78"/>
    </row>
    <row r="23" spans="2:59" ht="36" hidden="1" customHeight="1">
      <c r="B23" s="2011"/>
      <c r="C23" s="2012"/>
      <c r="D23" s="2012"/>
      <c r="E23" s="2020" t="s">
        <v>6</v>
      </c>
      <c r="F23" s="2021"/>
      <c r="G23" s="2021"/>
      <c r="H23" s="2021"/>
      <c r="I23" s="2021"/>
      <c r="J23" s="2021"/>
      <c r="K23" s="2021"/>
      <c r="L23" s="2021"/>
      <c r="M23" s="2021"/>
      <c r="N23" s="2021"/>
      <c r="O23" s="2021"/>
      <c r="P23" s="2021"/>
      <c r="Q23" s="2022"/>
      <c r="R23" s="2020" t="s">
        <v>6</v>
      </c>
      <c r="S23" s="2021"/>
      <c r="T23" s="2021"/>
      <c r="U23" s="2021"/>
      <c r="V23" s="2021"/>
      <c r="W23" s="2021"/>
      <c r="X23" s="2021"/>
      <c r="Y23" s="2021"/>
      <c r="Z23" s="2021"/>
      <c r="AA23" s="2021"/>
      <c r="AB23" s="2021"/>
      <c r="AC23" s="2021"/>
      <c r="AD23" s="2022"/>
      <c r="AE23" s="2020" t="s">
        <v>6</v>
      </c>
      <c r="AF23" s="2021"/>
      <c r="AG23" s="2021"/>
      <c r="AH23" s="2021"/>
      <c r="AI23" s="2021"/>
      <c r="AJ23" s="2021"/>
      <c r="AK23" s="2021"/>
      <c r="AL23" s="2021"/>
      <c r="AM23" s="2021"/>
      <c r="AN23" s="2021"/>
      <c r="AO23" s="2021"/>
      <c r="AP23" s="2021"/>
      <c r="AQ23" s="2022"/>
      <c r="AR23" s="2023" t="s">
        <v>6</v>
      </c>
      <c r="AS23" s="2023"/>
      <c r="AT23" s="2023"/>
      <c r="AU23" s="2023"/>
      <c r="AV23" s="2023"/>
      <c r="AW23" s="2023"/>
      <c r="AX23" s="2023"/>
      <c r="AY23" s="2023"/>
      <c r="AZ23" s="2023"/>
      <c r="BA23" s="2023"/>
      <c r="BB23" s="2023"/>
      <c r="BC23" s="2023"/>
      <c r="BD23" s="2024"/>
      <c r="BE23" s="78"/>
      <c r="BF23" s="78"/>
      <c r="BG23" s="78"/>
    </row>
    <row r="24" spans="2:59" ht="36" hidden="1" customHeight="1" thickBot="1">
      <c r="B24" s="2011"/>
      <c r="C24" s="2012"/>
      <c r="D24" s="2012"/>
      <c r="E24" s="2020" t="s">
        <v>6</v>
      </c>
      <c r="F24" s="2021"/>
      <c r="G24" s="2021"/>
      <c r="H24" s="2021"/>
      <c r="I24" s="2021"/>
      <c r="J24" s="2021"/>
      <c r="K24" s="2021"/>
      <c r="L24" s="2021"/>
      <c r="M24" s="2021"/>
      <c r="N24" s="2021"/>
      <c r="O24" s="2021"/>
      <c r="P24" s="2021"/>
      <c r="Q24" s="2022"/>
      <c r="R24" s="2020" t="s">
        <v>6</v>
      </c>
      <c r="S24" s="2021"/>
      <c r="T24" s="2021"/>
      <c r="U24" s="2021"/>
      <c r="V24" s="2021"/>
      <c r="W24" s="2021"/>
      <c r="X24" s="2021"/>
      <c r="Y24" s="2021"/>
      <c r="Z24" s="2021"/>
      <c r="AA24" s="2021"/>
      <c r="AB24" s="2021"/>
      <c r="AC24" s="2021"/>
      <c r="AD24" s="2022"/>
      <c r="AE24" s="2020" t="s">
        <v>6</v>
      </c>
      <c r="AF24" s="2021"/>
      <c r="AG24" s="2021"/>
      <c r="AH24" s="2021"/>
      <c r="AI24" s="2021"/>
      <c r="AJ24" s="2021"/>
      <c r="AK24" s="2021"/>
      <c r="AL24" s="2021"/>
      <c r="AM24" s="2021"/>
      <c r="AN24" s="2021"/>
      <c r="AO24" s="2021"/>
      <c r="AP24" s="2021"/>
      <c r="AQ24" s="2022"/>
      <c r="AR24" s="2023" t="s">
        <v>6</v>
      </c>
      <c r="AS24" s="2023"/>
      <c r="AT24" s="2023"/>
      <c r="AU24" s="2023"/>
      <c r="AV24" s="2023"/>
      <c r="AW24" s="2023"/>
      <c r="AX24" s="2023"/>
      <c r="AY24" s="2023"/>
      <c r="AZ24" s="2023"/>
      <c r="BA24" s="2023"/>
      <c r="BB24" s="2023"/>
      <c r="BC24" s="2023"/>
      <c r="BD24" s="2024"/>
      <c r="BE24" s="78"/>
      <c r="BF24" s="78"/>
      <c r="BG24" s="78"/>
    </row>
    <row r="25" spans="2:59" ht="36" hidden="1" customHeight="1">
      <c r="B25" s="2011"/>
      <c r="C25" s="2012"/>
      <c r="D25" s="2012"/>
      <c r="E25" s="2020" t="s">
        <v>6</v>
      </c>
      <c r="F25" s="2021"/>
      <c r="G25" s="2021"/>
      <c r="H25" s="2021"/>
      <c r="I25" s="2021"/>
      <c r="J25" s="2021"/>
      <c r="K25" s="2021"/>
      <c r="L25" s="2021"/>
      <c r="M25" s="2021"/>
      <c r="N25" s="2021"/>
      <c r="O25" s="2021"/>
      <c r="P25" s="2021"/>
      <c r="Q25" s="2022"/>
      <c r="R25" s="2020" t="s">
        <v>6</v>
      </c>
      <c r="S25" s="2021"/>
      <c r="T25" s="2021"/>
      <c r="U25" s="2021"/>
      <c r="V25" s="2021"/>
      <c r="W25" s="2021"/>
      <c r="X25" s="2021"/>
      <c r="Y25" s="2021"/>
      <c r="Z25" s="2021"/>
      <c r="AA25" s="2021"/>
      <c r="AB25" s="2021"/>
      <c r="AC25" s="2021"/>
      <c r="AD25" s="2022"/>
      <c r="AE25" s="2020" t="s">
        <v>6</v>
      </c>
      <c r="AF25" s="2021"/>
      <c r="AG25" s="2021"/>
      <c r="AH25" s="2021"/>
      <c r="AI25" s="2021"/>
      <c r="AJ25" s="2021"/>
      <c r="AK25" s="2021"/>
      <c r="AL25" s="2021"/>
      <c r="AM25" s="2021"/>
      <c r="AN25" s="2021"/>
      <c r="AO25" s="2021"/>
      <c r="AP25" s="2021"/>
      <c r="AQ25" s="2022"/>
      <c r="AR25" s="2023" t="s">
        <v>6</v>
      </c>
      <c r="AS25" s="2023"/>
      <c r="AT25" s="2023"/>
      <c r="AU25" s="2023"/>
      <c r="AV25" s="2023"/>
      <c r="AW25" s="2023"/>
      <c r="AX25" s="2023"/>
      <c r="AY25" s="2023"/>
      <c r="AZ25" s="2023"/>
      <c r="BA25" s="2023"/>
      <c r="BB25" s="2023"/>
      <c r="BC25" s="2023"/>
      <c r="BD25" s="2024"/>
      <c r="BE25" s="78"/>
      <c r="BF25" s="78"/>
      <c r="BG25" s="78"/>
    </row>
    <row r="26" spans="2:59" ht="36" hidden="1" customHeight="1">
      <c r="B26" s="2013"/>
      <c r="C26" s="2014"/>
      <c r="D26" s="2014"/>
      <c r="E26" s="2020" t="s">
        <v>6</v>
      </c>
      <c r="F26" s="2021"/>
      <c r="G26" s="2021"/>
      <c r="H26" s="2021"/>
      <c r="I26" s="2021"/>
      <c r="J26" s="2021"/>
      <c r="K26" s="2021"/>
      <c r="L26" s="2021"/>
      <c r="M26" s="2021"/>
      <c r="N26" s="2021"/>
      <c r="O26" s="2021"/>
      <c r="P26" s="2021"/>
      <c r="Q26" s="2022"/>
      <c r="R26" s="2020" t="s">
        <v>6</v>
      </c>
      <c r="S26" s="2021"/>
      <c r="T26" s="2021"/>
      <c r="U26" s="2021"/>
      <c r="V26" s="2021"/>
      <c r="W26" s="2021"/>
      <c r="X26" s="2021"/>
      <c r="Y26" s="2021"/>
      <c r="Z26" s="2021"/>
      <c r="AA26" s="2021"/>
      <c r="AB26" s="2021"/>
      <c r="AC26" s="2021"/>
      <c r="AD26" s="2022"/>
      <c r="AE26" s="2020" t="s">
        <v>6</v>
      </c>
      <c r="AF26" s="2021"/>
      <c r="AG26" s="2021"/>
      <c r="AH26" s="2021"/>
      <c r="AI26" s="2021"/>
      <c r="AJ26" s="2021"/>
      <c r="AK26" s="2021"/>
      <c r="AL26" s="2021"/>
      <c r="AM26" s="2021"/>
      <c r="AN26" s="2021"/>
      <c r="AO26" s="2021"/>
      <c r="AP26" s="2021"/>
      <c r="AQ26" s="2022"/>
      <c r="AR26" s="2023" t="s">
        <v>6</v>
      </c>
      <c r="AS26" s="2023"/>
      <c r="AT26" s="2023"/>
      <c r="AU26" s="2023"/>
      <c r="AV26" s="2023"/>
      <c r="AW26" s="2023"/>
      <c r="AX26" s="2023"/>
      <c r="AY26" s="2023"/>
      <c r="AZ26" s="2023"/>
      <c r="BA26" s="2023"/>
      <c r="BB26" s="2023"/>
      <c r="BC26" s="2023"/>
      <c r="BD26" s="2024"/>
      <c r="BE26" s="78"/>
      <c r="BF26" s="78"/>
      <c r="BG26" s="78"/>
    </row>
    <row r="27" spans="2:59" ht="36" hidden="1" customHeight="1">
      <c r="B27" s="2013"/>
      <c r="C27" s="2014"/>
      <c r="D27" s="2014"/>
      <c r="E27" s="2020" t="s">
        <v>6</v>
      </c>
      <c r="F27" s="2021"/>
      <c r="G27" s="2021"/>
      <c r="H27" s="2021"/>
      <c r="I27" s="2021"/>
      <c r="J27" s="2021"/>
      <c r="K27" s="2021"/>
      <c r="L27" s="2021"/>
      <c r="M27" s="2021"/>
      <c r="N27" s="2021"/>
      <c r="O27" s="2021"/>
      <c r="P27" s="2021"/>
      <c r="Q27" s="2022"/>
      <c r="R27" s="2020" t="s">
        <v>6</v>
      </c>
      <c r="S27" s="2021"/>
      <c r="T27" s="2021"/>
      <c r="U27" s="2021"/>
      <c r="V27" s="2021"/>
      <c r="W27" s="2021"/>
      <c r="X27" s="2021"/>
      <c r="Y27" s="2021"/>
      <c r="Z27" s="2021"/>
      <c r="AA27" s="2021"/>
      <c r="AB27" s="2021"/>
      <c r="AC27" s="2021"/>
      <c r="AD27" s="2022"/>
      <c r="AE27" s="2020" t="s">
        <v>6</v>
      </c>
      <c r="AF27" s="2021"/>
      <c r="AG27" s="2021"/>
      <c r="AH27" s="2021"/>
      <c r="AI27" s="2021"/>
      <c r="AJ27" s="2021"/>
      <c r="AK27" s="2021"/>
      <c r="AL27" s="2021"/>
      <c r="AM27" s="2021"/>
      <c r="AN27" s="2021"/>
      <c r="AO27" s="2021"/>
      <c r="AP27" s="2021"/>
      <c r="AQ27" s="2022"/>
      <c r="AR27" s="2023" t="s">
        <v>6</v>
      </c>
      <c r="AS27" s="2023"/>
      <c r="AT27" s="2023"/>
      <c r="AU27" s="2023"/>
      <c r="AV27" s="2023"/>
      <c r="AW27" s="2023"/>
      <c r="AX27" s="2023"/>
      <c r="AY27" s="2023"/>
      <c r="AZ27" s="2023"/>
      <c r="BA27" s="2023"/>
      <c r="BB27" s="2023"/>
      <c r="BC27" s="2023"/>
      <c r="BD27" s="2024"/>
      <c r="BE27" s="78"/>
      <c r="BF27" s="78"/>
      <c r="BG27" s="78"/>
    </row>
    <row r="28" spans="2:59" ht="36" hidden="1" customHeight="1">
      <c r="B28" s="2013"/>
      <c r="C28" s="2014"/>
      <c r="D28" s="2014"/>
      <c r="E28" s="2020" t="s">
        <v>6</v>
      </c>
      <c r="F28" s="2021"/>
      <c r="G28" s="2021"/>
      <c r="H28" s="2021"/>
      <c r="I28" s="2021"/>
      <c r="J28" s="2021"/>
      <c r="K28" s="2021"/>
      <c r="L28" s="2021"/>
      <c r="M28" s="2021"/>
      <c r="N28" s="2021"/>
      <c r="O28" s="2021"/>
      <c r="P28" s="2021"/>
      <c r="Q28" s="2022"/>
      <c r="R28" s="2020" t="s">
        <v>6</v>
      </c>
      <c r="S28" s="2021"/>
      <c r="T28" s="2021"/>
      <c r="U28" s="2021"/>
      <c r="V28" s="2021"/>
      <c r="W28" s="2021"/>
      <c r="X28" s="2021"/>
      <c r="Y28" s="2021"/>
      <c r="Z28" s="2021"/>
      <c r="AA28" s="2021"/>
      <c r="AB28" s="2021"/>
      <c r="AC28" s="2021"/>
      <c r="AD28" s="2022"/>
      <c r="AE28" s="2020" t="s">
        <v>6</v>
      </c>
      <c r="AF28" s="2021"/>
      <c r="AG28" s="2021"/>
      <c r="AH28" s="2021"/>
      <c r="AI28" s="2021"/>
      <c r="AJ28" s="2021"/>
      <c r="AK28" s="2021"/>
      <c r="AL28" s="2021"/>
      <c r="AM28" s="2021"/>
      <c r="AN28" s="2021"/>
      <c r="AO28" s="2021"/>
      <c r="AP28" s="2021"/>
      <c r="AQ28" s="2022"/>
      <c r="AR28" s="2023" t="s">
        <v>6</v>
      </c>
      <c r="AS28" s="2023"/>
      <c r="AT28" s="2023"/>
      <c r="AU28" s="2023"/>
      <c r="AV28" s="2023"/>
      <c r="AW28" s="2023"/>
      <c r="AX28" s="2023"/>
      <c r="AY28" s="2023"/>
      <c r="AZ28" s="2023"/>
      <c r="BA28" s="2023"/>
      <c r="BB28" s="2023"/>
      <c r="BC28" s="2023"/>
      <c r="BD28" s="2024"/>
      <c r="BE28" s="78"/>
      <c r="BF28" s="78"/>
      <c r="BG28" s="78"/>
    </row>
    <row r="29" spans="2:59" ht="36" hidden="1" customHeight="1">
      <c r="B29" s="2013"/>
      <c r="C29" s="2014"/>
      <c r="D29" s="2014"/>
      <c r="E29" s="2020" t="s">
        <v>6</v>
      </c>
      <c r="F29" s="2021"/>
      <c r="G29" s="2021"/>
      <c r="H29" s="2021"/>
      <c r="I29" s="2021"/>
      <c r="J29" s="2021"/>
      <c r="K29" s="2021"/>
      <c r="L29" s="2021"/>
      <c r="M29" s="2021"/>
      <c r="N29" s="2021"/>
      <c r="O29" s="2021"/>
      <c r="P29" s="2021"/>
      <c r="Q29" s="2022"/>
      <c r="R29" s="2020" t="s">
        <v>6</v>
      </c>
      <c r="S29" s="2021"/>
      <c r="T29" s="2021"/>
      <c r="U29" s="2021"/>
      <c r="V29" s="2021"/>
      <c r="W29" s="2021"/>
      <c r="X29" s="2021"/>
      <c r="Y29" s="2021"/>
      <c r="Z29" s="2021"/>
      <c r="AA29" s="2021"/>
      <c r="AB29" s="2021"/>
      <c r="AC29" s="2021"/>
      <c r="AD29" s="2022"/>
      <c r="AE29" s="2020" t="s">
        <v>6</v>
      </c>
      <c r="AF29" s="2021"/>
      <c r="AG29" s="2021"/>
      <c r="AH29" s="2021"/>
      <c r="AI29" s="2021"/>
      <c r="AJ29" s="2021"/>
      <c r="AK29" s="2021"/>
      <c r="AL29" s="2021"/>
      <c r="AM29" s="2021"/>
      <c r="AN29" s="2021"/>
      <c r="AO29" s="2021"/>
      <c r="AP29" s="2021"/>
      <c r="AQ29" s="2022"/>
      <c r="AR29" s="2023" t="s">
        <v>6</v>
      </c>
      <c r="AS29" s="2023"/>
      <c r="AT29" s="2023"/>
      <c r="AU29" s="2023"/>
      <c r="AV29" s="2023"/>
      <c r="AW29" s="2023"/>
      <c r="AX29" s="2023"/>
      <c r="AY29" s="2023"/>
      <c r="AZ29" s="2023"/>
      <c r="BA29" s="2023"/>
      <c r="BB29" s="2023"/>
      <c r="BC29" s="2023"/>
      <c r="BD29" s="2024"/>
      <c r="BE29" s="78"/>
      <c r="BF29" s="78"/>
      <c r="BG29" s="78"/>
    </row>
    <row r="30" spans="2:59" ht="36" hidden="1" customHeight="1">
      <c r="B30" s="2013"/>
      <c r="C30" s="2014"/>
      <c r="D30" s="2014"/>
      <c r="E30" s="2020" t="s">
        <v>6</v>
      </c>
      <c r="F30" s="2021"/>
      <c r="G30" s="2021"/>
      <c r="H30" s="2021"/>
      <c r="I30" s="2021"/>
      <c r="J30" s="2021"/>
      <c r="K30" s="2021"/>
      <c r="L30" s="2021"/>
      <c r="M30" s="2021"/>
      <c r="N30" s="2021"/>
      <c r="O30" s="2021"/>
      <c r="P30" s="2021"/>
      <c r="Q30" s="2022"/>
      <c r="R30" s="2020" t="s">
        <v>6</v>
      </c>
      <c r="S30" s="2021"/>
      <c r="T30" s="2021"/>
      <c r="U30" s="2021"/>
      <c r="V30" s="2021"/>
      <c r="W30" s="2021"/>
      <c r="X30" s="2021"/>
      <c r="Y30" s="2021"/>
      <c r="Z30" s="2021"/>
      <c r="AA30" s="2021"/>
      <c r="AB30" s="2021"/>
      <c r="AC30" s="2021"/>
      <c r="AD30" s="2022"/>
      <c r="AE30" s="2020" t="s">
        <v>6</v>
      </c>
      <c r="AF30" s="2021"/>
      <c r="AG30" s="2021"/>
      <c r="AH30" s="2021"/>
      <c r="AI30" s="2021"/>
      <c r="AJ30" s="2021"/>
      <c r="AK30" s="2021"/>
      <c r="AL30" s="2021"/>
      <c r="AM30" s="2021"/>
      <c r="AN30" s="2021"/>
      <c r="AO30" s="2021"/>
      <c r="AP30" s="2021"/>
      <c r="AQ30" s="2022"/>
      <c r="AR30" s="2023" t="s">
        <v>6</v>
      </c>
      <c r="AS30" s="2023"/>
      <c r="AT30" s="2023"/>
      <c r="AU30" s="2023"/>
      <c r="AV30" s="2023"/>
      <c r="AW30" s="2023"/>
      <c r="AX30" s="2023"/>
      <c r="AY30" s="2023"/>
      <c r="AZ30" s="2023"/>
      <c r="BA30" s="2023"/>
      <c r="BB30" s="2023"/>
      <c r="BC30" s="2023"/>
      <c r="BD30" s="2024"/>
      <c r="BE30" s="78"/>
      <c r="BF30" s="78"/>
      <c r="BG30" s="78"/>
    </row>
    <row r="31" spans="2:59" ht="36" hidden="1" customHeight="1">
      <c r="B31" s="2013"/>
      <c r="C31" s="2014"/>
      <c r="D31" s="2014"/>
      <c r="E31" s="2020" t="s">
        <v>6</v>
      </c>
      <c r="F31" s="2021"/>
      <c r="G31" s="2021"/>
      <c r="H31" s="2021"/>
      <c r="I31" s="2021"/>
      <c r="J31" s="2021"/>
      <c r="K31" s="2021"/>
      <c r="L31" s="2021"/>
      <c r="M31" s="2021"/>
      <c r="N31" s="2021"/>
      <c r="O31" s="2021"/>
      <c r="P31" s="2021"/>
      <c r="Q31" s="2022"/>
      <c r="R31" s="2020" t="s">
        <v>6</v>
      </c>
      <c r="S31" s="2021"/>
      <c r="T31" s="2021"/>
      <c r="U31" s="2021"/>
      <c r="V31" s="2021"/>
      <c r="W31" s="2021"/>
      <c r="X31" s="2021"/>
      <c r="Y31" s="2021"/>
      <c r="Z31" s="2021"/>
      <c r="AA31" s="2021"/>
      <c r="AB31" s="2021"/>
      <c r="AC31" s="2021"/>
      <c r="AD31" s="2022"/>
      <c r="AE31" s="2020" t="s">
        <v>6</v>
      </c>
      <c r="AF31" s="2021"/>
      <c r="AG31" s="2021"/>
      <c r="AH31" s="2021"/>
      <c r="AI31" s="2021"/>
      <c r="AJ31" s="2021"/>
      <c r="AK31" s="2021"/>
      <c r="AL31" s="2021"/>
      <c r="AM31" s="2021"/>
      <c r="AN31" s="2021"/>
      <c r="AO31" s="2021"/>
      <c r="AP31" s="2021"/>
      <c r="AQ31" s="2022"/>
      <c r="AR31" s="2023" t="s">
        <v>6</v>
      </c>
      <c r="AS31" s="2023"/>
      <c r="AT31" s="2023"/>
      <c r="AU31" s="2023"/>
      <c r="AV31" s="2023"/>
      <c r="AW31" s="2023"/>
      <c r="AX31" s="2023"/>
      <c r="AY31" s="2023"/>
      <c r="AZ31" s="2023"/>
      <c r="BA31" s="2023"/>
      <c r="BB31" s="2023"/>
      <c r="BC31" s="2023"/>
      <c r="BD31" s="2024"/>
      <c r="BE31" s="78"/>
      <c r="BF31" s="78"/>
      <c r="BG31" s="78"/>
    </row>
    <row r="32" spans="2:59" ht="36" hidden="1" customHeight="1">
      <c r="B32" s="2013"/>
      <c r="C32" s="2014"/>
      <c r="D32" s="2014"/>
      <c r="E32" s="2020" t="s">
        <v>6</v>
      </c>
      <c r="F32" s="2021"/>
      <c r="G32" s="2021"/>
      <c r="H32" s="2021"/>
      <c r="I32" s="2021"/>
      <c r="J32" s="2021"/>
      <c r="K32" s="2021"/>
      <c r="L32" s="2021"/>
      <c r="M32" s="2021"/>
      <c r="N32" s="2021"/>
      <c r="O32" s="2021"/>
      <c r="P32" s="2021"/>
      <c r="Q32" s="2022"/>
      <c r="R32" s="2020" t="s">
        <v>6</v>
      </c>
      <c r="S32" s="2021"/>
      <c r="T32" s="2021"/>
      <c r="U32" s="2021"/>
      <c r="V32" s="2021"/>
      <c r="W32" s="2021"/>
      <c r="X32" s="2021"/>
      <c r="Y32" s="2021"/>
      <c r="Z32" s="2021"/>
      <c r="AA32" s="2021"/>
      <c r="AB32" s="2021"/>
      <c r="AC32" s="2021"/>
      <c r="AD32" s="2022"/>
      <c r="AE32" s="2020" t="s">
        <v>6</v>
      </c>
      <c r="AF32" s="2021"/>
      <c r="AG32" s="2021"/>
      <c r="AH32" s="2021"/>
      <c r="AI32" s="2021"/>
      <c r="AJ32" s="2021"/>
      <c r="AK32" s="2021"/>
      <c r="AL32" s="2021"/>
      <c r="AM32" s="2021"/>
      <c r="AN32" s="2021"/>
      <c r="AO32" s="2021"/>
      <c r="AP32" s="2021"/>
      <c r="AQ32" s="2022"/>
      <c r="AR32" s="2023" t="s">
        <v>6</v>
      </c>
      <c r="AS32" s="2023"/>
      <c r="AT32" s="2023"/>
      <c r="AU32" s="2023"/>
      <c r="AV32" s="2023"/>
      <c r="AW32" s="2023"/>
      <c r="AX32" s="2023"/>
      <c r="AY32" s="2023"/>
      <c r="AZ32" s="2023"/>
      <c r="BA32" s="2023"/>
      <c r="BB32" s="2023"/>
      <c r="BC32" s="2023"/>
      <c r="BD32" s="2024"/>
      <c r="BE32" s="78"/>
      <c r="BF32" s="78"/>
      <c r="BG32" s="78"/>
    </row>
    <row r="33" spans="2:59" ht="36" hidden="1" customHeight="1">
      <c r="B33" s="2013"/>
      <c r="C33" s="2014"/>
      <c r="D33" s="2014"/>
      <c r="E33" s="2020" t="s">
        <v>6</v>
      </c>
      <c r="F33" s="2021"/>
      <c r="G33" s="2021"/>
      <c r="H33" s="2021"/>
      <c r="I33" s="2021"/>
      <c r="J33" s="2021"/>
      <c r="K33" s="2021"/>
      <c r="L33" s="2021"/>
      <c r="M33" s="2021"/>
      <c r="N33" s="2021"/>
      <c r="O33" s="2021"/>
      <c r="P33" s="2021"/>
      <c r="Q33" s="2022"/>
      <c r="R33" s="2020" t="s">
        <v>6</v>
      </c>
      <c r="S33" s="2021"/>
      <c r="T33" s="2021"/>
      <c r="U33" s="2021"/>
      <c r="V33" s="2021"/>
      <c r="W33" s="2021"/>
      <c r="X33" s="2021"/>
      <c r="Y33" s="2021"/>
      <c r="Z33" s="2021"/>
      <c r="AA33" s="2021"/>
      <c r="AB33" s="2021"/>
      <c r="AC33" s="2021"/>
      <c r="AD33" s="2022"/>
      <c r="AE33" s="2020" t="s">
        <v>6</v>
      </c>
      <c r="AF33" s="2021"/>
      <c r="AG33" s="2021"/>
      <c r="AH33" s="2021"/>
      <c r="AI33" s="2021"/>
      <c r="AJ33" s="2021"/>
      <c r="AK33" s="2021"/>
      <c r="AL33" s="2021"/>
      <c r="AM33" s="2021"/>
      <c r="AN33" s="2021"/>
      <c r="AO33" s="2021"/>
      <c r="AP33" s="2021"/>
      <c r="AQ33" s="2022"/>
      <c r="AR33" s="2023" t="s">
        <v>6</v>
      </c>
      <c r="AS33" s="2023"/>
      <c r="AT33" s="2023"/>
      <c r="AU33" s="2023"/>
      <c r="AV33" s="2023"/>
      <c r="AW33" s="2023"/>
      <c r="AX33" s="2023"/>
      <c r="AY33" s="2023"/>
      <c r="AZ33" s="2023"/>
      <c r="BA33" s="2023"/>
      <c r="BB33" s="2023"/>
      <c r="BC33" s="2023"/>
      <c r="BD33" s="2024"/>
      <c r="BE33" s="78"/>
      <c r="BF33" s="78"/>
      <c r="BG33" s="78"/>
    </row>
    <row r="34" spans="2:59" ht="36" hidden="1" customHeight="1" thickBot="1">
      <c r="B34" s="2013"/>
      <c r="C34" s="2014"/>
      <c r="D34" s="2014"/>
      <c r="E34" s="2020" t="s">
        <v>6</v>
      </c>
      <c r="F34" s="2021"/>
      <c r="G34" s="2021"/>
      <c r="H34" s="2021"/>
      <c r="I34" s="2021"/>
      <c r="J34" s="2021"/>
      <c r="K34" s="2021"/>
      <c r="L34" s="2021"/>
      <c r="M34" s="2021"/>
      <c r="N34" s="2021"/>
      <c r="O34" s="2021"/>
      <c r="P34" s="2021"/>
      <c r="Q34" s="2022"/>
      <c r="R34" s="2020" t="s">
        <v>6</v>
      </c>
      <c r="S34" s="2021"/>
      <c r="T34" s="2021"/>
      <c r="U34" s="2021"/>
      <c r="V34" s="2021"/>
      <c r="W34" s="2021"/>
      <c r="X34" s="2021"/>
      <c r="Y34" s="2021"/>
      <c r="Z34" s="2021"/>
      <c r="AA34" s="2021"/>
      <c r="AB34" s="2021"/>
      <c r="AC34" s="2021"/>
      <c r="AD34" s="2022"/>
      <c r="AE34" s="2020" t="s">
        <v>6</v>
      </c>
      <c r="AF34" s="2021"/>
      <c r="AG34" s="2021"/>
      <c r="AH34" s="2021"/>
      <c r="AI34" s="2021"/>
      <c r="AJ34" s="2021"/>
      <c r="AK34" s="2021"/>
      <c r="AL34" s="2021"/>
      <c r="AM34" s="2021"/>
      <c r="AN34" s="2021"/>
      <c r="AO34" s="2021"/>
      <c r="AP34" s="2021"/>
      <c r="AQ34" s="2022"/>
      <c r="AR34" s="2023" t="s">
        <v>6</v>
      </c>
      <c r="AS34" s="2023"/>
      <c r="AT34" s="2023"/>
      <c r="AU34" s="2023"/>
      <c r="AV34" s="2023"/>
      <c r="AW34" s="2023"/>
      <c r="AX34" s="2023"/>
      <c r="AY34" s="2023"/>
      <c r="AZ34" s="2023"/>
      <c r="BA34" s="2023"/>
      <c r="BB34" s="2023"/>
      <c r="BC34" s="2023"/>
      <c r="BD34" s="2024"/>
      <c r="BE34" s="78"/>
      <c r="BF34" s="78"/>
      <c r="BG34" s="78"/>
    </row>
    <row r="35" spans="2:59" ht="36" hidden="1" customHeight="1">
      <c r="B35" s="2013"/>
      <c r="C35" s="2014"/>
      <c r="D35" s="2014"/>
      <c r="E35" s="2020" t="s">
        <v>6</v>
      </c>
      <c r="F35" s="2021"/>
      <c r="G35" s="2021"/>
      <c r="H35" s="2021"/>
      <c r="I35" s="2021"/>
      <c r="J35" s="2021"/>
      <c r="K35" s="2021"/>
      <c r="L35" s="2021"/>
      <c r="M35" s="2021"/>
      <c r="N35" s="2021"/>
      <c r="O35" s="2021"/>
      <c r="P35" s="2021"/>
      <c r="Q35" s="2022"/>
      <c r="R35" s="2020" t="s">
        <v>6</v>
      </c>
      <c r="S35" s="2021"/>
      <c r="T35" s="2021"/>
      <c r="U35" s="2021"/>
      <c r="V35" s="2021"/>
      <c r="W35" s="2021"/>
      <c r="X35" s="2021"/>
      <c r="Y35" s="2021"/>
      <c r="Z35" s="2021"/>
      <c r="AA35" s="2021"/>
      <c r="AB35" s="2021"/>
      <c r="AC35" s="2021"/>
      <c r="AD35" s="2022"/>
      <c r="AE35" s="2020" t="s">
        <v>6</v>
      </c>
      <c r="AF35" s="2021"/>
      <c r="AG35" s="2021"/>
      <c r="AH35" s="2021"/>
      <c r="AI35" s="2021"/>
      <c r="AJ35" s="2021"/>
      <c r="AK35" s="2021"/>
      <c r="AL35" s="2021"/>
      <c r="AM35" s="2021"/>
      <c r="AN35" s="2021"/>
      <c r="AO35" s="2021"/>
      <c r="AP35" s="2021"/>
      <c r="AQ35" s="2022"/>
      <c r="AR35" s="2023" t="s">
        <v>6</v>
      </c>
      <c r="AS35" s="2023"/>
      <c r="AT35" s="2023"/>
      <c r="AU35" s="2023"/>
      <c r="AV35" s="2023"/>
      <c r="AW35" s="2023"/>
      <c r="AX35" s="2023"/>
      <c r="AY35" s="2023"/>
      <c r="AZ35" s="2023"/>
      <c r="BA35" s="2023"/>
      <c r="BB35" s="2023"/>
      <c r="BC35" s="2023"/>
      <c r="BD35" s="2024"/>
      <c r="BE35" s="78"/>
      <c r="BF35" s="78"/>
      <c r="BG35" s="78"/>
    </row>
    <row r="36" spans="2:59" ht="36" hidden="1" customHeight="1">
      <c r="B36" s="2013"/>
      <c r="C36" s="2014"/>
      <c r="D36" s="2014"/>
      <c r="E36" s="2020" t="s">
        <v>6</v>
      </c>
      <c r="F36" s="2021"/>
      <c r="G36" s="2021"/>
      <c r="H36" s="2021"/>
      <c r="I36" s="2021"/>
      <c r="J36" s="2021"/>
      <c r="K36" s="2021"/>
      <c r="L36" s="2021"/>
      <c r="M36" s="2021"/>
      <c r="N36" s="2021"/>
      <c r="O36" s="2021"/>
      <c r="P36" s="2021"/>
      <c r="Q36" s="2022"/>
      <c r="R36" s="2020" t="s">
        <v>6</v>
      </c>
      <c r="S36" s="2021"/>
      <c r="T36" s="2021"/>
      <c r="U36" s="2021"/>
      <c r="V36" s="2021"/>
      <c r="W36" s="2021"/>
      <c r="X36" s="2021"/>
      <c r="Y36" s="2021"/>
      <c r="Z36" s="2021"/>
      <c r="AA36" s="2021"/>
      <c r="AB36" s="2021"/>
      <c r="AC36" s="2021"/>
      <c r="AD36" s="2022"/>
      <c r="AE36" s="2020" t="s">
        <v>6</v>
      </c>
      <c r="AF36" s="2021"/>
      <c r="AG36" s="2021"/>
      <c r="AH36" s="2021"/>
      <c r="AI36" s="2021"/>
      <c r="AJ36" s="2021"/>
      <c r="AK36" s="2021"/>
      <c r="AL36" s="2021"/>
      <c r="AM36" s="2021"/>
      <c r="AN36" s="2021"/>
      <c r="AO36" s="2021"/>
      <c r="AP36" s="2021"/>
      <c r="AQ36" s="2022"/>
      <c r="AR36" s="2023" t="s">
        <v>6</v>
      </c>
      <c r="AS36" s="2023"/>
      <c r="AT36" s="2023"/>
      <c r="AU36" s="2023"/>
      <c r="AV36" s="2023"/>
      <c r="AW36" s="2023"/>
      <c r="AX36" s="2023"/>
      <c r="AY36" s="2023"/>
      <c r="AZ36" s="2023"/>
      <c r="BA36" s="2023"/>
      <c r="BB36" s="2023"/>
      <c r="BC36" s="2023"/>
      <c r="BD36" s="2024"/>
      <c r="BE36" s="78"/>
      <c r="BF36" s="78"/>
      <c r="BG36" s="78"/>
    </row>
    <row r="37" spans="2:59" ht="36" hidden="1" customHeight="1">
      <c r="B37" s="2013"/>
      <c r="C37" s="2014"/>
      <c r="D37" s="2014"/>
      <c r="E37" s="2020" t="s">
        <v>6</v>
      </c>
      <c r="F37" s="2021"/>
      <c r="G37" s="2021"/>
      <c r="H37" s="2021"/>
      <c r="I37" s="2021"/>
      <c r="J37" s="2021"/>
      <c r="K37" s="2021"/>
      <c r="L37" s="2021"/>
      <c r="M37" s="2021"/>
      <c r="N37" s="2021"/>
      <c r="O37" s="2021"/>
      <c r="P37" s="2021"/>
      <c r="Q37" s="2022"/>
      <c r="R37" s="2020" t="s">
        <v>6</v>
      </c>
      <c r="S37" s="2021"/>
      <c r="T37" s="2021"/>
      <c r="U37" s="2021"/>
      <c r="V37" s="2021"/>
      <c r="W37" s="2021"/>
      <c r="X37" s="2021"/>
      <c r="Y37" s="2021"/>
      <c r="Z37" s="2021"/>
      <c r="AA37" s="2021"/>
      <c r="AB37" s="2021"/>
      <c r="AC37" s="2021"/>
      <c r="AD37" s="2022"/>
      <c r="AE37" s="2020" t="s">
        <v>6</v>
      </c>
      <c r="AF37" s="2021"/>
      <c r="AG37" s="2021"/>
      <c r="AH37" s="2021"/>
      <c r="AI37" s="2021"/>
      <c r="AJ37" s="2021"/>
      <c r="AK37" s="2021"/>
      <c r="AL37" s="2021"/>
      <c r="AM37" s="2021"/>
      <c r="AN37" s="2021"/>
      <c r="AO37" s="2021"/>
      <c r="AP37" s="2021"/>
      <c r="AQ37" s="2022"/>
      <c r="AR37" s="2023" t="s">
        <v>6</v>
      </c>
      <c r="AS37" s="2023"/>
      <c r="AT37" s="2023"/>
      <c r="AU37" s="2023"/>
      <c r="AV37" s="2023"/>
      <c r="AW37" s="2023"/>
      <c r="AX37" s="2023"/>
      <c r="AY37" s="2023"/>
      <c r="AZ37" s="2023"/>
      <c r="BA37" s="2023"/>
      <c r="BB37" s="2023"/>
      <c r="BC37" s="2023"/>
      <c r="BD37" s="2024"/>
      <c r="BE37" s="78"/>
      <c r="BF37" s="78"/>
      <c r="BG37" s="78"/>
    </row>
    <row r="38" spans="2:59" ht="36" hidden="1" customHeight="1">
      <c r="B38" s="2013"/>
      <c r="C38" s="2014"/>
      <c r="D38" s="2014"/>
      <c r="E38" s="2020" t="s">
        <v>6</v>
      </c>
      <c r="F38" s="2021"/>
      <c r="G38" s="2021"/>
      <c r="H38" s="2021"/>
      <c r="I38" s="2021"/>
      <c r="J38" s="2021"/>
      <c r="K38" s="2021"/>
      <c r="L38" s="2021"/>
      <c r="M38" s="2021"/>
      <c r="N38" s="2021"/>
      <c r="O38" s="2021"/>
      <c r="P38" s="2021"/>
      <c r="Q38" s="2022"/>
      <c r="R38" s="2020" t="s">
        <v>6</v>
      </c>
      <c r="S38" s="2021"/>
      <c r="T38" s="2021"/>
      <c r="U38" s="2021"/>
      <c r="V38" s="2021"/>
      <c r="W38" s="2021"/>
      <c r="X38" s="2021"/>
      <c r="Y38" s="2021"/>
      <c r="Z38" s="2021"/>
      <c r="AA38" s="2021"/>
      <c r="AB38" s="2021"/>
      <c r="AC38" s="2021"/>
      <c r="AD38" s="2022"/>
      <c r="AE38" s="2020" t="s">
        <v>6</v>
      </c>
      <c r="AF38" s="2021"/>
      <c r="AG38" s="2021"/>
      <c r="AH38" s="2021"/>
      <c r="AI38" s="2021"/>
      <c r="AJ38" s="2021"/>
      <c r="AK38" s="2021"/>
      <c r="AL38" s="2021"/>
      <c r="AM38" s="2021"/>
      <c r="AN38" s="2021"/>
      <c r="AO38" s="2021"/>
      <c r="AP38" s="2021"/>
      <c r="AQ38" s="2022"/>
      <c r="AR38" s="2023" t="s">
        <v>6</v>
      </c>
      <c r="AS38" s="2023"/>
      <c r="AT38" s="2023"/>
      <c r="AU38" s="2023"/>
      <c r="AV38" s="2023"/>
      <c r="AW38" s="2023"/>
      <c r="AX38" s="2023"/>
      <c r="AY38" s="2023"/>
      <c r="AZ38" s="2023"/>
      <c r="BA38" s="2023"/>
      <c r="BB38" s="2023"/>
      <c r="BC38" s="2023"/>
      <c r="BD38" s="2024"/>
      <c r="BE38" s="78"/>
      <c r="BF38" s="78"/>
      <c r="BG38" s="78"/>
    </row>
    <row r="39" spans="2:59" ht="36" hidden="1" customHeight="1">
      <c r="B39" s="2013"/>
      <c r="C39" s="2014"/>
      <c r="D39" s="2014"/>
      <c r="E39" s="2020" t="s">
        <v>6</v>
      </c>
      <c r="F39" s="2021"/>
      <c r="G39" s="2021"/>
      <c r="H39" s="2021"/>
      <c r="I39" s="2021"/>
      <c r="J39" s="2021"/>
      <c r="K39" s="2021"/>
      <c r="L39" s="2021"/>
      <c r="M39" s="2021"/>
      <c r="N39" s="2021"/>
      <c r="O39" s="2021"/>
      <c r="P39" s="2021"/>
      <c r="Q39" s="2022"/>
      <c r="R39" s="2020" t="s">
        <v>6</v>
      </c>
      <c r="S39" s="2021"/>
      <c r="T39" s="2021"/>
      <c r="U39" s="2021"/>
      <c r="V39" s="2021"/>
      <c r="W39" s="2021"/>
      <c r="X39" s="2021"/>
      <c r="Y39" s="2021"/>
      <c r="Z39" s="2021"/>
      <c r="AA39" s="2021"/>
      <c r="AB39" s="2021"/>
      <c r="AC39" s="2021"/>
      <c r="AD39" s="2022"/>
      <c r="AE39" s="2020" t="s">
        <v>6</v>
      </c>
      <c r="AF39" s="2021"/>
      <c r="AG39" s="2021"/>
      <c r="AH39" s="2021"/>
      <c r="AI39" s="2021"/>
      <c r="AJ39" s="2021"/>
      <c r="AK39" s="2021"/>
      <c r="AL39" s="2021"/>
      <c r="AM39" s="2021"/>
      <c r="AN39" s="2021"/>
      <c r="AO39" s="2021"/>
      <c r="AP39" s="2021"/>
      <c r="AQ39" s="2022"/>
      <c r="AR39" s="2023" t="s">
        <v>6</v>
      </c>
      <c r="AS39" s="2023"/>
      <c r="AT39" s="2023"/>
      <c r="AU39" s="2023"/>
      <c r="AV39" s="2023"/>
      <c r="AW39" s="2023"/>
      <c r="AX39" s="2023"/>
      <c r="AY39" s="2023"/>
      <c r="AZ39" s="2023"/>
      <c r="BA39" s="2023"/>
      <c r="BB39" s="2023"/>
      <c r="BC39" s="2023"/>
      <c r="BD39" s="2024"/>
      <c r="BE39" s="78"/>
      <c r="BF39" s="78"/>
      <c r="BG39" s="78"/>
    </row>
    <row r="40" spans="2:59" ht="36" hidden="1" customHeight="1">
      <c r="B40" s="2013"/>
      <c r="C40" s="2014"/>
      <c r="D40" s="2014"/>
      <c r="E40" s="2020" t="s">
        <v>6</v>
      </c>
      <c r="F40" s="2021"/>
      <c r="G40" s="2021"/>
      <c r="H40" s="2021"/>
      <c r="I40" s="2021"/>
      <c r="J40" s="2021"/>
      <c r="K40" s="2021"/>
      <c r="L40" s="2021"/>
      <c r="M40" s="2021"/>
      <c r="N40" s="2021"/>
      <c r="O40" s="2021"/>
      <c r="P40" s="2021"/>
      <c r="Q40" s="2022"/>
      <c r="R40" s="2020" t="s">
        <v>6</v>
      </c>
      <c r="S40" s="2021"/>
      <c r="T40" s="2021"/>
      <c r="U40" s="2021"/>
      <c r="V40" s="2021"/>
      <c r="W40" s="2021"/>
      <c r="X40" s="2021"/>
      <c r="Y40" s="2021"/>
      <c r="Z40" s="2021"/>
      <c r="AA40" s="2021"/>
      <c r="AB40" s="2021"/>
      <c r="AC40" s="2021"/>
      <c r="AD40" s="2022"/>
      <c r="AE40" s="2020" t="s">
        <v>6</v>
      </c>
      <c r="AF40" s="2021"/>
      <c r="AG40" s="2021"/>
      <c r="AH40" s="2021"/>
      <c r="AI40" s="2021"/>
      <c r="AJ40" s="2021"/>
      <c r="AK40" s="2021"/>
      <c r="AL40" s="2021"/>
      <c r="AM40" s="2021"/>
      <c r="AN40" s="2021"/>
      <c r="AO40" s="2021"/>
      <c r="AP40" s="2021"/>
      <c r="AQ40" s="2022"/>
      <c r="AR40" s="2023" t="s">
        <v>6</v>
      </c>
      <c r="AS40" s="2023"/>
      <c r="AT40" s="2023"/>
      <c r="AU40" s="2023"/>
      <c r="AV40" s="2023"/>
      <c r="AW40" s="2023"/>
      <c r="AX40" s="2023"/>
      <c r="AY40" s="2023"/>
      <c r="AZ40" s="2023"/>
      <c r="BA40" s="2023"/>
      <c r="BB40" s="2023"/>
      <c r="BC40" s="2023"/>
      <c r="BD40" s="2024"/>
      <c r="BE40" s="78"/>
      <c r="BF40" s="78"/>
      <c r="BG40" s="78"/>
    </row>
    <row r="41" spans="2:59" ht="36" hidden="1" customHeight="1">
      <c r="B41" s="2013"/>
      <c r="C41" s="2014"/>
      <c r="D41" s="2014"/>
      <c r="E41" s="2020" t="s">
        <v>6</v>
      </c>
      <c r="F41" s="2021"/>
      <c r="G41" s="2021"/>
      <c r="H41" s="2021"/>
      <c r="I41" s="2021"/>
      <c r="J41" s="2021"/>
      <c r="K41" s="2021"/>
      <c r="L41" s="2021"/>
      <c r="M41" s="2021"/>
      <c r="N41" s="2021"/>
      <c r="O41" s="2021"/>
      <c r="P41" s="2021"/>
      <c r="Q41" s="2022"/>
      <c r="R41" s="2020" t="s">
        <v>6</v>
      </c>
      <c r="S41" s="2021"/>
      <c r="T41" s="2021"/>
      <c r="U41" s="2021"/>
      <c r="V41" s="2021"/>
      <c r="W41" s="2021"/>
      <c r="X41" s="2021"/>
      <c r="Y41" s="2021"/>
      <c r="Z41" s="2021"/>
      <c r="AA41" s="2021"/>
      <c r="AB41" s="2021"/>
      <c r="AC41" s="2021"/>
      <c r="AD41" s="2022"/>
      <c r="AE41" s="2020" t="s">
        <v>6</v>
      </c>
      <c r="AF41" s="2021"/>
      <c r="AG41" s="2021"/>
      <c r="AH41" s="2021"/>
      <c r="AI41" s="2021"/>
      <c r="AJ41" s="2021"/>
      <c r="AK41" s="2021"/>
      <c r="AL41" s="2021"/>
      <c r="AM41" s="2021"/>
      <c r="AN41" s="2021"/>
      <c r="AO41" s="2021"/>
      <c r="AP41" s="2021"/>
      <c r="AQ41" s="2022"/>
      <c r="AR41" s="2023" t="s">
        <v>6</v>
      </c>
      <c r="AS41" s="2023"/>
      <c r="AT41" s="2023"/>
      <c r="AU41" s="2023"/>
      <c r="AV41" s="2023"/>
      <c r="AW41" s="2023"/>
      <c r="AX41" s="2023"/>
      <c r="AY41" s="2023"/>
      <c r="AZ41" s="2023"/>
      <c r="BA41" s="2023"/>
      <c r="BB41" s="2023"/>
      <c r="BC41" s="2023"/>
      <c r="BD41" s="2024"/>
      <c r="BE41" s="78"/>
      <c r="BF41" s="78"/>
      <c r="BG41" s="78"/>
    </row>
    <row r="42" spans="2:59" ht="36" hidden="1" customHeight="1">
      <c r="B42" s="2013"/>
      <c r="C42" s="2014"/>
      <c r="D42" s="2014"/>
      <c r="E42" s="2020" t="s">
        <v>6</v>
      </c>
      <c r="F42" s="2021"/>
      <c r="G42" s="2021"/>
      <c r="H42" s="2021"/>
      <c r="I42" s="2021"/>
      <c r="J42" s="2021"/>
      <c r="K42" s="2021"/>
      <c r="L42" s="2021"/>
      <c r="M42" s="2021"/>
      <c r="N42" s="2021"/>
      <c r="O42" s="2021"/>
      <c r="P42" s="2021"/>
      <c r="Q42" s="2022"/>
      <c r="R42" s="2020" t="s">
        <v>6</v>
      </c>
      <c r="S42" s="2021"/>
      <c r="T42" s="2021"/>
      <c r="U42" s="2021"/>
      <c r="V42" s="2021"/>
      <c r="W42" s="2021"/>
      <c r="X42" s="2021"/>
      <c r="Y42" s="2021"/>
      <c r="Z42" s="2021"/>
      <c r="AA42" s="2021"/>
      <c r="AB42" s="2021"/>
      <c r="AC42" s="2021"/>
      <c r="AD42" s="2022"/>
      <c r="AE42" s="2020" t="s">
        <v>6</v>
      </c>
      <c r="AF42" s="2021"/>
      <c r="AG42" s="2021"/>
      <c r="AH42" s="2021"/>
      <c r="AI42" s="2021"/>
      <c r="AJ42" s="2021"/>
      <c r="AK42" s="2021"/>
      <c r="AL42" s="2021"/>
      <c r="AM42" s="2021"/>
      <c r="AN42" s="2021"/>
      <c r="AO42" s="2021"/>
      <c r="AP42" s="2021"/>
      <c r="AQ42" s="2022"/>
      <c r="AR42" s="2023" t="s">
        <v>6</v>
      </c>
      <c r="AS42" s="2023"/>
      <c r="AT42" s="2023"/>
      <c r="AU42" s="2023"/>
      <c r="AV42" s="2023"/>
      <c r="AW42" s="2023"/>
      <c r="AX42" s="2023"/>
      <c r="AY42" s="2023"/>
      <c r="AZ42" s="2023"/>
      <c r="BA42" s="2023"/>
      <c r="BB42" s="2023"/>
      <c r="BC42" s="2023"/>
      <c r="BD42" s="2024"/>
      <c r="BE42" s="78"/>
      <c r="BF42" s="78"/>
      <c r="BG42" s="78"/>
    </row>
    <row r="43" spans="2:59" ht="36" hidden="1" customHeight="1">
      <c r="B43" s="2013"/>
      <c r="C43" s="2014"/>
      <c r="D43" s="2014"/>
      <c r="E43" s="2020" t="s">
        <v>6</v>
      </c>
      <c r="F43" s="2021"/>
      <c r="G43" s="2021"/>
      <c r="H43" s="2021"/>
      <c r="I43" s="2021"/>
      <c r="J43" s="2021"/>
      <c r="K43" s="2021"/>
      <c r="L43" s="2021"/>
      <c r="M43" s="2021"/>
      <c r="N43" s="2021"/>
      <c r="O43" s="2021"/>
      <c r="P43" s="2021"/>
      <c r="Q43" s="2022"/>
      <c r="R43" s="2020" t="s">
        <v>6</v>
      </c>
      <c r="S43" s="2021"/>
      <c r="T43" s="2021"/>
      <c r="U43" s="2021"/>
      <c r="V43" s="2021"/>
      <c r="W43" s="2021"/>
      <c r="X43" s="2021"/>
      <c r="Y43" s="2021"/>
      <c r="Z43" s="2021"/>
      <c r="AA43" s="2021"/>
      <c r="AB43" s="2021"/>
      <c r="AC43" s="2021"/>
      <c r="AD43" s="2022"/>
      <c r="AE43" s="2020" t="s">
        <v>6</v>
      </c>
      <c r="AF43" s="2021"/>
      <c r="AG43" s="2021"/>
      <c r="AH43" s="2021"/>
      <c r="AI43" s="2021"/>
      <c r="AJ43" s="2021"/>
      <c r="AK43" s="2021"/>
      <c r="AL43" s="2021"/>
      <c r="AM43" s="2021"/>
      <c r="AN43" s="2021"/>
      <c r="AO43" s="2021"/>
      <c r="AP43" s="2021"/>
      <c r="AQ43" s="2022"/>
      <c r="AR43" s="2023" t="s">
        <v>6</v>
      </c>
      <c r="AS43" s="2023"/>
      <c r="AT43" s="2023"/>
      <c r="AU43" s="2023"/>
      <c r="AV43" s="2023"/>
      <c r="AW43" s="2023"/>
      <c r="AX43" s="2023"/>
      <c r="AY43" s="2023"/>
      <c r="AZ43" s="2023"/>
      <c r="BA43" s="2023"/>
      <c r="BB43" s="2023"/>
      <c r="BC43" s="2023"/>
      <c r="BD43" s="2024"/>
      <c r="BE43" s="78"/>
      <c r="BF43" s="78"/>
      <c r="BG43" s="78"/>
    </row>
    <row r="44" spans="2:59" ht="36" hidden="1" customHeight="1" thickBot="1">
      <c r="B44" s="2013"/>
      <c r="C44" s="2014"/>
      <c r="D44" s="2014"/>
      <c r="E44" s="2020" t="s">
        <v>6</v>
      </c>
      <c r="F44" s="2021"/>
      <c r="G44" s="2021"/>
      <c r="H44" s="2021"/>
      <c r="I44" s="2021"/>
      <c r="J44" s="2021"/>
      <c r="K44" s="2021"/>
      <c r="L44" s="2021"/>
      <c r="M44" s="2021"/>
      <c r="N44" s="2021"/>
      <c r="O44" s="2021"/>
      <c r="P44" s="2021"/>
      <c r="Q44" s="2022"/>
      <c r="R44" s="2020" t="s">
        <v>6</v>
      </c>
      <c r="S44" s="2021"/>
      <c r="T44" s="2021"/>
      <c r="U44" s="2021"/>
      <c r="V44" s="2021"/>
      <c r="W44" s="2021"/>
      <c r="X44" s="2021"/>
      <c r="Y44" s="2021"/>
      <c r="Z44" s="2021"/>
      <c r="AA44" s="2021"/>
      <c r="AB44" s="2021"/>
      <c r="AC44" s="2021"/>
      <c r="AD44" s="2022"/>
      <c r="AE44" s="2020" t="s">
        <v>6</v>
      </c>
      <c r="AF44" s="2021"/>
      <c r="AG44" s="2021"/>
      <c r="AH44" s="2021"/>
      <c r="AI44" s="2021"/>
      <c r="AJ44" s="2021"/>
      <c r="AK44" s="2021"/>
      <c r="AL44" s="2021"/>
      <c r="AM44" s="2021"/>
      <c r="AN44" s="2021"/>
      <c r="AO44" s="2021"/>
      <c r="AP44" s="2021"/>
      <c r="AQ44" s="2022"/>
      <c r="AR44" s="2023" t="s">
        <v>6</v>
      </c>
      <c r="AS44" s="2023"/>
      <c r="AT44" s="2023"/>
      <c r="AU44" s="2023"/>
      <c r="AV44" s="2023"/>
      <c r="AW44" s="2023"/>
      <c r="AX44" s="2023"/>
      <c r="AY44" s="2023"/>
      <c r="AZ44" s="2023"/>
      <c r="BA44" s="2023"/>
      <c r="BB44" s="2023"/>
      <c r="BC44" s="2023"/>
      <c r="BD44" s="2024"/>
      <c r="BE44" s="78"/>
      <c r="BF44" s="78"/>
      <c r="BG44" s="78"/>
    </row>
    <row r="45" spans="2:59" ht="36" hidden="1" customHeight="1">
      <c r="B45" s="2013"/>
      <c r="C45" s="2014"/>
      <c r="D45" s="2014"/>
      <c r="E45" s="2020" t="s">
        <v>6</v>
      </c>
      <c r="F45" s="2021"/>
      <c r="G45" s="2021"/>
      <c r="H45" s="2021"/>
      <c r="I45" s="2021"/>
      <c r="J45" s="2021"/>
      <c r="K45" s="2021"/>
      <c r="L45" s="2021"/>
      <c r="M45" s="2021"/>
      <c r="N45" s="2021"/>
      <c r="O45" s="2021"/>
      <c r="P45" s="2021"/>
      <c r="Q45" s="2022"/>
      <c r="R45" s="2020" t="s">
        <v>6</v>
      </c>
      <c r="S45" s="2021"/>
      <c r="T45" s="2021"/>
      <c r="U45" s="2021"/>
      <c r="V45" s="2021"/>
      <c r="W45" s="2021"/>
      <c r="X45" s="2021"/>
      <c r="Y45" s="2021"/>
      <c r="Z45" s="2021"/>
      <c r="AA45" s="2021"/>
      <c r="AB45" s="2021"/>
      <c r="AC45" s="2021"/>
      <c r="AD45" s="2022"/>
      <c r="AE45" s="2020" t="s">
        <v>6</v>
      </c>
      <c r="AF45" s="2021"/>
      <c r="AG45" s="2021"/>
      <c r="AH45" s="2021"/>
      <c r="AI45" s="2021"/>
      <c r="AJ45" s="2021"/>
      <c r="AK45" s="2021"/>
      <c r="AL45" s="2021"/>
      <c r="AM45" s="2021"/>
      <c r="AN45" s="2021"/>
      <c r="AO45" s="2021"/>
      <c r="AP45" s="2021"/>
      <c r="AQ45" s="2022"/>
      <c r="AR45" s="2023" t="s">
        <v>6</v>
      </c>
      <c r="AS45" s="2023"/>
      <c r="AT45" s="2023"/>
      <c r="AU45" s="2023"/>
      <c r="AV45" s="2023"/>
      <c r="AW45" s="2023"/>
      <c r="AX45" s="2023"/>
      <c r="AY45" s="2023"/>
      <c r="AZ45" s="2023"/>
      <c r="BA45" s="2023"/>
      <c r="BB45" s="2023"/>
      <c r="BC45" s="2023"/>
      <c r="BD45" s="2024"/>
      <c r="BE45" s="78"/>
      <c r="BF45" s="78"/>
      <c r="BG45" s="78"/>
    </row>
    <row r="46" spans="2:59" ht="36" hidden="1" customHeight="1">
      <c r="B46" s="2013"/>
      <c r="C46" s="2014"/>
      <c r="D46" s="2014"/>
      <c r="E46" s="2020" t="s">
        <v>6</v>
      </c>
      <c r="F46" s="2021"/>
      <c r="G46" s="2021"/>
      <c r="H46" s="2021"/>
      <c r="I46" s="2021"/>
      <c r="J46" s="2021"/>
      <c r="K46" s="2021"/>
      <c r="L46" s="2021"/>
      <c r="M46" s="2021"/>
      <c r="N46" s="2021"/>
      <c r="O46" s="2021"/>
      <c r="P46" s="2021"/>
      <c r="Q46" s="2022"/>
      <c r="R46" s="2020" t="s">
        <v>6</v>
      </c>
      <c r="S46" s="2021"/>
      <c r="T46" s="2021"/>
      <c r="U46" s="2021"/>
      <c r="V46" s="2021"/>
      <c r="W46" s="2021"/>
      <c r="X46" s="2021"/>
      <c r="Y46" s="2021"/>
      <c r="Z46" s="2021"/>
      <c r="AA46" s="2021"/>
      <c r="AB46" s="2021"/>
      <c r="AC46" s="2021"/>
      <c r="AD46" s="2022"/>
      <c r="AE46" s="2020" t="s">
        <v>6</v>
      </c>
      <c r="AF46" s="2021"/>
      <c r="AG46" s="2021"/>
      <c r="AH46" s="2021"/>
      <c r="AI46" s="2021"/>
      <c r="AJ46" s="2021"/>
      <c r="AK46" s="2021"/>
      <c r="AL46" s="2021"/>
      <c r="AM46" s="2021"/>
      <c r="AN46" s="2021"/>
      <c r="AO46" s="2021"/>
      <c r="AP46" s="2021"/>
      <c r="AQ46" s="2022"/>
      <c r="AR46" s="2023" t="s">
        <v>6</v>
      </c>
      <c r="AS46" s="2023"/>
      <c r="AT46" s="2023"/>
      <c r="AU46" s="2023"/>
      <c r="AV46" s="2023"/>
      <c r="AW46" s="2023"/>
      <c r="AX46" s="2023"/>
      <c r="AY46" s="2023"/>
      <c r="AZ46" s="2023"/>
      <c r="BA46" s="2023"/>
      <c r="BB46" s="2023"/>
      <c r="BC46" s="2023"/>
      <c r="BD46" s="2024"/>
      <c r="BE46" s="78"/>
      <c r="BF46" s="78"/>
      <c r="BG46" s="78"/>
    </row>
    <row r="47" spans="2:59" ht="36" hidden="1" customHeight="1">
      <c r="B47" s="2013"/>
      <c r="C47" s="2014"/>
      <c r="D47" s="2014"/>
      <c r="E47" s="2020" t="s">
        <v>6</v>
      </c>
      <c r="F47" s="2021"/>
      <c r="G47" s="2021"/>
      <c r="H47" s="2021"/>
      <c r="I47" s="2021"/>
      <c r="J47" s="2021"/>
      <c r="K47" s="2021"/>
      <c r="L47" s="2021"/>
      <c r="M47" s="2021"/>
      <c r="N47" s="2021"/>
      <c r="O47" s="2021"/>
      <c r="P47" s="2021"/>
      <c r="Q47" s="2022"/>
      <c r="R47" s="2020" t="s">
        <v>6</v>
      </c>
      <c r="S47" s="2021"/>
      <c r="T47" s="2021"/>
      <c r="U47" s="2021"/>
      <c r="V47" s="2021"/>
      <c r="W47" s="2021"/>
      <c r="X47" s="2021"/>
      <c r="Y47" s="2021"/>
      <c r="Z47" s="2021"/>
      <c r="AA47" s="2021"/>
      <c r="AB47" s="2021"/>
      <c r="AC47" s="2021"/>
      <c r="AD47" s="2022"/>
      <c r="AE47" s="2020" t="s">
        <v>6</v>
      </c>
      <c r="AF47" s="2021"/>
      <c r="AG47" s="2021"/>
      <c r="AH47" s="2021"/>
      <c r="AI47" s="2021"/>
      <c r="AJ47" s="2021"/>
      <c r="AK47" s="2021"/>
      <c r="AL47" s="2021"/>
      <c r="AM47" s="2021"/>
      <c r="AN47" s="2021"/>
      <c r="AO47" s="2021"/>
      <c r="AP47" s="2021"/>
      <c r="AQ47" s="2022"/>
      <c r="AR47" s="2023" t="s">
        <v>6</v>
      </c>
      <c r="AS47" s="2023"/>
      <c r="AT47" s="2023"/>
      <c r="AU47" s="2023"/>
      <c r="AV47" s="2023"/>
      <c r="AW47" s="2023"/>
      <c r="AX47" s="2023"/>
      <c r="AY47" s="2023"/>
      <c r="AZ47" s="2023"/>
      <c r="BA47" s="2023"/>
      <c r="BB47" s="2023"/>
      <c r="BC47" s="2023"/>
      <c r="BD47" s="2024"/>
      <c r="BE47" s="78"/>
      <c r="BF47" s="78"/>
      <c r="BG47" s="78"/>
    </row>
    <row r="48" spans="2:59" ht="36" hidden="1" customHeight="1">
      <c r="B48" s="2013"/>
      <c r="C48" s="2014"/>
      <c r="D48" s="2014"/>
      <c r="E48" s="2020" t="s">
        <v>6</v>
      </c>
      <c r="F48" s="2021"/>
      <c r="G48" s="2021"/>
      <c r="H48" s="2021"/>
      <c r="I48" s="2021"/>
      <c r="J48" s="2021"/>
      <c r="K48" s="2021"/>
      <c r="L48" s="2021"/>
      <c r="M48" s="2021"/>
      <c r="N48" s="2021"/>
      <c r="O48" s="2021"/>
      <c r="P48" s="2021"/>
      <c r="Q48" s="2022"/>
      <c r="R48" s="2020" t="s">
        <v>6</v>
      </c>
      <c r="S48" s="2021"/>
      <c r="T48" s="2021"/>
      <c r="U48" s="2021"/>
      <c r="V48" s="2021"/>
      <c r="W48" s="2021"/>
      <c r="X48" s="2021"/>
      <c r="Y48" s="2021"/>
      <c r="Z48" s="2021"/>
      <c r="AA48" s="2021"/>
      <c r="AB48" s="2021"/>
      <c r="AC48" s="2021"/>
      <c r="AD48" s="2022"/>
      <c r="AE48" s="2020" t="s">
        <v>6</v>
      </c>
      <c r="AF48" s="2021"/>
      <c r="AG48" s="2021"/>
      <c r="AH48" s="2021"/>
      <c r="AI48" s="2021"/>
      <c r="AJ48" s="2021"/>
      <c r="AK48" s="2021"/>
      <c r="AL48" s="2021"/>
      <c r="AM48" s="2021"/>
      <c r="AN48" s="2021"/>
      <c r="AO48" s="2021"/>
      <c r="AP48" s="2021"/>
      <c r="AQ48" s="2022"/>
      <c r="AR48" s="2023" t="s">
        <v>6</v>
      </c>
      <c r="AS48" s="2023"/>
      <c r="AT48" s="2023"/>
      <c r="AU48" s="2023"/>
      <c r="AV48" s="2023"/>
      <c r="AW48" s="2023"/>
      <c r="AX48" s="2023"/>
      <c r="AY48" s="2023"/>
      <c r="AZ48" s="2023"/>
      <c r="BA48" s="2023"/>
      <c r="BB48" s="2023"/>
      <c r="BC48" s="2023"/>
      <c r="BD48" s="2024"/>
      <c r="BE48" s="78"/>
      <c r="BF48" s="78"/>
      <c r="BG48" s="78"/>
    </row>
    <row r="49" spans="2:71" ht="36" hidden="1" customHeight="1">
      <c r="B49" s="2013"/>
      <c r="C49" s="2014"/>
      <c r="D49" s="2014"/>
      <c r="E49" s="2020" t="s">
        <v>6</v>
      </c>
      <c r="F49" s="2021"/>
      <c r="G49" s="2021"/>
      <c r="H49" s="2021"/>
      <c r="I49" s="2021"/>
      <c r="J49" s="2021"/>
      <c r="K49" s="2021"/>
      <c r="L49" s="2021"/>
      <c r="M49" s="2021"/>
      <c r="N49" s="2021"/>
      <c r="O49" s="2021"/>
      <c r="P49" s="2021"/>
      <c r="Q49" s="2022"/>
      <c r="R49" s="2020" t="s">
        <v>6</v>
      </c>
      <c r="S49" s="2021"/>
      <c r="T49" s="2021"/>
      <c r="U49" s="2021"/>
      <c r="V49" s="2021"/>
      <c r="W49" s="2021"/>
      <c r="X49" s="2021"/>
      <c r="Y49" s="2021"/>
      <c r="Z49" s="2021"/>
      <c r="AA49" s="2021"/>
      <c r="AB49" s="2021"/>
      <c r="AC49" s="2021"/>
      <c r="AD49" s="2022"/>
      <c r="AE49" s="2020" t="s">
        <v>6</v>
      </c>
      <c r="AF49" s="2021"/>
      <c r="AG49" s="2021"/>
      <c r="AH49" s="2021"/>
      <c r="AI49" s="2021"/>
      <c r="AJ49" s="2021"/>
      <c r="AK49" s="2021"/>
      <c r="AL49" s="2021"/>
      <c r="AM49" s="2021"/>
      <c r="AN49" s="2021"/>
      <c r="AO49" s="2021"/>
      <c r="AP49" s="2021"/>
      <c r="AQ49" s="2022"/>
      <c r="AR49" s="2023" t="s">
        <v>6</v>
      </c>
      <c r="AS49" s="2023"/>
      <c r="AT49" s="2023"/>
      <c r="AU49" s="2023"/>
      <c r="AV49" s="2023"/>
      <c r="AW49" s="2023"/>
      <c r="AX49" s="2023"/>
      <c r="AY49" s="2023"/>
      <c r="AZ49" s="2023"/>
      <c r="BA49" s="2023"/>
      <c r="BB49" s="2023"/>
      <c r="BC49" s="2023"/>
      <c r="BD49" s="2024"/>
      <c r="BE49" s="78"/>
      <c r="BF49" s="78"/>
      <c r="BG49" s="78"/>
    </row>
    <row r="50" spans="2:71" ht="36" hidden="1" customHeight="1">
      <c r="B50" s="2013"/>
      <c r="C50" s="2014"/>
      <c r="D50" s="2014"/>
      <c r="E50" s="2020" t="s">
        <v>6</v>
      </c>
      <c r="F50" s="2021"/>
      <c r="G50" s="2021"/>
      <c r="H50" s="2021"/>
      <c r="I50" s="2021"/>
      <c r="J50" s="2021"/>
      <c r="K50" s="2021"/>
      <c r="L50" s="2021"/>
      <c r="M50" s="2021"/>
      <c r="N50" s="2021"/>
      <c r="O50" s="2021"/>
      <c r="P50" s="2021"/>
      <c r="Q50" s="2022"/>
      <c r="R50" s="2020" t="s">
        <v>6</v>
      </c>
      <c r="S50" s="2021"/>
      <c r="T50" s="2021"/>
      <c r="U50" s="2021"/>
      <c r="V50" s="2021"/>
      <c r="W50" s="2021"/>
      <c r="X50" s="2021"/>
      <c r="Y50" s="2021"/>
      <c r="Z50" s="2021"/>
      <c r="AA50" s="2021"/>
      <c r="AB50" s="2021"/>
      <c r="AC50" s="2021"/>
      <c r="AD50" s="2022"/>
      <c r="AE50" s="2020" t="s">
        <v>6</v>
      </c>
      <c r="AF50" s="2021"/>
      <c r="AG50" s="2021"/>
      <c r="AH50" s="2021"/>
      <c r="AI50" s="2021"/>
      <c r="AJ50" s="2021"/>
      <c r="AK50" s="2021"/>
      <c r="AL50" s="2021"/>
      <c r="AM50" s="2021"/>
      <c r="AN50" s="2021"/>
      <c r="AO50" s="2021"/>
      <c r="AP50" s="2021"/>
      <c r="AQ50" s="2022"/>
      <c r="AR50" s="2023" t="s">
        <v>6</v>
      </c>
      <c r="AS50" s="2023"/>
      <c r="AT50" s="2023"/>
      <c r="AU50" s="2023"/>
      <c r="AV50" s="2023"/>
      <c r="AW50" s="2023"/>
      <c r="AX50" s="2023"/>
      <c r="AY50" s="2023"/>
      <c r="AZ50" s="2023"/>
      <c r="BA50" s="2023"/>
      <c r="BB50" s="2023"/>
      <c r="BC50" s="2023"/>
      <c r="BD50" s="2024"/>
      <c r="BE50" s="78"/>
      <c r="BF50" s="78"/>
      <c r="BG50" s="78"/>
    </row>
    <row r="51" spans="2:71" ht="36" hidden="1" customHeight="1">
      <c r="B51" s="2013"/>
      <c r="C51" s="2014"/>
      <c r="D51" s="2014"/>
      <c r="E51" s="2020" t="s">
        <v>6</v>
      </c>
      <c r="F51" s="2021"/>
      <c r="G51" s="2021"/>
      <c r="H51" s="2021"/>
      <c r="I51" s="2021"/>
      <c r="J51" s="2021"/>
      <c r="K51" s="2021"/>
      <c r="L51" s="2021"/>
      <c r="M51" s="2021"/>
      <c r="N51" s="2021"/>
      <c r="O51" s="2021"/>
      <c r="P51" s="2021"/>
      <c r="Q51" s="2022"/>
      <c r="R51" s="2020" t="s">
        <v>6</v>
      </c>
      <c r="S51" s="2021"/>
      <c r="T51" s="2021"/>
      <c r="U51" s="2021"/>
      <c r="V51" s="2021"/>
      <c r="W51" s="2021"/>
      <c r="X51" s="2021"/>
      <c r="Y51" s="2021"/>
      <c r="Z51" s="2021"/>
      <c r="AA51" s="2021"/>
      <c r="AB51" s="2021"/>
      <c r="AC51" s="2021"/>
      <c r="AD51" s="2022"/>
      <c r="AE51" s="2020" t="s">
        <v>6</v>
      </c>
      <c r="AF51" s="2021"/>
      <c r="AG51" s="2021"/>
      <c r="AH51" s="2021"/>
      <c r="AI51" s="2021"/>
      <c r="AJ51" s="2021"/>
      <c r="AK51" s="2021"/>
      <c r="AL51" s="2021"/>
      <c r="AM51" s="2021"/>
      <c r="AN51" s="2021"/>
      <c r="AO51" s="2021"/>
      <c r="AP51" s="2021"/>
      <c r="AQ51" s="2022"/>
      <c r="AR51" s="2023" t="s">
        <v>6</v>
      </c>
      <c r="AS51" s="2023"/>
      <c r="AT51" s="2023"/>
      <c r="AU51" s="2023"/>
      <c r="AV51" s="2023"/>
      <c r="AW51" s="2023"/>
      <c r="AX51" s="2023"/>
      <c r="AY51" s="2023"/>
      <c r="AZ51" s="2023"/>
      <c r="BA51" s="2023"/>
      <c r="BB51" s="2023"/>
      <c r="BC51" s="2023"/>
      <c r="BD51" s="2024"/>
      <c r="BE51" s="78"/>
      <c r="BF51" s="78"/>
      <c r="BG51" s="78"/>
    </row>
    <row r="52" spans="2:71" ht="36" hidden="1" customHeight="1">
      <c r="B52" s="2013"/>
      <c r="C52" s="2014"/>
      <c r="D52" s="2014"/>
      <c r="E52" s="2020" t="s">
        <v>6</v>
      </c>
      <c r="F52" s="2021"/>
      <c r="G52" s="2021"/>
      <c r="H52" s="2021"/>
      <c r="I52" s="2021"/>
      <c r="J52" s="2021"/>
      <c r="K52" s="2021"/>
      <c r="L52" s="2021"/>
      <c r="M52" s="2021"/>
      <c r="N52" s="2021"/>
      <c r="O52" s="2021"/>
      <c r="P52" s="2021"/>
      <c r="Q52" s="2022"/>
      <c r="R52" s="2020" t="s">
        <v>6</v>
      </c>
      <c r="S52" s="2021"/>
      <c r="T52" s="2021"/>
      <c r="U52" s="2021"/>
      <c r="V52" s="2021"/>
      <c r="W52" s="2021"/>
      <c r="X52" s="2021"/>
      <c r="Y52" s="2021"/>
      <c r="Z52" s="2021"/>
      <c r="AA52" s="2021"/>
      <c r="AB52" s="2021"/>
      <c r="AC52" s="2021"/>
      <c r="AD52" s="2022"/>
      <c r="AE52" s="2020" t="s">
        <v>6</v>
      </c>
      <c r="AF52" s="2021"/>
      <c r="AG52" s="2021"/>
      <c r="AH52" s="2021"/>
      <c r="AI52" s="2021"/>
      <c r="AJ52" s="2021"/>
      <c r="AK52" s="2021"/>
      <c r="AL52" s="2021"/>
      <c r="AM52" s="2021"/>
      <c r="AN52" s="2021"/>
      <c r="AO52" s="2021"/>
      <c r="AP52" s="2021"/>
      <c r="AQ52" s="2022"/>
      <c r="AR52" s="2023" t="s">
        <v>6</v>
      </c>
      <c r="AS52" s="2023"/>
      <c r="AT52" s="2023"/>
      <c r="AU52" s="2023"/>
      <c r="AV52" s="2023"/>
      <c r="AW52" s="2023"/>
      <c r="AX52" s="2023"/>
      <c r="AY52" s="2023"/>
      <c r="AZ52" s="2023"/>
      <c r="BA52" s="2023"/>
      <c r="BB52" s="2023"/>
      <c r="BC52" s="2023"/>
      <c r="BD52" s="2024"/>
      <c r="BE52" s="78"/>
      <c r="BF52" s="78"/>
      <c r="BG52" s="78"/>
    </row>
    <row r="53" spans="2:71" ht="36" hidden="1" customHeight="1">
      <c r="B53" s="2013"/>
      <c r="C53" s="2014"/>
      <c r="D53" s="2014"/>
      <c r="E53" s="2020" t="s">
        <v>6</v>
      </c>
      <c r="F53" s="2021"/>
      <c r="G53" s="2021"/>
      <c r="H53" s="2021"/>
      <c r="I53" s="2021"/>
      <c r="J53" s="2021"/>
      <c r="K53" s="2021"/>
      <c r="L53" s="2021"/>
      <c r="M53" s="2021"/>
      <c r="N53" s="2021"/>
      <c r="O53" s="2021"/>
      <c r="P53" s="2021"/>
      <c r="Q53" s="2022"/>
      <c r="R53" s="2020" t="s">
        <v>6</v>
      </c>
      <c r="S53" s="2021"/>
      <c r="T53" s="2021"/>
      <c r="U53" s="2021"/>
      <c r="V53" s="2021"/>
      <c r="W53" s="2021"/>
      <c r="X53" s="2021"/>
      <c r="Y53" s="2021"/>
      <c r="Z53" s="2021"/>
      <c r="AA53" s="2021"/>
      <c r="AB53" s="2021"/>
      <c r="AC53" s="2021"/>
      <c r="AD53" s="2022"/>
      <c r="AE53" s="2020" t="s">
        <v>6</v>
      </c>
      <c r="AF53" s="2021"/>
      <c r="AG53" s="2021"/>
      <c r="AH53" s="2021"/>
      <c r="AI53" s="2021"/>
      <c r="AJ53" s="2021"/>
      <c r="AK53" s="2021"/>
      <c r="AL53" s="2021"/>
      <c r="AM53" s="2021"/>
      <c r="AN53" s="2021"/>
      <c r="AO53" s="2021"/>
      <c r="AP53" s="2021"/>
      <c r="AQ53" s="2022"/>
      <c r="AR53" s="2023" t="s">
        <v>6</v>
      </c>
      <c r="AS53" s="2023"/>
      <c r="AT53" s="2023"/>
      <c r="AU53" s="2023"/>
      <c r="AV53" s="2023"/>
      <c r="AW53" s="2023"/>
      <c r="AX53" s="2023"/>
      <c r="AY53" s="2023"/>
      <c r="AZ53" s="2023"/>
      <c r="BA53" s="2023"/>
      <c r="BB53" s="2023"/>
      <c r="BC53" s="2023"/>
      <c r="BD53" s="2024"/>
      <c r="BE53" s="78"/>
      <c r="BF53" s="78"/>
      <c r="BG53" s="78"/>
    </row>
    <row r="54" spans="2:71" ht="36" hidden="1" customHeight="1" thickBot="1">
      <c r="B54" s="2013"/>
      <c r="C54" s="2014"/>
      <c r="D54" s="2014"/>
      <c r="E54" s="2020" t="s">
        <v>6</v>
      </c>
      <c r="F54" s="2021"/>
      <c r="G54" s="2021"/>
      <c r="H54" s="2021"/>
      <c r="I54" s="2021"/>
      <c r="J54" s="2021"/>
      <c r="K54" s="2021"/>
      <c r="L54" s="2021"/>
      <c r="M54" s="2021"/>
      <c r="N54" s="2021"/>
      <c r="O54" s="2021"/>
      <c r="P54" s="2021"/>
      <c r="Q54" s="2022"/>
      <c r="R54" s="2034" t="s">
        <v>6</v>
      </c>
      <c r="S54" s="2035"/>
      <c r="T54" s="2035"/>
      <c r="U54" s="2035"/>
      <c r="V54" s="2035"/>
      <c r="W54" s="2035"/>
      <c r="X54" s="2035"/>
      <c r="Y54" s="2035"/>
      <c r="Z54" s="2035"/>
      <c r="AA54" s="2035"/>
      <c r="AB54" s="2035"/>
      <c r="AC54" s="2035"/>
      <c r="AD54" s="2036"/>
      <c r="AE54" s="2020" t="s">
        <v>6</v>
      </c>
      <c r="AF54" s="2021"/>
      <c r="AG54" s="2021"/>
      <c r="AH54" s="2021"/>
      <c r="AI54" s="2021"/>
      <c r="AJ54" s="2021"/>
      <c r="AK54" s="2021"/>
      <c r="AL54" s="2021"/>
      <c r="AM54" s="2021"/>
      <c r="AN54" s="2021"/>
      <c r="AO54" s="2021"/>
      <c r="AP54" s="2021"/>
      <c r="AQ54" s="2022"/>
      <c r="AR54" s="2023" t="s">
        <v>6</v>
      </c>
      <c r="AS54" s="2023"/>
      <c r="AT54" s="2023"/>
      <c r="AU54" s="2023"/>
      <c r="AV54" s="2023"/>
      <c r="AW54" s="2023"/>
      <c r="AX54" s="2023"/>
      <c r="AY54" s="2023"/>
      <c r="AZ54" s="2023"/>
      <c r="BA54" s="2023"/>
      <c r="BB54" s="2023"/>
      <c r="BC54" s="2023"/>
      <c r="BD54" s="2024"/>
      <c r="BE54" s="78"/>
      <c r="BF54" s="78"/>
      <c r="BG54" s="78"/>
    </row>
    <row r="55" spans="2:71" ht="36" customHeight="1">
      <c r="B55" s="2009" t="s">
        <v>3114</v>
      </c>
      <c r="C55" s="2010"/>
      <c r="D55" s="2010"/>
      <c r="E55" s="2015" t="s">
        <v>7285</v>
      </c>
      <c r="F55" s="2016"/>
      <c r="G55" s="2016"/>
      <c r="H55" s="2016"/>
      <c r="I55" s="2016"/>
      <c r="J55" s="2016"/>
      <c r="K55" s="2016"/>
      <c r="L55" s="2016"/>
      <c r="M55" s="2016"/>
      <c r="N55" s="2016"/>
      <c r="O55" s="2016"/>
      <c r="P55" s="2016"/>
      <c r="Q55" s="2017"/>
      <c r="R55" s="2015" t="s">
        <v>7286</v>
      </c>
      <c r="S55" s="2016"/>
      <c r="T55" s="2016"/>
      <c r="U55" s="2016"/>
      <c r="V55" s="2016"/>
      <c r="W55" s="2016"/>
      <c r="X55" s="2016"/>
      <c r="Y55" s="2016"/>
      <c r="Z55" s="2016"/>
      <c r="AA55" s="2016"/>
      <c r="AB55" s="2016"/>
      <c r="AC55" s="2016"/>
      <c r="AD55" s="2017"/>
      <c r="AE55" s="2015" t="s">
        <v>7287</v>
      </c>
      <c r="AF55" s="2016"/>
      <c r="AG55" s="2016"/>
      <c r="AH55" s="2016"/>
      <c r="AI55" s="2016"/>
      <c r="AJ55" s="2016"/>
      <c r="AK55" s="2016"/>
      <c r="AL55" s="2016"/>
      <c r="AM55" s="2016"/>
      <c r="AN55" s="2016"/>
      <c r="AO55" s="2016"/>
      <c r="AP55" s="2016"/>
      <c r="AQ55" s="2017"/>
      <c r="AR55" s="2015" t="s">
        <v>7288</v>
      </c>
      <c r="AS55" s="2016"/>
      <c r="AT55" s="2016"/>
      <c r="AU55" s="2016"/>
      <c r="AV55" s="2016"/>
      <c r="AW55" s="2016"/>
      <c r="AX55" s="2016"/>
      <c r="AY55" s="2016"/>
      <c r="AZ55" s="2016"/>
      <c r="BA55" s="2016"/>
      <c r="BB55" s="2016"/>
      <c r="BC55" s="2016"/>
      <c r="BD55" s="2040"/>
      <c r="BE55" s="78"/>
      <c r="BF55" s="78"/>
      <c r="BG55" s="78"/>
      <c r="BM55" s="611"/>
    </row>
    <row r="56" spans="2:71" ht="36" customHeight="1">
      <c r="B56" s="2011"/>
      <c r="C56" s="2012"/>
      <c r="D56" s="2012"/>
      <c r="E56" s="2020"/>
      <c r="F56" s="2021"/>
      <c r="G56" s="2021"/>
      <c r="H56" s="2021"/>
      <c r="I56" s="2021"/>
      <c r="J56" s="2021"/>
      <c r="K56" s="2021"/>
      <c r="L56" s="2021"/>
      <c r="M56" s="2021"/>
      <c r="N56" s="2021"/>
      <c r="O56" s="2021"/>
      <c r="P56" s="2021"/>
      <c r="Q56" s="2022"/>
      <c r="R56" s="2020"/>
      <c r="S56" s="2021"/>
      <c r="T56" s="2021"/>
      <c r="U56" s="2021"/>
      <c r="V56" s="2021"/>
      <c r="W56" s="2021"/>
      <c r="X56" s="2021"/>
      <c r="Y56" s="2021"/>
      <c r="Z56" s="2021"/>
      <c r="AA56" s="2021"/>
      <c r="AB56" s="2021"/>
      <c r="AC56" s="2021"/>
      <c r="AD56" s="2022"/>
      <c r="AE56" s="2020"/>
      <c r="AF56" s="2021"/>
      <c r="AG56" s="2021"/>
      <c r="AH56" s="2021"/>
      <c r="AI56" s="2021"/>
      <c r="AJ56" s="2021"/>
      <c r="AK56" s="2021"/>
      <c r="AL56" s="2021"/>
      <c r="AM56" s="2021"/>
      <c r="AN56" s="2021"/>
      <c r="AO56" s="2021"/>
      <c r="AP56" s="2021"/>
      <c r="AQ56" s="2022"/>
      <c r="AR56" s="2020"/>
      <c r="AS56" s="2021"/>
      <c r="AT56" s="2021"/>
      <c r="AU56" s="2021"/>
      <c r="AV56" s="2021"/>
      <c r="AW56" s="2021"/>
      <c r="AX56" s="2021"/>
      <c r="AY56" s="2021"/>
      <c r="AZ56" s="2021"/>
      <c r="BA56" s="2021"/>
      <c r="BB56" s="2021"/>
      <c r="BC56" s="2021"/>
      <c r="BD56" s="2037"/>
      <c r="BE56" s="78"/>
      <c r="BF56" s="78"/>
      <c r="BG56" s="78"/>
    </row>
    <row r="57" spans="2:71" ht="36" customHeight="1">
      <c r="B57" s="2011"/>
      <c r="C57" s="2012"/>
      <c r="D57" s="2012"/>
      <c r="E57" s="2020"/>
      <c r="F57" s="2021"/>
      <c r="G57" s="2021"/>
      <c r="H57" s="2021"/>
      <c r="I57" s="2021"/>
      <c r="J57" s="2021"/>
      <c r="K57" s="2021"/>
      <c r="L57" s="2021"/>
      <c r="M57" s="2021"/>
      <c r="N57" s="2021"/>
      <c r="O57" s="2021"/>
      <c r="P57" s="2021"/>
      <c r="Q57" s="2022"/>
      <c r="R57" s="2020"/>
      <c r="S57" s="2021"/>
      <c r="T57" s="2021"/>
      <c r="U57" s="2021"/>
      <c r="V57" s="2021"/>
      <c r="W57" s="2021"/>
      <c r="X57" s="2021"/>
      <c r="Y57" s="2021"/>
      <c r="Z57" s="2021"/>
      <c r="AA57" s="2021"/>
      <c r="AB57" s="2021"/>
      <c r="AC57" s="2021"/>
      <c r="AD57" s="2022"/>
      <c r="AE57" s="2020"/>
      <c r="AF57" s="2021"/>
      <c r="AG57" s="2021"/>
      <c r="AH57" s="2021"/>
      <c r="AI57" s="2021"/>
      <c r="AJ57" s="2021"/>
      <c r="AK57" s="2021"/>
      <c r="AL57" s="2021"/>
      <c r="AM57" s="2021"/>
      <c r="AN57" s="2021"/>
      <c r="AO57" s="2021"/>
      <c r="AP57" s="2021"/>
      <c r="AQ57" s="2022"/>
      <c r="AR57" s="2020" t="s">
        <v>6</v>
      </c>
      <c r="AS57" s="2021"/>
      <c r="AT57" s="2021"/>
      <c r="AU57" s="2021"/>
      <c r="AV57" s="2021"/>
      <c r="AW57" s="2021"/>
      <c r="AX57" s="2021"/>
      <c r="AY57" s="2021"/>
      <c r="AZ57" s="2021"/>
      <c r="BA57" s="2021"/>
      <c r="BB57" s="2021"/>
      <c r="BC57" s="2021"/>
      <c r="BD57" s="2037"/>
      <c r="BE57" s="78"/>
      <c r="BF57" s="78"/>
      <c r="BG57" s="78"/>
    </row>
    <row r="58" spans="2:71" ht="36" customHeight="1">
      <c r="B58" s="2011"/>
      <c r="C58" s="2012"/>
      <c r="D58" s="2012"/>
      <c r="E58" s="2020"/>
      <c r="F58" s="2021"/>
      <c r="G58" s="2021"/>
      <c r="H58" s="2021"/>
      <c r="I58" s="2021"/>
      <c r="J58" s="2021"/>
      <c r="K58" s="2021"/>
      <c r="L58" s="2021"/>
      <c r="M58" s="2021"/>
      <c r="N58" s="2021"/>
      <c r="O58" s="2021"/>
      <c r="P58" s="2021"/>
      <c r="Q58" s="2022"/>
      <c r="R58" s="2020"/>
      <c r="S58" s="2021"/>
      <c r="T58" s="2021"/>
      <c r="U58" s="2021"/>
      <c r="V58" s="2021"/>
      <c r="W58" s="2021"/>
      <c r="X58" s="2021"/>
      <c r="Y58" s="2021"/>
      <c r="Z58" s="2021"/>
      <c r="AA58" s="2021"/>
      <c r="AB58" s="2021"/>
      <c r="AC58" s="2021"/>
      <c r="AD58" s="2022"/>
      <c r="AE58" s="2020"/>
      <c r="AF58" s="2021"/>
      <c r="AG58" s="2021"/>
      <c r="AH58" s="2021"/>
      <c r="AI58" s="2021"/>
      <c r="AJ58" s="2021"/>
      <c r="AK58" s="2021"/>
      <c r="AL58" s="2021"/>
      <c r="AM58" s="2021"/>
      <c r="AN58" s="2021"/>
      <c r="AO58" s="2021"/>
      <c r="AP58" s="2021"/>
      <c r="AQ58" s="2022"/>
      <c r="AR58" s="2020" t="s">
        <v>6</v>
      </c>
      <c r="AS58" s="2021"/>
      <c r="AT58" s="2021"/>
      <c r="AU58" s="2021"/>
      <c r="AV58" s="2021"/>
      <c r="AW58" s="2021"/>
      <c r="AX58" s="2021"/>
      <c r="AY58" s="2021"/>
      <c r="AZ58" s="2021"/>
      <c r="BA58" s="2021"/>
      <c r="BB58" s="2021"/>
      <c r="BC58" s="2021"/>
      <c r="BD58" s="2037"/>
      <c r="BE58" s="78"/>
      <c r="BF58" s="78"/>
      <c r="BG58" s="78"/>
    </row>
    <row r="59" spans="2:71" ht="36" customHeight="1">
      <c r="B59" s="2011"/>
      <c r="C59" s="2012"/>
      <c r="D59" s="2012"/>
      <c r="E59" s="2020"/>
      <c r="F59" s="2021"/>
      <c r="G59" s="2021"/>
      <c r="H59" s="2021"/>
      <c r="I59" s="2021"/>
      <c r="J59" s="2021"/>
      <c r="K59" s="2021"/>
      <c r="L59" s="2021"/>
      <c r="M59" s="2021"/>
      <c r="N59" s="2021"/>
      <c r="O59" s="2021"/>
      <c r="P59" s="2021"/>
      <c r="Q59" s="2022"/>
      <c r="R59" s="2020"/>
      <c r="S59" s="2021"/>
      <c r="T59" s="2021"/>
      <c r="U59" s="2021"/>
      <c r="V59" s="2021"/>
      <c r="W59" s="2021"/>
      <c r="X59" s="2021"/>
      <c r="Y59" s="2021"/>
      <c r="Z59" s="2021"/>
      <c r="AA59" s="2021"/>
      <c r="AB59" s="2021"/>
      <c r="AC59" s="2021"/>
      <c r="AD59" s="2022"/>
      <c r="AE59" s="2020"/>
      <c r="AF59" s="2021"/>
      <c r="AG59" s="2021"/>
      <c r="AH59" s="2021"/>
      <c r="AI59" s="2021"/>
      <c r="AJ59" s="2021"/>
      <c r="AK59" s="2021"/>
      <c r="AL59" s="2021"/>
      <c r="AM59" s="2021"/>
      <c r="AN59" s="2021"/>
      <c r="AO59" s="2021"/>
      <c r="AP59" s="2021"/>
      <c r="AQ59" s="2022"/>
      <c r="AR59" s="2020" t="s">
        <v>6</v>
      </c>
      <c r="AS59" s="2021"/>
      <c r="AT59" s="2021"/>
      <c r="AU59" s="2021"/>
      <c r="AV59" s="2021"/>
      <c r="AW59" s="2021"/>
      <c r="AX59" s="2021"/>
      <c r="AY59" s="2021"/>
      <c r="AZ59" s="2021"/>
      <c r="BA59" s="2021"/>
      <c r="BB59" s="2021"/>
      <c r="BC59" s="2021"/>
      <c r="BD59" s="2037"/>
      <c r="BE59" s="78"/>
      <c r="BF59" s="78"/>
      <c r="BG59" s="78"/>
    </row>
    <row r="60" spans="2:71" ht="36" customHeight="1">
      <c r="B60" s="2011"/>
      <c r="C60" s="2012"/>
      <c r="D60" s="2012"/>
      <c r="E60" s="2020"/>
      <c r="F60" s="2021"/>
      <c r="G60" s="2021"/>
      <c r="H60" s="2021"/>
      <c r="I60" s="2021"/>
      <c r="J60" s="2021"/>
      <c r="K60" s="2021"/>
      <c r="L60" s="2021"/>
      <c r="M60" s="2021"/>
      <c r="N60" s="2021"/>
      <c r="O60" s="2021"/>
      <c r="P60" s="2021"/>
      <c r="Q60" s="2022"/>
      <c r="R60" s="2020"/>
      <c r="S60" s="2021"/>
      <c r="T60" s="2021"/>
      <c r="U60" s="2021"/>
      <c r="V60" s="2021"/>
      <c r="W60" s="2021"/>
      <c r="X60" s="2021"/>
      <c r="Y60" s="2021"/>
      <c r="Z60" s="2021"/>
      <c r="AA60" s="2021"/>
      <c r="AB60" s="2021"/>
      <c r="AC60" s="2021"/>
      <c r="AD60" s="2022"/>
      <c r="AE60" s="2020"/>
      <c r="AF60" s="2021"/>
      <c r="AG60" s="2021"/>
      <c r="AH60" s="2021"/>
      <c r="AI60" s="2021"/>
      <c r="AJ60" s="2021"/>
      <c r="AK60" s="2021"/>
      <c r="AL60" s="2021"/>
      <c r="AM60" s="2021"/>
      <c r="AN60" s="2021"/>
      <c r="AO60" s="2021"/>
      <c r="AP60" s="2021"/>
      <c r="AQ60" s="2022"/>
      <c r="AR60" s="2020" t="s">
        <v>6</v>
      </c>
      <c r="AS60" s="2021"/>
      <c r="AT60" s="2021"/>
      <c r="AU60" s="2021"/>
      <c r="AV60" s="2021"/>
      <c r="AW60" s="2021"/>
      <c r="AX60" s="2021"/>
      <c r="AY60" s="2021"/>
      <c r="AZ60" s="2021"/>
      <c r="BA60" s="2021"/>
      <c r="BB60" s="2021"/>
      <c r="BC60" s="2021"/>
      <c r="BD60" s="2037"/>
      <c r="BE60" s="78"/>
      <c r="BF60" s="78"/>
      <c r="BG60" s="78"/>
    </row>
    <row r="61" spans="2:71" ht="36" customHeight="1">
      <c r="B61" s="2011"/>
      <c r="C61" s="2012"/>
      <c r="D61" s="2012"/>
      <c r="E61" s="2020"/>
      <c r="F61" s="2021"/>
      <c r="G61" s="2021"/>
      <c r="H61" s="2021"/>
      <c r="I61" s="2021"/>
      <c r="J61" s="2021"/>
      <c r="K61" s="2021"/>
      <c r="L61" s="2021"/>
      <c r="M61" s="2021"/>
      <c r="N61" s="2021"/>
      <c r="O61" s="2021"/>
      <c r="P61" s="2021"/>
      <c r="Q61" s="2022"/>
      <c r="R61" s="2020"/>
      <c r="S61" s="2021"/>
      <c r="T61" s="2021"/>
      <c r="U61" s="2021"/>
      <c r="V61" s="2021"/>
      <c r="W61" s="2021"/>
      <c r="X61" s="2021"/>
      <c r="Y61" s="2021"/>
      <c r="Z61" s="2021"/>
      <c r="AA61" s="2021"/>
      <c r="AB61" s="2021"/>
      <c r="AC61" s="2021"/>
      <c r="AD61" s="2022"/>
      <c r="AE61" s="2020"/>
      <c r="AF61" s="2021"/>
      <c r="AG61" s="2021"/>
      <c r="AH61" s="2021"/>
      <c r="AI61" s="2021"/>
      <c r="AJ61" s="2021"/>
      <c r="AK61" s="2021"/>
      <c r="AL61" s="2021"/>
      <c r="AM61" s="2021"/>
      <c r="AN61" s="2021"/>
      <c r="AO61" s="2021"/>
      <c r="AP61" s="2021"/>
      <c r="AQ61" s="2022"/>
      <c r="AR61" s="2020" t="s">
        <v>6</v>
      </c>
      <c r="AS61" s="2021"/>
      <c r="AT61" s="2021"/>
      <c r="AU61" s="2021"/>
      <c r="AV61" s="2021"/>
      <c r="AW61" s="2021"/>
      <c r="AX61" s="2021"/>
      <c r="AY61" s="2021"/>
      <c r="AZ61" s="2021"/>
      <c r="BA61" s="2021"/>
      <c r="BB61" s="2021"/>
      <c r="BC61" s="2021"/>
      <c r="BD61" s="2037"/>
      <c r="BE61" s="78"/>
      <c r="BF61" s="78"/>
      <c r="BG61" s="78"/>
    </row>
    <row r="62" spans="2:71" ht="36" customHeight="1">
      <c r="B62" s="2011"/>
      <c r="C62" s="2012"/>
      <c r="D62" s="2012"/>
      <c r="E62" s="2020" t="s">
        <v>6</v>
      </c>
      <c r="F62" s="2021"/>
      <c r="G62" s="2021"/>
      <c r="H62" s="2021"/>
      <c r="I62" s="2021"/>
      <c r="J62" s="2021"/>
      <c r="K62" s="2021"/>
      <c r="L62" s="2021"/>
      <c r="M62" s="2021"/>
      <c r="N62" s="2021"/>
      <c r="O62" s="2021"/>
      <c r="P62" s="2021"/>
      <c r="Q62" s="2022"/>
      <c r="R62" s="2020" t="s">
        <v>6</v>
      </c>
      <c r="S62" s="2021"/>
      <c r="T62" s="2021"/>
      <c r="U62" s="2021"/>
      <c r="V62" s="2021"/>
      <c r="W62" s="2021"/>
      <c r="X62" s="2021"/>
      <c r="Y62" s="2021"/>
      <c r="Z62" s="2021"/>
      <c r="AA62" s="2021"/>
      <c r="AB62" s="2021"/>
      <c r="AC62" s="2021"/>
      <c r="AD62" s="2022"/>
      <c r="AE62" s="2020" t="s">
        <v>6</v>
      </c>
      <c r="AF62" s="2021"/>
      <c r="AG62" s="2021"/>
      <c r="AH62" s="2021"/>
      <c r="AI62" s="2021"/>
      <c r="AJ62" s="2021"/>
      <c r="AK62" s="2021"/>
      <c r="AL62" s="2021"/>
      <c r="AM62" s="2021"/>
      <c r="AN62" s="2021"/>
      <c r="AO62" s="2021"/>
      <c r="AP62" s="2021"/>
      <c r="AQ62" s="2022"/>
      <c r="AR62" s="2020" t="s">
        <v>6</v>
      </c>
      <c r="AS62" s="2021"/>
      <c r="AT62" s="2021"/>
      <c r="AU62" s="2021"/>
      <c r="AV62" s="2021"/>
      <c r="AW62" s="2021"/>
      <c r="AX62" s="2021"/>
      <c r="AY62" s="2021"/>
      <c r="AZ62" s="2021"/>
      <c r="BA62" s="2021"/>
      <c r="BB62" s="2021"/>
      <c r="BC62" s="2021"/>
      <c r="BD62" s="2037"/>
      <c r="BE62" s="78"/>
      <c r="BF62" s="78"/>
      <c r="BG62" s="78"/>
      <c r="BS62" s="612"/>
    </row>
    <row r="63" spans="2:71" ht="36" customHeight="1">
      <c r="B63" s="2011"/>
      <c r="C63" s="2012"/>
      <c r="D63" s="2012"/>
      <c r="E63" s="2020" t="s">
        <v>6</v>
      </c>
      <c r="F63" s="2021"/>
      <c r="G63" s="2021"/>
      <c r="H63" s="2021"/>
      <c r="I63" s="2021"/>
      <c r="J63" s="2021"/>
      <c r="K63" s="2021"/>
      <c r="L63" s="2021"/>
      <c r="M63" s="2021"/>
      <c r="N63" s="2021"/>
      <c r="O63" s="2021"/>
      <c r="P63" s="2021"/>
      <c r="Q63" s="2022"/>
      <c r="R63" s="2020" t="s">
        <v>6</v>
      </c>
      <c r="S63" s="2021"/>
      <c r="T63" s="2021"/>
      <c r="U63" s="2021"/>
      <c r="V63" s="2021"/>
      <c r="W63" s="2021"/>
      <c r="X63" s="2021"/>
      <c r="Y63" s="2021"/>
      <c r="Z63" s="2021"/>
      <c r="AA63" s="2021"/>
      <c r="AB63" s="2021"/>
      <c r="AC63" s="2021"/>
      <c r="AD63" s="2022"/>
      <c r="AE63" s="2020" t="s">
        <v>6</v>
      </c>
      <c r="AF63" s="2021"/>
      <c r="AG63" s="2021"/>
      <c r="AH63" s="2021"/>
      <c r="AI63" s="2021"/>
      <c r="AJ63" s="2021"/>
      <c r="AK63" s="2021"/>
      <c r="AL63" s="2021"/>
      <c r="AM63" s="2021"/>
      <c r="AN63" s="2021"/>
      <c r="AO63" s="2021"/>
      <c r="AP63" s="2021"/>
      <c r="AQ63" s="2022"/>
      <c r="AR63" s="2020" t="s">
        <v>6</v>
      </c>
      <c r="AS63" s="2021"/>
      <c r="AT63" s="2021"/>
      <c r="AU63" s="2021"/>
      <c r="AV63" s="2021"/>
      <c r="AW63" s="2021"/>
      <c r="AX63" s="2021"/>
      <c r="AY63" s="2021"/>
      <c r="AZ63" s="2021"/>
      <c r="BA63" s="2021"/>
      <c r="BB63" s="2021"/>
      <c r="BC63" s="2021"/>
      <c r="BD63" s="2037"/>
      <c r="BE63" s="78"/>
      <c r="BF63" s="78"/>
      <c r="BG63" s="78"/>
    </row>
    <row r="64" spans="2:71" ht="36" customHeight="1" thickBot="1">
      <c r="B64" s="2011"/>
      <c r="C64" s="2012"/>
      <c r="D64" s="2012"/>
      <c r="E64" s="2020" t="s">
        <v>6</v>
      </c>
      <c r="F64" s="2021"/>
      <c r="G64" s="2021"/>
      <c r="H64" s="2021"/>
      <c r="I64" s="2021"/>
      <c r="J64" s="2021"/>
      <c r="K64" s="2021"/>
      <c r="L64" s="2021"/>
      <c r="M64" s="2021"/>
      <c r="N64" s="2021"/>
      <c r="O64" s="2021"/>
      <c r="P64" s="2021"/>
      <c r="Q64" s="2022"/>
      <c r="R64" s="2020" t="s">
        <v>6</v>
      </c>
      <c r="S64" s="2021"/>
      <c r="T64" s="2021"/>
      <c r="U64" s="2021"/>
      <c r="V64" s="2021"/>
      <c r="W64" s="2021"/>
      <c r="X64" s="2021"/>
      <c r="Y64" s="2021"/>
      <c r="Z64" s="2021"/>
      <c r="AA64" s="2021"/>
      <c r="AB64" s="2021"/>
      <c r="AC64" s="2021"/>
      <c r="AD64" s="2022"/>
      <c r="AE64" s="2020" t="s">
        <v>6</v>
      </c>
      <c r="AF64" s="2021"/>
      <c r="AG64" s="2021"/>
      <c r="AH64" s="2021"/>
      <c r="AI64" s="2021"/>
      <c r="AJ64" s="2021"/>
      <c r="AK64" s="2021"/>
      <c r="AL64" s="2021"/>
      <c r="AM64" s="2021"/>
      <c r="AN64" s="2021"/>
      <c r="AO64" s="2021"/>
      <c r="AP64" s="2021"/>
      <c r="AQ64" s="2022"/>
      <c r="AR64" s="2020" t="s">
        <v>6</v>
      </c>
      <c r="AS64" s="2021"/>
      <c r="AT64" s="2021"/>
      <c r="AU64" s="2021"/>
      <c r="AV64" s="2021"/>
      <c r="AW64" s="2021"/>
      <c r="AX64" s="2021"/>
      <c r="AY64" s="2021"/>
      <c r="AZ64" s="2021"/>
      <c r="BA64" s="2021"/>
      <c r="BB64" s="2021"/>
      <c r="BC64" s="2021"/>
      <c r="BD64" s="2037"/>
      <c r="BE64" s="78"/>
      <c r="BF64" s="78"/>
      <c r="BG64" s="78"/>
    </row>
    <row r="65" spans="2:59" ht="36" hidden="1" customHeight="1">
      <c r="B65" s="2011"/>
      <c r="C65" s="2012"/>
      <c r="D65" s="2012"/>
      <c r="E65" s="2020" t="s">
        <v>6</v>
      </c>
      <c r="F65" s="2021"/>
      <c r="G65" s="2021"/>
      <c r="H65" s="2021"/>
      <c r="I65" s="2021"/>
      <c r="J65" s="2021"/>
      <c r="K65" s="2021"/>
      <c r="L65" s="2021"/>
      <c r="M65" s="2021"/>
      <c r="N65" s="2021"/>
      <c r="O65" s="2021"/>
      <c r="P65" s="2021"/>
      <c r="Q65" s="2022"/>
      <c r="R65" s="2020" t="s">
        <v>6</v>
      </c>
      <c r="S65" s="2021"/>
      <c r="T65" s="2021"/>
      <c r="U65" s="2021"/>
      <c r="V65" s="2021"/>
      <c r="W65" s="2021"/>
      <c r="X65" s="2021"/>
      <c r="Y65" s="2021"/>
      <c r="Z65" s="2021"/>
      <c r="AA65" s="2021"/>
      <c r="AB65" s="2021"/>
      <c r="AC65" s="2021"/>
      <c r="AD65" s="2022"/>
      <c r="AE65" s="2020" t="s">
        <v>6</v>
      </c>
      <c r="AF65" s="2021"/>
      <c r="AG65" s="2021"/>
      <c r="AH65" s="2021"/>
      <c r="AI65" s="2021"/>
      <c r="AJ65" s="2021"/>
      <c r="AK65" s="2021"/>
      <c r="AL65" s="2021"/>
      <c r="AM65" s="2021"/>
      <c r="AN65" s="2021"/>
      <c r="AO65" s="2021"/>
      <c r="AP65" s="2021"/>
      <c r="AQ65" s="2022"/>
      <c r="AR65" s="2020" t="s">
        <v>6</v>
      </c>
      <c r="AS65" s="2021"/>
      <c r="AT65" s="2021"/>
      <c r="AU65" s="2021"/>
      <c r="AV65" s="2021"/>
      <c r="AW65" s="2021"/>
      <c r="AX65" s="2021"/>
      <c r="AY65" s="2021"/>
      <c r="AZ65" s="2021"/>
      <c r="BA65" s="2021"/>
      <c r="BB65" s="2021"/>
      <c r="BC65" s="2021"/>
      <c r="BD65" s="2037"/>
      <c r="BE65" s="78"/>
      <c r="BF65" s="78"/>
      <c r="BG65" s="78"/>
    </row>
    <row r="66" spans="2:59" ht="36" hidden="1" customHeight="1">
      <c r="B66" s="2011"/>
      <c r="C66" s="2012"/>
      <c r="D66" s="2012"/>
      <c r="E66" s="2020" t="s">
        <v>6</v>
      </c>
      <c r="F66" s="2021"/>
      <c r="G66" s="2021"/>
      <c r="H66" s="2021"/>
      <c r="I66" s="2021"/>
      <c r="J66" s="2021"/>
      <c r="K66" s="2021"/>
      <c r="L66" s="2021"/>
      <c r="M66" s="2021"/>
      <c r="N66" s="2021"/>
      <c r="O66" s="2021"/>
      <c r="P66" s="2021"/>
      <c r="Q66" s="2022"/>
      <c r="R66" s="2020" t="s">
        <v>6</v>
      </c>
      <c r="S66" s="2021"/>
      <c r="T66" s="2021"/>
      <c r="U66" s="2021"/>
      <c r="V66" s="2021"/>
      <c r="W66" s="2021"/>
      <c r="X66" s="2021"/>
      <c r="Y66" s="2021"/>
      <c r="Z66" s="2021"/>
      <c r="AA66" s="2021"/>
      <c r="AB66" s="2021"/>
      <c r="AC66" s="2021"/>
      <c r="AD66" s="2022"/>
      <c r="AE66" s="2020" t="s">
        <v>6</v>
      </c>
      <c r="AF66" s="2021"/>
      <c r="AG66" s="2021"/>
      <c r="AH66" s="2021"/>
      <c r="AI66" s="2021"/>
      <c r="AJ66" s="2021"/>
      <c r="AK66" s="2021"/>
      <c r="AL66" s="2021"/>
      <c r="AM66" s="2021"/>
      <c r="AN66" s="2021"/>
      <c r="AO66" s="2021"/>
      <c r="AP66" s="2021"/>
      <c r="AQ66" s="2022"/>
      <c r="AR66" s="2020" t="s">
        <v>6</v>
      </c>
      <c r="AS66" s="2021"/>
      <c r="AT66" s="2021"/>
      <c r="AU66" s="2021"/>
      <c r="AV66" s="2021"/>
      <c r="AW66" s="2021"/>
      <c r="AX66" s="2021"/>
      <c r="AY66" s="2021"/>
      <c r="AZ66" s="2021"/>
      <c r="BA66" s="2021"/>
      <c r="BB66" s="2021"/>
      <c r="BC66" s="2021"/>
      <c r="BD66" s="2037"/>
      <c r="BE66" s="78"/>
      <c r="BF66" s="78"/>
      <c r="BG66" s="78"/>
    </row>
    <row r="67" spans="2:59" ht="36" hidden="1" customHeight="1">
      <c r="B67" s="2011"/>
      <c r="C67" s="2012"/>
      <c r="D67" s="2012"/>
      <c r="E67" s="2020" t="s">
        <v>6</v>
      </c>
      <c r="F67" s="2021"/>
      <c r="G67" s="2021"/>
      <c r="H67" s="2021"/>
      <c r="I67" s="2021"/>
      <c r="J67" s="2021"/>
      <c r="K67" s="2021"/>
      <c r="L67" s="2021"/>
      <c r="M67" s="2021"/>
      <c r="N67" s="2021"/>
      <c r="O67" s="2021"/>
      <c r="P67" s="2021"/>
      <c r="Q67" s="2022"/>
      <c r="R67" s="2020" t="s">
        <v>6</v>
      </c>
      <c r="S67" s="2021"/>
      <c r="T67" s="2021"/>
      <c r="U67" s="2021"/>
      <c r="V67" s="2021"/>
      <c r="W67" s="2021"/>
      <c r="X67" s="2021"/>
      <c r="Y67" s="2021"/>
      <c r="Z67" s="2021"/>
      <c r="AA67" s="2021"/>
      <c r="AB67" s="2021"/>
      <c r="AC67" s="2021"/>
      <c r="AD67" s="2022"/>
      <c r="AE67" s="2020" t="s">
        <v>6</v>
      </c>
      <c r="AF67" s="2021"/>
      <c r="AG67" s="2021"/>
      <c r="AH67" s="2021"/>
      <c r="AI67" s="2021"/>
      <c r="AJ67" s="2021"/>
      <c r="AK67" s="2021"/>
      <c r="AL67" s="2021"/>
      <c r="AM67" s="2021"/>
      <c r="AN67" s="2021"/>
      <c r="AO67" s="2021"/>
      <c r="AP67" s="2021"/>
      <c r="AQ67" s="2022"/>
      <c r="AR67" s="2020" t="s">
        <v>6</v>
      </c>
      <c r="AS67" s="2021"/>
      <c r="AT67" s="2021"/>
      <c r="AU67" s="2021"/>
      <c r="AV67" s="2021"/>
      <c r="AW67" s="2021"/>
      <c r="AX67" s="2021"/>
      <c r="AY67" s="2021"/>
      <c r="AZ67" s="2021"/>
      <c r="BA67" s="2021"/>
      <c r="BB67" s="2021"/>
      <c r="BC67" s="2021"/>
      <c r="BD67" s="2037"/>
      <c r="BE67" s="78"/>
      <c r="BF67" s="78"/>
      <c r="BG67" s="78"/>
    </row>
    <row r="68" spans="2:59" ht="36" hidden="1" customHeight="1">
      <c r="B68" s="2011"/>
      <c r="C68" s="2012"/>
      <c r="D68" s="2012"/>
      <c r="E68" s="2020" t="s">
        <v>6</v>
      </c>
      <c r="F68" s="2021"/>
      <c r="G68" s="2021"/>
      <c r="H68" s="2021"/>
      <c r="I68" s="2021"/>
      <c r="J68" s="2021"/>
      <c r="K68" s="2021"/>
      <c r="L68" s="2021"/>
      <c r="M68" s="2021"/>
      <c r="N68" s="2021"/>
      <c r="O68" s="2021"/>
      <c r="P68" s="2021"/>
      <c r="Q68" s="2022"/>
      <c r="R68" s="2020" t="s">
        <v>6</v>
      </c>
      <c r="S68" s="2021"/>
      <c r="T68" s="2021"/>
      <c r="U68" s="2021"/>
      <c r="V68" s="2021"/>
      <c r="W68" s="2021"/>
      <c r="X68" s="2021"/>
      <c r="Y68" s="2021"/>
      <c r="Z68" s="2021"/>
      <c r="AA68" s="2021"/>
      <c r="AB68" s="2021"/>
      <c r="AC68" s="2021"/>
      <c r="AD68" s="2022"/>
      <c r="AE68" s="2020" t="s">
        <v>6</v>
      </c>
      <c r="AF68" s="2021"/>
      <c r="AG68" s="2021"/>
      <c r="AH68" s="2021"/>
      <c r="AI68" s="2021"/>
      <c r="AJ68" s="2021"/>
      <c r="AK68" s="2021"/>
      <c r="AL68" s="2021"/>
      <c r="AM68" s="2021"/>
      <c r="AN68" s="2021"/>
      <c r="AO68" s="2021"/>
      <c r="AP68" s="2021"/>
      <c r="AQ68" s="2022"/>
      <c r="AR68" s="2020" t="s">
        <v>6</v>
      </c>
      <c r="AS68" s="2021"/>
      <c r="AT68" s="2021"/>
      <c r="AU68" s="2021"/>
      <c r="AV68" s="2021"/>
      <c r="AW68" s="2021"/>
      <c r="AX68" s="2021"/>
      <c r="AY68" s="2021"/>
      <c r="AZ68" s="2021"/>
      <c r="BA68" s="2021"/>
      <c r="BB68" s="2021"/>
      <c r="BC68" s="2021"/>
      <c r="BD68" s="2037"/>
      <c r="BE68" s="78"/>
      <c r="BF68" s="78"/>
      <c r="BG68" s="78"/>
    </row>
    <row r="69" spans="2:59" ht="36" hidden="1" customHeight="1">
      <c r="B69" s="2011"/>
      <c r="C69" s="2012"/>
      <c r="D69" s="2012"/>
      <c r="E69" s="2020" t="s">
        <v>6</v>
      </c>
      <c r="F69" s="2021"/>
      <c r="G69" s="2021"/>
      <c r="H69" s="2021"/>
      <c r="I69" s="2021"/>
      <c r="J69" s="2021"/>
      <c r="K69" s="2021"/>
      <c r="L69" s="2021"/>
      <c r="M69" s="2021"/>
      <c r="N69" s="2021"/>
      <c r="O69" s="2021"/>
      <c r="P69" s="2021"/>
      <c r="Q69" s="2022"/>
      <c r="R69" s="2020" t="s">
        <v>6</v>
      </c>
      <c r="S69" s="2021"/>
      <c r="T69" s="2021"/>
      <c r="U69" s="2021"/>
      <c r="V69" s="2021"/>
      <c r="W69" s="2021"/>
      <c r="X69" s="2021"/>
      <c r="Y69" s="2021"/>
      <c r="Z69" s="2021"/>
      <c r="AA69" s="2021"/>
      <c r="AB69" s="2021"/>
      <c r="AC69" s="2021"/>
      <c r="AD69" s="2022"/>
      <c r="AE69" s="2020" t="s">
        <v>6</v>
      </c>
      <c r="AF69" s="2021"/>
      <c r="AG69" s="2021"/>
      <c r="AH69" s="2021"/>
      <c r="AI69" s="2021"/>
      <c r="AJ69" s="2021"/>
      <c r="AK69" s="2021"/>
      <c r="AL69" s="2021"/>
      <c r="AM69" s="2021"/>
      <c r="AN69" s="2021"/>
      <c r="AO69" s="2021"/>
      <c r="AP69" s="2021"/>
      <c r="AQ69" s="2022"/>
      <c r="AR69" s="2020" t="s">
        <v>6</v>
      </c>
      <c r="AS69" s="2021"/>
      <c r="AT69" s="2021"/>
      <c r="AU69" s="2021"/>
      <c r="AV69" s="2021"/>
      <c r="AW69" s="2021"/>
      <c r="AX69" s="2021"/>
      <c r="AY69" s="2021"/>
      <c r="AZ69" s="2021"/>
      <c r="BA69" s="2021"/>
      <c r="BB69" s="2021"/>
      <c r="BC69" s="2021"/>
      <c r="BD69" s="2037"/>
      <c r="BE69" s="78"/>
      <c r="BF69" s="78"/>
      <c r="BG69" s="78"/>
    </row>
    <row r="70" spans="2:59" ht="36" hidden="1" customHeight="1">
      <c r="B70" s="2011"/>
      <c r="C70" s="2012"/>
      <c r="D70" s="2012"/>
      <c r="E70" s="2020" t="s">
        <v>6</v>
      </c>
      <c r="F70" s="2021"/>
      <c r="G70" s="2021"/>
      <c r="H70" s="2021"/>
      <c r="I70" s="2021"/>
      <c r="J70" s="2021"/>
      <c r="K70" s="2021"/>
      <c r="L70" s="2021"/>
      <c r="M70" s="2021"/>
      <c r="N70" s="2021"/>
      <c r="O70" s="2021"/>
      <c r="P70" s="2021"/>
      <c r="Q70" s="2022"/>
      <c r="R70" s="2020" t="s">
        <v>6</v>
      </c>
      <c r="S70" s="2021"/>
      <c r="T70" s="2021"/>
      <c r="U70" s="2021"/>
      <c r="V70" s="2021"/>
      <c r="W70" s="2021"/>
      <c r="X70" s="2021"/>
      <c r="Y70" s="2021"/>
      <c r="Z70" s="2021"/>
      <c r="AA70" s="2021"/>
      <c r="AB70" s="2021"/>
      <c r="AC70" s="2021"/>
      <c r="AD70" s="2022"/>
      <c r="AE70" s="2020" t="s">
        <v>6</v>
      </c>
      <c r="AF70" s="2021"/>
      <c r="AG70" s="2021"/>
      <c r="AH70" s="2021"/>
      <c r="AI70" s="2021"/>
      <c r="AJ70" s="2021"/>
      <c r="AK70" s="2021"/>
      <c r="AL70" s="2021"/>
      <c r="AM70" s="2021"/>
      <c r="AN70" s="2021"/>
      <c r="AO70" s="2021"/>
      <c r="AP70" s="2021"/>
      <c r="AQ70" s="2022"/>
      <c r="AR70" s="2020" t="s">
        <v>6</v>
      </c>
      <c r="AS70" s="2021"/>
      <c r="AT70" s="2021"/>
      <c r="AU70" s="2021"/>
      <c r="AV70" s="2021"/>
      <c r="AW70" s="2021"/>
      <c r="AX70" s="2021"/>
      <c r="AY70" s="2021"/>
      <c r="AZ70" s="2021"/>
      <c r="BA70" s="2021"/>
      <c r="BB70" s="2021"/>
      <c r="BC70" s="2021"/>
      <c r="BD70" s="2037"/>
      <c r="BE70" s="78"/>
      <c r="BF70" s="78"/>
      <c r="BG70" s="78"/>
    </row>
    <row r="71" spans="2:59" ht="36" hidden="1" customHeight="1">
      <c r="B71" s="2011"/>
      <c r="C71" s="2012"/>
      <c r="D71" s="2012"/>
      <c r="E71" s="2020" t="s">
        <v>6</v>
      </c>
      <c r="F71" s="2021"/>
      <c r="G71" s="2021"/>
      <c r="H71" s="2021"/>
      <c r="I71" s="2021"/>
      <c r="J71" s="2021"/>
      <c r="K71" s="2021"/>
      <c r="L71" s="2021"/>
      <c r="M71" s="2021"/>
      <c r="N71" s="2021"/>
      <c r="O71" s="2021"/>
      <c r="P71" s="2021"/>
      <c r="Q71" s="2022"/>
      <c r="R71" s="2020" t="s">
        <v>6</v>
      </c>
      <c r="S71" s="2021"/>
      <c r="T71" s="2021"/>
      <c r="U71" s="2021"/>
      <c r="V71" s="2021"/>
      <c r="W71" s="2021"/>
      <c r="X71" s="2021"/>
      <c r="Y71" s="2021"/>
      <c r="Z71" s="2021"/>
      <c r="AA71" s="2021"/>
      <c r="AB71" s="2021"/>
      <c r="AC71" s="2021"/>
      <c r="AD71" s="2022"/>
      <c r="AE71" s="2020" t="s">
        <v>6</v>
      </c>
      <c r="AF71" s="2021"/>
      <c r="AG71" s="2021"/>
      <c r="AH71" s="2021"/>
      <c r="AI71" s="2021"/>
      <c r="AJ71" s="2021"/>
      <c r="AK71" s="2021"/>
      <c r="AL71" s="2021"/>
      <c r="AM71" s="2021"/>
      <c r="AN71" s="2021"/>
      <c r="AO71" s="2021"/>
      <c r="AP71" s="2021"/>
      <c r="AQ71" s="2022"/>
      <c r="AR71" s="2020" t="s">
        <v>6</v>
      </c>
      <c r="AS71" s="2021"/>
      <c r="AT71" s="2021"/>
      <c r="AU71" s="2021"/>
      <c r="AV71" s="2021"/>
      <c r="AW71" s="2021"/>
      <c r="AX71" s="2021"/>
      <c r="AY71" s="2021"/>
      <c r="AZ71" s="2021"/>
      <c r="BA71" s="2021"/>
      <c r="BB71" s="2021"/>
      <c r="BC71" s="2021"/>
      <c r="BD71" s="2037"/>
      <c r="BE71" s="78"/>
      <c r="BF71" s="78"/>
      <c r="BG71" s="78"/>
    </row>
    <row r="72" spans="2:59" ht="36" hidden="1" customHeight="1">
      <c r="B72" s="2011"/>
      <c r="C72" s="2012"/>
      <c r="D72" s="2012"/>
      <c r="E72" s="2020" t="s">
        <v>6</v>
      </c>
      <c r="F72" s="2021"/>
      <c r="G72" s="2021"/>
      <c r="H72" s="2021"/>
      <c r="I72" s="2021"/>
      <c r="J72" s="2021"/>
      <c r="K72" s="2021"/>
      <c r="L72" s="2021"/>
      <c r="M72" s="2021"/>
      <c r="N72" s="2021"/>
      <c r="O72" s="2021"/>
      <c r="P72" s="2021"/>
      <c r="Q72" s="2022"/>
      <c r="R72" s="2020" t="s">
        <v>6</v>
      </c>
      <c r="S72" s="2021"/>
      <c r="T72" s="2021"/>
      <c r="U72" s="2021"/>
      <c r="V72" s="2021"/>
      <c r="W72" s="2021"/>
      <c r="X72" s="2021"/>
      <c r="Y72" s="2021"/>
      <c r="Z72" s="2021"/>
      <c r="AA72" s="2021"/>
      <c r="AB72" s="2021"/>
      <c r="AC72" s="2021"/>
      <c r="AD72" s="2022"/>
      <c r="AE72" s="2020" t="s">
        <v>6</v>
      </c>
      <c r="AF72" s="2021"/>
      <c r="AG72" s="2021"/>
      <c r="AH72" s="2021"/>
      <c r="AI72" s="2021"/>
      <c r="AJ72" s="2021"/>
      <c r="AK72" s="2021"/>
      <c r="AL72" s="2021"/>
      <c r="AM72" s="2021"/>
      <c r="AN72" s="2021"/>
      <c r="AO72" s="2021"/>
      <c r="AP72" s="2021"/>
      <c r="AQ72" s="2022"/>
      <c r="AR72" s="2020" t="s">
        <v>6</v>
      </c>
      <c r="AS72" s="2021"/>
      <c r="AT72" s="2021"/>
      <c r="AU72" s="2021"/>
      <c r="AV72" s="2021"/>
      <c r="AW72" s="2021"/>
      <c r="AX72" s="2021"/>
      <c r="AY72" s="2021"/>
      <c r="AZ72" s="2021"/>
      <c r="BA72" s="2021"/>
      <c r="BB72" s="2021"/>
      <c r="BC72" s="2021"/>
      <c r="BD72" s="2037"/>
      <c r="BE72" s="78"/>
      <c r="BF72" s="78"/>
      <c r="BG72" s="78"/>
    </row>
    <row r="73" spans="2:59" ht="36" hidden="1" customHeight="1">
      <c r="B73" s="2011"/>
      <c r="C73" s="2012"/>
      <c r="D73" s="2012"/>
      <c r="E73" s="2020" t="s">
        <v>6</v>
      </c>
      <c r="F73" s="2021"/>
      <c r="G73" s="2021"/>
      <c r="H73" s="2021"/>
      <c r="I73" s="2021"/>
      <c r="J73" s="2021"/>
      <c r="K73" s="2021"/>
      <c r="L73" s="2021"/>
      <c r="M73" s="2021"/>
      <c r="N73" s="2021"/>
      <c r="O73" s="2021"/>
      <c r="P73" s="2021"/>
      <c r="Q73" s="2022"/>
      <c r="R73" s="2020" t="s">
        <v>6</v>
      </c>
      <c r="S73" s="2021"/>
      <c r="T73" s="2021"/>
      <c r="U73" s="2021"/>
      <c r="V73" s="2021"/>
      <c r="W73" s="2021"/>
      <c r="X73" s="2021"/>
      <c r="Y73" s="2021"/>
      <c r="Z73" s="2021"/>
      <c r="AA73" s="2021"/>
      <c r="AB73" s="2021"/>
      <c r="AC73" s="2021"/>
      <c r="AD73" s="2022"/>
      <c r="AE73" s="2020" t="s">
        <v>6</v>
      </c>
      <c r="AF73" s="2021"/>
      <c r="AG73" s="2021"/>
      <c r="AH73" s="2021"/>
      <c r="AI73" s="2021"/>
      <c r="AJ73" s="2021"/>
      <c r="AK73" s="2021"/>
      <c r="AL73" s="2021"/>
      <c r="AM73" s="2021"/>
      <c r="AN73" s="2021"/>
      <c r="AO73" s="2021"/>
      <c r="AP73" s="2021"/>
      <c r="AQ73" s="2022"/>
      <c r="AR73" s="2020" t="s">
        <v>6</v>
      </c>
      <c r="AS73" s="2021"/>
      <c r="AT73" s="2021"/>
      <c r="AU73" s="2021"/>
      <c r="AV73" s="2021"/>
      <c r="AW73" s="2021"/>
      <c r="AX73" s="2021"/>
      <c r="AY73" s="2021"/>
      <c r="AZ73" s="2021"/>
      <c r="BA73" s="2021"/>
      <c r="BB73" s="2021"/>
      <c r="BC73" s="2021"/>
      <c r="BD73" s="2037"/>
      <c r="BE73" s="78"/>
      <c r="BF73" s="78"/>
      <c r="BG73" s="78"/>
    </row>
    <row r="74" spans="2:59" ht="36" hidden="1" customHeight="1" thickBot="1">
      <c r="B74" s="2011"/>
      <c r="C74" s="2012"/>
      <c r="D74" s="2012"/>
      <c r="E74" s="2020" t="s">
        <v>6</v>
      </c>
      <c r="F74" s="2021"/>
      <c r="G74" s="2021"/>
      <c r="H74" s="2021"/>
      <c r="I74" s="2021"/>
      <c r="J74" s="2021"/>
      <c r="K74" s="2021"/>
      <c r="L74" s="2021"/>
      <c r="M74" s="2021"/>
      <c r="N74" s="2021"/>
      <c r="O74" s="2021"/>
      <c r="P74" s="2021"/>
      <c r="Q74" s="2022"/>
      <c r="R74" s="2020" t="s">
        <v>6</v>
      </c>
      <c r="S74" s="2021"/>
      <c r="T74" s="2021"/>
      <c r="U74" s="2021"/>
      <c r="V74" s="2021"/>
      <c r="W74" s="2021"/>
      <c r="X74" s="2021"/>
      <c r="Y74" s="2021"/>
      <c r="Z74" s="2021"/>
      <c r="AA74" s="2021"/>
      <c r="AB74" s="2021"/>
      <c r="AC74" s="2021"/>
      <c r="AD74" s="2022"/>
      <c r="AE74" s="2020" t="s">
        <v>6</v>
      </c>
      <c r="AF74" s="2021"/>
      <c r="AG74" s="2021"/>
      <c r="AH74" s="2021"/>
      <c r="AI74" s="2021"/>
      <c r="AJ74" s="2021"/>
      <c r="AK74" s="2021"/>
      <c r="AL74" s="2021"/>
      <c r="AM74" s="2021"/>
      <c r="AN74" s="2021"/>
      <c r="AO74" s="2021"/>
      <c r="AP74" s="2021"/>
      <c r="AQ74" s="2022"/>
      <c r="AR74" s="2020" t="s">
        <v>6</v>
      </c>
      <c r="AS74" s="2021"/>
      <c r="AT74" s="2021"/>
      <c r="AU74" s="2021"/>
      <c r="AV74" s="2021"/>
      <c r="AW74" s="2021"/>
      <c r="AX74" s="2021"/>
      <c r="AY74" s="2021"/>
      <c r="AZ74" s="2021"/>
      <c r="BA74" s="2021"/>
      <c r="BB74" s="2021"/>
      <c r="BC74" s="2021"/>
      <c r="BD74" s="2037"/>
      <c r="BE74" s="78"/>
      <c r="BF74" s="78"/>
      <c r="BG74" s="78"/>
    </row>
    <row r="75" spans="2:59" ht="36" hidden="1" customHeight="1">
      <c r="B75" s="2011"/>
      <c r="C75" s="2012"/>
      <c r="D75" s="2012"/>
      <c r="E75" s="2020" t="s">
        <v>6</v>
      </c>
      <c r="F75" s="2021"/>
      <c r="G75" s="2021"/>
      <c r="H75" s="2021"/>
      <c r="I75" s="2021"/>
      <c r="J75" s="2021"/>
      <c r="K75" s="2021"/>
      <c r="L75" s="2021"/>
      <c r="M75" s="2021"/>
      <c r="N75" s="2021"/>
      <c r="O75" s="2021"/>
      <c r="P75" s="2021"/>
      <c r="Q75" s="2022"/>
      <c r="R75" s="2020" t="s">
        <v>6</v>
      </c>
      <c r="S75" s="2021"/>
      <c r="T75" s="2021"/>
      <c r="U75" s="2021"/>
      <c r="V75" s="2021"/>
      <c r="W75" s="2021"/>
      <c r="X75" s="2021"/>
      <c r="Y75" s="2021"/>
      <c r="Z75" s="2021"/>
      <c r="AA75" s="2021"/>
      <c r="AB75" s="2021"/>
      <c r="AC75" s="2021"/>
      <c r="AD75" s="2022"/>
      <c r="AE75" s="2020" t="s">
        <v>6</v>
      </c>
      <c r="AF75" s="2021"/>
      <c r="AG75" s="2021"/>
      <c r="AH75" s="2021"/>
      <c r="AI75" s="2021"/>
      <c r="AJ75" s="2021"/>
      <c r="AK75" s="2021"/>
      <c r="AL75" s="2021"/>
      <c r="AM75" s="2021"/>
      <c r="AN75" s="2021"/>
      <c r="AO75" s="2021"/>
      <c r="AP75" s="2021"/>
      <c r="AQ75" s="2022"/>
      <c r="AR75" s="2020" t="s">
        <v>6</v>
      </c>
      <c r="AS75" s="2021"/>
      <c r="AT75" s="2021"/>
      <c r="AU75" s="2021"/>
      <c r="AV75" s="2021"/>
      <c r="AW75" s="2021"/>
      <c r="AX75" s="2021"/>
      <c r="AY75" s="2021"/>
      <c r="AZ75" s="2021"/>
      <c r="BA75" s="2021"/>
      <c r="BB75" s="2021"/>
      <c r="BC75" s="2021"/>
      <c r="BD75" s="2037"/>
      <c r="BE75" s="78"/>
      <c r="BF75" s="78"/>
      <c r="BG75" s="78"/>
    </row>
    <row r="76" spans="2:59" ht="36" hidden="1" customHeight="1">
      <c r="B76" s="2013"/>
      <c r="C76" s="2014"/>
      <c r="D76" s="2014"/>
      <c r="E76" s="2020" t="s">
        <v>6</v>
      </c>
      <c r="F76" s="2021"/>
      <c r="G76" s="2021"/>
      <c r="H76" s="2021"/>
      <c r="I76" s="2021"/>
      <c r="J76" s="2021"/>
      <c r="K76" s="2021"/>
      <c r="L76" s="2021"/>
      <c r="M76" s="2021"/>
      <c r="N76" s="2021"/>
      <c r="O76" s="2021"/>
      <c r="P76" s="2021"/>
      <c r="Q76" s="2022"/>
      <c r="R76" s="2020" t="s">
        <v>6</v>
      </c>
      <c r="S76" s="2021"/>
      <c r="T76" s="2021"/>
      <c r="U76" s="2021"/>
      <c r="V76" s="2021"/>
      <c r="W76" s="2021"/>
      <c r="X76" s="2021"/>
      <c r="Y76" s="2021"/>
      <c r="Z76" s="2021"/>
      <c r="AA76" s="2021"/>
      <c r="AB76" s="2021"/>
      <c r="AC76" s="2021"/>
      <c r="AD76" s="2022"/>
      <c r="AE76" s="2020" t="s">
        <v>6</v>
      </c>
      <c r="AF76" s="2021"/>
      <c r="AG76" s="2021"/>
      <c r="AH76" s="2021"/>
      <c r="AI76" s="2021"/>
      <c r="AJ76" s="2021"/>
      <c r="AK76" s="2021"/>
      <c r="AL76" s="2021"/>
      <c r="AM76" s="2021"/>
      <c r="AN76" s="2021"/>
      <c r="AO76" s="2021"/>
      <c r="AP76" s="2021"/>
      <c r="AQ76" s="2022"/>
      <c r="AR76" s="2020" t="s">
        <v>6</v>
      </c>
      <c r="AS76" s="2021"/>
      <c r="AT76" s="2021"/>
      <c r="AU76" s="2021"/>
      <c r="AV76" s="2021"/>
      <c r="AW76" s="2021"/>
      <c r="AX76" s="2021"/>
      <c r="AY76" s="2021"/>
      <c r="AZ76" s="2021"/>
      <c r="BA76" s="2021"/>
      <c r="BB76" s="2021"/>
      <c r="BC76" s="2021"/>
      <c r="BD76" s="2037"/>
      <c r="BE76" s="78"/>
      <c r="BF76" s="78"/>
      <c r="BG76" s="78"/>
    </row>
    <row r="77" spans="2:59" ht="36" hidden="1" customHeight="1">
      <c r="B77" s="2013"/>
      <c r="C77" s="2014"/>
      <c r="D77" s="2014"/>
      <c r="E77" s="2020" t="s">
        <v>6</v>
      </c>
      <c r="F77" s="2021"/>
      <c r="G77" s="2021"/>
      <c r="H77" s="2021"/>
      <c r="I77" s="2021"/>
      <c r="J77" s="2021"/>
      <c r="K77" s="2021"/>
      <c r="L77" s="2021"/>
      <c r="M77" s="2021"/>
      <c r="N77" s="2021"/>
      <c r="O77" s="2021"/>
      <c r="P77" s="2021"/>
      <c r="Q77" s="2022"/>
      <c r="R77" s="2020" t="s">
        <v>6</v>
      </c>
      <c r="S77" s="2021"/>
      <c r="T77" s="2021"/>
      <c r="U77" s="2021"/>
      <c r="V77" s="2021"/>
      <c r="W77" s="2021"/>
      <c r="X77" s="2021"/>
      <c r="Y77" s="2021"/>
      <c r="Z77" s="2021"/>
      <c r="AA77" s="2021"/>
      <c r="AB77" s="2021"/>
      <c r="AC77" s="2021"/>
      <c r="AD77" s="2022"/>
      <c r="AE77" s="2020" t="s">
        <v>6</v>
      </c>
      <c r="AF77" s="2021"/>
      <c r="AG77" s="2021"/>
      <c r="AH77" s="2021"/>
      <c r="AI77" s="2021"/>
      <c r="AJ77" s="2021"/>
      <c r="AK77" s="2021"/>
      <c r="AL77" s="2021"/>
      <c r="AM77" s="2021"/>
      <c r="AN77" s="2021"/>
      <c r="AO77" s="2021"/>
      <c r="AP77" s="2021"/>
      <c r="AQ77" s="2022"/>
      <c r="AR77" s="2020" t="s">
        <v>6</v>
      </c>
      <c r="AS77" s="2021"/>
      <c r="AT77" s="2021"/>
      <c r="AU77" s="2021"/>
      <c r="AV77" s="2021"/>
      <c r="AW77" s="2021"/>
      <c r="AX77" s="2021"/>
      <c r="AY77" s="2021"/>
      <c r="AZ77" s="2021"/>
      <c r="BA77" s="2021"/>
      <c r="BB77" s="2021"/>
      <c r="BC77" s="2021"/>
      <c r="BD77" s="2037"/>
      <c r="BE77" s="78"/>
      <c r="BF77" s="78"/>
      <c r="BG77" s="78"/>
    </row>
    <row r="78" spans="2:59" ht="36" hidden="1" customHeight="1">
      <c r="B78" s="2013"/>
      <c r="C78" s="2014"/>
      <c r="D78" s="2014"/>
      <c r="E78" s="2020" t="s">
        <v>6</v>
      </c>
      <c r="F78" s="2021"/>
      <c r="G78" s="2021"/>
      <c r="H78" s="2021"/>
      <c r="I78" s="2021"/>
      <c r="J78" s="2021"/>
      <c r="K78" s="2021"/>
      <c r="L78" s="2021"/>
      <c r="M78" s="2021"/>
      <c r="N78" s="2021"/>
      <c r="O78" s="2021"/>
      <c r="P78" s="2021"/>
      <c r="Q78" s="2022"/>
      <c r="R78" s="2020" t="s">
        <v>6</v>
      </c>
      <c r="S78" s="2021"/>
      <c r="T78" s="2021"/>
      <c r="U78" s="2021"/>
      <c r="V78" s="2021"/>
      <c r="W78" s="2021"/>
      <c r="X78" s="2021"/>
      <c r="Y78" s="2021"/>
      <c r="Z78" s="2021"/>
      <c r="AA78" s="2021"/>
      <c r="AB78" s="2021"/>
      <c r="AC78" s="2021"/>
      <c r="AD78" s="2022"/>
      <c r="AE78" s="2020" t="s">
        <v>6</v>
      </c>
      <c r="AF78" s="2021"/>
      <c r="AG78" s="2021"/>
      <c r="AH78" s="2021"/>
      <c r="AI78" s="2021"/>
      <c r="AJ78" s="2021"/>
      <c r="AK78" s="2021"/>
      <c r="AL78" s="2021"/>
      <c r="AM78" s="2021"/>
      <c r="AN78" s="2021"/>
      <c r="AO78" s="2021"/>
      <c r="AP78" s="2021"/>
      <c r="AQ78" s="2022"/>
      <c r="AR78" s="2020" t="s">
        <v>6</v>
      </c>
      <c r="AS78" s="2021"/>
      <c r="AT78" s="2021"/>
      <c r="AU78" s="2021"/>
      <c r="AV78" s="2021"/>
      <c r="AW78" s="2021"/>
      <c r="AX78" s="2021"/>
      <c r="AY78" s="2021"/>
      <c r="AZ78" s="2021"/>
      <c r="BA78" s="2021"/>
      <c r="BB78" s="2021"/>
      <c r="BC78" s="2021"/>
      <c r="BD78" s="2037"/>
      <c r="BE78" s="78"/>
      <c r="BF78" s="78"/>
      <c r="BG78" s="78"/>
    </row>
    <row r="79" spans="2:59" ht="36" hidden="1" customHeight="1">
      <c r="B79" s="2013"/>
      <c r="C79" s="2014"/>
      <c r="D79" s="2014"/>
      <c r="E79" s="2020" t="s">
        <v>6</v>
      </c>
      <c r="F79" s="2021"/>
      <c r="G79" s="2021"/>
      <c r="H79" s="2021"/>
      <c r="I79" s="2021"/>
      <c r="J79" s="2021"/>
      <c r="K79" s="2021"/>
      <c r="L79" s="2021"/>
      <c r="M79" s="2021"/>
      <c r="N79" s="2021"/>
      <c r="O79" s="2021"/>
      <c r="P79" s="2021"/>
      <c r="Q79" s="2022"/>
      <c r="R79" s="2020" t="s">
        <v>6</v>
      </c>
      <c r="S79" s="2021"/>
      <c r="T79" s="2021"/>
      <c r="U79" s="2021"/>
      <c r="V79" s="2021"/>
      <c r="W79" s="2021"/>
      <c r="X79" s="2021"/>
      <c r="Y79" s="2021"/>
      <c r="Z79" s="2021"/>
      <c r="AA79" s="2021"/>
      <c r="AB79" s="2021"/>
      <c r="AC79" s="2021"/>
      <c r="AD79" s="2022"/>
      <c r="AE79" s="2020" t="s">
        <v>6</v>
      </c>
      <c r="AF79" s="2021"/>
      <c r="AG79" s="2021"/>
      <c r="AH79" s="2021"/>
      <c r="AI79" s="2021"/>
      <c r="AJ79" s="2021"/>
      <c r="AK79" s="2021"/>
      <c r="AL79" s="2021"/>
      <c r="AM79" s="2021"/>
      <c r="AN79" s="2021"/>
      <c r="AO79" s="2021"/>
      <c r="AP79" s="2021"/>
      <c r="AQ79" s="2022"/>
      <c r="AR79" s="2020" t="s">
        <v>6</v>
      </c>
      <c r="AS79" s="2021"/>
      <c r="AT79" s="2021"/>
      <c r="AU79" s="2021"/>
      <c r="AV79" s="2021"/>
      <c r="AW79" s="2021"/>
      <c r="AX79" s="2021"/>
      <c r="AY79" s="2021"/>
      <c r="AZ79" s="2021"/>
      <c r="BA79" s="2021"/>
      <c r="BB79" s="2021"/>
      <c r="BC79" s="2021"/>
      <c r="BD79" s="2037"/>
      <c r="BE79" s="78"/>
      <c r="BF79" s="78"/>
      <c r="BG79" s="78"/>
    </row>
    <row r="80" spans="2:59" ht="36" hidden="1" customHeight="1">
      <c r="B80" s="2013"/>
      <c r="C80" s="2014"/>
      <c r="D80" s="2014"/>
      <c r="E80" s="2020" t="s">
        <v>6</v>
      </c>
      <c r="F80" s="2021"/>
      <c r="G80" s="2021"/>
      <c r="H80" s="2021"/>
      <c r="I80" s="2021"/>
      <c r="J80" s="2021"/>
      <c r="K80" s="2021"/>
      <c r="L80" s="2021"/>
      <c r="M80" s="2021"/>
      <c r="N80" s="2021"/>
      <c r="O80" s="2021"/>
      <c r="P80" s="2021"/>
      <c r="Q80" s="2022"/>
      <c r="R80" s="2020" t="s">
        <v>6</v>
      </c>
      <c r="S80" s="2021"/>
      <c r="T80" s="2021"/>
      <c r="U80" s="2021"/>
      <c r="V80" s="2021"/>
      <c r="W80" s="2021"/>
      <c r="X80" s="2021"/>
      <c r="Y80" s="2021"/>
      <c r="Z80" s="2021"/>
      <c r="AA80" s="2021"/>
      <c r="AB80" s="2021"/>
      <c r="AC80" s="2021"/>
      <c r="AD80" s="2022"/>
      <c r="AE80" s="2020" t="s">
        <v>6</v>
      </c>
      <c r="AF80" s="2021"/>
      <c r="AG80" s="2021"/>
      <c r="AH80" s="2021"/>
      <c r="AI80" s="2021"/>
      <c r="AJ80" s="2021"/>
      <c r="AK80" s="2021"/>
      <c r="AL80" s="2021"/>
      <c r="AM80" s="2021"/>
      <c r="AN80" s="2021"/>
      <c r="AO80" s="2021"/>
      <c r="AP80" s="2021"/>
      <c r="AQ80" s="2022"/>
      <c r="AR80" s="2020" t="s">
        <v>6</v>
      </c>
      <c r="AS80" s="2021"/>
      <c r="AT80" s="2021"/>
      <c r="AU80" s="2021"/>
      <c r="AV80" s="2021"/>
      <c r="AW80" s="2021"/>
      <c r="AX80" s="2021"/>
      <c r="AY80" s="2021"/>
      <c r="AZ80" s="2021"/>
      <c r="BA80" s="2021"/>
      <c r="BB80" s="2021"/>
      <c r="BC80" s="2021"/>
      <c r="BD80" s="2037"/>
      <c r="BE80" s="78"/>
      <c r="BF80" s="78"/>
      <c r="BG80" s="78"/>
    </row>
    <row r="81" spans="2:59" ht="36" hidden="1" customHeight="1">
      <c r="B81" s="2013"/>
      <c r="C81" s="2014"/>
      <c r="D81" s="2014"/>
      <c r="E81" s="2020" t="s">
        <v>6</v>
      </c>
      <c r="F81" s="2021"/>
      <c r="G81" s="2021"/>
      <c r="H81" s="2021"/>
      <c r="I81" s="2021"/>
      <c r="J81" s="2021"/>
      <c r="K81" s="2021"/>
      <c r="L81" s="2021"/>
      <c r="M81" s="2021"/>
      <c r="N81" s="2021"/>
      <c r="O81" s="2021"/>
      <c r="P81" s="2021"/>
      <c r="Q81" s="2022"/>
      <c r="R81" s="2020" t="s">
        <v>6</v>
      </c>
      <c r="S81" s="2021"/>
      <c r="T81" s="2021"/>
      <c r="U81" s="2021"/>
      <c r="V81" s="2021"/>
      <c r="W81" s="2021"/>
      <c r="X81" s="2021"/>
      <c r="Y81" s="2021"/>
      <c r="Z81" s="2021"/>
      <c r="AA81" s="2021"/>
      <c r="AB81" s="2021"/>
      <c r="AC81" s="2021"/>
      <c r="AD81" s="2022"/>
      <c r="AE81" s="2020" t="s">
        <v>6</v>
      </c>
      <c r="AF81" s="2021"/>
      <c r="AG81" s="2021"/>
      <c r="AH81" s="2021"/>
      <c r="AI81" s="2021"/>
      <c r="AJ81" s="2021"/>
      <c r="AK81" s="2021"/>
      <c r="AL81" s="2021"/>
      <c r="AM81" s="2021"/>
      <c r="AN81" s="2021"/>
      <c r="AO81" s="2021"/>
      <c r="AP81" s="2021"/>
      <c r="AQ81" s="2022"/>
      <c r="AR81" s="2020" t="s">
        <v>6</v>
      </c>
      <c r="AS81" s="2021"/>
      <c r="AT81" s="2021"/>
      <c r="AU81" s="2021"/>
      <c r="AV81" s="2021"/>
      <c r="AW81" s="2021"/>
      <c r="AX81" s="2021"/>
      <c r="AY81" s="2021"/>
      <c r="AZ81" s="2021"/>
      <c r="BA81" s="2021"/>
      <c r="BB81" s="2021"/>
      <c r="BC81" s="2021"/>
      <c r="BD81" s="2037"/>
      <c r="BE81" s="78"/>
      <c r="BF81" s="78"/>
      <c r="BG81" s="78"/>
    </row>
    <row r="82" spans="2:59" ht="36" hidden="1" customHeight="1">
      <c r="B82" s="2013"/>
      <c r="C82" s="2014"/>
      <c r="D82" s="2014"/>
      <c r="E82" s="2020" t="s">
        <v>6</v>
      </c>
      <c r="F82" s="2021"/>
      <c r="G82" s="2021"/>
      <c r="H82" s="2021"/>
      <c r="I82" s="2021"/>
      <c r="J82" s="2021"/>
      <c r="K82" s="2021"/>
      <c r="L82" s="2021"/>
      <c r="M82" s="2021"/>
      <c r="N82" s="2021"/>
      <c r="O82" s="2021"/>
      <c r="P82" s="2021"/>
      <c r="Q82" s="2022"/>
      <c r="R82" s="2020" t="s">
        <v>6</v>
      </c>
      <c r="S82" s="2021"/>
      <c r="T82" s="2021"/>
      <c r="U82" s="2021"/>
      <c r="V82" s="2021"/>
      <c r="W82" s="2021"/>
      <c r="X82" s="2021"/>
      <c r="Y82" s="2021"/>
      <c r="Z82" s="2021"/>
      <c r="AA82" s="2021"/>
      <c r="AB82" s="2021"/>
      <c r="AC82" s="2021"/>
      <c r="AD82" s="2022"/>
      <c r="AE82" s="2020" t="s">
        <v>6</v>
      </c>
      <c r="AF82" s="2021"/>
      <c r="AG82" s="2021"/>
      <c r="AH82" s="2021"/>
      <c r="AI82" s="2021"/>
      <c r="AJ82" s="2021"/>
      <c r="AK82" s="2021"/>
      <c r="AL82" s="2021"/>
      <c r="AM82" s="2021"/>
      <c r="AN82" s="2021"/>
      <c r="AO82" s="2021"/>
      <c r="AP82" s="2021"/>
      <c r="AQ82" s="2022"/>
      <c r="AR82" s="2020" t="s">
        <v>6</v>
      </c>
      <c r="AS82" s="2021"/>
      <c r="AT82" s="2021"/>
      <c r="AU82" s="2021"/>
      <c r="AV82" s="2021"/>
      <c r="AW82" s="2021"/>
      <c r="AX82" s="2021"/>
      <c r="AY82" s="2021"/>
      <c r="AZ82" s="2021"/>
      <c r="BA82" s="2021"/>
      <c r="BB82" s="2021"/>
      <c r="BC82" s="2021"/>
      <c r="BD82" s="2037"/>
      <c r="BE82" s="78"/>
      <c r="BF82" s="78"/>
      <c r="BG82" s="78"/>
    </row>
    <row r="83" spans="2:59" ht="36" hidden="1" customHeight="1">
      <c r="B83" s="2013"/>
      <c r="C83" s="2014"/>
      <c r="D83" s="2014"/>
      <c r="E83" s="2020" t="s">
        <v>6</v>
      </c>
      <c r="F83" s="2021"/>
      <c r="G83" s="2021"/>
      <c r="H83" s="2021"/>
      <c r="I83" s="2021"/>
      <c r="J83" s="2021"/>
      <c r="K83" s="2021"/>
      <c r="L83" s="2021"/>
      <c r="M83" s="2021"/>
      <c r="N83" s="2021"/>
      <c r="O83" s="2021"/>
      <c r="P83" s="2021"/>
      <c r="Q83" s="2022"/>
      <c r="R83" s="2020" t="s">
        <v>6</v>
      </c>
      <c r="S83" s="2021"/>
      <c r="T83" s="2021"/>
      <c r="U83" s="2021"/>
      <c r="V83" s="2021"/>
      <c r="W83" s="2021"/>
      <c r="X83" s="2021"/>
      <c r="Y83" s="2021"/>
      <c r="Z83" s="2021"/>
      <c r="AA83" s="2021"/>
      <c r="AB83" s="2021"/>
      <c r="AC83" s="2021"/>
      <c r="AD83" s="2022"/>
      <c r="AE83" s="2020" t="s">
        <v>6</v>
      </c>
      <c r="AF83" s="2021"/>
      <c r="AG83" s="2021"/>
      <c r="AH83" s="2021"/>
      <c r="AI83" s="2021"/>
      <c r="AJ83" s="2021"/>
      <c r="AK83" s="2021"/>
      <c r="AL83" s="2021"/>
      <c r="AM83" s="2021"/>
      <c r="AN83" s="2021"/>
      <c r="AO83" s="2021"/>
      <c r="AP83" s="2021"/>
      <c r="AQ83" s="2022"/>
      <c r="AR83" s="2020" t="s">
        <v>6</v>
      </c>
      <c r="AS83" s="2021"/>
      <c r="AT83" s="2021"/>
      <c r="AU83" s="2021"/>
      <c r="AV83" s="2021"/>
      <c r="AW83" s="2021"/>
      <c r="AX83" s="2021"/>
      <c r="AY83" s="2021"/>
      <c r="AZ83" s="2021"/>
      <c r="BA83" s="2021"/>
      <c r="BB83" s="2021"/>
      <c r="BC83" s="2021"/>
      <c r="BD83" s="2037"/>
      <c r="BE83" s="78"/>
      <c r="BF83" s="78"/>
      <c r="BG83" s="78"/>
    </row>
    <row r="84" spans="2:59" ht="36" hidden="1" customHeight="1" thickBot="1">
      <c r="B84" s="2013"/>
      <c r="C84" s="2014"/>
      <c r="D84" s="2014"/>
      <c r="E84" s="2020" t="s">
        <v>6</v>
      </c>
      <c r="F84" s="2021"/>
      <c r="G84" s="2021"/>
      <c r="H84" s="2021"/>
      <c r="I84" s="2021"/>
      <c r="J84" s="2021"/>
      <c r="K84" s="2021"/>
      <c r="L84" s="2021"/>
      <c r="M84" s="2021"/>
      <c r="N84" s="2021"/>
      <c r="O84" s="2021"/>
      <c r="P84" s="2021"/>
      <c r="Q84" s="2022"/>
      <c r="R84" s="2020" t="s">
        <v>6</v>
      </c>
      <c r="S84" s="2021"/>
      <c r="T84" s="2021"/>
      <c r="U84" s="2021"/>
      <c r="V84" s="2021"/>
      <c r="W84" s="2021"/>
      <c r="X84" s="2021"/>
      <c r="Y84" s="2021"/>
      <c r="Z84" s="2021"/>
      <c r="AA84" s="2021"/>
      <c r="AB84" s="2021"/>
      <c r="AC84" s="2021"/>
      <c r="AD84" s="2022"/>
      <c r="AE84" s="2020" t="s">
        <v>6</v>
      </c>
      <c r="AF84" s="2021"/>
      <c r="AG84" s="2021"/>
      <c r="AH84" s="2021"/>
      <c r="AI84" s="2021"/>
      <c r="AJ84" s="2021"/>
      <c r="AK84" s="2021"/>
      <c r="AL84" s="2021"/>
      <c r="AM84" s="2021"/>
      <c r="AN84" s="2021"/>
      <c r="AO84" s="2021"/>
      <c r="AP84" s="2021"/>
      <c r="AQ84" s="2022"/>
      <c r="AR84" s="2020" t="s">
        <v>6</v>
      </c>
      <c r="AS84" s="2021"/>
      <c r="AT84" s="2021"/>
      <c r="AU84" s="2021"/>
      <c r="AV84" s="2021"/>
      <c r="AW84" s="2021"/>
      <c r="AX84" s="2021"/>
      <c r="AY84" s="2021"/>
      <c r="AZ84" s="2021"/>
      <c r="BA84" s="2021"/>
      <c r="BB84" s="2021"/>
      <c r="BC84" s="2021"/>
      <c r="BD84" s="2037"/>
      <c r="BE84" s="78"/>
      <c r="BF84" s="78"/>
      <c r="BG84" s="78"/>
    </row>
    <row r="85" spans="2:59" ht="36" hidden="1" customHeight="1">
      <c r="B85" s="2013"/>
      <c r="C85" s="2014"/>
      <c r="D85" s="2014"/>
      <c r="E85" s="2020" t="s">
        <v>6</v>
      </c>
      <c r="F85" s="2021"/>
      <c r="G85" s="2021"/>
      <c r="H85" s="2021"/>
      <c r="I85" s="2021"/>
      <c r="J85" s="2021"/>
      <c r="K85" s="2021"/>
      <c r="L85" s="2021"/>
      <c r="M85" s="2021"/>
      <c r="N85" s="2021"/>
      <c r="O85" s="2021"/>
      <c r="P85" s="2021"/>
      <c r="Q85" s="2022"/>
      <c r="R85" s="2020" t="s">
        <v>6</v>
      </c>
      <c r="S85" s="2021"/>
      <c r="T85" s="2021"/>
      <c r="U85" s="2021"/>
      <c r="V85" s="2021"/>
      <c r="W85" s="2021"/>
      <c r="X85" s="2021"/>
      <c r="Y85" s="2021"/>
      <c r="Z85" s="2021"/>
      <c r="AA85" s="2021"/>
      <c r="AB85" s="2021"/>
      <c r="AC85" s="2021"/>
      <c r="AD85" s="2022"/>
      <c r="AE85" s="2020" t="s">
        <v>6</v>
      </c>
      <c r="AF85" s="2021"/>
      <c r="AG85" s="2021"/>
      <c r="AH85" s="2021"/>
      <c r="AI85" s="2021"/>
      <c r="AJ85" s="2021"/>
      <c r="AK85" s="2021"/>
      <c r="AL85" s="2021"/>
      <c r="AM85" s="2021"/>
      <c r="AN85" s="2021"/>
      <c r="AO85" s="2021"/>
      <c r="AP85" s="2021"/>
      <c r="AQ85" s="2022"/>
      <c r="AR85" s="2020" t="s">
        <v>6</v>
      </c>
      <c r="AS85" s="2021"/>
      <c r="AT85" s="2021"/>
      <c r="AU85" s="2021"/>
      <c r="AV85" s="2021"/>
      <c r="AW85" s="2021"/>
      <c r="AX85" s="2021"/>
      <c r="AY85" s="2021"/>
      <c r="AZ85" s="2021"/>
      <c r="BA85" s="2021"/>
      <c r="BB85" s="2021"/>
      <c r="BC85" s="2021"/>
      <c r="BD85" s="2037"/>
      <c r="BE85" s="78"/>
      <c r="BF85" s="78"/>
      <c r="BG85" s="78"/>
    </row>
    <row r="86" spans="2:59" ht="36" hidden="1" customHeight="1">
      <c r="B86" s="2013"/>
      <c r="C86" s="2014"/>
      <c r="D86" s="2014"/>
      <c r="E86" s="2020" t="s">
        <v>6</v>
      </c>
      <c r="F86" s="2021"/>
      <c r="G86" s="2021"/>
      <c r="H86" s="2021"/>
      <c r="I86" s="2021"/>
      <c r="J86" s="2021"/>
      <c r="K86" s="2021"/>
      <c r="L86" s="2021"/>
      <c r="M86" s="2021"/>
      <c r="N86" s="2021"/>
      <c r="O86" s="2021"/>
      <c r="P86" s="2021"/>
      <c r="Q86" s="2022"/>
      <c r="R86" s="2020" t="s">
        <v>6</v>
      </c>
      <c r="S86" s="2021"/>
      <c r="T86" s="2021"/>
      <c r="U86" s="2021"/>
      <c r="V86" s="2021"/>
      <c r="W86" s="2021"/>
      <c r="X86" s="2021"/>
      <c r="Y86" s="2021"/>
      <c r="Z86" s="2021"/>
      <c r="AA86" s="2021"/>
      <c r="AB86" s="2021"/>
      <c r="AC86" s="2021"/>
      <c r="AD86" s="2022"/>
      <c r="AE86" s="2020" t="s">
        <v>6</v>
      </c>
      <c r="AF86" s="2021"/>
      <c r="AG86" s="2021"/>
      <c r="AH86" s="2021"/>
      <c r="AI86" s="2021"/>
      <c r="AJ86" s="2021"/>
      <c r="AK86" s="2021"/>
      <c r="AL86" s="2021"/>
      <c r="AM86" s="2021"/>
      <c r="AN86" s="2021"/>
      <c r="AO86" s="2021"/>
      <c r="AP86" s="2021"/>
      <c r="AQ86" s="2022"/>
      <c r="AR86" s="2020" t="s">
        <v>6</v>
      </c>
      <c r="AS86" s="2021"/>
      <c r="AT86" s="2021"/>
      <c r="AU86" s="2021"/>
      <c r="AV86" s="2021"/>
      <c r="AW86" s="2021"/>
      <c r="AX86" s="2021"/>
      <c r="AY86" s="2021"/>
      <c r="AZ86" s="2021"/>
      <c r="BA86" s="2021"/>
      <c r="BB86" s="2021"/>
      <c r="BC86" s="2021"/>
      <c r="BD86" s="2037"/>
      <c r="BE86" s="78"/>
      <c r="BF86" s="78"/>
      <c r="BG86" s="78"/>
    </row>
    <row r="87" spans="2:59" ht="36" hidden="1" customHeight="1">
      <c r="B87" s="2013"/>
      <c r="C87" s="2014"/>
      <c r="D87" s="2014"/>
      <c r="E87" s="2020" t="s">
        <v>6</v>
      </c>
      <c r="F87" s="2021"/>
      <c r="G87" s="2021"/>
      <c r="H87" s="2021"/>
      <c r="I87" s="2021"/>
      <c r="J87" s="2021"/>
      <c r="K87" s="2021"/>
      <c r="L87" s="2021"/>
      <c r="M87" s="2021"/>
      <c r="N87" s="2021"/>
      <c r="O87" s="2021"/>
      <c r="P87" s="2021"/>
      <c r="Q87" s="2022"/>
      <c r="R87" s="2020" t="s">
        <v>6</v>
      </c>
      <c r="S87" s="2021"/>
      <c r="T87" s="2021"/>
      <c r="U87" s="2021"/>
      <c r="V87" s="2021"/>
      <c r="W87" s="2021"/>
      <c r="X87" s="2021"/>
      <c r="Y87" s="2021"/>
      <c r="Z87" s="2021"/>
      <c r="AA87" s="2021"/>
      <c r="AB87" s="2021"/>
      <c r="AC87" s="2021"/>
      <c r="AD87" s="2022"/>
      <c r="AE87" s="2020" t="s">
        <v>6</v>
      </c>
      <c r="AF87" s="2021"/>
      <c r="AG87" s="2021"/>
      <c r="AH87" s="2021"/>
      <c r="AI87" s="2021"/>
      <c r="AJ87" s="2021"/>
      <c r="AK87" s="2021"/>
      <c r="AL87" s="2021"/>
      <c r="AM87" s="2021"/>
      <c r="AN87" s="2021"/>
      <c r="AO87" s="2021"/>
      <c r="AP87" s="2021"/>
      <c r="AQ87" s="2022"/>
      <c r="AR87" s="2020" t="s">
        <v>6</v>
      </c>
      <c r="AS87" s="2021"/>
      <c r="AT87" s="2021"/>
      <c r="AU87" s="2021"/>
      <c r="AV87" s="2021"/>
      <c r="AW87" s="2021"/>
      <c r="AX87" s="2021"/>
      <c r="AY87" s="2021"/>
      <c r="AZ87" s="2021"/>
      <c r="BA87" s="2021"/>
      <c r="BB87" s="2021"/>
      <c r="BC87" s="2021"/>
      <c r="BD87" s="2037"/>
      <c r="BE87" s="78"/>
      <c r="BF87" s="78"/>
      <c r="BG87" s="78"/>
    </row>
    <row r="88" spans="2:59" ht="36" hidden="1" customHeight="1">
      <c r="B88" s="2013"/>
      <c r="C88" s="2014"/>
      <c r="D88" s="2014"/>
      <c r="E88" s="2020" t="s">
        <v>6</v>
      </c>
      <c r="F88" s="2021"/>
      <c r="G88" s="2021"/>
      <c r="H88" s="2021"/>
      <c r="I88" s="2021"/>
      <c r="J88" s="2021"/>
      <c r="K88" s="2021"/>
      <c r="L88" s="2021"/>
      <c r="M88" s="2021"/>
      <c r="N88" s="2021"/>
      <c r="O88" s="2021"/>
      <c r="P88" s="2021"/>
      <c r="Q88" s="2022"/>
      <c r="R88" s="2020" t="s">
        <v>6</v>
      </c>
      <c r="S88" s="2021"/>
      <c r="T88" s="2021"/>
      <c r="U88" s="2021"/>
      <c r="V88" s="2021"/>
      <c r="W88" s="2021"/>
      <c r="X88" s="2021"/>
      <c r="Y88" s="2021"/>
      <c r="Z88" s="2021"/>
      <c r="AA88" s="2021"/>
      <c r="AB88" s="2021"/>
      <c r="AC88" s="2021"/>
      <c r="AD88" s="2022"/>
      <c r="AE88" s="2020" t="s">
        <v>6</v>
      </c>
      <c r="AF88" s="2021"/>
      <c r="AG88" s="2021"/>
      <c r="AH88" s="2021"/>
      <c r="AI88" s="2021"/>
      <c r="AJ88" s="2021"/>
      <c r="AK88" s="2021"/>
      <c r="AL88" s="2021"/>
      <c r="AM88" s="2021"/>
      <c r="AN88" s="2021"/>
      <c r="AO88" s="2021"/>
      <c r="AP88" s="2021"/>
      <c r="AQ88" s="2022"/>
      <c r="AR88" s="2020" t="s">
        <v>6</v>
      </c>
      <c r="AS88" s="2021"/>
      <c r="AT88" s="2021"/>
      <c r="AU88" s="2021"/>
      <c r="AV88" s="2021"/>
      <c r="AW88" s="2021"/>
      <c r="AX88" s="2021"/>
      <c r="AY88" s="2021"/>
      <c r="AZ88" s="2021"/>
      <c r="BA88" s="2021"/>
      <c r="BB88" s="2021"/>
      <c r="BC88" s="2021"/>
      <c r="BD88" s="2037"/>
      <c r="BE88" s="78"/>
      <c r="BF88" s="78"/>
      <c r="BG88" s="78"/>
    </row>
    <row r="89" spans="2:59" ht="36" hidden="1" customHeight="1">
      <c r="B89" s="2013"/>
      <c r="C89" s="2014"/>
      <c r="D89" s="2014"/>
      <c r="E89" s="2020" t="s">
        <v>6</v>
      </c>
      <c r="F89" s="2021"/>
      <c r="G89" s="2021"/>
      <c r="H89" s="2021"/>
      <c r="I89" s="2021"/>
      <c r="J89" s="2021"/>
      <c r="K89" s="2021"/>
      <c r="L89" s="2021"/>
      <c r="M89" s="2021"/>
      <c r="N89" s="2021"/>
      <c r="O89" s="2021"/>
      <c r="P89" s="2021"/>
      <c r="Q89" s="2022"/>
      <c r="R89" s="2020" t="s">
        <v>6</v>
      </c>
      <c r="S89" s="2021"/>
      <c r="T89" s="2021"/>
      <c r="U89" s="2021"/>
      <c r="V89" s="2021"/>
      <c r="W89" s="2021"/>
      <c r="X89" s="2021"/>
      <c r="Y89" s="2021"/>
      <c r="Z89" s="2021"/>
      <c r="AA89" s="2021"/>
      <c r="AB89" s="2021"/>
      <c r="AC89" s="2021"/>
      <c r="AD89" s="2022"/>
      <c r="AE89" s="2020" t="s">
        <v>6</v>
      </c>
      <c r="AF89" s="2021"/>
      <c r="AG89" s="2021"/>
      <c r="AH89" s="2021"/>
      <c r="AI89" s="2021"/>
      <c r="AJ89" s="2021"/>
      <c r="AK89" s="2021"/>
      <c r="AL89" s="2021"/>
      <c r="AM89" s="2021"/>
      <c r="AN89" s="2021"/>
      <c r="AO89" s="2021"/>
      <c r="AP89" s="2021"/>
      <c r="AQ89" s="2022"/>
      <c r="AR89" s="2020" t="s">
        <v>6</v>
      </c>
      <c r="AS89" s="2021"/>
      <c r="AT89" s="2021"/>
      <c r="AU89" s="2021"/>
      <c r="AV89" s="2021"/>
      <c r="AW89" s="2021"/>
      <c r="AX89" s="2021"/>
      <c r="AY89" s="2021"/>
      <c r="AZ89" s="2021"/>
      <c r="BA89" s="2021"/>
      <c r="BB89" s="2021"/>
      <c r="BC89" s="2021"/>
      <c r="BD89" s="2037"/>
      <c r="BE89" s="78"/>
      <c r="BF89" s="78"/>
      <c r="BG89" s="78"/>
    </row>
    <row r="90" spans="2:59" ht="36" hidden="1" customHeight="1">
      <c r="B90" s="2013"/>
      <c r="C90" s="2014"/>
      <c r="D90" s="2014"/>
      <c r="E90" s="2020" t="s">
        <v>6</v>
      </c>
      <c r="F90" s="2021"/>
      <c r="G90" s="2021"/>
      <c r="H90" s="2021"/>
      <c r="I90" s="2021"/>
      <c r="J90" s="2021"/>
      <c r="K90" s="2021"/>
      <c r="L90" s="2021"/>
      <c r="M90" s="2021"/>
      <c r="N90" s="2021"/>
      <c r="O90" s="2021"/>
      <c r="P90" s="2021"/>
      <c r="Q90" s="2022"/>
      <c r="R90" s="2020" t="s">
        <v>6</v>
      </c>
      <c r="S90" s="2021"/>
      <c r="T90" s="2021"/>
      <c r="U90" s="2021"/>
      <c r="V90" s="2021"/>
      <c r="W90" s="2021"/>
      <c r="X90" s="2021"/>
      <c r="Y90" s="2021"/>
      <c r="Z90" s="2021"/>
      <c r="AA90" s="2021"/>
      <c r="AB90" s="2021"/>
      <c r="AC90" s="2021"/>
      <c r="AD90" s="2022"/>
      <c r="AE90" s="2020" t="s">
        <v>6</v>
      </c>
      <c r="AF90" s="2021"/>
      <c r="AG90" s="2021"/>
      <c r="AH90" s="2021"/>
      <c r="AI90" s="2021"/>
      <c r="AJ90" s="2021"/>
      <c r="AK90" s="2021"/>
      <c r="AL90" s="2021"/>
      <c r="AM90" s="2021"/>
      <c r="AN90" s="2021"/>
      <c r="AO90" s="2021"/>
      <c r="AP90" s="2021"/>
      <c r="AQ90" s="2022"/>
      <c r="AR90" s="2020" t="s">
        <v>6</v>
      </c>
      <c r="AS90" s="2021"/>
      <c r="AT90" s="2021"/>
      <c r="AU90" s="2021"/>
      <c r="AV90" s="2021"/>
      <c r="AW90" s="2021"/>
      <c r="AX90" s="2021"/>
      <c r="AY90" s="2021"/>
      <c r="AZ90" s="2021"/>
      <c r="BA90" s="2021"/>
      <c r="BB90" s="2021"/>
      <c r="BC90" s="2021"/>
      <c r="BD90" s="2037"/>
      <c r="BE90" s="78"/>
      <c r="BF90" s="78"/>
      <c r="BG90" s="78"/>
    </row>
    <row r="91" spans="2:59" ht="36" hidden="1" customHeight="1">
      <c r="B91" s="2013"/>
      <c r="C91" s="2014"/>
      <c r="D91" s="2014"/>
      <c r="E91" s="2020" t="s">
        <v>6</v>
      </c>
      <c r="F91" s="2021"/>
      <c r="G91" s="2021"/>
      <c r="H91" s="2021"/>
      <c r="I91" s="2021"/>
      <c r="J91" s="2021"/>
      <c r="K91" s="2021"/>
      <c r="L91" s="2021"/>
      <c r="M91" s="2021"/>
      <c r="N91" s="2021"/>
      <c r="O91" s="2021"/>
      <c r="P91" s="2021"/>
      <c r="Q91" s="2022"/>
      <c r="R91" s="2020" t="s">
        <v>6</v>
      </c>
      <c r="S91" s="2021"/>
      <c r="T91" s="2021"/>
      <c r="U91" s="2021"/>
      <c r="V91" s="2021"/>
      <c r="W91" s="2021"/>
      <c r="X91" s="2021"/>
      <c r="Y91" s="2021"/>
      <c r="Z91" s="2021"/>
      <c r="AA91" s="2021"/>
      <c r="AB91" s="2021"/>
      <c r="AC91" s="2021"/>
      <c r="AD91" s="2022"/>
      <c r="AE91" s="2020" t="s">
        <v>6</v>
      </c>
      <c r="AF91" s="2021"/>
      <c r="AG91" s="2021"/>
      <c r="AH91" s="2021"/>
      <c r="AI91" s="2021"/>
      <c r="AJ91" s="2021"/>
      <c r="AK91" s="2021"/>
      <c r="AL91" s="2021"/>
      <c r="AM91" s="2021"/>
      <c r="AN91" s="2021"/>
      <c r="AO91" s="2021"/>
      <c r="AP91" s="2021"/>
      <c r="AQ91" s="2022"/>
      <c r="AR91" s="2020" t="s">
        <v>6</v>
      </c>
      <c r="AS91" s="2021"/>
      <c r="AT91" s="2021"/>
      <c r="AU91" s="2021"/>
      <c r="AV91" s="2021"/>
      <c r="AW91" s="2021"/>
      <c r="AX91" s="2021"/>
      <c r="AY91" s="2021"/>
      <c r="AZ91" s="2021"/>
      <c r="BA91" s="2021"/>
      <c r="BB91" s="2021"/>
      <c r="BC91" s="2021"/>
      <c r="BD91" s="2037"/>
      <c r="BE91" s="78"/>
      <c r="BF91" s="78"/>
      <c r="BG91" s="78"/>
    </row>
    <row r="92" spans="2:59" ht="36" hidden="1" customHeight="1">
      <c r="B92" s="2013"/>
      <c r="C92" s="2014"/>
      <c r="D92" s="2014"/>
      <c r="E92" s="2020" t="s">
        <v>6</v>
      </c>
      <c r="F92" s="2021"/>
      <c r="G92" s="2021"/>
      <c r="H92" s="2021"/>
      <c r="I92" s="2021"/>
      <c r="J92" s="2021"/>
      <c r="K92" s="2021"/>
      <c r="L92" s="2021"/>
      <c r="M92" s="2021"/>
      <c r="N92" s="2021"/>
      <c r="O92" s="2021"/>
      <c r="P92" s="2021"/>
      <c r="Q92" s="2022"/>
      <c r="R92" s="2020" t="s">
        <v>6</v>
      </c>
      <c r="S92" s="2021"/>
      <c r="T92" s="2021"/>
      <c r="U92" s="2021"/>
      <c r="V92" s="2021"/>
      <c r="W92" s="2021"/>
      <c r="X92" s="2021"/>
      <c r="Y92" s="2021"/>
      <c r="Z92" s="2021"/>
      <c r="AA92" s="2021"/>
      <c r="AB92" s="2021"/>
      <c r="AC92" s="2021"/>
      <c r="AD92" s="2022"/>
      <c r="AE92" s="2020" t="s">
        <v>6</v>
      </c>
      <c r="AF92" s="2021"/>
      <c r="AG92" s="2021"/>
      <c r="AH92" s="2021"/>
      <c r="AI92" s="2021"/>
      <c r="AJ92" s="2021"/>
      <c r="AK92" s="2021"/>
      <c r="AL92" s="2021"/>
      <c r="AM92" s="2021"/>
      <c r="AN92" s="2021"/>
      <c r="AO92" s="2021"/>
      <c r="AP92" s="2021"/>
      <c r="AQ92" s="2022"/>
      <c r="AR92" s="2020" t="s">
        <v>6</v>
      </c>
      <c r="AS92" s="2021"/>
      <c r="AT92" s="2021"/>
      <c r="AU92" s="2021"/>
      <c r="AV92" s="2021"/>
      <c r="AW92" s="2021"/>
      <c r="AX92" s="2021"/>
      <c r="AY92" s="2021"/>
      <c r="AZ92" s="2021"/>
      <c r="BA92" s="2021"/>
      <c r="BB92" s="2021"/>
      <c r="BC92" s="2021"/>
      <c r="BD92" s="2037"/>
      <c r="BE92" s="78"/>
      <c r="BF92" s="78"/>
      <c r="BG92" s="78"/>
    </row>
    <row r="93" spans="2:59" ht="36" hidden="1" customHeight="1">
      <c r="B93" s="2013"/>
      <c r="C93" s="2014"/>
      <c r="D93" s="2014"/>
      <c r="E93" s="2020" t="s">
        <v>6</v>
      </c>
      <c r="F93" s="2021"/>
      <c r="G93" s="2021"/>
      <c r="H93" s="2021"/>
      <c r="I93" s="2021"/>
      <c r="J93" s="2021"/>
      <c r="K93" s="2021"/>
      <c r="L93" s="2021"/>
      <c r="M93" s="2021"/>
      <c r="N93" s="2021"/>
      <c r="O93" s="2021"/>
      <c r="P93" s="2021"/>
      <c r="Q93" s="2022"/>
      <c r="R93" s="2020" t="s">
        <v>6</v>
      </c>
      <c r="S93" s="2021"/>
      <c r="T93" s="2021"/>
      <c r="U93" s="2021"/>
      <c r="V93" s="2021"/>
      <c r="W93" s="2021"/>
      <c r="X93" s="2021"/>
      <c r="Y93" s="2021"/>
      <c r="Z93" s="2021"/>
      <c r="AA93" s="2021"/>
      <c r="AB93" s="2021"/>
      <c r="AC93" s="2021"/>
      <c r="AD93" s="2022"/>
      <c r="AE93" s="2020" t="s">
        <v>6</v>
      </c>
      <c r="AF93" s="2021"/>
      <c r="AG93" s="2021"/>
      <c r="AH93" s="2021"/>
      <c r="AI93" s="2021"/>
      <c r="AJ93" s="2021"/>
      <c r="AK93" s="2021"/>
      <c r="AL93" s="2021"/>
      <c r="AM93" s="2021"/>
      <c r="AN93" s="2021"/>
      <c r="AO93" s="2021"/>
      <c r="AP93" s="2021"/>
      <c r="AQ93" s="2022"/>
      <c r="AR93" s="2020" t="s">
        <v>6</v>
      </c>
      <c r="AS93" s="2021"/>
      <c r="AT93" s="2021"/>
      <c r="AU93" s="2021"/>
      <c r="AV93" s="2021"/>
      <c r="AW93" s="2021"/>
      <c r="AX93" s="2021"/>
      <c r="AY93" s="2021"/>
      <c r="AZ93" s="2021"/>
      <c r="BA93" s="2021"/>
      <c r="BB93" s="2021"/>
      <c r="BC93" s="2021"/>
      <c r="BD93" s="2037"/>
      <c r="BE93" s="78"/>
      <c r="BF93" s="78"/>
      <c r="BG93" s="78"/>
    </row>
    <row r="94" spans="2:59" ht="36" hidden="1" customHeight="1" thickBot="1">
      <c r="B94" s="2013"/>
      <c r="C94" s="2014"/>
      <c r="D94" s="2014"/>
      <c r="E94" s="2020" t="s">
        <v>6</v>
      </c>
      <c r="F94" s="2021"/>
      <c r="G94" s="2021"/>
      <c r="H94" s="2021"/>
      <c r="I94" s="2021"/>
      <c r="J94" s="2021"/>
      <c r="K94" s="2021"/>
      <c r="L94" s="2021"/>
      <c r="M94" s="2021"/>
      <c r="N94" s="2021"/>
      <c r="O94" s="2021"/>
      <c r="P94" s="2021"/>
      <c r="Q94" s="2022"/>
      <c r="R94" s="2020" t="s">
        <v>6</v>
      </c>
      <c r="S94" s="2021"/>
      <c r="T94" s="2021"/>
      <c r="U94" s="2021"/>
      <c r="V94" s="2021"/>
      <c r="W94" s="2021"/>
      <c r="X94" s="2021"/>
      <c r="Y94" s="2021"/>
      <c r="Z94" s="2021"/>
      <c r="AA94" s="2021"/>
      <c r="AB94" s="2021"/>
      <c r="AC94" s="2021"/>
      <c r="AD94" s="2022"/>
      <c r="AE94" s="2020" t="s">
        <v>6</v>
      </c>
      <c r="AF94" s="2021"/>
      <c r="AG94" s="2021"/>
      <c r="AH94" s="2021"/>
      <c r="AI94" s="2021"/>
      <c r="AJ94" s="2021"/>
      <c r="AK94" s="2021"/>
      <c r="AL94" s="2021"/>
      <c r="AM94" s="2021"/>
      <c r="AN94" s="2021"/>
      <c r="AO94" s="2021"/>
      <c r="AP94" s="2021"/>
      <c r="AQ94" s="2022"/>
      <c r="AR94" s="2020" t="s">
        <v>6</v>
      </c>
      <c r="AS94" s="2021"/>
      <c r="AT94" s="2021"/>
      <c r="AU94" s="2021"/>
      <c r="AV94" s="2021"/>
      <c r="AW94" s="2021"/>
      <c r="AX94" s="2021"/>
      <c r="AY94" s="2021"/>
      <c r="AZ94" s="2021"/>
      <c r="BA94" s="2021"/>
      <c r="BB94" s="2021"/>
      <c r="BC94" s="2021"/>
      <c r="BD94" s="2037"/>
      <c r="BE94" s="78"/>
      <c r="BF94" s="78"/>
      <c r="BG94" s="78"/>
    </row>
    <row r="95" spans="2:59" ht="36" hidden="1" customHeight="1">
      <c r="B95" s="2013"/>
      <c r="C95" s="2014"/>
      <c r="D95" s="2014"/>
      <c r="E95" s="2020" t="s">
        <v>6</v>
      </c>
      <c r="F95" s="2021"/>
      <c r="G95" s="2021"/>
      <c r="H95" s="2021"/>
      <c r="I95" s="2021"/>
      <c r="J95" s="2021"/>
      <c r="K95" s="2021"/>
      <c r="L95" s="2021"/>
      <c r="M95" s="2021"/>
      <c r="N95" s="2021"/>
      <c r="O95" s="2021"/>
      <c r="P95" s="2021"/>
      <c r="Q95" s="2022"/>
      <c r="R95" s="2020" t="s">
        <v>6</v>
      </c>
      <c r="S95" s="2021"/>
      <c r="T95" s="2021"/>
      <c r="U95" s="2021"/>
      <c r="V95" s="2021"/>
      <c r="W95" s="2021"/>
      <c r="X95" s="2021"/>
      <c r="Y95" s="2021"/>
      <c r="Z95" s="2021"/>
      <c r="AA95" s="2021"/>
      <c r="AB95" s="2021"/>
      <c r="AC95" s="2021"/>
      <c r="AD95" s="2022"/>
      <c r="AE95" s="2020" t="s">
        <v>6</v>
      </c>
      <c r="AF95" s="2021"/>
      <c r="AG95" s="2021"/>
      <c r="AH95" s="2021"/>
      <c r="AI95" s="2021"/>
      <c r="AJ95" s="2021"/>
      <c r="AK95" s="2021"/>
      <c r="AL95" s="2021"/>
      <c r="AM95" s="2021"/>
      <c r="AN95" s="2021"/>
      <c r="AO95" s="2021"/>
      <c r="AP95" s="2021"/>
      <c r="AQ95" s="2022"/>
      <c r="AR95" s="2020" t="s">
        <v>6</v>
      </c>
      <c r="AS95" s="2021"/>
      <c r="AT95" s="2021"/>
      <c r="AU95" s="2021"/>
      <c r="AV95" s="2021"/>
      <c r="AW95" s="2021"/>
      <c r="AX95" s="2021"/>
      <c r="AY95" s="2021"/>
      <c r="AZ95" s="2021"/>
      <c r="BA95" s="2021"/>
      <c r="BB95" s="2021"/>
      <c r="BC95" s="2021"/>
      <c r="BD95" s="2037"/>
      <c r="BE95" s="78"/>
      <c r="BF95" s="78"/>
      <c r="BG95" s="78"/>
    </row>
    <row r="96" spans="2:59" ht="36" hidden="1" customHeight="1">
      <c r="B96" s="2013"/>
      <c r="C96" s="2014"/>
      <c r="D96" s="2014"/>
      <c r="E96" s="2020" t="s">
        <v>6</v>
      </c>
      <c r="F96" s="2021"/>
      <c r="G96" s="2021"/>
      <c r="H96" s="2021"/>
      <c r="I96" s="2021"/>
      <c r="J96" s="2021"/>
      <c r="K96" s="2021"/>
      <c r="L96" s="2021"/>
      <c r="M96" s="2021"/>
      <c r="N96" s="2021"/>
      <c r="O96" s="2021"/>
      <c r="P96" s="2021"/>
      <c r="Q96" s="2022"/>
      <c r="R96" s="2020" t="s">
        <v>6</v>
      </c>
      <c r="S96" s="2021"/>
      <c r="T96" s="2021"/>
      <c r="U96" s="2021"/>
      <c r="V96" s="2021"/>
      <c r="W96" s="2021"/>
      <c r="X96" s="2021"/>
      <c r="Y96" s="2021"/>
      <c r="Z96" s="2021"/>
      <c r="AA96" s="2021"/>
      <c r="AB96" s="2021"/>
      <c r="AC96" s="2021"/>
      <c r="AD96" s="2022"/>
      <c r="AE96" s="2020" t="s">
        <v>6</v>
      </c>
      <c r="AF96" s="2021"/>
      <c r="AG96" s="2021"/>
      <c r="AH96" s="2021"/>
      <c r="AI96" s="2021"/>
      <c r="AJ96" s="2021"/>
      <c r="AK96" s="2021"/>
      <c r="AL96" s="2021"/>
      <c r="AM96" s="2021"/>
      <c r="AN96" s="2021"/>
      <c r="AO96" s="2021"/>
      <c r="AP96" s="2021"/>
      <c r="AQ96" s="2022"/>
      <c r="AR96" s="2020" t="s">
        <v>6</v>
      </c>
      <c r="AS96" s="2021"/>
      <c r="AT96" s="2021"/>
      <c r="AU96" s="2021"/>
      <c r="AV96" s="2021"/>
      <c r="AW96" s="2021"/>
      <c r="AX96" s="2021"/>
      <c r="AY96" s="2021"/>
      <c r="AZ96" s="2021"/>
      <c r="BA96" s="2021"/>
      <c r="BB96" s="2021"/>
      <c r="BC96" s="2021"/>
      <c r="BD96" s="2037"/>
      <c r="BE96" s="78"/>
      <c r="BF96" s="78"/>
      <c r="BG96" s="78"/>
    </row>
    <row r="97" spans="2:59" ht="36" hidden="1" customHeight="1">
      <c r="B97" s="2013"/>
      <c r="C97" s="2014"/>
      <c r="D97" s="2014"/>
      <c r="E97" s="2020" t="s">
        <v>6</v>
      </c>
      <c r="F97" s="2021"/>
      <c r="G97" s="2021"/>
      <c r="H97" s="2021"/>
      <c r="I97" s="2021"/>
      <c r="J97" s="2021"/>
      <c r="K97" s="2021"/>
      <c r="L97" s="2021"/>
      <c r="M97" s="2021"/>
      <c r="N97" s="2021"/>
      <c r="O97" s="2021"/>
      <c r="P97" s="2021"/>
      <c r="Q97" s="2022"/>
      <c r="R97" s="2020" t="s">
        <v>6</v>
      </c>
      <c r="S97" s="2021"/>
      <c r="T97" s="2021"/>
      <c r="U97" s="2021"/>
      <c r="V97" s="2021"/>
      <c r="W97" s="2021"/>
      <c r="X97" s="2021"/>
      <c r="Y97" s="2021"/>
      <c r="Z97" s="2021"/>
      <c r="AA97" s="2021"/>
      <c r="AB97" s="2021"/>
      <c r="AC97" s="2021"/>
      <c r="AD97" s="2022"/>
      <c r="AE97" s="2020" t="s">
        <v>6</v>
      </c>
      <c r="AF97" s="2021"/>
      <c r="AG97" s="2021"/>
      <c r="AH97" s="2021"/>
      <c r="AI97" s="2021"/>
      <c r="AJ97" s="2021"/>
      <c r="AK97" s="2021"/>
      <c r="AL97" s="2021"/>
      <c r="AM97" s="2021"/>
      <c r="AN97" s="2021"/>
      <c r="AO97" s="2021"/>
      <c r="AP97" s="2021"/>
      <c r="AQ97" s="2022"/>
      <c r="AR97" s="2020" t="s">
        <v>6</v>
      </c>
      <c r="AS97" s="2021"/>
      <c r="AT97" s="2021"/>
      <c r="AU97" s="2021"/>
      <c r="AV97" s="2021"/>
      <c r="AW97" s="2021"/>
      <c r="AX97" s="2021"/>
      <c r="AY97" s="2021"/>
      <c r="AZ97" s="2021"/>
      <c r="BA97" s="2021"/>
      <c r="BB97" s="2021"/>
      <c r="BC97" s="2021"/>
      <c r="BD97" s="2037"/>
      <c r="BE97" s="78"/>
      <c r="BF97" s="78"/>
      <c r="BG97" s="78"/>
    </row>
    <row r="98" spans="2:59" ht="36" hidden="1" customHeight="1">
      <c r="B98" s="2013"/>
      <c r="C98" s="2014"/>
      <c r="D98" s="2014"/>
      <c r="E98" s="2020" t="s">
        <v>6</v>
      </c>
      <c r="F98" s="2021"/>
      <c r="G98" s="2021"/>
      <c r="H98" s="2021"/>
      <c r="I98" s="2021"/>
      <c r="J98" s="2021"/>
      <c r="K98" s="2021"/>
      <c r="L98" s="2021"/>
      <c r="M98" s="2021"/>
      <c r="N98" s="2021"/>
      <c r="O98" s="2021"/>
      <c r="P98" s="2021"/>
      <c r="Q98" s="2022"/>
      <c r="R98" s="2020" t="s">
        <v>6</v>
      </c>
      <c r="S98" s="2021"/>
      <c r="T98" s="2021"/>
      <c r="U98" s="2021"/>
      <c r="V98" s="2021"/>
      <c r="W98" s="2021"/>
      <c r="X98" s="2021"/>
      <c r="Y98" s="2021"/>
      <c r="Z98" s="2021"/>
      <c r="AA98" s="2021"/>
      <c r="AB98" s="2021"/>
      <c r="AC98" s="2021"/>
      <c r="AD98" s="2022"/>
      <c r="AE98" s="2020" t="s">
        <v>6</v>
      </c>
      <c r="AF98" s="2021"/>
      <c r="AG98" s="2021"/>
      <c r="AH98" s="2021"/>
      <c r="AI98" s="2021"/>
      <c r="AJ98" s="2021"/>
      <c r="AK98" s="2021"/>
      <c r="AL98" s="2021"/>
      <c r="AM98" s="2021"/>
      <c r="AN98" s="2021"/>
      <c r="AO98" s="2021"/>
      <c r="AP98" s="2021"/>
      <c r="AQ98" s="2022"/>
      <c r="AR98" s="2020" t="s">
        <v>6</v>
      </c>
      <c r="AS98" s="2021"/>
      <c r="AT98" s="2021"/>
      <c r="AU98" s="2021"/>
      <c r="AV98" s="2021"/>
      <c r="AW98" s="2021"/>
      <c r="AX98" s="2021"/>
      <c r="AY98" s="2021"/>
      <c r="AZ98" s="2021"/>
      <c r="BA98" s="2021"/>
      <c r="BB98" s="2021"/>
      <c r="BC98" s="2021"/>
      <c r="BD98" s="2037"/>
      <c r="BE98" s="78"/>
      <c r="BF98" s="78"/>
      <c r="BG98" s="78"/>
    </row>
    <row r="99" spans="2:59" ht="36" hidden="1" customHeight="1">
      <c r="B99" s="2013"/>
      <c r="C99" s="2014"/>
      <c r="D99" s="2014"/>
      <c r="E99" s="2020" t="s">
        <v>6</v>
      </c>
      <c r="F99" s="2021"/>
      <c r="G99" s="2021"/>
      <c r="H99" s="2021"/>
      <c r="I99" s="2021"/>
      <c r="J99" s="2021"/>
      <c r="K99" s="2021"/>
      <c r="L99" s="2021"/>
      <c r="M99" s="2021"/>
      <c r="N99" s="2021"/>
      <c r="O99" s="2021"/>
      <c r="P99" s="2021"/>
      <c r="Q99" s="2022"/>
      <c r="R99" s="2020" t="s">
        <v>6</v>
      </c>
      <c r="S99" s="2021"/>
      <c r="T99" s="2021"/>
      <c r="U99" s="2021"/>
      <c r="V99" s="2021"/>
      <c r="W99" s="2021"/>
      <c r="X99" s="2021"/>
      <c r="Y99" s="2021"/>
      <c r="Z99" s="2021"/>
      <c r="AA99" s="2021"/>
      <c r="AB99" s="2021"/>
      <c r="AC99" s="2021"/>
      <c r="AD99" s="2022"/>
      <c r="AE99" s="2020" t="s">
        <v>6</v>
      </c>
      <c r="AF99" s="2021"/>
      <c r="AG99" s="2021"/>
      <c r="AH99" s="2021"/>
      <c r="AI99" s="2021"/>
      <c r="AJ99" s="2021"/>
      <c r="AK99" s="2021"/>
      <c r="AL99" s="2021"/>
      <c r="AM99" s="2021"/>
      <c r="AN99" s="2021"/>
      <c r="AO99" s="2021"/>
      <c r="AP99" s="2021"/>
      <c r="AQ99" s="2022"/>
      <c r="AR99" s="2020" t="s">
        <v>6</v>
      </c>
      <c r="AS99" s="2021"/>
      <c r="AT99" s="2021"/>
      <c r="AU99" s="2021"/>
      <c r="AV99" s="2021"/>
      <c r="AW99" s="2021"/>
      <c r="AX99" s="2021"/>
      <c r="AY99" s="2021"/>
      <c r="AZ99" s="2021"/>
      <c r="BA99" s="2021"/>
      <c r="BB99" s="2021"/>
      <c r="BC99" s="2021"/>
      <c r="BD99" s="2037"/>
      <c r="BE99" s="78"/>
      <c r="BF99" s="78"/>
      <c r="BG99" s="78"/>
    </row>
    <row r="100" spans="2:59" ht="36" hidden="1" customHeight="1">
      <c r="B100" s="2013"/>
      <c r="C100" s="2014"/>
      <c r="D100" s="2014"/>
      <c r="E100" s="2020" t="s">
        <v>6</v>
      </c>
      <c r="F100" s="2021"/>
      <c r="G100" s="2021"/>
      <c r="H100" s="2021"/>
      <c r="I100" s="2021"/>
      <c r="J100" s="2021"/>
      <c r="K100" s="2021"/>
      <c r="L100" s="2021"/>
      <c r="M100" s="2021"/>
      <c r="N100" s="2021"/>
      <c r="O100" s="2021"/>
      <c r="P100" s="2021"/>
      <c r="Q100" s="2022"/>
      <c r="R100" s="2020" t="s">
        <v>6</v>
      </c>
      <c r="S100" s="2021"/>
      <c r="T100" s="2021"/>
      <c r="U100" s="2021"/>
      <c r="V100" s="2021"/>
      <c r="W100" s="2021"/>
      <c r="X100" s="2021"/>
      <c r="Y100" s="2021"/>
      <c r="Z100" s="2021"/>
      <c r="AA100" s="2021"/>
      <c r="AB100" s="2021"/>
      <c r="AC100" s="2021"/>
      <c r="AD100" s="2022"/>
      <c r="AE100" s="2020" t="s">
        <v>6</v>
      </c>
      <c r="AF100" s="2021"/>
      <c r="AG100" s="2021"/>
      <c r="AH100" s="2021"/>
      <c r="AI100" s="2021"/>
      <c r="AJ100" s="2021"/>
      <c r="AK100" s="2021"/>
      <c r="AL100" s="2021"/>
      <c r="AM100" s="2021"/>
      <c r="AN100" s="2021"/>
      <c r="AO100" s="2021"/>
      <c r="AP100" s="2021"/>
      <c r="AQ100" s="2022"/>
      <c r="AR100" s="2020" t="s">
        <v>6</v>
      </c>
      <c r="AS100" s="2021"/>
      <c r="AT100" s="2021"/>
      <c r="AU100" s="2021"/>
      <c r="AV100" s="2021"/>
      <c r="AW100" s="2021"/>
      <c r="AX100" s="2021"/>
      <c r="AY100" s="2021"/>
      <c r="AZ100" s="2021"/>
      <c r="BA100" s="2021"/>
      <c r="BB100" s="2021"/>
      <c r="BC100" s="2021"/>
      <c r="BD100" s="2037"/>
      <c r="BE100" s="78"/>
      <c r="BF100" s="78"/>
      <c r="BG100" s="78"/>
    </row>
    <row r="101" spans="2:59" ht="36" hidden="1" customHeight="1">
      <c r="B101" s="2013"/>
      <c r="C101" s="2014"/>
      <c r="D101" s="2014"/>
      <c r="E101" s="2020" t="s">
        <v>6</v>
      </c>
      <c r="F101" s="2021"/>
      <c r="G101" s="2021"/>
      <c r="H101" s="2021"/>
      <c r="I101" s="2021"/>
      <c r="J101" s="2021"/>
      <c r="K101" s="2021"/>
      <c r="L101" s="2021"/>
      <c r="M101" s="2021"/>
      <c r="N101" s="2021"/>
      <c r="O101" s="2021"/>
      <c r="P101" s="2021"/>
      <c r="Q101" s="2022"/>
      <c r="R101" s="2020" t="s">
        <v>6</v>
      </c>
      <c r="S101" s="2021"/>
      <c r="T101" s="2021"/>
      <c r="U101" s="2021"/>
      <c r="V101" s="2021"/>
      <c r="W101" s="2021"/>
      <c r="X101" s="2021"/>
      <c r="Y101" s="2021"/>
      <c r="Z101" s="2021"/>
      <c r="AA101" s="2021"/>
      <c r="AB101" s="2021"/>
      <c r="AC101" s="2021"/>
      <c r="AD101" s="2022"/>
      <c r="AE101" s="2020" t="s">
        <v>6</v>
      </c>
      <c r="AF101" s="2021"/>
      <c r="AG101" s="2021"/>
      <c r="AH101" s="2021"/>
      <c r="AI101" s="2021"/>
      <c r="AJ101" s="2021"/>
      <c r="AK101" s="2021"/>
      <c r="AL101" s="2021"/>
      <c r="AM101" s="2021"/>
      <c r="AN101" s="2021"/>
      <c r="AO101" s="2021"/>
      <c r="AP101" s="2021"/>
      <c r="AQ101" s="2022"/>
      <c r="AR101" s="2020" t="s">
        <v>6</v>
      </c>
      <c r="AS101" s="2021"/>
      <c r="AT101" s="2021"/>
      <c r="AU101" s="2021"/>
      <c r="AV101" s="2021"/>
      <c r="AW101" s="2021"/>
      <c r="AX101" s="2021"/>
      <c r="AY101" s="2021"/>
      <c r="AZ101" s="2021"/>
      <c r="BA101" s="2021"/>
      <c r="BB101" s="2021"/>
      <c r="BC101" s="2021"/>
      <c r="BD101" s="2037"/>
      <c r="BE101" s="78"/>
      <c r="BF101" s="78"/>
      <c r="BG101" s="78"/>
    </row>
    <row r="102" spans="2:59" ht="36" hidden="1" customHeight="1">
      <c r="B102" s="2013"/>
      <c r="C102" s="2014"/>
      <c r="D102" s="2014"/>
      <c r="E102" s="2020" t="s">
        <v>6</v>
      </c>
      <c r="F102" s="2021"/>
      <c r="G102" s="2021"/>
      <c r="H102" s="2021"/>
      <c r="I102" s="2021"/>
      <c r="J102" s="2021"/>
      <c r="K102" s="2021"/>
      <c r="L102" s="2021"/>
      <c r="M102" s="2021"/>
      <c r="N102" s="2021"/>
      <c r="O102" s="2021"/>
      <c r="P102" s="2021"/>
      <c r="Q102" s="2022"/>
      <c r="R102" s="2020" t="s">
        <v>6</v>
      </c>
      <c r="S102" s="2021"/>
      <c r="T102" s="2021"/>
      <c r="U102" s="2021"/>
      <c r="V102" s="2021"/>
      <c r="W102" s="2021"/>
      <c r="X102" s="2021"/>
      <c r="Y102" s="2021"/>
      <c r="Z102" s="2021"/>
      <c r="AA102" s="2021"/>
      <c r="AB102" s="2021"/>
      <c r="AC102" s="2021"/>
      <c r="AD102" s="2022"/>
      <c r="AE102" s="2020" t="s">
        <v>6</v>
      </c>
      <c r="AF102" s="2021"/>
      <c r="AG102" s="2021"/>
      <c r="AH102" s="2021"/>
      <c r="AI102" s="2021"/>
      <c r="AJ102" s="2021"/>
      <c r="AK102" s="2021"/>
      <c r="AL102" s="2021"/>
      <c r="AM102" s="2021"/>
      <c r="AN102" s="2021"/>
      <c r="AO102" s="2021"/>
      <c r="AP102" s="2021"/>
      <c r="AQ102" s="2022"/>
      <c r="AR102" s="2020" t="s">
        <v>6</v>
      </c>
      <c r="AS102" s="2021"/>
      <c r="AT102" s="2021"/>
      <c r="AU102" s="2021"/>
      <c r="AV102" s="2021"/>
      <c r="AW102" s="2021"/>
      <c r="AX102" s="2021"/>
      <c r="AY102" s="2021"/>
      <c r="AZ102" s="2021"/>
      <c r="BA102" s="2021"/>
      <c r="BB102" s="2021"/>
      <c r="BC102" s="2021"/>
      <c r="BD102" s="2037"/>
      <c r="BE102" s="78"/>
      <c r="BF102" s="78"/>
      <c r="BG102" s="78"/>
    </row>
    <row r="103" spans="2:59" ht="36" hidden="1" customHeight="1">
      <c r="B103" s="2013"/>
      <c r="C103" s="2014"/>
      <c r="D103" s="2014"/>
      <c r="E103" s="2020" t="s">
        <v>6</v>
      </c>
      <c r="F103" s="2021"/>
      <c r="G103" s="2021"/>
      <c r="H103" s="2021"/>
      <c r="I103" s="2021"/>
      <c r="J103" s="2021"/>
      <c r="K103" s="2021"/>
      <c r="L103" s="2021"/>
      <c r="M103" s="2021"/>
      <c r="N103" s="2021"/>
      <c r="O103" s="2021"/>
      <c r="P103" s="2021"/>
      <c r="Q103" s="2022"/>
      <c r="R103" s="2020" t="s">
        <v>6</v>
      </c>
      <c r="S103" s="2021"/>
      <c r="T103" s="2021"/>
      <c r="U103" s="2021"/>
      <c r="V103" s="2021"/>
      <c r="W103" s="2021"/>
      <c r="X103" s="2021"/>
      <c r="Y103" s="2021"/>
      <c r="Z103" s="2021"/>
      <c r="AA103" s="2021"/>
      <c r="AB103" s="2021"/>
      <c r="AC103" s="2021"/>
      <c r="AD103" s="2022"/>
      <c r="AE103" s="2020" t="s">
        <v>6</v>
      </c>
      <c r="AF103" s="2021"/>
      <c r="AG103" s="2021"/>
      <c r="AH103" s="2021"/>
      <c r="AI103" s="2021"/>
      <c r="AJ103" s="2021"/>
      <c r="AK103" s="2021"/>
      <c r="AL103" s="2021"/>
      <c r="AM103" s="2021"/>
      <c r="AN103" s="2021"/>
      <c r="AO103" s="2021"/>
      <c r="AP103" s="2021"/>
      <c r="AQ103" s="2022"/>
      <c r="AR103" s="2020" t="s">
        <v>6</v>
      </c>
      <c r="AS103" s="2021"/>
      <c r="AT103" s="2021"/>
      <c r="AU103" s="2021"/>
      <c r="AV103" s="2021"/>
      <c r="AW103" s="2021"/>
      <c r="AX103" s="2021"/>
      <c r="AY103" s="2021"/>
      <c r="AZ103" s="2021"/>
      <c r="BA103" s="2021"/>
      <c r="BB103" s="2021"/>
      <c r="BC103" s="2021"/>
      <c r="BD103" s="2037"/>
      <c r="BE103" s="78"/>
      <c r="BF103" s="78"/>
      <c r="BG103" s="78"/>
    </row>
    <row r="104" spans="2:59" ht="36" hidden="1" customHeight="1" thickBot="1">
      <c r="B104" s="2038"/>
      <c r="C104" s="2039"/>
      <c r="D104" s="2039"/>
      <c r="E104" s="2034" t="s">
        <v>6</v>
      </c>
      <c r="F104" s="2035"/>
      <c r="G104" s="2035"/>
      <c r="H104" s="2035"/>
      <c r="I104" s="2035"/>
      <c r="J104" s="2035"/>
      <c r="K104" s="2035"/>
      <c r="L104" s="2035"/>
      <c r="M104" s="2035"/>
      <c r="N104" s="2035"/>
      <c r="O104" s="2035"/>
      <c r="P104" s="2035"/>
      <c r="Q104" s="2036"/>
      <c r="R104" s="2034" t="s">
        <v>6</v>
      </c>
      <c r="S104" s="2035"/>
      <c r="T104" s="2035"/>
      <c r="U104" s="2035"/>
      <c r="V104" s="2035"/>
      <c r="W104" s="2035"/>
      <c r="X104" s="2035"/>
      <c r="Y104" s="2035"/>
      <c r="Z104" s="2035"/>
      <c r="AA104" s="2035"/>
      <c r="AB104" s="2035"/>
      <c r="AC104" s="2035"/>
      <c r="AD104" s="2036"/>
      <c r="AE104" s="2034" t="s">
        <v>6</v>
      </c>
      <c r="AF104" s="2035"/>
      <c r="AG104" s="2035"/>
      <c r="AH104" s="2035"/>
      <c r="AI104" s="2035"/>
      <c r="AJ104" s="2035"/>
      <c r="AK104" s="2035"/>
      <c r="AL104" s="2035"/>
      <c r="AM104" s="2035"/>
      <c r="AN104" s="2035"/>
      <c r="AO104" s="2035"/>
      <c r="AP104" s="2035"/>
      <c r="AQ104" s="2036"/>
      <c r="AR104" s="2034" t="s">
        <v>6</v>
      </c>
      <c r="AS104" s="2035"/>
      <c r="AT104" s="2035"/>
      <c r="AU104" s="2035"/>
      <c r="AV104" s="2035"/>
      <c r="AW104" s="2035"/>
      <c r="AX104" s="2035"/>
      <c r="AY104" s="2035"/>
      <c r="AZ104" s="2035"/>
      <c r="BA104" s="2035"/>
      <c r="BB104" s="2035"/>
      <c r="BC104" s="2035"/>
      <c r="BD104" s="2069"/>
      <c r="BE104" s="78"/>
      <c r="BF104" s="78"/>
      <c r="BG104" s="78"/>
    </row>
    <row r="105" spans="2:59" ht="27" customHeight="1">
      <c r="B105" s="157"/>
      <c r="C105" s="157"/>
      <c r="D105" s="157"/>
      <c r="E105" s="157"/>
      <c r="F105" s="157"/>
      <c r="G105" s="157"/>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c r="AE105" s="157"/>
      <c r="AF105" s="157"/>
      <c r="AG105" s="157"/>
      <c r="AH105" s="157"/>
      <c r="AI105" s="157"/>
      <c r="AJ105" s="157"/>
      <c r="AK105" s="157"/>
      <c r="AL105" s="157"/>
      <c r="AM105" s="157"/>
      <c r="AN105" s="157"/>
      <c r="AO105" s="157"/>
      <c r="AP105" s="157"/>
      <c r="AQ105" s="157"/>
      <c r="AR105" s="157"/>
      <c r="AS105" s="157"/>
      <c r="AT105" s="157"/>
      <c r="AU105" s="157"/>
      <c r="AV105" s="157"/>
      <c r="AW105" s="157"/>
      <c r="AX105" s="157"/>
      <c r="AY105" s="157"/>
      <c r="AZ105" s="157"/>
      <c r="BA105" s="157"/>
      <c r="BB105" s="157"/>
      <c r="BC105" s="157"/>
      <c r="BD105" s="157"/>
      <c r="BE105" s="78"/>
      <c r="BF105" s="78"/>
      <c r="BG105" s="78"/>
    </row>
    <row r="106" spans="2:59" ht="25.35" customHeight="1" thickBot="1">
      <c r="B106" s="152" t="s">
        <v>21</v>
      </c>
      <c r="C106" s="78"/>
      <c r="D106" s="78"/>
      <c r="E106" s="78"/>
      <c r="F106" s="78"/>
      <c r="G106" s="78"/>
      <c r="H106" s="78"/>
      <c r="I106" s="78"/>
      <c r="J106" s="78"/>
      <c r="K106" s="78"/>
      <c r="L106" s="78"/>
      <c r="M106" s="78"/>
      <c r="N106" s="78"/>
      <c r="O106" s="803"/>
      <c r="P106" s="803"/>
      <c r="Q106" s="803"/>
      <c r="R106" s="803"/>
      <c r="S106" s="803"/>
      <c r="T106" s="803"/>
      <c r="U106" s="803"/>
      <c r="V106" s="803"/>
      <c r="W106" s="803"/>
      <c r="X106" s="803"/>
      <c r="Y106" s="803"/>
      <c r="Z106" s="803"/>
      <c r="AA106" s="803"/>
      <c r="AB106" s="803"/>
      <c r="AC106" s="803"/>
      <c r="AD106" s="803"/>
      <c r="AE106" s="803"/>
      <c r="AF106" s="803"/>
      <c r="AG106" s="78"/>
      <c r="AH106" s="78"/>
      <c r="AI106" s="78"/>
      <c r="AJ106" s="78"/>
      <c r="AK106" s="78"/>
      <c r="AL106" s="78"/>
      <c r="AM106" s="78"/>
      <c r="AN106" s="78"/>
      <c r="AO106" s="78"/>
      <c r="AP106" s="78"/>
      <c r="AQ106" s="78"/>
      <c r="AR106" s="78"/>
      <c r="AS106" s="78"/>
      <c r="AT106" s="78"/>
      <c r="AU106" s="78"/>
      <c r="AV106" s="78"/>
      <c r="AW106" s="78"/>
      <c r="AX106" s="78"/>
      <c r="AY106" s="78"/>
      <c r="AZ106" s="78"/>
      <c r="BA106" s="78"/>
      <c r="BB106" s="78"/>
      <c r="BC106" s="78"/>
      <c r="BD106" s="78"/>
      <c r="BE106" s="78"/>
      <c r="BF106" s="78"/>
      <c r="BG106" s="78"/>
    </row>
    <row r="107" spans="2:59" ht="25.35" customHeight="1" thickBot="1">
      <c r="B107" s="2041"/>
      <c r="C107" s="2042"/>
      <c r="D107" s="2042"/>
      <c r="E107" s="2042"/>
      <c r="F107" s="2042"/>
      <c r="G107" s="2042"/>
      <c r="H107" s="2042"/>
      <c r="I107" s="2042"/>
      <c r="J107" s="2042"/>
      <c r="K107" s="2042"/>
      <c r="L107" s="2042"/>
      <c r="M107" s="2042"/>
      <c r="N107" s="2042"/>
      <c r="O107" s="2042"/>
      <c r="P107" s="2042"/>
      <c r="Q107" s="2042"/>
      <c r="R107" s="2042"/>
      <c r="S107" s="2042"/>
      <c r="T107" s="2042"/>
      <c r="U107" s="2042"/>
      <c r="V107" s="2042"/>
      <c r="W107" s="2042"/>
      <c r="X107" s="2042"/>
      <c r="Y107" s="2042"/>
      <c r="Z107" s="2042"/>
      <c r="AA107" s="2042"/>
      <c r="AB107" s="2042"/>
      <c r="AC107" s="2042"/>
      <c r="AD107" s="2042"/>
      <c r="AE107" s="2043"/>
      <c r="AF107" s="804"/>
      <c r="AG107" s="2070" t="str" cm="1">
        <f t="array" ref="AG107">IF(AI107="","",元号)</f>
        <v>西暦</v>
      </c>
      <c r="AH107" s="2070"/>
      <c r="AI107" s="2044">
        <f>IF('STEP１（第１入力頁）'!D17&gt;0,'STEP１（第１入力頁）'!D17,"")</f>
        <v>2023</v>
      </c>
      <c r="AJ107" s="2044"/>
      <c r="AK107" s="2044"/>
      <c r="AL107" s="2045"/>
      <c r="AM107" s="1935" t="s">
        <v>147</v>
      </c>
      <c r="AN107" s="1935"/>
      <c r="AO107" s="1935"/>
      <c r="AP107" s="1936"/>
      <c r="AQ107" s="2031" t="s">
        <v>148</v>
      </c>
      <c r="AR107" s="2031"/>
      <c r="AS107" s="2031"/>
      <c r="AT107" s="2031"/>
      <c r="AU107" s="2031"/>
      <c r="AV107" s="2031"/>
      <c r="AW107" s="2031"/>
      <c r="AX107" s="2031"/>
      <c r="AY107" s="2031"/>
      <c r="AZ107" s="2031"/>
      <c r="BA107" s="2031"/>
      <c r="BB107" s="2031"/>
      <c r="BC107" s="2031"/>
      <c r="BD107" s="2046"/>
      <c r="BE107" s="78"/>
      <c r="BF107" s="78"/>
      <c r="BG107" s="78"/>
    </row>
    <row r="108" spans="2:59" ht="25.35" customHeight="1">
      <c r="B108" s="2047" t="s">
        <v>23</v>
      </c>
      <c r="C108" s="2048"/>
      <c r="D108" s="2048"/>
      <c r="E108" s="2048"/>
      <c r="F108" s="2048"/>
      <c r="G108" s="2048"/>
      <c r="H108" s="2048"/>
      <c r="I108" s="2048"/>
      <c r="J108" s="2048"/>
      <c r="K108" s="2048"/>
      <c r="L108" s="2048"/>
      <c r="M108" s="2048"/>
      <c r="N108" s="2048"/>
      <c r="O108" s="2048"/>
      <c r="P108" s="2048"/>
      <c r="Q108" s="2048"/>
      <c r="R108" s="2048"/>
      <c r="S108" s="2048"/>
      <c r="T108" s="2048"/>
      <c r="U108" s="2048"/>
      <c r="V108" s="2048"/>
      <c r="W108" s="2048"/>
      <c r="X108" s="2048"/>
      <c r="Y108" s="2048"/>
      <c r="Z108" s="2048"/>
      <c r="AA108" s="2048"/>
      <c r="AB108" s="2048"/>
      <c r="AC108" s="2048"/>
      <c r="AD108" s="2048"/>
      <c r="AE108" s="2049"/>
      <c r="AF108" s="2050" t="s">
        <v>145</v>
      </c>
      <c r="AG108" s="2051"/>
      <c r="AH108" s="2054">
        <v>789200</v>
      </c>
      <c r="AI108" s="2055"/>
      <c r="AJ108" s="2055"/>
      <c r="AK108" s="2055"/>
      <c r="AL108" s="2055"/>
      <c r="AM108" s="2055"/>
      <c r="AN108" s="2055"/>
      <c r="AO108" s="2055"/>
      <c r="AP108" s="2056"/>
      <c r="AQ108" s="2060">
        <f>IF(ISERROR(AH108/'STEP１（第１入力頁）'!M27),"－",ROUND(AH108/'STEP１（第１入力頁）'!M27,2))</f>
        <v>26.31</v>
      </c>
      <c r="AR108" s="2061"/>
      <c r="AS108" s="2061"/>
      <c r="AT108" s="2061"/>
      <c r="AU108" s="2061"/>
      <c r="AV108" s="2061"/>
      <c r="AW108" s="2061"/>
      <c r="AX108" s="2061"/>
      <c r="AY108" s="2061"/>
      <c r="AZ108" s="2061"/>
      <c r="BA108" s="2061"/>
      <c r="BB108" s="2061"/>
      <c r="BC108" s="2061"/>
      <c r="BD108" s="2062"/>
      <c r="BE108" s="78"/>
      <c r="BF108" s="78"/>
      <c r="BG108" s="78"/>
    </row>
    <row r="109" spans="2:59" ht="25.35" customHeight="1" thickBot="1">
      <c r="B109" s="807" t="s">
        <v>22</v>
      </c>
      <c r="C109" s="808"/>
      <c r="D109" s="808"/>
      <c r="E109" s="808"/>
      <c r="F109" s="808"/>
      <c r="G109" s="808"/>
      <c r="H109" s="808"/>
      <c r="I109" s="808"/>
      <c r="J109" s="808" t="s">
        <v>300</v>
      </c>
      <c r="K109" s="809"/>
      <c r="L109" s="809"/>
      <c r="M109" s="810"/>
      <c r="N109" s="2066" t="str">
        <f>IF('STEP１（第１入力頁）'!D27="","-",'STEP１（第１入力頁）'!D27)</f>
        <v>テスト名称</v>
      </c>
      <c r="O109" s="2066"/>
      <c r="P109" s="2066"/>
      <c r="Q109" s="2066"/>
      <c r="R109" s="2066"/>
      <c r="S109" s="2066"/>
      <c r="T109" s="2066"/>
      <c r="U109" s="2066"/>
      <c r="V109" s="155" t="s">
        <v>301</v>
      </c>
      <c r="W109" s="811"/>
      <c r="X109" s="812"/>
      <c r="Y109" s="812"/>
      <c r="Z109" s="2067" t="str">
        <f>IF('STEP１（第１入力頁）'!I27="","-",'STEP１（第１入力頁）'!I27)</f>
        <v>千t</v>
      </c>
      <c r="AA109" s="2068"/>
      <c r="AB109" s="2068"/>
      <c r="AC109" s="2068"/>
      <c r="AD109" s="2068"/>
      <c r="AE109" s="813" t="s">
        <v>296</v>
      </c>
      <c r="AF109" s="2052"/>
      <c r="AG109" s="2053"/>
      <c r="AH109" s="2057"/>
      <c r="AI109" s="2058"/>
      <c r="AJ109" s="2058"/>
      <c r="AK109" s="2058"/>
      <c r="AL109" s="2058"/>
      <c r="AM109" s="2058"/>
      <c r="AN109" s="2058"/>
      <c r="AO109" s="2058"/>
      <c r="AP109" s="2059"/>
      <c r="AQ109" s="2063"/>
      <c r="AR109" s="2064"/>
      <c r="AS109" s="2064"/>
      <c r="AT109" s="2064"/>
      <c r="AU109" s="2064"/>
      <c r="AV109" s="2064"/>
      <c r="AW109" s="2064"/>
      <c r="AX109" s="2064"/>
      <c r="AY109" s="2064"/>
      <c r="AZ109" s="2064"/>
      <c r="BA109" s="2064"/>
      <c r="BB109" s="2064"/>
      <c r="BC109" s="2064"/>
      <c r="BD109" s="2065"/>
      <c r="BE109" s="78"/>
      <c r="BF109" s="78"/>
      <c r="BG109" s="78"/>
    </row>
    <row r="110" spans="2:59" ht="20.100000000000001" customHeight="1">
      <c r="B110" s="814"/>
      <c r="C110" s="814"/>
      <c r="D110" s="814"/>
      <c r="E110" s="814"/>
      <c r="F110" s="814"/>
      <c r="G110" s="814"/>
      <c r="H110" s="814"/>
      <c r="I110" s="814"/>
      <c r="J110" s="814"/>
      <c r="K110" s="814"/>
      <c r="L110" s="814"/>
      <c r="M110" s="814"/>
      <c r="N110" s="814"/>
      <c r="O110" s="814"/>
      <c r="P110" s="814"/>
      <c r="Q110" s="815"/>
      <c r="R110" s="815"/>
      <c r="S110" s="815"/>
      <c r="T110" s="815"/>
      <c r="U110" s="815"/>
      <c r="V110" s="815"/>
      <c r="W110" s="815"/>
      <c r="X110" s="814"/>
      <c r="Y110" s="815"/>
      <c r="Z110" s="815"/>
      <c r="AA110" s="815"/>
      <c r="AB110" s="815"/>
      <c r="AC110" s="815"/>
      <c r="AD110" s="814"/>
      <c r="AE110" s="814"/>
      <c r="AF110" s="806"/>
      <c r="AG110" s="816"/>
      <c r="AH110" s="816"/>
      <c r="AI110" s="816"/>
      <c r="AJ110" s="816"/>
      <c r="AK110" s="816"/>
      <c r="AL110" s="816"/>
      <c r="AM110" s="816"/>
      <c r="AN110" s="816"/>
      <c r="AO110" s="816"/>
      <c r="AP110" s="816"/>
      <c r="AQ110" s="816"/>
      <c r="AR110" s="816"/>
      <c r="AS110" s="816"/>
      <c r="AT110" s="816"/>
      <c r="AU110" s="816"/>
      <c r="AV110" s="816"/>
      <c r="AW110" s="816"/>
      <c r="AX110" s="816"/>
      <c r="AY110" s="816"/>
      <c r="AZ110" s="816"/>
      <c r="BA110" s="816"/>
      <c r="BB110" s="816"/>
      <c r="BC110" s="816"/>
      <c r="BD110" s="816"/>
      <c r="BE110" s="816"/>
      <c r="BF110" s="816"/>
      <c r="BG110" s="78"/>
    </row>
    <row r="111" spans="2:59" ht="20.100000000000001" customHeight="1">
      <c r="B111" s="159"/>
      <c r="C111" s="159"/>
      <c r="D111" s="159"/>
      <c r="E111" s="159"/>
      <c r="F111" s="159"/>
      <c r="G111" s="159"/>
      <c r="H111" s="159"/>
      <c r="I111" s="159"/>
      <c r="J111" s="159"/>
      <c r="K111" s="159"/>
      <c r="L111" s="159"/>
      <c r="M111" s="159"/>
      <c r="N111" s="159"/>
      <c r="O111" s="159"/>
      <c r="P111" s="159"/>
      <c r="Q111" s="581"/>
      <c r="R111" s="581"/>
      <c r="S111" s="581"/>
      <c r="T111" s="581"/>
      <c r="U111" s="581"/>
      <c r="V111" s="581"/>
      <c r="W111" s="581"/>
      <c r="X111" s="159"/>
      <c r="Y111" s="581"/>
      <c r="Z111" s="581"/>
      <c r="AA111" s="581"/>
      <c r="AB111" s="581"/>
      <c r="AC111" s="581"/>
      <c r="AD111" s="159"/>
      <c r="AE111" s="159"/>
      <c r="AF111" s="613"/>
      <c r="AG111" s="817"/>
      <c r="AH111" s="818"/>
      <c r="AI111" s="818"/>
      <c r="AJ111" s="818"/>
      <c r="AK111" s="818"/>
      <c r="AL111" s="818"/>
      <c r="AM111" s="818"/>
      <c r="AN111" s="818"/>
      <c r="AO111" s="818"/>
      <c r="AP111" s="818"/>
      <c r="AQ111" s="819"/>
      <c r="AR111" s="819"/>
      <c r="AS111" s="819"/>
      <c r="AT111" s="819"/>
      <c r="AU111" s="819"/>
      <c r="AV111" s="819"/>
      <c r="AW111" s="819"/>
      <c r="AX111" s="819"/>
      <c r="AY111" s="819"/>
      <c r="AZ111" s="819"/>
      <c r="BA111" s="819"/>
      <c r="BB111" s="819"/>
      <c r="BC111" s="819"/>
      <c r="BD111" s="819"/>
      <c r="BE111" s="78"/>
      <c r="BF111" s="78"/>
      <c r="BG111" s="78"/>
    </row>
    <row r="112" spans="2:59" ht="25.35" customHeight="1">
      <c r="B112" s="149" t="s">
        <v>6230</v>
      </c>
      <c r="C112" s="78"/>
      <c r="D112" s="78"/>
      <c r="E112" s="78"/>
      <c r="F112" s="78"/>
      <c r="G112" s="78"/>
      <c r="H112" s="78"/>
      <c r="I112" s="78"/>
      <c r="J112" s="78"/>
      <c r="K112" s="78"/>
      <c r="L112" s="78"/>
      <c r="M112" s="78"/>
      <c r="N112" s="78"/>
      <c r="O112" s="78"/>
      <c r="P112" s="78"/>
      <c r="Q112" s="78"/>
      <c r="R112" s="78"/>
      <c r="S112" s="78"/>
      <c r="T112" s="78"/>
      <c r="U112" s="78"/>
      <c r="V112" s="78"/>
      <c r="W112" s="78"/>
      <c r="X112" s="78"/>
      <c r="Y112" s="78"/>
      <c r="Z112" s="78"/>
      <c r="AA112" s="78"/>
      <c r="AB112" s="78"/>
      <c r="AC112" s="78"/>
      <c r="AD112" s="78"/>
      <c r="AE112" s="78"/>
      <c r="AF112" s="78"/>
      <c r="AG112" s="820"/>
      <c r="AH112" s="78"/>
      <c r="AI112" s="78"/>
      <c r="AJ112" s="78"/>
      <c r="AK112" s="78"/>
      <c r="AL112" s="78"/>
      <c r="AM112" s="78"/>
      <c r="AN112" s="78"/>
      <c r="AO112" s="78"/>
      <c r="AP112" s="78"/>
      <c r="AQ112" s="78"/>
      <c r="AR112" s="78"/>
      <c r="AS112" s="78"/>
      <c r="AT112" s="78"/>
      <c r="AU112" s="78"/>
      <c r="AV112" s="78"/>
      <c r="AW112" s="78"/>
      <c r="AX112" s="78"/>
      <c r="AY112" s="78"/>
      <c r="AZ112" s="78"/>
      <c r="BA112" s="78"/>
      <c r="BB112" s="78"/>
      <c r="BC112" s="78"/>
      <c r="BD112" s="78"/>
      <c r="BE112" s="78"/>
      <c r="BF112" s="78"/>
    </row>
    <row r="113" spans="2:77" ht="25.35" customHeight="1">
      <c r="B113" s="149"/>
      <c r="C113" s="78"/>
      <c r="D113" s="78"/>
      <c r="E113" s="78"/>
      <c r="F113" s="78"/>
      <c r="G113" s="78"/>
      <c r="H113" s="78"/>
      <c r="I113" s="78"/>
      <c r="J113" s="78"/>
      <c r="K113" s="78"/>
      <c r="L113" s="78"/>
      <c r="M113" s="78"/>
      <c r="N113" s="78"/>
      <c r="O113" s="78"/>
      <c r="P113" s="78"/>
      <c r="Q113" s="78"/>
      <c r="R113" s="78"/>
      <c r="S113" s="78"/>
      <c r="T113" s="78"/>
      <c r="U113" s="78"/>
      <c r="V113" s="78"/>
      <c r="W113" s="78"/>
      <c r="X113" s="78"/>
      <c r="Y113" s="78"/>
      <c r="Z113" s="78"/>
      <c r="AA113" s="78"/>
      <c r="AB113" s="78"/>
      <c r="AC113" s="78"/>
      <c r="AD113" s="78"/>
      <c r="AE113" s="78"/>
      <c r="AF113" s="78"/>
      <c r="AG113" s="820"/>
      <c r="AH113" s="78"/>
      <c r="AI113" s="78"/>
      <c r="AJ113" s="78"/>
      <c r="AK113" s="78"/>
      <c r="AL113" s="78"/>
      <c r="AM113" s="78"/>
      <c r="AN113" s="78"/>
      <c r="AO113" s="78"/>
      <c r="AP113" s="78"/>
      <c r="AQ113" s="78"/>
      <c r="AR113" s="78"/>
      <c r="AS113" s="78"/>
      <c r="AT113" s="78"/>
      <c r="AU113" s="78"/>
      <c r="AV113" s="78"/>
      <c r="AW113" s="78"/>
      <c r="AX113" s="78"/>
      <c r="AY113" s="78"/>
      <c r="AZ113" s="78"/>
      <c r="BA113" s="78"/>
      <c r="BB113" s="78"/>
      <c r="BC113" s="78"/>
      <c r="BD113" s="78"/>
      <c r="BE113" s="78"/>
      <c r="BF113" s="78"/>
    </row>
    <row r="114" spans="2:77" ht="25.35" customHeight="1" thickBot="1">
      <c r="B114" s="149" t="s">
        <v>4483</v>
      </c>
      <c r="C114" s="78"/>
      <c r="D114" s="78"/>
      <c r="E114" s="78"/>
      <c r="F114" s="78"/>
      <c r="G114" s="78"/>
      <c r="H114" s="78"/>
      <c r="I114" s="78"/>
      <c r="J114" s="78"/>
      <c r="K114" s="78"/>
      <c r="L114" s="78"/>
      <c r="M114" s="78"/>
      <c r="N114" s="78"/>
      <c r="O114" s="78"/>
      <c r="P114" s="78"/>
      <c r="Q114" s="78"/>
      <c r="R114" s="78"/>
      <c r="S114" s="78"/>
      <c r="T114" s="78"/>
      <c r="U114" s="78"/>
      <c r="V114" s="78"/>
      <c r="W114" s="78"/>
      <c r="X114" s="78"/>
      <c r="Y114" s="78"/>
      <c r="Z114" s="78"/>
      <c r="AA114" s="78"/>
      <c r="AB114" s="78"/>
      <c r="AC114" s="78"/>
      <c r="AD114" s="78"/>
      <c r="AE114" s="78"/>
      <c r="AF114" s="78"/>
      <c r="AG114" s="820"/>
      <c r="AH114" s="78"/>
      <c r="AI114" s="78"/>
      <c r="AJ114" s="78"/>
      <c r="AK114" s="78"/>
      <c r="AL114" s="78"/>
      <c r="AM114" s="78"/>
      <c r="AN114" s="78"/>
      <c r="AO114" s="78"/>
      <c r="AP114" s="78"/>
      <c r="AQ114" s="78"/>
      <c r="AR114" s="78"/>
      <c r="AS114" s="78"/>
      <c r="AT114" s="78"/>
      <c r="AU114" s="78"/>
      <c r="AV114" s="78"/>
      <c r="AW114" s="78"/>
      <c r="AX114" s="78"/>
      <c r="AY114" s="78"/>
      <c r="AZ114" s="78"/>
      <c r="BA114" s="78"/>
      <c r="BB114" s="78"/>
      <c r="BC114" s="78"/>
      <c r="BD114" s="78"/>
      <c r="BE114" s="78"/>
      <c r="BF114" s="78"/>
    </row>
    <row r="115" spans="2:77" ht="25.35" customHeight="1" thickBot="1">
      <c r="B115" s="2071"/>
      <c r="C115" s="2072"/>
      <c r="D115" s="2072"/>
      <c r="E115" s="2072"/>
      <c r="F115" s="2072"/>
      <c r="G115" s="2072"/>
      <c r="H115" s="2072"/>
      <c r="I115" s="2072"/>
      <c r="J115" s="2072"/>
      <c r="K115" s="2072"/>
      <c r="L115" s="2072"/>
      <c r="M115" s="2072"/>
      <c r="N115" s="2072"/>
      <c r="O115" s="2072"/>
      <c r="P115" s="2072"/>
      <c r="Q115" s="2072"/>
      <c r="R115" s="2072"/>
      <c r="S115" s="2072"/>
      <c r="T115" s="2072"/>
      <c r="U115" s="2072"/>
      <c r="V115" s="2072"/>
      <c r="W115" s="2072"/>
      <c r="X115" s="2072"/>
      <c r="Y115" s="2072"/>
      <c r="Z115" s="2072"/>
      <c r="AA115" s="2072"/>
      <c r="AB115" s="2072"/>
      <c r="AC115" s="2072"/>
      <c r="AD115" s="2072"/>
      <c r="AE115" s="2072"/>
      <c r="AF115" s="2072"/>
      <c r="AG115" s="2072"/>
      <c r="AH115" s="2073"/>
      <c r="AI115" s="804"/>
      <c r="AJ115" s="821"/>
      <c r="AK115" s="822" t="str">
        <f>_xlfn.SINGLE(IF(AL115="","",元号))</f>
        <v>西暦</v>
      </c>
      <c r="AL115" s="2074">
        <f>IF('STEP１（第１入力頁）'!D17&gt;0,'STEP１（第１入力頁）'!D17,"")</f>
        <v>2023</v>
      </c>
      <c r="AM115" s="2074"/>
      <c r="AN115" s="2074"/>
      <c r="AO115" s="1935" t="s">
        <v>147</v>
      </c>
      <c r="AP115" s="1935"/>
      <c r="AQ115" s="1936"/>
      <c r="AR115" s="2028" t="s">
        <v>148</v>
      </c>
      <c r="AS115" s="2029"/>
      <c r="AT115" s="2029"/>
      <c r="AU115" s="2029"/>
      <c r="AV115" s="2029"/>
      <c r="AW115" s="2029"/>
      <c r="AX115" s="2029"/>
      <c r="AY115" s="2029"/>
      <c r="AZ115" s="2029"/>
      <c r="BA115" s="2029"/>
      <c r="BB115" s="2029"/>
      <c r="BC115" s="2029"/>
      <c r="BD115" s="2075"/>
      <c r="BE115" s="78"/>
      <c r="BF115" s="78"/>
      <c r="BG115" s="78"/>
    </row>
    <row r="116" spans="2:77" ht="24" customHeight="1">
      <c r="B116" s="2082" t="s">
        <v>3100</v>
      </c>
      <c r="C116" s="2083"/>
      <c r="D116" s="2083"/>
      <c r="E116" s="2083"/>
      <c r="F116" s="2083"/>
      <c r="G116" s="2083"/>
      <c r="H116" s="823" t="s">
        <v>6231</v>
      </c>
      <c r="I116" s="824"/>
      <c r="J116" s="824"/>
      <c r="K116" s="824"/>
      <c r="L116" s="824"/>
      <c r="M116" s="824"/>
      <c r="N116" s="824"/>
      <c r="O116" s="824"/>
      <c r="P116" s="824"/>
      <c r="Q116" s="824"/>
      <c r="R116" s="824"/>
      <c r="S116" s="824"/>
      <c r="T116" s="824"/>
      <c r="U116" s="824"/>
      <c r="V116" s="824"/>
      <c r="W116" s="824"/>
      <c r="X116" s="824"/>
      <c r="Y116" s="824"/>
      <c r="Z116" s="824"/>
      <c r="AA116" s="824"/>
      <c r="AB116" s="824"/>
      <c r="AC116" s="824"/>
      <c r="AD116" s="825"/>
      <c r="AE116" s="825"/>
      <c r="AF116" s="815"/>
      <c r="AG116" s="826"/>
      <c r="AH116" s="805"/>
      <c r="AI116" s="2008">
        <f>IF(AH108="","-",IFERROR(ROUND(AE117/AF117,3-INT(LOG(AE117/AF117))),"-"))</f>
        <v>9.7020000000000006E-3</v>
      </c>
      <c r="AJ116" s="2086"/>
      <c r="AK116" s="2086"/>
      <c r="AL116" s="2086"/>
      <c r="AM116" s="2086"/>
      <c r="AN116" s="2086"/>
      <c r="AO116" s="2086"/>
      <c r="AP116" s="2086"/>
      <c r="AQ116" s="2087"/>
      <c r="AR116" s="2094" t="s">
        <v>4481</v>
      </c>
      <c r="AS116" s="2095"/>
      <c r="AT116" s="2095"/>
      <c r="AU116" s="2095"/>
      <c r="AV116" s="2095"/>
      <c r="AW116" s="2095"/>
      <c r="AX116" s="2095"/>
      <c r="AY116" s="2095"/>
      <c r="AZ116" s="2095"/>
      <c r="BA116" s="2095"/>
      <c r="BB116" s="2095"/>
      <c r="BC116" s="2095"/>
      <c r="BD116" s="2096"/>
      <c r="BE116" s="78"/>
      <c r="BF116" s="827">
        <f>IF('STEP２（第１、2表）'!AE297="",0,'STEP２（第１、2表）'!AE297)</f>
        <v>10930.68602237376</v>
      </c>
      <c r="BG116" s="827">
        <f>IF('STEP２（第１、2表）'!BO297="",0,'STEP２（第１、2表）'!BO297)</f>
        <v>1673.1947063999999</v>
      </c>
      <c r="BH116" s="827">
        <f>IF('STEP２（第１、2表）'!DC297="",0,'STEP２（第１、2表）'!DC297)</f>
        <v>198.50297603999999</v>
      </c>
      <c r="BI116" s="828"/>
    </row>
    <row r="117" spans="2:77" ht="15" customHeight="1">
      <c r="B117" s="2084"/>
      <c r="C117" s="2085"/>
      <c r="D117" s="2085"/>
      <c r="E117" s="2085"/>
      <c r="F117" s="2085"/>
      <c r="G117" s="2085"/>
      <c r="H117" s="153" t="s">
        <v>24</v>
      </c>
      <c r="I117" s="154"/>
      <c r="J117" s="154"/>
      <c r="K117" s="154"/>
      <c r="L117" s="154"/>
      <c r="M117" s="154"/>
      <c r="N117" s="154"/>
      <c r="O117" s="154"/>
      <c r="P117" s="154"/>
      <c r="Q117" s="154"/>
      <c r="R117" s="154"/>
      <c r="S117" s="154"/>
      <c r="T117" s="154"/>
      <c r="U117" s="154"/>
      <c r="V117" s="154"/>
      <c r="W117" s="154"/>
      <c r="X117" s="154"/>
      <c r="Y117" s="154"/>
      <c r="Z117" s="154"/>
      <c r="AA117" s="154"/>
      <c r="AB117" s="154"/>
      <c r="AC117" s="78"/>
      <c r="AD117" s="829"/>
      <c r="AE117" s="830">
        <f>IFERROR((('STEP２（第１、2表）'!AD189*0.8+'STEP２（第１、2表）'!AD223+'STEP２（第１、2表）'!AD287+'STEP２（第１、2表）'!AD151)*0.0258)-'STEP２（第１、2表）'!BO297-'STEP２（第１、2表）'!DC297,"")</f>
        <v>7657.0936375593601</v>
      </c>
      <c r="AF117" s="830">
        <f>AH108</f>
        <v>789200</v>
      </c>
      <c r="AG117" s="830">
        <f>IFERROR('STEP２（第１、2表）'!AE297-'STEP２（第１、2表）'!BO297-'STEP２（第１、2表）'!DC297, "")</f>
        <v>9058.9883399337614</v>
      </c>
      <c r="AH117" s="831"/>
      <c r="AI117" s="2088" t="s">
        <v>4477</v>
      </c>
      <c r="AJ117" s="2089"/>
      <c r="AK117" s="2055">
        <f>IF(AH108="","-",IFERROR(ROUND(AG117/AF117,3-INT(LOG(AG117/AF117))),"-"))</f>
        <v>1.1480000000000001E-2</v>
      </c>
      <c r="AL117" s="2055"/>
      <c r="AM117" s="2055"/>
      <c r="AN117" s="2055"/>
      <c r="AO117" s="2055"/>
      <c r="AP117" s="2089" t="s">
        <v>4478</v>
      </c>
      <c r="AQ117" s="2092"/>
      <c r="AR117" s="2097" t="s">
        <v>4479</v>
      </c>
      <c r="AS117" s="2098"/>
      <c r="AT117" s="2103">
        <f>IF(ISERROR(AK117/'STEP１（第１入力頁）'!M31),"-",ROUND(AK117/'STEP１（第１入力頁）'!M31,3))</f>
        <v>0</v>
      </c>
      <c r="AU117" s="2103"/>
      <c r="AV117" s="2103"/>
      <c r="AW117" s="2103"/>
      <c r="AX117" s="2103"/>
      <c r="AY117" s="2103"/>
      <c r="AZ117" s="2103"/>
      <c r="BA117" s="2103"/>
      <c r="BB117" s="2103"/>
      <c r="BC117" s="2098" t="s">
        <v>4480</v>
      </c>
      <c r="BD117" s="2101"/>
      <c r="BE117" s="78"/>
      <c r="BF117" s="78"/>
      <c r="BG117" s="78"/>
    </row>
    <row r="118" spans="2:77" ht="24" customHeight="1" thickBot="1">
      <c r="B118" s="2080"/>
      <c r="C118" s="2081"/>
      <c r="D118" s="2081"/>
      <c r="E118" s="2081"/>
      <c r="F118" s="2081"/>
      <c r="G118" s="2081"/>
      <c r="H118" s="834" t="s">
        <v>3099</v>
      </c>
      <c r="I118" s="834"/>
      <c r="J118" s="834"/>
      <c r="K118" s="834"/>
      <c r="L118" s="834"/>
      <c r="M118" s="834"/>
      <c r="N118" s="834"/>
      <c r="O118" s="834"/>
      <c r="P118" s="834"/>
      <c r="Q118" s="834"/>
      <c r="R118" s="834"/>
      <c r="S118" s="834"/>
      <c r="T118" s="834"/>
      <c r="U118" s="834"/>
      <c r="V118" s="834"/>
      <c r="W118" s="834"/>
      <c r="X118" s="834"/>
      <c r="Y118" s="834"/>
      <c r="Z118" s="834"/>
      <c r="AA118" s="834"/>
      <c r="AB118" s="834"/>
      <c r="AC118" s="834"/>
      <c r="AD118" s="834"/>
      <c r="AE118" s="834"/>
      <c r="AF118" s="835"/>
      <c r="AG118" s="835">
        <f>AH108</f>
        <v>789200</v>
      </c>
      <c r="AH118" s="836"/>
      <c r="AI118" s="2090"/>
      <c r="AJ118" s="2091"/>
      <c r="AK118" s="2058"/>
      <c r="AL118" s="2058"/>
      <c r="AM118" s="2058"/>
      <c r="AN118" s="2058"/>
      <c r="AO118" s="2058"/>
      <c r="AP118" s="2091"/>
      <c r="AQ118" s="2093"/>
      <c r="AR118" s="2099"/>
      <c r="AS118" s="2100"/>
      <c r="AT118" s="2104"/>
      <c r="AU118" s="2104"/>
      <c r="AV118" s="2104"/>
      <c r="AW118" s="2104"/>
      <c r="AX118" s="2104"/>
      <c r="AY118" s="2104"/>
      <c r="AZ118" s="2104"/>
      <c r="BA118" s="2104"/>
      <c r="BB118" s="2104"/>
      <c r="BC118" s="2100"/>
      <c r="BD118" s="2102"/>
      <c r="BE118" s="78"/>
      <c r="BF118" s="78"/>
      <c r="BG118" s="78"/>
    </row>
    <row r="119" spans="2:77" ht="24" customHeight="1">
      <c r="B119" s="78" t="s">
        <v>4300</v>
      </c>
      <c r="C119" s="78"/>
      <c r="D119" s="78"/>
      <c r="E119" s="78"/>
      <c r="F119" s="78"/>
      <c r="G119" s="78"/>
      <c r="H119" s="168"/>
      <c r="I119" s="168"/>
      <c r="J119" s="168"/>
      <c r="K119" s="168"/>
      <c r="L119" s="168"/>
      <c r="M119" s="168"/>
      <c r="N119" s="168"/>
      <c r="O119" s="168"/>
      <c r="P119" s="168"/>
      <c r="Q119" s="168"/>
      <c r="R119" s="168"/>
      <c r="S119" s="168"/>
      <c r="T119" s="168"/>
      <c r="U119" s="168"/>
      <c r="V119" s="168"/>
      <c r="W119" s="168"/>
      <c r="X119" s="168"/>
      <c r="Y119" s="168"/>
      <c r="Z119" s="168"/>
      <c r="AA119" s="168"/>
      <c r="AB119" s="168"/>
      <c r="AC119" s="168"/>
      <c r="AD119" s="168"/>
      <c r="AE119" s="168"/>
      <c r="AF119" s="168"/>
      <c r="AG119" s="168"/>
      <c r="AH119" s="78"/>
      <c r="AI119" s="818"/>
      <c r="AJ119" s="818"/>
      <c r="AK119" s="818"/>
      <c r="AL119" s="818"/>
      <c r="AM119" s="818"/>
      <c r="AN119" s="818"/>
      <c r="AO119" s="818"/>
      <c r="AP119" s="818"/>
      <c r="AQ119" s="818"/>
      <c r="AR119" s="832"/>
      <c r="AS119" s="832"/>
      <c r="AT119" s="837"/>
      <c r="AU119" s="837"/>
      <c r="AV119" s="837"/>
      <c r="AW119" s="837"/>
      <c r="AX119" s="837"/>
      <c r="AY119" s="837"/>
      <c r="AZ119" s="837"/>
      <c r="BA119" s="837"/>
      <c r="BB119" s="837"/>
      <c r="BC119" s="832"/>
      <c r="BD119" s="832"/>
      <c r="BE119" s="78"/>
      <c r="BF119" s="78"/>
      <c r="BG119" s="78"/>
    </row>
    <row r="120" spans="2:77" ht="25.5" customHeight="1">
      <c r="B120" s="78"/>
      <c r="C120" s="78"/>
      <c r="D120" s="78"/>
      <c r="E120" s="78"/>
      <c r="F120" s="78"/>
      <c r="G120" s="78"/>
      <c r="H120" s="78"/>
      <c r="I120" s="78"/>
      <c r="J120" s="78"/>
      <c r="K120" s="78"/>
      <c r="L120" s="78"/>
      <c r="M120" s="78"/>
      <c r="N120" s="78"/>
      <c r="O120" s="78"/>
      <c r="P120" s="78"/>
      <c r="Q120" s="78"/>
      <c r="R120" s="78"/>
      <c r="S120" s="78"/>
      <c r="T120" s="78"/>
      <c r="U120" s="78"/>
      <c r="V120" s="78"/>
      <c r="W120" s="78"/>
      <c r="X120" s="78"/>
      <c r="Y120" s="78"/>
      <c r="Z120" s="78"/>
      <c r="AA120" s="78"/>
      <c r="AB120" s="78"/>
      <c r="AC120" s="78"/>
      <c r="AD120" s="78"/>
      <c r="AE120" s="78"/>
      <c r="AF120" s="78"/>
      <c r="AG120" s="78"/>
      <c r="AH120" s="78"/>
      <c r="AI120" s="78"/>
      <c r="AJ120" s="78"/>
      <c r="AK120" s="78"/>
      <c r="AL120" s="78"/>
      <c r="AM120" s="78"/>
      <c r="AN120" s="78"/>
      <c r="AO120" s="78"/>
      <c r="AP120" s="78"/>
      <c r="AQ120" s="78"/>
      <c r="AR120" s="78"/>
      <c r="AS120" s="78"/>
      <c r="AT120" s="838"/>
      <c r="AU120" s="838"/>
      <c r="AV120" s="838"/>
      <c r="AW120" s="838"/>
      <c r="AX120" s="838"/>
      <c r="AY120" s="838"/>
      <c r="AZ120" s="838"/>
      <c r="BA120" s="838"/>
      <c r="BB120" s="838"/>
      <c r="BC120" s="78"/>
      <c r="BD120" s="78"/>
      <c r="BE120" s="78"/>
      <c r="BF120" s="78"/>
      <c r="BG120" s="78"/>
    </row>
    <row r="121" spans="2:77" ht="25.35" customHeight="1" thickBot="1">
      <c r="B121" s="149" t="s">
        <v>4485</v>
      </c>
      <c r="C121" s="78"/>
      <c r="D121" s="78"/>
      <c r="E121" s="78"/>
      <c r="F121" s="78"/>
      <c r="G121" s="78"/>
      <c r="H121" s="78"/>
      <c r="I121" s="78"/>
      <c r="J121" s="78"/>
      <c r="K121" s="78"/>
      <c r="L121" s="78"/>
      <c r="M121" s="78"/>
      <c r="N121" s="78"/>
      <c r="O121" s="78"/>
      <c r="P121" s="78"/>
      <c r="Q121" s="78"/>
      <c r="R121" s="78"/>
      <c r="S121" s="78"/>
      <c r="T121" s="78"/>
      <c r="U121" s="78"/>
      <c r="V121" s="78"/>
      <c r="W121" s="78"/>
      <c r="X121" s="78"/>
      <c r="Y121" s="78"/>
      <c r="Z121" s="78"/>
      <c r="AA121" s="78"/>
      <c r="AB121" s="78"/>
      <c r="AC121" s="78"/>
      <c r="AD121" s="78"/>
      <c r="AE121" s="78"/>
      <c r="AF121" s="78"/>
      <c r="AG121" s="820"/>
      <c r="AH121" s="78"/>
      <c r="AI121" s="78"/>
      <c r="AJ121" s="78"/>
      <c r="AK121" s="78"/>
      <c r="AL121" s="78"/>
      <c r="AM121" s="78"/>
      <c r="AN121" s="78"/>
      <c r="AO121" s="78"/>
      <c r="AP121" s="78"/>
      <c r="AQ121" s="78"/>
      <c r="AR121" s="78"/>
      <c r="AS121" s="78"/>
      <c r="AT121" s="78"/>
      <c r="AU121" s="78"/>
      <c r="AV121" s="78"/>
      <c r="AW121" s="78"/>
      <c r="AX121" s="78"/>
      <c r="AY121" s="78"/>
      <c r="AZ121" s="78"/>
      <c r="BA121" s="78"/>
      <c r="BB121" s="78"/>
      <c r="BC121" s="78"/>
      <c r="BD121" s="78"/>
      <c r="BE121" s="78"/>
      <c r="BF121" s="78"/>
    </row>
    <row r="122" spans="2:77" ht="25.35" customHeight="1" thickBot="1">
      <c r="B122" s="2071"/>
      <c r="C122" s="2072"/>
      <c r="D122" s="2072"/>
      <c r="E122" s="2072"/>
      <c r="F122" s="2072"/>
      <c r="G122" s="2072"/>
      <c r="H122" s="2072"/>
      <c r="I122" s="2072"/>
      <c r="J122" s="2072"/>
      <c r="K122" s="2072"/>
      <c r="L122" s="2072"/>
      <c r="M122" s="2072"/>
      <c r="N122" s="2072"/>
      <c r="O122" s="2072"/>
      <c r="P122" s="2072"/>
      <c r="Q122" s="2072"/>
      <c r="R122" s="2072"/>
      <c r="S122" s="2072"/>
      <c r="T122" s="2072"/>
      <c r="U122" s="2072"/>
      <c r="V122" s="2072"/>
      <c r="W122" s="2072"/>
      <c r="X122" s="2072"/>
      <c r="Y122" s="2072"/>
      <c r="Z122" s="2072"/>
      <c r="AA122" s="2072"/>
      <c r="AB122" s="2072"/>
      <c r="AC122" s="2072"/>
      <c r="AD122" s="2072"/>
      <c r="AE122" s="2072"/>
      <c r="AF122" s="2072"/>
      <c r="AG122" s="2072"/>
      <c r="AH122" s="2073"/>
      <c r="AI122" s="804"/>
      <c r="AJ122" s="821"/>
      <c r="AK122" s="822" t="str">
        <f>_xlfn.SINGLE(IF(AL122="","",元号))</f>
        <v>西暦</v>
      </c>
      <c r="AL122" s="2074">
        <f>IF('STEP１（第１入力頁）'!D17&gt;0,'STEP１（第１入力頁）'!D17,"")</f>
        <v>2023</v>
      </c>
      <c r="AM122" s="2074"/>
      <c r="AN122" s="2074"/>
      <c r="AO122" s="1935" t="s">
        <v>147</v>
      </c>
      <c r="AP122" s="1935"/>
      <c r="AQ122" s="1936"/>
      <c r="AR122" s="2028" t="s">
        <v>148</v>
      </c>
      <c r="AS122" s="2029"/>
      <c r="AT122" s="2029"/>
      <c r="AU122" s="2029"/>
      <c r="AV122" s="2029"/>
      <c r="AW122" s="2029"/>
      <c r="AX122" s="2029"/>
      <c r="AY122" s="2029"/>
      <c r="AZ122" s="2029"/>
      <c r="BA122" s="2029"/>
      <c r="BB122" s="2029"/>
      <c r="BC122" s="2029"/>
      <c r="BD122" s="2075"/>
      <c r="BE122" s="78"/>
      <c r="BF122" s="78"/>
      <c r="BG122" s="78"/>
    </row>
    <row r="123" spans="2:77" ht="27.75" customHeight="1">
      <c r="B123" s="2076" t="s">
        <v>6232</v>
      </c>
      <c r="C123" s="2077"/>
      <c r="D123" s="2077"/>
      <c r="E123" s="2077"/>
      <c r="F123" s="2077"/>
      <c r="G123" s="2077"/>
      <c r="H123" s="2105" t="s">
        <v>6233</v>
      </c>
      <c r="I123" s="2105"/>
      <c r="J123" s="2105"/>
      <c r="K123" s="2105"/>
      <c r="L123" s="2105"/>
      <c r="M123" s="2105"/>
      <c r="N123" s="2105"/>
      <c r="O123" s="2105"/>
      <c r="P123" s="2105"/>
      <c r="Q123" s="2105"/>
      <c r="R123" s="2105"/>
      <c r="S123" s="2105"/>
      <c r="T123" s="2105"/>
      <c r="U123" s="2105"/>
      <c r="V123" s="2105"/>
      <c r="W123" s="2105"/>
      <c r="X123" s="2105"/>
      <c r="Y123" s="2105"/>
      <c r="Z123" s="2105"/>
      <c r="AA123" s="2105"/>
      <c r="AB123" s="2105"/>
      <c r="AC123" s="2105"/>
      <c r="AD123" s="2105"/>
      <c r="AE123" s="2105"/>
      <c r="AF123" s="2105"/>
      <c r="AG123" s="839">
        <f>AH108</f>
        <v>789200</v>
      </c>
      <c r="AH123" s="840">
        <f>IF('STEP２（第１、2表）'!DM297&lt;0,"",'STEP２（第１、2表）'!DM297)</f>
        <v>9059.0503982785212</v>
      </c>
      <c r="AI123" s="2008">
        <f>IF(電気需要最適化!AA54=0,"-",ROUND(電気需要最適化!AA54/AG123,3-INT(LOG(電気需要最適化!AA54/AG123))))</f>
        <v>0.1449</v>
      </c>
      <c r="AJ123" s="2086"/>
      <c r="AK123" s="2086"/>
      <c r="AL123" s="2086"/>
      <c r="AM123" s="2086"/>
      <c r="AN123" s="2086"/>
      <c r="AO123" s="2086"/>
      <c r="AP123" s="2086"/>
      <c r="AQ123" s="2087"/>
      <c r="AR123" s="2094" t="s">
        <v>4481</v>
      </c>
      <c r="AS123" s="2095"/>
      <c r="AT123" s="2095"/>
      <c r="AU123" s="2095"/>
      <c r="AV123" s="2095"/>
      <c r="AW123" s="2095"/>
      <c r="AX123" s="2095"/>
      <c r="AY123" s="2095"/>
      <c r="AZ123" s="2095"/>
      <c r="BA123" s="2095"/>
      <c r="BB123" s="2095"/>
      <c r="BC123" s="2095"/>
      <c r="BD123" s="2096"/>
      <c r="BE123" s="78"/>
      <c r="BF123" s="78"/>
      <c r="BG123" s="78"/>
    </row>
    <row r="124" spans="2:77" ht="15" customHeight="1">
      <c r="B124" s="2078"/>
      <c r="C124" s="2079"/>
      <c r="D124" s="2079"/>
      <c r="E124" s="2079"/>
      <c r="F124" s="2079"/>
      <c r="G124" s="2079"/>
      <c r="H124" s="153" t="s">
        <v>24</v>
      </c>
      <c r="I124" s="154"/>
      <c r="J124" s="154"/>
      <c r="K124" s="154"/>
      <c r="L124" s="154"/>
      <c r="M124" s="154"/>
      <c r="N124" s="154"/>
      <c r="O124" s="154"/>
      <c r="P124" s="154"/>
      <c r="Q124" s="154"/>
      <c r="R124" s="154"/>
      <c r="S124" s="154"/>
      <c r="T124" s="154"/>
      <c r="U124" s="154"/>
      <c r="V124" s="154"/>
      <c r="W124" s="154"/>
      <c r="X124" s="154"/>
      <c r="Y124" s="154"/>
      <c r="Z124" s="154"/>
      <c r="AA124" s="154"/>
      <c r="AB124" s="154"/>
      <c r="AC124" s="78"/>
      <c r="AD124" s="829"/>
      <c r="AE124" s="829"/>
      <c r="AF124" s="829"/>
      <c r="AG124" s="830"/>
      <c r="AH124" s="831"/>
      <c r="AI124" s="2088" t="s">
        <v>4477</v>
      </c>
      <c r="AJ124" s="2089"/>
      <c r="AK124" s="2055">
        <f>IF(AH108="","-",IFERROR(ROUND(AH123/AG123,3-INT(LOG(AH123/AG123))),"-"))</f>
        <v>1.1480000000000001E-2</v>
      </c>
      <c r="AL124" s="2055"/>
      <c r="AM124" s="2055"/>
      <c r="AN124" s="2055"/>
      <c r="AO124" s="2055"/>
      <c r="AP124" s="2089" t="s">
        <v>4478</v>
      </c>
      <c r="AQ124" s="2092"/>
      <c r="AR124" s="2097" t="s">
        <v>4479</v>
      </c>
      <c r="AS124" s="2098"/>
      <c r="AT124" s="2103">
        <f>IF(ISERROR(AK124/'STEP１（第１入力頁）'!M36),"-",ROUND(AK124/'STEP１（第１入力頁）'!M36,3))</f>
        <v>0</v>
      </c>
      <c r="AU124" s="2103"/>
      <c r="AV124" s="2103"/>
      <c r="AW124" s="2103"/>
      <c r="AX124" s="2103"/>
      <c r="AY124" s="2103"/>
      <c r="AZ124" s="2103"/>
      <c r="BA124" s="2103"/>
      <c r="BB124" s="2103"/>
      <c r="BC124" s="2098" t="s">
        <v>4480</v>
      </c>
      <c r="BD124" s="2101"/>
      <c r="BE124" s="78"/>
      <c r="BF124" s="78"/>
      <c r="BG124" s="78"/>
    </row>
    <row r="125" spans="2:77" ht="24" customHeight="1" thickBot="1">
      <c r="B125" s="2080"/>
      <c r="C125" s="2081"/>
      <c r="D125" s="2081"/>
      <c r="E125" s="2081"/>
      <c r="F125" s="2081"/>
      <c r="G125" s="2081"/>
      <c r="H125" s="834" t="s">
        <v>3099</v>
      </c>
      <c r="I125" s="834"/>
      <c r="J125" s="834"/>
      <c r="K125" s="834"/>
      <c r="L125" s="834"/>
      <c r="M125" s="834"/>
      <c r="N125" s="834"/>
      <c r="O125" s="834"/>
      <c r="P125" s="834"/>
      <c r="Q125" s="834"/>
      <c r="R125" s="834"/>
      <c r="S125" s="834"/>
      <c r="T125" s="834"/>
      <c r="U125" s="834"/>
      <c r="V125" s="834"/>
      <c r="W125" s="834"/>
      <c r="X125" s="834"/>
      <c r="Y125" s="834"/>
      <c r="Z125" s="834"/>
      <c r="AA125" s="834"/>
      <c r="AB125" s="834"/>
      <c r="AC125" s="834"/>
      <c r="AD125" s="834"/>
      <c r="AE125" s="834"/>
      <c r="AF125" s="834"/>
      <c r="AG125" s="834"/>
      <c r="AH125" s="836"/>
      <c r="AI125" s="2090"/>
      <c r="AJ125" s="2091"/>
      <c r="AK125" s="2058"/>
      <c r="AL125" s="2058"/>
      <c r="AM125" s="2058"/>
      <c r="AN125" s="2058"/>
      <c r="AO125" s="2058"/>
      <c r="AP125" s="2091"/>
      <c r="AQ125" s="2093"/>
      <c r="AR125" s="2099"/>
      <c r="AS125" s="2100"/>
      <c r="AT125" s="2104"/>
      <c r="AU125" s="2104"/>
      <c r="AV125" s="2104"/>
      <c r="AW125" s="2104"/>
      <c r="AX125" s="2104"/>
      <c r="AY125" s="2104"/>
      <c r="AZ125" s="2104"/>
      <c r="BA125" s="2104"/>
      <c r="BB125" s="2104"/>
      <c r="BC125" s="2100"/>
      <c r="BD125" s="2102"/>
      <c r="BE125" s="78"/>
      <c r="BF125" s="78"/>
      <c r="BG125" s="78"/>
    </row>
    <row r="126" spans="2:77" ht="24" customHeight="1">
      <c r="B126" s="78"/>
      <c r="C126" s="78"/>
      <c r="D126" s="78"/>
      <c r="E126" s="78"/>
      <c r="F126" s="78"/>
      <c r="G126" s="78"/>
      <c r="H126" s="168"/>
      <c r="I126" s="168"/>
      <c r="J126" s="168"/>
      <c r="K126" s="168"/>
      <c r="L126" s="168"/>
      <c r="M126" s="168"/>
      <c r="N126" s="168"/>
      <c r="O126" s="168"/>
      <c r="P126" s="168"/>
      <c r="Q126" s="168"/>
      <c r="R126" s="168"/>
      <c r="S126" s="168"/>
      <c r="T126" s="168"/>
      <c r="U126" s="168"/>
      <c r="V126" s="168"/>
      <c r="W126" s="168"/>
      <c r="X126" s="168"/>
      <c r="Y126" s="168"/>
      <c r="Z126" s="168"/>
      <c r="AA126" s="168"/>
      <c r="AB126" s="168"/>
      <c r="AC126" s="841"/>
      <c r="AD126" s="841"/>
      <c r="AE126" s="841"/>
      <c r="AF126" s="841"/>
      <c r="AG126" s="841"/>
      <c r="AH126" s="842"/>
      <c r="AI126" s="818"/>
      <c r="AJ126" s="818"/>
      <c r="AK126" s="818"/>
      <c r="AL126" s="818"/>
      <c r="AM126" s="818"/>
      <c r="AN126" s="818"/>
      <c r="AO126" s="818"/>
      <c r="AP126" s="818"/>
      <c r="AQ126" s="818"/>
      <c r="AR126" s="832"/>
      <c r="AS126" s="832"/>
      <c r="AT126" s="832"/>
      <c r="AU126" s="832"/>
      <c r="AV126" s="832"/>
      <c r="AW126" s="832"/>
      <c r="AX126" s="832"/>
      <c r="AY126" s="832"/>
      <c r="AZ126" s="832"/>
      <c r="BA126" s="832"/>
      <c r="BB126" s="832"/>
      <c r="BC126" s="832"/>
      <c r="BD126" s="832"/>
      <c r="BE126" s="78"/>
      <c r="BF126" s="78"/>
      <c r="BG126" s="78"/>
      <c r="BN126" s="612"/>
    </row>
    <row r="127" spans="2:77" s="78" customFormat="1" ht="25.35" customHeight="1" thickBot="1">
      <c r="B127" s="149" t="s">
        <v>4301</v>
      </c>
      <c r="AG127" s="820"/>
      <c r="BY127" s="614"/>
    </row>
    <row r="128" spans="2:77" s="78" customFormat="1" ht="25.35" customHeight="1" thickBot="1">
      <c r="B128" s="2071"/>
      <c r="C128" s="2072"/>
      <c r="D128" s="2072"/>
      <c r="E128" s="2072"/>
      <c r="F128" s="2072"/>
      <c r="G128" s="2072"/>
      <c r="H128" s="2072"/>
      <c r="I128" s="2072"/>
      <c r="J128" s="2072"/>
      <c r="K128" s="2072"/>
      <c r="L128" s="2072"/>
      <c r="M128" s="2072"/>
      <c r="N128" s="2072"/>
      <c r="O128" s="2072"/>
      <c r="P128" s="2072"/>
      <c r="Q128" s="2072"/>
      <c r="R128" s="2072"/>
      <c r="S128" s="2072"/>
      <c r="T128" s="2072"/>
      <c r="U128" s="2072"/>
      <c r="V128" s="2072"/>
      <c r="W128" s="2072"/>
      <c r="X128" s="2072"/>
      <c r="Y128" s="2072"/>
      <c r="Z128" s="2072"/>
      <c r="AA128" s="2072"/>
      <c r="AB128" s="2072"/>
      <c r="AC128" s="2072"/>
      <c r="AD128" s="2072"/>
      <c r="AE128" s="2072"/>
      <c r="AF128" s="2072"/>
      <c r="AG128" s="2072"/>
      <c r="AH128" s="2073"/>
      <c r="AI128" s="2114">
        <f>IF('STEP１（第１入力頁）'!D17&gt;0,'STEP１（第１入力頁）'!D17,"")</f>
        <v>2023</v>
      </c>
      <c r="AJ128" s="2070"/>
      <c r="AK128" s="2070"/>
      <c r="AL128" s="2070"/>
      <c r="AM128" s="2070"/>
      <c r="AN128" s="2070"/>
      <c r="AO128" s="1935" t="s">
        <v>147</v>
      </c>
      <c r="AP128" s="1935"/>
      <c r="AQ128" s="1935"/>
      <c r="AR128" s="843"/>
      <c r="BY128" s="614"/>
    </row>
    <row r="129" spans="1:94" s="78" customFormat="1" ht="27.75" customHeight="1">
      <c r="B129" s="2076" t="s">
        <v>6212</v>
      </c>
      <c r="C129" s="2077"/>
      <c r="D129" s="2077"/>
      <c r="E129" s="2077"/>
      <c r="F129" s="2077"/>
      <c r="G129" s="2077"/>
      <c r="H129" s="2117" t="s">
        <v>4303</v>
      </c>
      <c r="I129" s="2118"/>
      <c r="J129" s="2118"/>
      <c r="K129" s="2118"/>
      <c r="L129" s="2118"/>
      <c r="M129" s="2118"/>
      <c r="N129" s="2118"/>
      <c r="O129" s="2118"/>
      <c r="P129" s="2118"/>
      <c r="Q129" s="2118"/>
      <c r="R129" s="2118"/>
      <c r="S129" s="2118"/>
      <c r="T129" s="2118"/>
      <c r="U129" s="2118"/>
      <c r="V129" s="2118"/>
      <c r="W129" s="2118"/>
      <c r="X129" s="2118"/>
      <c r="Y129" s="2118"/>
      <c r="Z129" s="2118"/>
      <c r="AA129" s="2118"/>
      <c r="AB129" s="2118"/>
      <c r="AC129" s="2118"/>
      <c r="AD129" s="2118"/>
      <c r="AE129" s="2118"/>
      <c r="AF129" s="844" t="str">
        <f>IF('STEP２（第１、2表）'!AD289 = "","",('STEP２（第１、2表）'!AD289+'STEP２（第１、2表）'!AD281+'STEP２（第１、2表）'!AD285+'STEP２（第１、2表）'!AD291*0.2)*0.0258)</f>
        <v/>
      </c>
      <c r="AG129" s="844"/>
      <c r="AH129" s="805"/>
      <c r="AI129" s="2119" t="str">
        <f>IFERROR(ROUND(AF129/AF130*100,3-INT(LOG(AF129/AF130*100))),"-")</f>
        <v>-</v>
      </c>
      <c r="AJ129" s="2120"/>
      <c r="AK129" s="2120"/>
      <c r="AL129" s="2120"/>
      <c r="AM129" s="2120"/>
      <c r="AN129" s="2120"/>
      <c r="AO129" s="2120"/>
      <c r="AP129" s="2123" t="s">
        <v>4302</v>
      </c>
      <c r="AQ129" s="2124"/>
      <c r="AR129" s="845"/>
      <c r="AS129" s="846"/>
      <c r="AT129" s="846"/>
      <c r="AU129" s="846"/>
      <c r="AV129" s="846"/>
      <c r="AW129" s="846"/>
      <c r="AX129" s="846"/>
      <c r="AY129" s="846"/>
      <c r="AZ129" s="846"/>
      <c r="BA129" s="846"/>
      <c r="BB129" s="846"/>
      <c r="BC129" s="846"/>
      <c r="BD129" s="846"/>
      <c r="BY129" s="614"/>
    </row>
    <row r="130" spans="1:94" s="78" customFormat="1" ht="15" customHeight="1" thickBot="1">
      <c r="B130" s="2115"/>
      <c r="C130" s="2116"/>
      <c r="D130" s="2116"/>
      <c r="E130" s="2116"/>
      <c r="F130" s="2116"/>
      <c r="G130" s="2116"/>
      <c r="H130" s="2127" t="s">
        <v>4304</v>
      </c>
      <c r="I130" s="2127"/>
      <c r="J130" s="2127"/>
      <c r="K130" s="2127"/>
      <c r="L130" s="2127"/>
      <c r="M130" s="2127"/>
      <c r="N130" s="2127"/>
      <c r="O130" s="2127"/>
      <c r="P130" s="2127"/>
      <c r="Q130" s="2127"/>
      <c r="R130" s="2127"/>
      <c r="S130" s="2127"/>
      <c r="T130" s="2127"/>
      <c r="U130" s="2127"/>
      <c r="V130" s="2127"/>
      <c r="W130" s="2127"/>
      <c r="X130" s="2127"/>
      <c r="Y130" s="2127"/>
      <c r="Z130" s="2127"/>
      <c r="AA130" s="2127"/>
      <c r="AB130" s="2127"/>
      <c r="AC130" s="2127"/>
      <c r="AD130" s="2127"/>
      <c r="AE130" s="2127"/>
      <c r="AF130" s="847">
        <f>IF('STEP２（第１、2表）'!AD287 = "","",('STEP２（第１、2表）'!AD287+'STEP２（第１、2表）'!AD279+'STEP２（第１、2表）'!AD281+'STEP２（第１、2表）'!AD283+'STEP２（第１、2表）'!AD285+'STEP２（第１、2表）'!AD291*0.2)*0.0258)</f>
        <v>3.3667188468480012</v>
      </c>
      <c r="AG130" s="847"/>
      <c r="AH130" s="848"/>
      <c r="AI130" s="2121"/>
      <c r="AJ130" s="2122"/>
      <c r="AK130" s="2122"/>
      <c r="AL130" s="2122"/>
      <c r="AM130" s="2122"/>
      <c r="AN130" s="2122"/>
      <c r="AO130" s="2122"/>
      <c r="AP130" s="2125"/>
      <c r="AQ130" s="2126"/>
      <c r="AR130" s="845"/>
      <c r="AS130" s="846"/>
      <c r="AT130" s="846"/>
      <c r="AU130" s="846"/>
      <c r="AV130" s="846"/>
      <c r="AW130" s="846"/>
      <c r="AX130" s="846"/>
      <c r="AY130" s="846"/>
      <c r="AZ130" s="846"/>
      <c r="BA130" s="846"/>
      <c r="BB130" s="846"/>
      <c r="BC130" s="846"/>
      <c r="BD130" s="846"/>
      <c r="BY130" s="614"/>
    </row>
    <row r="131" spans="1:94" s="78" customFormat="1" ht="20.100000000000001" customHeight="1">
      <c r="B131" s="78" t="s">
        <v>4305</v>
      </c>
      <c r="E131" s="849" t="s">
        <v>4306</v>
      </c>
      <c r="AT131" s="850"/>
      <c r="AU131" s="850"/>
      <c r="AV131" s="850"/>
      <c r="AW131" s="850"/>
      <c r="AX131" s="850"/>
      <c r="AY131" s="850"/>
      <c r="AZ131" s="850"/>
      <c r="BA131" s="850"/>
      <c r="BB131" s="850"/>
      <c r="BY131" s="614"/>
    </row>
    <row r="132" spans="1:94" s="78" customFormat="1" ht="20.100000000000001" customHeight="1">
      <c r="E132" s="849" t="s">
        <v>4307</v>
      </c>
      <c r="AT132" s="850"/>
      <c r="AU132" s="850"/>
      <c r="AV132" s="850"/>
      <c r="AW132" s="850"/>
      <c r="AX132" s="850"/>
      <c r="AY132" s="850"/>
      <c r="AZ132" s="850"/>
      <c r="BA132" s="850"/>
      <c r="BB132" s="850"/>
      <c r="BY132" s="614"/>
    </row>
    <row r="133" spans="1:94" s="614" customFormat="1" ht="23.25" customHeight="1">
      <c r="A133" s="78"/>
      <c r="B133" s="78"/>
      <c r="C133" s="78"/>
      <c r="D133" s="78"/>
      <c r="E133" s="849" t="s">
        <v>4308</v>
      </c>
      <c r="F133" s="78"/>
      <c r="G133" s="78"/>
      <c r="H133" s="78"/>
      <c r="I133" s="78"/>
      <c r="J133" s="78"/>
      <c r="K133" s="78"/>
      <c r="L133" s="78"/>
      <c r="M133" s="78"/>
      <c r="N133" s="78"/>
      <c r="O133" s="78"/>
      <c r="P133" s="78"/>
      <c r="Q133" s="78"/>
      <c r="R133" s="78"/>
      <c r="S133" s="78"/>
      <c r="T133" s="851"/>
      <c r="U133" s="78"/>
      <c r="V133" s="78"/>
      <c r="W133" s="78"/>
      <c r="X133" s="78"/>
      <c r="Y133" s="78"/>
      <c r="Z133" s="78"/>
      <c r="AA133" s="78"/>
      <c r="AB133" s="78"/>
      <c r="AC133" s="78"/>
      <c r="AD133" s="78"/>
      <c r="AE133" s="78"/>
      <c r="AF133" s="78"/>
      <c r="AG133" s="78"/>
      <c r="AH133" s="78"/>
      <c r="AI133" s="78"/>
      <c r="AJ133" s="78"/>
      <c r="AK133" s="78"/>
      <c r="AL133" s="78"/>
      <c r="AM133" s="78"/>
      <c r="AN133" s="78"/>
      <c r="AO133" s="78"/>
      <c r="AP133" s="78"/>
      <c r="AQ133" s="78"/>
      <c r="AR133" s="78"/>
      <c r="AS133" s="78"/>
      <c r="AT133" s="78"/>
      <c r="AU133" s="78"/>
      <c r="AV133" s="78"/>
      <c r="AW133" s="78"/>
      <c r="AX133" s="78"/>
      <c r="AY133" s="78"/>
      <c r="AZ133" s="78"/>
      <c r="BA133" s="78"/>
      <c r="BB133" s="850"/>
      <c r="BC133" s="78"/>
      <c r="BD133" s="78"/>
      <c r="BE133" s="78"/>
      <c r="BF133" s="78"/>
      <c r="BG133" s="78"/>
      <c r="BH133" s="78"/>
      <c r="BI133" s="78"/>
      <c r="BJ133" s="78"/>
      <c r="BK133" s="78"/>
      <c r="BL133" s="78"/>
      <c r="BM133" s="78"/>
      <c r="BN133" s="78"/>
      <c r="BO133" s="78"/>
      <c r="BP133" s="78"/>
      <c r="BQ133" s="78"/>
      <c r="BR133" s="78"/>
      <c r="BS133" s="78"/>
      <c r="BT133" s="78"/>
      <c r="BU133" s="78"/>
      <c r="BV133" s="78"/>
      <c r="BW133" s="78"/>
      <c r="BX133" s="78"/>
      <c r="BZ133" s="78"/>
      <c r="CA133" s="78"/>
      <c r="CB133" s="78"/>
      <c r="CC133" s="78"/>
      <c r="CD133" s="78"/>
      <c r="CE133" s="78"/>
      <c r="CF133" s="78"/>
      <c r="CG133" s="78"/>
      <c r="CH133" s="78"/>
      <c r="CI133" s="78"/>
      <c r="CJ133" s="78"/>
      <c r="CK133" s="78"/>
      <c r="CL133" s="78"/>
      <c r="CM133" s="78"/>
      <c r="CN133" s="78"/>
      <c r="CO133" s="78"/>
      <c r="CP133" s="78"/>
    </row>
    <row r="134" spans="1:94" s="614" customFormat="1" ht="20.100000000000001" customHeight="1">
      <c r="A134" s="78"/>
      <c r="B134" s="78"/>
      <c r="C134" s="78"/>
      <c r="D134" s="78"/>
      <c r="E134" s="849" t="s">
        <v>4309</v>
      </c>
      <c r="F134" s="78"/>
      <c r="G134" s="78"/>
      <c r="H134" s="78"/>
      <c r="I134" s="78"/>
      <c r="J134" s="78"/>
      <c r="K134" s="78"/>
      <c r="L134" s="78"/>
      <c r="M134" s="78"/>
      <c r="N134" s="78"/>
      <c r="O134" s="78"/>
      <c r="P134" s="78"/>
      <c r="Q134" s="78"/>
      <c r="R134" s="78"/>
      <c r="S134" s="78"/>
      <c r="T134" s="78"/>
      <c r="U134" s="78"/>
      <c r="V134" s="78"/>
      <c r="W134" s="78"/>
      <c r="X134" s="78"/>
      <c r="Y134" s="78"/>
      <c r="Z134" s="78"/>
      <c r="AA134" s="78"/>
      <c r="AB134" s="78"/>
      <c r="AC134" s="78"/>
      <c r="AD134" s="78"/>
      <c r="AE134" s="78"/>
      <c r="AF134" s="78"/>
      <c r="AG134" s="78"/>
      <c r="AH134" s="78"/>
      <c r="AI134" s="78"/>
      <c r="AJ134" s="78"/>
      <c r="AK134" s="78"/>
      <c r="AL134" s="78"/>
      <c r="AM134" s="78"/>
      <c r="AN134" s="78"/>
      <c r="AO134" s="78"/>
      <c r="AP134" s="78"/>
      <c r="AQ134" s="78"/>
      <c r="AR134" s="78"/>
      <c r="AS134" s="78"/>
      <c r="AT134" s="850"/>
      <c r="AU134" s="850"/>
      <c r="AV134" s="850"/>
      <c r="AW134" s="850"/>
      <c r="AX134" s="850"/>
      <c r="AY134" s="850"/>
      <c r="AZ134" s="850"/>
      <c r="BA134" s="850"/>
      <c r="BB134" s="850"/>
      <c r="BC134" s="78"/>
      <c r="BD134" s="78"/>
      <c r="BE134" s="78"/>
      <c r="BF134" s="78"/>
      <c r="BG134" s="78"/>
      <c r="BH134" s="78"/>
      <c r="BI134" s="78"/>
      <c r="BJ134" s="78"/>
      <c r="BK134" s="78"/>
      <c r="BL134" s="78"/>
      <c r="BM134" s="78"/>
      <c r="BN134" s="78"/>
      <c r="BO134" s="78"/>
      <c r="BP134" s="78"/>
      <c r="BQ134" s="78"/>
      <c r="BR134" s="78"/>
      <c r="BS134" s="78"/>
      <c r="BT134" s="78"/>
      <c r="BU134" s="78"/>
      <c r="BV134" s="78"/>
      <c r="BW134" s="78"/>
      <c r="BX134" s="78"/>
      <c r="BZ134" s="78"/>
      <c r="CA134" s="78"/>
      <c r="CB134" s="78"/>
      <c r="CC134" s="78"/>
      <c r="CD134" s="78"/>
      <c r="CE134" s="78"/>
      <c r="CF134" s="78"/>
      <c r="CG134" s="78"/>
      <c r="CH134" s="78"/>
      <c r="CI134" s="78"/>
      <c r="CJ134" s="78"/>
      <c r="CK134" s="78"/>
      <c r="CL134" s="78"/>
      <c r="CM134" s="78"/>
      <c r="CN134" s="78"/>
      <c r="CO134" s="78"/>
      <c r="CP134" s="78"/>
    </row>
    <row r="135" spans="1:94" s="614" customFormat="1" ht="25.5" customHeight="1">
      <c r="A135" s="78"/>
      <c r="B135" s="149" t="s">
        <v>4482</v>
      </c>
      <c r="C135" s="78"/>
      <c r="D135" s="78"/>
      <c r="E135" s="78"/>
      <c r="F135" s="78"/>
      <c r="G135" s="78"/>
      <c r="H135" s="78"/>
      <c r="I135" s="78"/>
      <c r="J135" s="78"/>
      <c r="K135" s="78"/>
      <c r="L135" s="78"/>
      <c r="M135" s="78"/>
      <c r="N135" s="78"/>
      <c r="O135" s="78"/>
      <c r="P135" s="78"/>
      <c r="Q135" s="78"/>
      <c r="R135" s="78"/>
      <c r="S135" s="78"/>
      <c r="T135" s="78"/>
      <c r="U135" s="78"/>
      <c r="V135" s="78"/>
      <c r="W135" s="78"/>
      <c r="X135" s="78"/>
      <c r="Y135" s="78"/>
      <c r="Z135" s="78"/>
      <c r="AA135" s="78"/>
      <c r="AB135" s="78"/>
      <c r="AC135" s="78"/>
      <c r="AD135" s="78"/>
      <c r="AE135" s="78"/>
      <c r="AF135" s="78"/>
      <c r="AG135" s="78"/>
      <c r="AH135" s="78"/>
      <c r="AI135" s="78"/>
      <c r="AJ135" s="78"/>
      <c r="AK135" s="78"/>
      <c r="AL135" s="78"/>
      <c r="AM135" s="78"/>
      <c r="AN135" s="78"/>
      <c r="AO135" s="78"/>
      <c r="AP135" s="78"/>
      <c r="AQ135" s="78"/>
      <c r="AR135" s="78"/>
      <c r="AS135" s="78"/>
      <c r="AT135" s="78"/>
      <c r="AU135" s="78"/>
      <c r="AV135" s="78"/>
      <c r="AW135" s="78"/>
      <c r="AX135" s="78"/>
      <c r="AY135" s="78"/>
      <c r="AZ135" s="78"/>
      <c r="BA135" s="78"/>
      <c r="BB135" s="78"/>
      <c r="BC135" s="78"/>
      <c r="BD135" s="78"/>
      <c r="BE135" s="78"/>
      <c r="BF135" s="78"/>
      <c r="BG135" s="78"/>
      <c r="BH135" s="78"/>
      <c r="BI135" s="78"/>
      <c r="BJ135" s="78"/>
      <c r="BK135" s="78"/>
      <c r="BL135" s="78"/>
      <c r="BM135" s="78"/>
      <c r="BN135" s="78"/>
      <c r="BO135" s="78"/>
      <c r="BP135" s="78"/>
      <c r="BQ135" s="78"/>
      <c r="BR135" s="78"/>
      <c r="BS135" s="78"/>
      <c r="BT135" s="78"/>
      <c r="BU135" s="78"/>
      <c r="BV135" s="78"/>
      <c r="BW135" s="78"/>
      <c r="BX135" s="78"/>
      <c r="BZ135" s="78"/>
      <c r="CA135" s="78"/>
      <c r="CB135" s="78"/>
      <c r="CC135" s="78"/>
      <c r="CD135" s="78"/>
      <c r="CE135" s="78"/>
      <c r="CF135" s="78"/>
      <c r="CG135" s="78"/>
      <c r="CH135" s="78"/>
      <c r="CI135" s="78"/>
      <c r="CJ135" s="78"/>
      <c r="CK135" s="78"/>
      <c r="CL135" s="78"/>
      <c r="CM135" s="78"/>
      <c r="CN135" s="78"/>
      <c r="CO135" s="78"/>
      <c r="CP135" s="78"/>
    </row>
    <row r="136" spans="1:94" s="614" customFormat="1" ht="25.5" customHeight="1">
      <c r="A136" s="78"/>
      <c r="B136" s="149"/>
      <c r="C136" s="78"/>
      <c r="D136" s="78"/>
      <c r="E136" s="78"/>
      <c r="F136" s="78"/>
      <c r="G136" s="78"/>
      <c r="H136" s="78"/>
      <c r="I136" s="78"/>
      <c r="J136" s="78"/>
      <c r="K136" s="78"/>
      <c r="L136" s="78"/>
      <c r="M136" s="78"/>
      <c r="N136" s="78"/>
      <c r="O136" s="78"/>
      <c r="P136" s="78"/>
      <c r="Q136" s="78"/>
      <c r="R136" s="78"/>
      <c r="S136" s="78"/>
      <c r="T136" s="78"/>
      <c r="U136" s="78"/>
      <c r="V136" s="78"/>
      <c r="W136" s="78"/>
      <c r="X136" s="78"/>
      <c r="Y136" s="78"/>
      <c r="Z136" s="78"/>
      <c r="AA136" s="78"/>
      <c r="AB136" s="78"/>
      <c r="AC136" s="78"/>
      <c r="AD136" s="78"/>
      <c r="AE136" s="78"/>
      <c r="AF136" s="78"/>
      <c r="AG136" s="78"/>
      <c r="AH136" s="78"/>
      <c r="AI136" s="78"/>
      <c r="AJ136" s="78"/>
      <c r="AK136" s="78"/>
      <c r="AL136" s="852"/>
      <c r="AM136" s="78"/>
      <c r="AN136" s="852"/>
      <c r="AO136" s="78"/>
      <c r="AP136" s="78"/>
      <c r="AQ136" s="78"/>
      <c r="AR136" s="78"/>
      <c r="AS136" s="78"/>
      <c r="AT136" s="78"/>
      <c r="AU136" s="78"/>
      <c r="AV136" s="78"/>
      <c r="AW136" s="78"/>
      <c r="AX136" s="78"/>
      <c r="AY136" s="78"/>
      <c r="AZ136" s="78"/>
      <c r="BA136" s="78"/>
      <c r="BB136" s="78"/>
      <c r="BC136" s="78"/>
      <c r="BD136" s="78"/>
      <c r="BE136" s="78"/>
      <c r="BF136" s="78"/>
      <c r="BG136" s="78"/>
      <c r="BH136" s="78"/>
      <c r="BI136" s="78"/>
      <c r="BJ136" s="78"/>
      <c r="BK136" s="78"/>
      <c r="BL136" s="78"/>
      <c r="BM136" s="78"/>
      <c r="BN136" s="78"/>
      <c r="BO136" s="78"/>
      <c r="BP136" s="78"/>
      <c r="BQ136" s="78"/>
      <c r="BR136" s="78"/>
      <c r="BS136" s="78"/>
      <c r="BT136" s="78"/>
      <c r="BU136" s="78"/>
      <c r="BV136" s="78"/>
      <c r="BW136" s="78"/>
      <c r="BX136" s="78"/>
      <c r="BZ136" s="78"/>
      <c r="CA136" s="78"/>
      <c r="CB136" s="78"/>
      <c r="CC136" s="78"/>
      <c r="CD136" s="78"/>
      <c r="CE136" s="78"/>
      <c r="CF136" s="78"/>
      <c r="CG136" s="78"/>
      <c r="CH136" s="78"/>
      <c r="CI136" s="78"/>
      <c r="CJ136" s="78"/>
      <c r="CK136" s="78"/>
      <c r="CL136" s="78"/>
      <c r="CM136" s="78"/>
      <c r="CN136" s="78"/>
      <c r="CO136" s="78"/>
      <c r="CP136" s="78"/>
    </row>
    <row r="137" spans="1:94" s="614" customFormat="1" ht="24.75" customHeight="1" thickBot="1">
      <c r="A137" s="78"/>
      <c r="B137" s="149" t="s">
        <v>4483</v>
      </c>
      <c r="C137" s="78"/>
      <c r="D137" s="78"/>
      <c r="E137" s="78"/>
      <c r="F137" s="78"/>
      <c r="G137" s="78"/>
      <c r="H137" s="78"/>
      <c r="I137" s="78"/>
      <c r="J137" s="78"/>
      <c r="K137" s="78"/>
      <c r="L137" s="78"/>
      <c r="M137" s="78"/>
      <c r="N137" s="78"/>
      <c r="O137" s="78"/>
      <c r="P137" s="78"/>
      <c r="Q137" s="78"/>
      <c r="R137" s="78"/>
      <c r="S137" s="78"/>
      <c r="T137" s="78"/>
      <c r="U137" s="78"/>
      <c r="V137" s="78"/>
      <c r="W137" s="78"/>
      <c r="X137" s="78"/>
      <c r="Y137" s="78"/>
      <c r="Z137" s="78"/>
      <c r="AA137" s="78"/>
      <c r="AB137" s="78"/>
      <c r="AC137" s="78"/>
      <c r="AD137" s="78"/>
      <c r="AE137" s="78"/>
      <c r="AF137" s="78"/>
      <c r="AG137" s="78"/>
      <c r="AH137" s="78"/>
      <c r="AI137" s="78"/>
      <c r="AJ137" s="78"/>
      <c r="AK137" s="78"/>
      <c r="AL137" s="78"/>
      <c r="AM137" s="78"/>
      <c r="AN137" s="78"/>
      <c r="AO137" s="78"/>
      <c r="AP137" s="78"/>
      <c r="AQ137" s="78"/>
      <c r="AR137" s="78"/>
      <c r="AS137" s="78"/>
      <c r="AT137" s="78"/>
      <c r="AU137" s="78"/>
      <c r="AV137" s="78"/>
      <c r="AW137" s="78"/>
      <c r="AX137" s="78"/>
      <c r="AY137" s="78"/>
      <c r="AZ137" s="78"/>
      <c r="BA137" s="78"/>
      <c r="BB137" s="78"/>
      <c r="BC137" s="78"/>
      <c r="BD137" s="78"/>
      <c r="BE137" s="78"/>
      <c r="BF137" s="78"/>
      <c r="BG137" s="78"/>
      <c r="BH137" s="78"/>
      <c r="BI137" s="78"/>
      <c r="BJ137" s="78"/>
      <c r="BK137" s="78"/>
      <c r="BL137" s="78"/>
      <c r="BM137" s="78"/>
      <c r="BN137" s="78"/>
      <c r="BO137" s="78"/>
      <c r="BP137" s="78"/>
      <c r="BQ137" s="78"/>
      <c r="BR137" s="78"/>
      <c r="BS137" s="78"/>
      <c r="BT137" s="78"/>
      <c r="BU137" s="78"/>
      <c r="BV137" s="78"/>
      <c r="BW137" s="78"/>
      <c r="BX137" s="78"/>
      <c r="BZ137" s="78"/>
      <c r="CA137" s="78"/>
      <c r="CB137" s="78"/>
      <c r="CC137" s="78"/>
      <c r="CD137" s="78"/>
      <c r="CE137" s="78"/>
      <c r="CF137" s="78"/>
      <c r="CG137" s="78"/>
      <c r="CH137" s="78"/>
      <c r="CI137" s="78"/>
      <c r="CJ137" s="78"/>
      <c r="CK137" s="78"/>
      <c r="CL137" s="78"/>
      <c r="CM137" s="78"/>
      <c r="CN137" s="78"/>
      <c r="CO137" s="78"/>
      <c r="CP137" s="78"/>
    </row>
    <row r="138" spans="1:94" s="582" customFormat="1" ht="45" customHeight="1" thickBot="1">
      <c r="A138" s="155"/>
      <c r="B138" s="2111"/>
      <c r="C138" s="2112"/>
      <c r="D138" s="2112"/>
      <c r="E138" s="2112"/>
      <c r="F138" s="2112"/>
      <c r="G138" s="2112"/>
      <c r="H138" s="2112"/>
      <c r="I138" s="2112"/>
      <c r="J138" s="2112"/>
      <c r="K138" s="2112"/>
      <c r="L138" s="2113"/>
      <c r="M138" s="1933">
        <f>IF(U138="","",(U138-1))</f>
        <v>2019</v>
      </c>
      <c r="N138" s="1934"/>
      <c r="O138" s="1934"/>
      <c r="P138" s="1934"/>
      <c r="Q138" s="1935" t="s">
        <v>3142</v>
      </c>
      <c r="R138" s="1935"/>
      <c r="S138" s="1935"/>
      <c r="T138" s="1936"/>
      <c r="U138" s="1933">
        <f>IF(AB138="","",(AB138-1))</f>
        <v>2020</v>
      </c>
      <c r="V138" s="1934"/>
      <c r="W138" s="1934"/>
      <c r="X138" s="1934"/>
      <c r="Y138" s="1935" t="s">
        <v>3142</v>
      </c>
      <c r="Z138" s="1935"/>
      <c r="AA138" s="1936"/>
      <c r="AB138" s="1933">
        <f>IF(AJ138="","",(AJ138-1))</f>
        <v>2021</v>
      </c>
      <c r="AC138" s="1934"/>
      <c r="AD138" s="1934"/>
      <c r="AE138" s="1934"/>
      <c r="AF138" s="1934"/>
      <c r="AG138" s="1935" t="s">
        <v>3142</v>
      </c>
      <c r="AH138" s="1935"/>
      <c r="AI138" s="1936"/>
      <c r="AJ138" s="1933">
        <f>IF(AR138="","",(AR138-1))</f>
        <v>2022</v>
      </c>
      <c r="AK138" s="1934"/>
      <c r="AL138" s="1934"/>
      <c r="AM138" s="1934"/>
      <c r="AN138" s="1934"/>
      <c r="AO138" s="1935" t="s">
        <v>3142</v>
      </c>
      <c r="AP138" s="1935"/>
      <c r="AQ138" s="1936"/>
      <c r="AR138" s="1933">
        <f>IF('STEP２（第１、2表）'!AZ87=0,"",('STEP２（第１、2表）'!AZ87))</f>
        <v>2023</v>
      </c>
      <c r="AS138" s="1934"/>
      <c r="AT138" s="1934"/>
      <c r="AU138" s="1934"/>
      <c r="AV138" s="2106" t="s">
        <v>3142</v>
      </c>
      <c r="AW138" s="2106"/>
      <c r="AX138" s="2107"/>
      <c r="AY138" s="2108" t="s">
        <v>71</v>
      </c>
      <c r="AZ138" s="2109"/>
      <c r="BA138" s="2109"/>
      <c r="BB138" s="2109"/>
      <c r="BC138" s="2109"/>
      <c r="BD138" s="2109"/>
      <c r="BE138" s="2109"/>
      <c r="BF138" s="2110"/>
      <c r="BG138" s="78"/>
      <c r="BH138" s="155"/>
      <c r="BI138" s="155"/>
      <c r="BJ138" s="155"/>
      <c r="BK138" s="155"/>
      <c r="BL138" s="155"/>
      <c r="BM138" s="155"/>
      <c r="BN138" s="155"/>
      <c r="BO138" s="155"/>
      <c r="BP138" s="155"/>
      <c r="BQ138" s="155"/>
      <c r="BR138" s="155"/>
      <c r="BS138" s="155"/>
      <c r="BT138" s="155"/>
      <c r="BU138" s="155"/>
      <c r="BV138" s="155"/>
      <c r="BW138" s="155"/>
      <c r="BX138" s="155"/>
      <c r="BZ138" s="155"/>
      <c r="CA138" s="155"/>
      <c r="CB138" s="155"/>
      <c r="CC138" s="155"/>
      <c r="CD138" s="155"/>
      <c r="CE138" s="155"/>
      <c r="CF138" s="155"/>
      <c r="CG138" s="155"/>
      <c r="CH138" s="155"/>
      <c r="CI138" s="155"/>
      <c r="CJ138" s="155"/>
      <c r="CK138" s="155"/>
      <c r="CL138" s="155"/>
      <c r="CM138" s="155"/>
      <c r="CN138" s="155"/>
      <c r="CO138" s="155"/>
      <c r="CP138" s="155"/>
    </row>
    <row r="139" spans="1:94" s="614" customFormat="1" ht="45" customHeight="1">
      <c r="A139" s="78"/>
      <c r="B139" s="1999" t="s">
        <v>4484</v>
      </c>
      <c r="C139" s="2000"/>
      <c r="D139" s="2000"/>
      <c r="E139" s="2000"/>
      <c r="F139" s="2000"/>
      <c r="G139" s="2000"/>
      <c r="H139" s="2000"/>
      <c r="I139" s="2000"/>
      <c r="J139" s="2000"/>
      <c r="K139" s="2000"/>
      <c r="L139" s="2001"/>
      <c r="M139" s="2005"/>
      <c r="N139" s="2006"/>
      <c r="O139" s="2006"/>
      <c r="P139" s="2006"/>
      <c r="Q139" s="2006"/>
      <c r="R139" s="2006"/>
      <c r="S139" s="2006"/>
      <c r="T139" s="2007"/>
      <c r="U139" s="2005"/>
      <c r="V139" s="2006"/>
      <c r="W139" s="2006"/>
      <c r="X139" s="2006"/>
      <c r="Y139" s="2006"/>
      <c r="Z139" s="2006"/>
      <c r="AA139" s="2007"/>
      <c r="AB139" s="2005"/>
      <c r="AC139" s="2006"/>
      <c r="AD139" s="2006"/>
      <c r="AE139" s="2006"/>
      <c r="AF139" s="2006"/>
      <c r="AG139" s="2006"/>
      <c r="AH139" s="2006"/>
      <c r="AI139" s="2007"/>
      <c r="AJ139" s="2005"/>
      <c r="AK139" s="2006"/>
      <c r="AL139" s="2006"/>
      <c r="AM139" s="2006"/>
      <c r="AN139" s="2006"/>
      <c r="AO139" s="2006"/>
      <c r="AP139" s="2006"/>
      <c r="AQ139" s="2007"/>
      <c r="AR139" s="2008">
        <f>IF(AI116="","-",AI116)</f>
        <v>9.7020000000000006E-3</v>
      </c>
      <c r="AS139" s="2006"/>
      <c r="AT139" s="2006"/>
      <c r="AU139" s="2006"/>
      <c r="AV139" s="2006"/>
      <c r="AW139" s="2006"/>
      <c r="AX139" s="2006"/>
      <c r="AY139" s="1974"/>
      <c r="AZ139" s="1975"/>
      <c r="BA139" s="1975"/>
      <c r="BB139" s="1975"/>
      <c r="BC139" s="1975"/>
      <c r="BD139" s="1975"/>
      <c r="BE139" s="1975"/>
      <c r="BF139" s="1976"/>
      <c r="BG139" s="78"/>
      <c r="BH139" s="78"/>
      <c r="BI139" s="78"/>
      <c r="BJ139" s="78"/>
      <c r="BK139" s="78"/>
      <c r="BL139" s="78"/>
      <c r="BM139" s="78"/>
      <c r="BN139" s="78"/>
      <c r="BO139" s="78"/>
      <c r="BP139" s="78"/>
      <c r="BQ139" s="78"/>
      <c r="BR139" s="78"/>
      <c r="BS139" s="78"/>
      <c r="BT139" s="78"/>
      <c r="BU139" s="78"/>
      <c r="BV139" s="78"/>
      <c r="BW139" s="78"/>
      <c r="BX139" s="78"/>
      <c r="BZ139" s="78"/>
      <c r="CA139" s="78"/>
      <c r="CB139" s="78"/>
      <c r="CC139" s="78"/>
      <c r="CD139" s="78"/>
      <c r="CE139" s="78"/>
      <c r="CF139" s="78"/>
      <c r="CG139" s="78"/>
      <c r="CH139" s="78"/>
      <c r="CI139" s="78"/>
      <c r="CJ139" s="78"/>
      <c r="CK139" s="78"/>
      <c r="CL139" s="78"/>
      <c r="CM139" s="78"/>
      <c r="CN139" s="78"/>
      <c r="CO139" s="78"/>
      <c r="CP139" s="78"/>
    </row>
    <row r="140" spans="1:94" s="614" customFormat="1" ht="45" customHeight="1">
      <c r="A140" s="78"/>
      <c r="B140" s="2002"/>
      <c r="C140" s="2003"/>
      <c r="D140" s="2003"/>
      <c r="E140" s="2003"/>
      <c r="F140" s="2003"/>
      <c r="G140" s="2003"/>
      <c r="H140" s="2003"/>
      <c r="I140" s="2003"/>
      <c r="J140" s="2003"/>
      <c r="K140" s="2003"/>
      <c r="L140" s="2004"/>
      <c r="M140" s="1968" t="s">
        <v>4479</v>
      </c>
      <c r="N140" s="1969"/>
      <c r="O140" s="1967">
        <f>IF(ISBLANK('STEP１（第１入力頁）'!D31),"-",'STEP１（第１入力頁）'!D31)</f>
        <v>40000</v>
      </c>
      <c r="P140" s="1967"/>
      <c r="Q140" s="1967"/>
      <c r="R140" s="1967"/>
      <c r="S140" s="1969" t="s">
        <v>4480</v>
      </c>
      <c r="T140" s="1970"/>
      <c r="U140" s="1968" t="s">
        <v>4479</v>
      </c>
      <c r="V140" s="1969"/>
      <c r="W140" s="1967">
        <f>IF(ISBLANK('STEP１（第１入力頁）'!G31),"-",'STEP１（第１入力頁）'!G31)</f>
        <v>50000</v>
      </c>
      <c r="X140" s="1967"/>
      <c r="Y140" s="1967"/>
      <c r="Z140" s="1969" t="s">
        <v>4480</v>
      </c>
      <c r="AA140" s="1970"/>
      <c r="AB140" s="1968" t="s">
        <v>4479</v>
      </c>
      <c r="AC140" s="1969"/>
      <c r="AD140" s="1967">
        <f>IF(ISBLANK('STEP１（第１入力頁）'!J31),"-",'STEP１（第１入力頁）'!J31)</f>
        <v>60000</v>
      </c>
      <c r="AE140" s="1967"/>
      <c r="AF140" s="1967"/>
      <c r="AG140" s="1967"/>
      <c r="AH140" s="1969" t="s">
        <v>4480</v>
      </c>
      <c r="AI140" s="1970"/>
      <c r="AJ140" s="1968" t="s">
        <v>4479</v>
      </c>
      <c r="AK140" s="1969"/>
      <c r="AL140" s="1967">
        <f>IF(ISBLANK('STEP１（第１入力頁）'!M31),"-",'STEP１（第１入力頁）'!M31)</f>
        <v>70000</v>
      </c>
      <c r="AM140" s="1967"/>
      <c r="AN140" s="1967"/>
      <c r="AO140" s="1967"/>
      <c r="AP140" s="1969" t="s">
        <v>4480</v>
      </c>
      <c r="AQ140" s="1970"/>
      <c r="AR140" s="1971" t="s">
        <v>4479</v>
      </c>
      <c r="AS140" s="1972"/>
      <c r="AT140" s="1941">
        <f>IF(AK117="","-",AK117)</f>
        <v>1.1480000000000001E-2</v>
      </c>
      <c r="AU140" s="1941"/>
      <c r="AV140" s="1941"/>
      <c r="AW140" s="1972" t="s">
        <v>4480</v>
      </c>
      <c r="AX140" s="1973"/>
      <c r="AY140" s="1977"/>
      <c r="AZ140" s="1978"/>
      <c r="BA140" s="1978"/>
      <c r="BB140" s="1978"/>
      <c r="BC140" s="1978"/>
      <c r="BD140" s="1978"/>
      <c r="BE140" s="1978"/>
      <c r="BF140" s="1979"/>
      <c r="BG140" s="78"/>
      <c r="BH140" s="78"/>
      <c r="BI140" s="78"/>
      <c r="BJ140" s="78"/>
      <c r="BK140" s="78"/>
      <c r="BL140" s="78"/>
      <c r="BM140" s="78"/>
      <c r="BN140" s="78"/>
      <c r="BO140" s="78"/>
      <c r="BP140" s="78"/>
      <c r="BQ140" s="78"/>
      <c r="BR140" s="78"/>
      <c r="BS140" s="78"/>
      <c r="BT140" s="78"/>
      <c r="BU140" s="78"/>
      <c r="BV140" s="78"/>
      <c r="BW140" s="78"/>
      <c r="BX140" s="78"/>
      <c r="BZ140" s="78"/>
      <c r="CA140" s="78"/>
      <c r="CB140" s="78"/>
      <c r="CC140" s="78"/>
      <c r="CD140" s="78"/>
      <c r="CE140" s="78"/>
      <c r="CF140" s="78"/>
      <c r="CG140" s="78"/>
      <c r="CH140" s="78"/>
      <c r="CI140" s="78"/>
      <c r="CJ140" s="78"/>
      <c r="CK140" s="78"/>
      <c r="CL140" s="78"/>
      <c r="CM140" s="78"/>
      <c r="CN140" s="78"/>
      <c r="CO140" s="78"/>
      <c r="CP140" s="78"/>
    </row>
    <row r="141" spans="1:94" s="614" customFormat="1" ht="45" customHeight="1">
      <c r="A141" s="78"/>
      <c r="B141" s="854"/>
      <c r="C141" s="1942" t="s">
        <v>150</v>
      </c>
      <c r="D141" s="1943"/>
      <c r="E141" s="1943"/>
      <c r="F141" s="1943"/>
      <c r="G141" s="1943"/>
      <c r="H141" s="1943"/>
      <c r="I141" s="1943"/>
      <c r="J141" s="1943"/>
      <c r="K141" s="1943"/>
      <c r="L141" s="1944"/>
      <c r="M141" s="1948"/>
      <c r="N141" s="1949"/>
      <c r="O141" s="1949"/>
      <c r="P141" s="1949"/>
      <c r="Q141" s="1949"/>
      <c r="R141" s="1949"/>
      <c r="S141" s="1949"/>
      <c r="T141" s="1950"/>
      <c r="U141" s="1954" t="s">
        <v>149</v>
      </c>
      <c r="V141" s="1955"/>
      <c r="W141" s="1958" t="str">
        <f>IF(ISERROR(U139/M139),"-",ROUND(U139/M139*100,4))</f>
        <v>-</v>
      </c>
      <c r="X141" s="1958"/>
      <c r="Y141" s="1958"/>
      <c r="Z141" s="1958"/>
      <c r="AA141" s="1959"/>
      <c r="AB141" s="1961" t="s">
        <v>25</v>
      </c>
      <c r="AC141" s="1962"/>
      <c r="AD141" s="1965" t="str">
        <f>IF(ISERROR(AB139/U139),"-",ROUND(AB139/U139*100,4))</f>
        <v>-</v>
      </c>
      <c r="AE141" s="1965"/>
      <c r="AF141" s="1965"/>
      <c r="AG141" s="1965"/>
      <c r="AH141" s="1965"/>
      <c r="AI141" s="1966"/>
      <c r="AJ141" s="1961" t="s">
        <v>26</v>
      </c>
      <c r="AK141" s="1962"/>
      <c r="AL141" s="1958" t="str">
        <f>IF(ISERROR(AJ139/AB139),"-",ROUND(AJ139/AB139*100,4))</f>
        <v>-</v>
      </c>
      <c r="AM141" s="1958"/>
      <c r="AN141" s="1958"/>
      <c r="AO141" s="1958"/>
      <c r="AP141" s="1958"/>
      <c r="AQ141" s="1959"/>
      <c r="AR141" s="1954" t="s">
        <v>27</v>
      </c>
      <c r="AS141" s="1955"/>
      <c r="AT141" s="1997" t="str">
        <f>IF(ISERROR(AR139/AJ139),"-",ROUND(AR139/AJ139*100,4))</f>
        <v>-</v>
      </c>
      <c r="AU141" s="1997"/>
      <c r="AV141" s="1997"/>
      <c r="AW141" s="1997"/>
      <c r="AX141" s="1998"/>
      <c r="AY141" s="1937" t="s">
        <v>4481</v>
      </c>
      <c r="AZ141" s="1938"/>
      <c r="BA141" s="1938"/>
      <c r="BB141" s="1938"/>
      <c r="BC141" s="1938"/>
      <c r="BD141" s="1938"/>
      <c r="BE141" s="1938"/>
      <c r="BF141" s="1939"/>
      <c r="BG141" s="78"/>
      <c r="BH141" s="78"/>
      <c r="BI141" s="78"/>
      <c r="BJ141" s="78"/>
      <c r="BK141" s="78"/>
      <c r="BL141" s="78"/>
      <c r="BM141" s="78"/>
      <c r="BN141" s="78"/>
      <c r="BO141" s="78"/>
      <c r="BP141" s="78"/>
      <c r="BQ141" s="78"/>
      <c r="BR141" s="78"/>
      <c r="BS141" s="852">
        <f>IF(BA142="-",0,BA142)</f>
        <v>0</v>
      </c>
      <c r="BT141" s="852">
        <f>IF(AU142="-",0,AU142)</f>
        <v>0</v>
      </c>
      <c r="BU141" s="78"/>
      <c r="BV141" s="78"/>
      <c r="BW141" s="78"/>
      <c r="BX141" s="78"/>
      <c r="BZ141" s="78"/>
      <c r="CA141" s="78"/>
      <c r="CB141" s="78"/>
      <c r="CC141" s="78"/>
      <c r="CD141" s="78"/>
      <c r="CE141" s="78"/>
      <c r="CF141" s="78"/>
      <c r="CG141" s="78"/>
      <c r="CH141" s="78"/>
      <c r="CI141" s="78"/>
      <c r="CJ141" s="78"/>
      <c r="CK141" s="78"/>
      <c r="CL141" s="78"/>
      <c r="CM141" s="78"/>
      <c r="CN141" s="78"/>
      <c r="CO141" s="78"/>
      <c r="CP141" s="78"/>
    </row>
    <row r="142" spans="1:94" s="614" customFormat="1" ht="45" customHeight="1" thickBot="1">
      <c r="A142" s="78"/>
      <c r="B142" s="855"/>
      <c r="C142" s="1945"/>
      <c r="D142" s="1946"/>
      <c r="E142" s="1946"/>
      <c r="F142" s="1946"/>
      <c r="G142" s="1946"/>
      <c r="H142" s="1946"/>
      <c r="I142" s="1946"/>
      <c r="J142" s="1946"/>
      <c r="K142" s="1946"/>
      <c r="L142" s="1947"/>
      <c r="M142" s="1951"/>
      <c r="N142" s="1952"/>
      <c r="O142" s="1952"/>
      <c r="P142" s="1952"/>
      <c r="Q142" s="1952"/>
      <c r="R142" s="1952"/>
      <c r="S142" s="1952"/>
      <c r="T142" s="1953"/>
      <c r="U142" s="1956"/>
      <c r="V142" s="1957"/>
      <c r="W142" s="856" t="s">
        <v>4477</v>
      </c>
      <c r="X142" s="1960">
        <f>IF(ISERROR(W140/O140),"-",ROUND(W140/O140*100,4))</f>
        <v>125</v>
      </c>
      <c r="Y142" s="1960"/>
      <c r="Z142" s="1960"/>
      <c r="AA142" s="857" t="s">
        <v>4478</v>
      </c>
      <c r="AB142" s="1963"/>
      <c r="AC142" s="1964"/>
      <c r="AD142" s="858" t="s">
        <v>4477</v>
      </c>
      <c r="AE142" s="1960">
        <f>IF(ISERROR(AD140/W140),"-",ROUND(AD140/W140 *100,4))</f>
        <v>120</v>
      </c>
      <c r="AF142" s="1960"/>
      <c r="AG142" s="1960"/>
      <c r="AH142" s="1960"/>
      <c r="AI142" s="857" t="s">
        <v>4478</v>
      </c>
      <c r="AJ142" s="1963"/>
      <c r="AK142" s="1964"/>
      <c r="AL142" s="856" t="s">
        <v>4477</v>
      </c>
      <c r="AM142" s="1960">
        <f>IF(ISERROR(AL140/AD140),"-",ROUND(AL140/AD140*100,4))</f>
        <v>116.66670000000001</v>
      </c>
      <c r="AN142" s="1960"/>
      <c r="AO142" s="1960"/>
      <c r="AP142" s="1960"/>
      <c r="AQ142" s="857" t="s">
        <v>4478</v>
      </c>
      <c r="AR142" s="1956"/>
      <c r="AS142" s="1957"/>
      <c r="AT142" s="856" t="s">
        <v>4477</v>
      </c>
      <c r="AU142" s="1960">
        <f>IF(ISERROR(AT140/AL140),"-",ROUND(AT140/AL140*100,4))</f>
        <v>0</v>
      </c>
      <c r="AV142" s="1960"/>
      <c r="AW142" s="1960"/>
      <c r="AX142" s="857" t="s">
        <v>4478</v>
      </c>
      <c r="AY142" s="1995" t="s">
        <v>4477</v>
      </c>
      <c r="AZ142" s="1996"/>
      <c r="BA142" s="1960">
        <f>IF(ISERROR(X142*AE142*AM142*AU142)^(1/4),"-",ROUND((X142*AE142*AM142*AU142)^(1/4),2))</f>
        <v>0</v>
      </c>
      <c r="BB142" s="1960"/>
      <c r="BC142" s="1960"/>
      <c r="BD142" s="1960"/>
      <c r="BE142" s="1996" t="s">
        <v>4478</v>
      </c>
      <c r="BF142" s="2130"/>
      <c r="BG142" s="78"/>
      <c r="BH142" s="78"/>
      <c r="BI142" s="78"/>
      <c r="BJ142" s="78"/>
      <c r="BK142" s="78"/>
      <c r="BL142" s="852"/>
      <c r="BM142" s="852"/>
      <c r="BN142" s="852"/>
      <c r="BO142" s="852"/>
      <c r="BP142" s="852"/>
      <c r="BQ142" s="852"/>
      <c r="BR142" s="852"/>
      <c r="BS142" s="852"/>
      <c r="BT142" s="78"/>
      <c r="BU142" s="78"/>
      <c r="BV142" s="78"/>
      <c r="BW142" s="78"/>
      <c r="BX142" s="78"/>
      <c r="BZ142" s="78"/>
      <c r="CA142" s="78"/>
      <c r="CB142" s="78"/>
      <c r="CC142" s="78"/>
      <c r="CD142" s="78"/>
      <c r="CE142" s="78"/>
      <c r="CF142" s="78"/>
      <c r="CG142" s="78"/>
      <c r="CH142" s="78"/>
      <c r="CI142" s="78"/>
      <c r="CJ142" s="78"/>
      <c r="CK142" s="78"/>
      <c r="CL142" s="78"/>
      <c r="CM142" s="78"/>
      <c r="CN142" s="78"/>
      <c r="CO142" s="78"/>
      <c r="CP142" s="78"/>
    </row>
    <row r="143" spans="1:94" s="614" customFormat="1" ht="25.5" customHeight="1">
      <c r="A143" s="78"/>
      <c r="B143" s="78"/>
      <c r="C143" s="78"/>
      <c r="D143" s="78"/>
      <c r="E143" s="78"/>
      <c r="F143" s="78"/>
      <c r="G143" s="78"/>
      <c r="H143" s="78"/>
      <c r="I143" s="78"/>
      <c r="J143" s="78"/>
      <c r="K143" s="78"/>
      <c r="L143" s="78"/>
      <c r="M143" s="78"/>
      <c r="N143" s="78"/>
      <c r="O143" s="78"/>
      <c r="P143" s="78"/>
      <c r="Q143" s="78"/>
      <c r="R143" s="78"/>
      <c r="S143" s="78"/>
      <c r="T143" s="78"/>
      <c r="U143" s="859"/>
      <c r="V143" s="78"/>
      <c r="W143" s="78"/>
      <c r="X143" s="78"/>
      <c r="Y143" s="78"/>
      <c r="Z143" s="78"/>
      <c r="AA143" s="78"/>
      <c r="AB143" s="78"/>
      <c r="AC143" s="78"/>
      <c r="AD143" s="78"/>
      <c r="AE143" s="78"/>
      <c r="AF143" s="78"/>
      <c r="AG143" s="78"/>
      <c r="AH143" s="78"/>
      <c r="AI143" s="78"/>
      <c r="AJ143" s="78"/>
      <c r="AK143" s="78"/>
      <c r="AL143" s="78"/>
      <c r="AM143" s="78"/>
      <c r="AN143" s="78"/>
      <c r="AO143" s="78"/>
      <c r="AP143" s="78"/>
      <c r="AQ143" s="78"/>
      <c r="AR143" s="78"/>
      <c r="AS143" s="78"/>
      <c r="AT143" s="78"/>
      <c r="AU143" s="78"/>
      <c r="AV143" s="78"/>
      <c r="AW143" s="78"/>
      <c r="AX143" s="78"/>
      <c r="AY143" s="78"/>
      <c r="AZ143" s="78"/>
      <c r="BA143" s="78"/>
      <c r="BB143" s="78"/>
      <c r="BC143" s="78"/>
      <c r="BD143" s="78"/>
      <c r="BE143" s="78"/>
      <c r="BF143" s="78"/>
      <c r="BG143" s="78"/>
      <c r="BH143" s="78"/>
      <c r="BI143" s="78"/>
      <c r="BJ143" s="78"/>
      <c r="BK143" s="78"/>
      <c r="BL143" s="78"/>
      <c r="BM143" s="78"/>
      <c r="BN143" s="78"/>
      <c r="BO143" s="78"/>
      <c r="BP143" s="78"/>
      <c r="BQ143" s="78"/>
      <c r="BR143" s="78"/>
      <c r="BS143" s="78"/>
      <c r="BT143" s="78"/>
      <c r="BU143" s="78"/>
      <c r="BV143" s="78"/>
      <c r="BW143" s="78"/>
      <c r="BX143" s="78"/>
      <c r="BZ143" s="78"/>
      <c r="CA143" s="78"/>
      <c r="CB143" s="78"/>
      <c r="CC143" s="78"/>
      <c r="CD143" s="78"/>
      <c r="CE143" s="78"/>
      <c r="CF143" s="78"/>
      <c r="CG143" s="78"/>
      <c r="CH143" s="78"/>
      <c r="CI143" s="78"/>
      <c r="CJ143" s="78"/>
      <c r="CK143" s="78"/>
      <c r="CL143" s="78"/>
      <c r="CM143" s="78"/>
      <c r="CN143" s="78"/>
      <c r="CO143" s="78"/>
      <c r="CP143" s="78"/>
    </row>
    <row r="144" spans="1:94" s="614" customFormat="1" ht="24.75" customHeight="1" thickBot="1">
      <c r="A144" s="78"/>
      <c r="B144" s="149" t="s">
        <v>4485</v>
      </c>
      <c r="C144" s="78"/>
      <c r="D144" s="78"/>
      <c r="E144" s="78"/>
      <c r="F144" s="78"/>
      <c r="G144" s="78"/>
      <c r="H144" s="78"/>
      <c r="I144" s="78"/>
      <c r="J144" s="78"/>
      <c r="K144" s="78"/>
      <c r="L144" s="78"/>
      <c r="M144" s="78"/>
      <c r="N144" s="78"/>
      <c r="O144" s="78"/>
      <c r="P144" s="78"/>
      <c r="Q144" s="78"/>
      <c r="R144" s="78"/>
      <c r="S144" s="78"/>
      <c r="T144" s="78"/>
      <c r="U144" s="78"/>
      <c r="V144" s="78"/>
      <c r="W144" s="78"/>
      <c r="X144" s="78"/>
      <c r="Y144" s="78"/>
      <c r="Z144" s="78"/>
      <c r="AA144" s="78"/>
      <c r="AB144" s="78"/>
      <c r="AC144" s="78"/>
      <c r="AD144" s="78"/>
      <c r="AE144" s="78"/>
      <c r="AF144" s="78"/>
      <c r="AG144" s="78"/>
      <c r="AH144" s="78"/>
      <c r="AI144" s="78"/>
      <c r="AJ144" s="852" t="b">
        <v>1</v>
      </c>
      <c r="AK144" s="78"/>
      <c r="AL144" s="78"/>
      <c r="AM144" s="78"/>
      <c r="AN144" s="78"/>
      <c r="AO144" s="78"/>
      <c r="AP144" s="78"/>
      <c r="AQ144" s="78"/>
      <c r="AR144" s="78"/>
      <c r="AS144" s="78"/>
      <c r="AT144" s="78"/>
      <c r="AU144" s="78"/>
      <c r="AV144" s="78"/>
      <c r="AW144" s="78"/>
      <c r="AX144" s="78"/>
      <c r="AY144" s="78"/>
      <c r="AZ144" s="78"/>
      <c r="BA144" s="78"/>
      <c r="BB144" s="78"/>
      <c r="BC144" s="78"/>
      <c r="BD144" s="78"/>
      <c r="BE144" s="78"/>
      <c r="BF144" s="78"/>
      <c r="BG144" s="78"/>
      <c r="BH144" s="78"/>
      <c r="BI144" s="78"/>
      <c r="BJ144" s="78"/>
      <c r="BK144" s="78"/>
      <c r="BL144" s="78"/>
      <c r="BM144" s="78"/>
      <c r="BN144" s="78"/>
      <c r="BO144" s="78"/>
      <c r="BP144" s="78"/>
      <c r="BQ144" s="78"/>
      <c r="BR144" s="78"/>
      <c r="BS144" s="78"/>
      <c r="BT144" s="78"/>
      <c r="BU144" s="78"/>
      <c r="BV144" s="78"/>
      <c r="BW144" s="78"/>
      <c r="BX144" s="78"/>
      <c r="BZ144" s="78"/>
      <c r="CA144" s="78"/>
      <c r="CB144" s="78"/>
      <c r="CC144" s="78"/>
      <c r="CD144" s="78"/>
      <c r="CE144" s="78"/>
      <c r="CF144" s="78"/>
      <c r="CG144" s="78"/>
      <c r="CH144" s="78"/>
      <c r="CI144" s="78"/>
      <c r="CJ144" s="78"/>
      <c r="CK144" s="78"/>
      <c r="CL144" s="78"/>
      <c r="CM144" s="78"/>
      <c r="CN144" s="78"/>
      <c r="CO144" s="78"/>
      <c r="CP144" s="78"/>
    </row>
    <row r="145" spans="1:94" s="614" customFormat="1" ht="24.75" customHeight="1" thickBot="1">
      <c r="A145" s="78"/>
      <c r="B145" s="2128" t="s">
        <v>4310</v>
      </c>
      <c r="C145" s="2129"/>
      <c r="D145" s="2129"/>
      <c r="E145" s="2129"/>
      <c r="F145" s="2129"/>
      <c r="G145" s="2129"/>
      <c r="H145" s="2129"/>
      <c r="I145" s="2129"/>
      <c r="J145" s="2129"/>
      <c r="K145" s="2129"/>
      <c r="L145" s="2129"/>
      <c r="M145" s="2129"/>
      <c r="N145" s="2129"/>
      <c r="O145" s="2129"/>
      <c r="P145" s="2129"/>
      <c r="Q145" s="2129"/>
      <c r="R145" s="2129"/>
      <c r="S145" s="2129"/>
      <c r="T145" s="2129"/>
      <c r="U145" s="2129"/>
      <c r="V145" s="2129"/>
      <c r="W145" s="2129"/>
      <c r="X145" s="2129"/>
      <c r="Y145" s="2129"/>
      <c r="Z145" s="2129"/>
      <c r="AA145" s="2129"/>
      <c r="AB145" s="2031" t="s">
        <v>4311</v>
      </c>
      <c r="AC145" s="2031"/>
      <c r="AD145" s="2031"/>
      <c r="AE145" s="2031"/>
      <c r="AF145" s="2031"/>
      <c r="AG145" s="2031"/>
      <c r="AH145" s="2031"/>
      <c r="AI145" s="2031"/>
      <c r="AJ145" s="2031"/>
      <c r="AK145" s="2031"/>
      <c r="AL145" s="2031"/>
      <c r="AM145" s="2031"/>
      <c r="AN145" s="2031"/>
      <c r="AO145" s="2031"/>
      <c r="AP145" s="2031"/>
      <c r="AQ145" s="2031"/>
      <c r="AR145" s="2031"/>
      <c r="AS145" s="2031"/>
      <c r="AT145" s="2031"/>
      <c r="AU145" s="2031"/>
      <c r="AV145" s="2031"/>
      <c r="AW145" s="2031"/>
      <c r="AX145" s="2031"/>
      <c r="AY145" s="2031"/>
      <c r="AZ145" s="2031"/>
      <c r="BA145" s="2031"/>
      <c r="BB145" s="2031"/>
      <c r="BC145" s="2031"/>
      <c r="BD145" s="2031"/>
      <c r="BE145" s="2031"/>
      <c r="BF145" s="2046"/>
      <c r="BG145" s="78"/>
      <c r="BH145" s="78"/>
      <c r="BI145" s="78"/>
      <c r="BJ145" s="78"/>
      <c r="BK145" s="78"/>
      <c r="BL145" s="78"/>
      <c r="BM145" s="78"/>
      <c r="BN145" s="78"/>
      <c r="BO145" s="78"/>
      <c r="BP145" s="78"/>
      <c r="BQ145" s="78"/>
      <c r="BR145" s="78"/>
      <c r="BS145" s="78"/>
      <c r="BT145" s="78"/>
      <c r="BU145" s="78"/>
      <c r="BV145" s="78"/>
      <c r="BW145" s="78"/>
      <c r="BX145" s="581"/>
      <c r="BZ145" s="78"/>
      <c r="CA145" s="78"/>
      <c r="CB145" s="78"/>
      <c r="CC145" s="78"/>
      <c r="CD145" s="78"/>
      <c r="CE145" s="78"/>
      <c r="CF145" s="78"/>
      <c r="CG145" s="78"/>
      <c r="CH145" s="78"/>
      <c r="CI145" s="78"/>
      <c r="CJ145" s="78"/>
      <c r="CK145" s="78"/>
      <c r="CL145" s="78"/>
      <c r="CM145" s="78"/>
      <c r="CN145" s="78"/>
      <c r="CO145" s="78"/>
      <c r="CP145" s="78"/>
    </row>
    <row r="146" spans="1:94" s="614" customFormat="1" ht="45" customHeight="1" thickBot="1">
      <c r="A146" s="78"/>
      <c r="B146" s="2111"/>
      <c r="C146" s="2112"/>
      <c r="D146" s="2112"/>
      <c r="E146" s="2112"/>
      <c r="F146" s="2112"/>
      <c r="G146" s="2112"/>
      <c r="H146" s="2112"/>
      <c r="I146" s="2112"/>
      <c r="J146" s="2112"/>
      <c r="K146" s="2112"/>
      <c r="L146" s="2113"/>
      <c r="M146" s="1933">
        <f>IF(U146="","",(U146-1))</f>
        <v>2019</v>
      </c>
      <c r="N146" s="1934"/>
      <c r="O146" s="1934"/>
      <c r="P146" s="1934"/>
      <c r="Q146" s="1935" t="s">
        <v>3142</v>
      </c>
      <c r="R146" s="1935"/>
      <c r="S146" s="1935"/>
      <c r="T146" s="1936"/>
      <c r="U146" s="1933">
        <f>IF(AB146="","",(AB146-1))</f>
        <v>2020</v>
      </c>
      <c r="V146" s="1934"/>
      <c r="W146" s="1934"/>
      <c r="X146" s="1934"/>
      <c r="Y146" s="1935" t="s">
        <v>3142</v>
      </c>
      <c r="Z146" s="1935"/>
      <c r="AA146" s="1936"/>
      <c r="AB146" s="1933">
        <f>IF(AJ146="","",(AJ146-1))</f>
        <v>2021</v>
      </c>
      <c r="AC146" s="1934"/>
      <c r="AD146" s="1934"/>
      <c r="AE146" s="1934"/>
      <c r="AF146" s="1934"/>
      <c r="AG146" s="1935" t="s">
        <v>3142</v>
      </c>
      <c r="AH146" s="1935"/>
      <c r="AI146" s="1936"/>
      <c r="AJ146" s="1933">
        <f>IF(AR146="","",(AR146-1))</f>
        <v>2022</v>
      </c>
      <c r="AK146" s="1934"/>
      <c r="AL146" s="1934"/>
      <c r="AM146" s="1934"/>
      <c r="AN146" s="1934"/>
      <c r="AO146" s="1935" t="s">
        <v>3142</v>
      </c>
      <c r="AP146" s="1935"/>
      <c r="AQ146" s="1936"/>
      <c r="AR146" s="1933">
        <f>IF('STEP２（第１、2表）'!AZ87=0,"",('STEP２（第１、2表）'!AZ87))</f>
        <v>2023</v>
      </c>
      <c r="AS146" s="1934"/>
      <c r="AT146" s="1934"/>
      <c r="AU146" s="1934"/>
      <c r="AV146" s="2106" t="s">
        <v>3142</v>
      </c>
      <c r="AW146" s="2106"/>
      <c r="AX146" s="2107"/>
      <c r="AY146" s="2108" t="s">
        <v>71</v>
      </c>
      <c r="AZ146" s="2109"/>
      <c r="BA146" s="2109"/>
      <c r="BB146" s="2109"/>
      <c r="BC146" s="2109"/>
      <c r="BD146" s="2109"/>
      <c r="BE146" s="2109"/>
      <c r="BF146" s="2110"/>
      <c r="BG146" s="78"/>
      <c r="BH146" s="78"/>
      <c r="BI146" s="78"/>
      <c r="BJ146" s="78"/>
      <c r="BK146" s="78"/>
      <c r="BL146" s="78"/>
      <c r="BM146" s="78"/>
      <c r="BN146" s="78"/>
      <c r="BO146" s="78"/>
      <c r="BP146" s="78"/>
      <c r="BQ146" s="78"/>
      <c r="BR146" s="78"/>
      <c r="BS146" s="78"/>
      <c r="BT146" s="78"/>
      <c r="BU146" s="78"/>
      <c r="BV146" s="78"/>
      <c r="BW146" s="78"/>
      <c r="BX146" s="78"/>
      <c r="BZ146" s="78"/>
      <c r="CA146" s="78"/>
      <c r="CB146" s="78"/>
      <c r="CC146" s="78"/>
      <c r="CD146" s="78"/>
      <c r="CE146" s="78"/>
      <c r="CF146" s="78"/>
      <c r="CG146" s="78"/>
      <c r="CH146" s="78"/>
      <c r="CI146" s="78"/>
      <c r="CJ146" s="78"/>
      <c r="CK146" s="78"/>
      <c r="CL146" s="78"/>
      <c r="CM146" s="78"/>
      <c r="CN146" s="78"/>
      <c r="CO146" s="78"/>
      <c r="CP146" s="78"/>
    </row>
    <row r="147" spans="1:94" s="614" customFormat="1" ht="45" customHeight="1">
      <c r="A147" s="78"/>
      <c r="B147" s="1999" t="s">
        <v>4486</v>
      </c>
      <c r="C147" s="2000"/>
      <c r="D147" s="2000"/>
      <c r="E147" s="2000"/>
      <c r="F147" s="2000"/>
      <c r="G147" s="2000"/>
      <c r="H147" s="2000"/>
      <c r="I147" s="2000"/>
      <c r="J147" s="2000"/>
      <c r="K147" s="2000"/>
      <c r="L147" s="2001"/>
      <c r="M147" s="2005"/>
      <c r="N147" s="2006"/>
      <c r="O147" s="2006"/>
      <c r="P147" s="2006"/>
      <c r="Q147" s="2006"/>
      <c r="R147" s="2006"/>
      <c r="S147" s="2006"/>
      <c r="T147" s="2007"/>
      <c r="U147" s="2005"/>
      <c r="V147" s="2006"/>
      <c r="W147" s="2006"/>
      <c r="X147" s="2006"/>
      <c r="Y147" s="2006"/>
      <c r="Z147" s="2006"/>
      <c r="AA147" s="2007"/>
      <c r="AB147" s="2005"/>
      <c r="AC147" s="2006"/>
      <c r="AD147" s="2006"/>
      <c r="AE147" s="2006"/>
      <c r="AF147" s="2006"/>
      <c r="AG147" s="2006"/>
      <c r="AH147" s="2006"/>
      <c r="AI147" s="2007"/>
      <c r="AJ147" s="2005"/>
      <c r="AK147" s="2006"/>
      <c r="AL147" s="2006"/>
      <c r="AM147" s="2006"/>
      <c r="AN147" s="2006"/>
      <c r="AO147" s="2006"/>
      <c r="AP147" s="2006"/>
      <c r="AQ147" s="2007"/>
      <c r="AR147" s="2008">
        <f>IF(AI123="","-",AI123)</f>
        <v>0.1449</v>
      </c>
      <c r="AS147" s="2006"/>
      <c r="AT147" s="2006"/>
      <c r="AU147" s="2006"/>
      <c r="AV147" s="2006"/>
      <c r="AW147" s="2006"/>
      <c r="AX147" s="2006"/>
      <c r="AY147" s="1974"/>
      <c r="AZ147" s="1975"/>
      <c r="BA147" s="1975"/>
      <c r="BB147" s="1975"/>
      <c r="BC147" s="1975"/>
      <c r="BD147" s="1975"/>
      <c r="BE147" s="1975"/>
      <c r="BF147" s="1976"/>
      <c r="BG147" s="78"/>
      <c r="BH147" s="78"/>
      <c r="BI147" s="78"/>
      <c r="BJ147" s="78"/>
      <c r="BK147" s="78"/>
      <c r="BL147" s="78"/>
      <c r="BM147" s="78"/>
      <c r="BN147" s="78"/>
      <c r="BO147" s="78"/>
      <c r="BP147" s="78"/>
      <c r="BQ147" s="78"/>
      <c r="BR147" s="78"/>
      <c r="BS147" s="78"/>
      <c r="BT147" s="78"/>
      <c r="BU147" s="78"/>
      <c r="BV147" s="78"/>
      <c r="BW147" s="78"/>
      <c r="BX147" s="78"/>
      <c r="BZ147" s="78"/>
      <c r="CA147" s="78"/>
      <c r="CB147" s="78"/>
      <c r="CC147" s="78"/>
      <c r="CD147" s="78"/>
      <c r="CE147" s="78"/>
      <c r="CF147" s="78"/>
      <c r="CG147" s="78"/>
      <c r="CH147" s="78"/>
      <c r="CI147" s="78"/>
      <c r="CJ147" s="78"/>
      <c r="CK147" s="78"/>
      <c r="CL147" s="78"/>
      <c r="CM147" s="78"/>
      <c r="CN147" s="78"/>
      <c r="CO147" s="78"/>
      <c r="CP147" s="78"/>
    </row>
    <row r="148" spans="1:94" s="614" customFormat="1" ht="45" customHeight="1">
      <c r="A148" s="78"/>
      <c r="B148" s="2002"/>
      <c r="C148" s="2003"/>
      <c r="D148" s="2003"/>
      <c r="E148" s="2003"/>
      <c r="F148" s="2003"/>
      <c r="G148" s="2003"/>
      <c r="H148" s="2003"/>
      <c r="I148" s="2003"/>
      <c r="J148" s="2003"/>
      <c r="K148" s="2003"/>
      <c r="L148" s="2004"/>
      <c r="M148" s="1968" t="s">
        <v>4479</v>
      </c>
      <c r="N148" s="1969"/>
      <c r="O148" s="1967">
        <f>IF(ISBLANK('STEP１（第１入力頁）'!D36),"-",'STEP１（第１入力頁）'!D36)</f>
        <v>80000</v>
      </c>
      <c r="P148" s="1967"/>
      <c r="Q148" s="1967"/>
      <c r="R148" s="1967"/>
      <c r="S148" s="1969" t="s">
        <v>4480</v>
      </c>
      <c r="T148" s="1970"/>
      <c r="U148" s="1968" t="s">
        <v>4479</v>
      </c>
      <c r="V148" s="1969"/>
      <c r="W148" s="1967">
        <f>IF(ISBLANK('STEP１（第１入力頁）'!G36),"-",'STEP１（第１入力頁）'!G36)</f>
        <v>90000</v>
      </c>
      <c r="X148" s="1967"/>
      <c r="Y148" s="1967"/>
      <c r="Z148" s="1969" t="s">
        <v>4480</v>
      </c>
      <c r="AA148" s="1970"/>
      <c r="AB148" s="1968" t="s">
        <v>4479</v>
      </c>
      <c r="AC148" s="1969"/>
      <c r="AD148" s="1967">
        <f>IF(ISBLANK('STEP１（第１入力頁）'!J36),"-",'STEP１（第１入力頁）'!J36)</f>
        <v>100000</v>
      </c>
      <c r="AE148" s="1967"/>
      <c r="AF148" s="1967"/>
      <c r="AG148" s="1967"/>
      <c r="AH148" s="1969" t="s">
        <v>4480</v>
      </c>
      <c r="AI148" s="1970"/>
      <c r="AJ148" s="1968" t="s">
        <v>4479</v>
      </c>
      <c r="AK148" s="1969"/>
      <c r="AL148" s="1967">
        <f>IF(ISBLANK('STEP１（第１入力頁）'!M36),"-",'STEP１（第１入力頁）'!M36)</f>
        <v>110000</v>
      </c>
      <c r="AM148" s="1967"/>
      <c r="AN148" s="1967"/>
      <c r="AO148" s="1967"/>
      <c r="AP148" s="1969" t="s">
        <v>4480</v>
      </c>
      <c r="AQ148" s="1970"/>
      <c r="AR148" s="1971" t="s">
        <v>4479</v>
      </c>
      <c r="AS148" s="1972"/>
      <c r="AT148" s="1941">
        <f>IF(AK124="","-",AK124)</f>
        <v>1.1480000000000001E-2</v>
      </c>
      <c r="AU148" s="1941"/>
      <c r="AV148" s="1941"/>
      <c r="AW148" s="1972" t="s">
        <v>4480</v>
      </c>
      <c r="AX148" s="1973"/>
      <c r="AY148" s="1977"/>
      <c r="AZ148" s="1978"/>
      <c r="BA148" s="1978"/>
      <c r="BB148" s="1978"/>
      <c r="BC148" s="1978"/>
      <c r="BD148" s="1978"/>
      <c r="BE148" s="1978"/>
      <c r="BF148" s="1979"/>
      <c r="BG148" s="78"/>
      <c r="BH148" s="78"/>
      <c r="BI148" s="78"/>
      <c r="BJ148" s="78"/>
      <c r="BK148" s="78"/>
      <c r="BL148" s="78"/>
      <c r="BM148" s="78"/>
      <c r="BN148" s="78"/>
      <c r="BO148" s="78"/>
      <c r="BP148" s="78"/>
      <c r="BQ148" s="78"/>
      <c r="BR148" s="78"/>
      <c r="BS148" s="78"/>
      <c r="BT148" s="78"/>
      <c r="BU148" s="78"/>
      <c r="BV148" s="78"/>
      <c r="BW148" s="78"/>
      <c r="BX148" s="78"/>
      <c r="BZ148" s="78"/>
      <c r="CA148" s="78"/>
      <c r="CB148" s="78"/>
      <c r="CC148" s="78"/>
      <c r="CD148" s="78"/>
      <c r="CE148" s="78"/>
      <c r="CF148" s="78"/>
      <c r="CG148" s="78"/>
      <c r="CH148" s="78"/>
      <c r="CI148" s="78"/>
      <c r="CJ148" s="78"/>
      <c r="CK148" s="78"/>
      <c r="CL148" s="78"/>
      <c r="CM148" s="78"/>
      <c r="CN148" s="78"/>
      <c r="CO148" s="78"/>
      <c r="CP148" s="78"/>
    </row>
    <row r="149" spans="1:94" s="614" customFormat="1" ht="45" customHeight="1">
      <c r="A149" s="78"/>
      <c r="B149" s="854"/>
      <c r="C149" s="1942" t="s">
        <v>150</v>
      </c>
      <c r="D149" s="1943"/>
      <c r="E149" s="1943"/>
      <c r="F149" s="1943"/>
      <c r="G149" s="1943"/>
      <c r="H149" s="1943"/>
      <c r="I149" s="1943"/>
      <c r="J149" s="1943"/>
      <c r="K149" s="1943"/>
      <c r="L149" s="1944"/>
      <c r="M149" s="1948"/>
      <c r="N149" s="1949"/>
      <c r="O149" s="1949"/>
      <c r="P149" s="1949"/>
      <c r="Q149" s="1949"/>
      <c r="R149" s="1949"/>
      <c r="S149" s="1949"/>
      <c r="T149" s="1950"/>
      <c r="U149" s="1954" t="s">
        <v>347</v>
      </c>
      <c r="V149" s="1955"/>
      <c r="W149" s="1980" t="str">
        <f>IF(ISERROR(M147/U147),"-",ROUND(M147/U147*100,4))</f>
        <v>-</v>
      </c>
      <c r="X149" s="1980"/>
      <c r="Y149" s="1980"/>
      <c r="Z149" s="1980"/>
      <c r="AA149" s="1981"/>
      <c r="AB149" s="1961" t="s">
        <v>348</v>
      </c>
      <c r="AC149" s="1962"/>
      <c r="AD149" s="1980" t="str">
        <f>IF(ISERROR(U147/AB147),"-",ROUND(U147/AB147*100,4))</f>
        <v>-</v>
      </c>
      <c r="AE149" s="1980"/>
      <c r="AF149" s="1980"/>
      <c r="AG149" s="1980"/>
      <c r="AH149" s="1980"/>
      <c r="AI149" s="1981"/>
      <c r="AJ149" s="1961" t="s">
        <v>349</v>
      </c>
      <c r="AK149" s="1962"/>
      <c r="AL149" s="1980" t="str">
        <f>IF(ISERROR(AB147/AJ147),"-",ROUND(AB147/AJ147*100,4))</f>
        <v>-</v>
      </c>
      <c r="AM149" s="1980"/>
      <c r="AN149" s="1980"/>
      <c r="AO149" s="1980"/>
      <c r="AP149" s="1980"/>
      <c r="AQ149" s="1981"/>
      <c r="AR149" s="1954" t="s">
        <v>350</v>
      </c>
      <c r="AS149" s="1955"/>
      <c r="AT149" s="1982" t="str">
        <f>IF(ISERROR(AR147/AJ147),"-",ROUND(AR147/AJ147*100,4))</f>
        <v>-</v>
      </c>
      <c r="AU149" s="1982"/>
      <c r="AV149" s="1982"/>
      <c r="AW149" s="1982"/>
      <c r="AX149" s="1983"/>
      <c r="AY149" s="1937" t="s">
        <v>4481</v>
      </c>
      <c r="AZ149" s="1938"/>
      <c r="BA149" s="1938"/>
      <c r="BB149" s="1938"/>
      <c r="BC149" s="1938"/>
      <c r="BD149" s="1938"/>
      <c r="BE149" s="1938"/>
      <c r="BF149" s="1939"/>
      <c r="BG149" s="78"/>
      <c r="BH149" s="78"/>
      <c r="BI149" s="78"/>
      <c r="BJ149" s="78"/>
      <c r="BK149" s="78"/>
      <c r="BL149" s="78"/>
      <c r="BM149" s="78"/>
      <c r="BN149" s="78"/>
      <c r="BO149" s="78"/>
      <c r="BP149" s="78"/>
      <c r="BQ149" s="78"/>
      <c r="BR149" s="78"/>
      <c r="BS149" s="852">
        <f>IF(BA150="-",0,BA150)</f>
        <v>0</v>
      </c>
      <c r="BT149" s="852">
        <f>IF(AU150="-",0,AU150)</f>
        <v>0</v>
      </c>
      <c r="BU149" s="78"/>
      <c r="BV149" s="78"/>
      <c r="BW149" s="78"/>
      <c r="BX149" s="78"/>
      <c r="BZ149" s="78"/>
      <c r="CA149" s="78"/>
      <c r="CB149" s="78"/>
      <c r="CC149" s="78"/>
      <c r="CD149" s="78"/>
      <c r="CE149" s="78"/>
      <c r="CF149" s="78"/>
      <c r="CG149" s="78"/>
      <c r="CH149" s="78"/>
      <c r="CI149" s="78"/>
      <c r="CJ149" s="78"/>
      <c r="CK149" s="78"/>
      <c r="CL149" s="78"/>
      <c r="CM149" s="78"/>
      <c r="CN149" s="78"/>
      <c r="CO149" s="78"/>
      <c r="CP149" s="78"/>
    </row>
    <row r="150" spans="1:94" s="582" customFormat="1" ht="45" customHeight="1" thickBot="1">
      <c r="A150" s="155"/>
      <c r="B150" s="855"/>
      <c r="C150" s="1945"/>
      <c r="D150" s="1946"/>
      <c r="E150" s="1946"/>
      <c r="F150" s="1946"/>
      <c r="G150" s="1946"/>
      <c r="H150" s="1946"/>
      <c r="I150" s="1946"/>
      <c r="J150" s="1946"/>
      <c r="K150" s="1946"/>
      <c r="L150" s="1947"/>
      <c r="M150" s="1951"/>
      <c r="N150" s="1952"/>
      <c r="O150" s="1952"/>
      <c r="P150" s="1952"/>
      <c r="Q150" s="1952"/>
      <c r="R150" s="1952"/>
      <c r="S150" s="1952"/>
      <c r="T150" s="1953"/>
      <c r="U150" s="1956"/>
      <c r="V150" s="1957"/>
      <c r="W150" s="860" t="s">
        <v>4477</v>
      </c>
      <c r="X150" s="1940">
        <f>IF(ISERROR(W148/O148),"-",ROUND(W148/O148*100,4))</f>
        <v>112.5</v>
      </c>
      <c r="Y150" s="1940"/>
      <c r="Z150" s="1940"/>
      <c r="AA150" s="861" t="s">
        <v>4478</v>
      </c>
      <c r="AB150" s="1963"/>
      <c r="AC150" s="1964"/>
      <c r="AD150" s="862" t="s">
        <v>4477</v>
      </c>
      <c r="AE150" s="1940">
        <f>IF(ISERROR(AD148/W148),"-",ROUND(AD148/W148*100,4))</f>
        <v>111.11109999999999</v>
      </c>
      <c r="AF150" s="1940"/>
      <c r="AG150" s="1940"/>
      <c r="AH150" s="1940"/>
      <c r="AI150" s="861" t="s">
        <v>4478</v>
      </c>
      <c r="AJ150" s="1963"/>
      <c r="AK150" s="1964"/>
      <c r="AL150" s="860" t="s">
        <v>4477</v>
      </c>
      <c r="AM150" s="1940">
        <f>IF(ISERROR(AL148/AD148),"-",ROUND(AL148/AD148*100,4))</f>
        <v>110</v>
      </c>
      <c r="AN150" s="1940"/>
      <c r="AO150" s="1940"/>
      <c r="AP150" s="1940"/>
      <c r="AQ150" s="861" t="s">
        <v>4478</v>
      </c>
      <c r="AR150" s="1956"/>
      <c r="AS150" s="1957"/>
      <c r="AT150" s="860" t="s">
        <v>4477</v>
      </c>
      <c r="AU150" s="1940">
        <f>IF(ISERROR(AT148/AL148),"-",ROUND(AT148/AL148*100,4))</f>
        <v>0</v>
      </c>
      <c r="AV150" s="1940"/>
      <c r="AW150" s="1940"/>
      <c r="AX150" s="861" t="s">
        <v>4478</v>
      </c>
      <c r="AY150" s="1984" t="s">
        <v>4477</v>
      </c>
      <c r="AZ150" s="1985"/>
      <c r="BA150" s="1940">
        <f>IF(ISERROR(X150*AE150*AM150*AU150)^(1/4),"-",ROUND((X150*AE150*AM150*AU150)^(1/4),2))</f>
        <v>0</v>
      </c>
      <c r="BB150" s="1940"/>
      <c r="BC150" s="1940"/>
      <c r="BD150" s="1940"/>
      <c r="BE150" s="1985" t="s">
        <v>4478</v>
      </c>
      <c r="BF150" s="1986"/>
      <c r="BG150" s="78"/>
      <c r="BH150" s="155"/>
      <c r="BI150" s="155"/>
      <c r="BJ150" s="155"/>
      <c r="BK150" s="155"/>
      <c r="BL150" s="615" t="str">
        <f>IF(AT150="-",0,AT150)</f>
        <v>(</v>
      </c>
      <c r="BM150" s="615"/>
      <c r="BN150" s="615"/>
      <c r="BO150" s="615"/>
      <c r="BP150" s="615"/>
      <c r="BQ150" s="615"/>
      <c r="BR150" s="615"/>
      <c r="BS150" s="615" t="str">
        <f>IF(AY150="-",0,AY150)</f>
        <v>(</v>
      </c>
      <c r="BT150" s="155"/>
      <c r="BU150" s="155"/>
      <c r="BV150" s="155"/>
      <c r="BW150" s="155"/>
      <c r="BX150" s="155"/>
      <c r="BZ150" s="155"/>
      <c r="CA150" s="155"/>
      <c r="CB150" s="155"/>
      <c r="CC150" s="155"/>
      <c r="CD150" s="155"/>
      <c r="CE150" s="155"/>
      <c r="CF150" s="155"/>
      <c r="CG150" s="155"/>
      <c r="CH150" s="155"/>
      <c r="CI150" s="155"/>
      <c r="CJ150" s="155"/>
      <c r="CK150" s="155"/>
      <c r="CL150" s="155"/>
      <c r="CM150" s="155"/>
      <c r="CN150" s="155"/>
      <c r="CO150" s="155"/>
      <c r="CP150" s="155"/>
    </row>
    <row r="151" spans="1:94" s="582" customFormat="1" ht="26.25" customHeight="1">
      <c r="A151" s="155"/>
      <c r="B151" s="154"/>
      <c r="C151" s="817"/>
      <c r="D151" s="817"/>
      <c r="E151" s="817"/>
      <c r="F151" s="817"/>
      <c r="G151" s="817"/>
      <c r="H151" s="817"/>
      <c r="I151" s="817"/>
      <c r="J151" s="817"/>
      <c r="K151" s="817"/>
      <c r="L151" s="817"/>
      <c r="M151" s="863"/>
      <c r="N151" s="863"/>
      <c r="O151" s="863"/>
      <c r="P151" s="863"/>
      <c r="Q151" s="863"/>
      <c r="R151" s="863"/>
      <c r="S151" s="863"/>
      <c r="T151" s="864"/>
      <c r="U151" s="864"/>
      <c r="V151" s="864"/>
      <c r="W151" s="864"/>
      <c r="X151" s="864"/>
      <c r="Y151" s="864"/>
      <c r="Z151" s="864"/>
      <c r="AA151" s="864"/>
      <c r="AB151" s="864"/>
      <c r="AC151" s="864"/>
      <c r="AD151" s="864"/>
      <c r="AE151" s="864"/>
      <c r="AF151" s="864"/>
      <c r="AG151" s="864"/>
      <c r="AH151" s="864"/>
      <c r="AI151" s="864"/>
      <c r="AJ151" s="864"/>
      <c r="AK151" s="864"/>
      <c r="AL151" s="864"/>
      <c r="AM151" s="864"/>
      <c r="AN151" s="864"/>
      <c r="AO151" s="864"/>
      <c r="AP151" s="864"/>
      <c r="AQ151" s="864"/>
      <c r="AR151" s="864"/>
      <c r="AS151" s="864"/>
      <c r="AT151" s="864"/>
      <c r="AU151" s="864"/>
      <c r="AV151" s="864"/>
      <c r="AW151" s="864"/>
      <c r="AX151" s="864"/>
      <c r="AY151" s="864"/>
      <c r="AZ151" s="864"/>
      <c r="BA151" s="864"/>
      <c r="BB151" s="864"/>
      <c r="BC151" s="864"/>
      <c r="BD151" s="864"/>
      <c r="BE151" s="864"/>
      <c r="BF151" s="864"/>
      <c r="BG151" s="78"/>
      <c r="BH151" s="155"/>
      <c r="BI151" s="155"/>
      <c r="BJ151" s="155"/>
      <c r="BK151" s="155"/>
      <c r="BL151" s="615"/>
      <c r="BM151" s="615"/>
      <c r="BN151" s="615"/>
      <c r="BO151" s="615"/>
      <c r="BP151" s="615"/>
      <c r="BQ151" s="615"/>
      <c r="BR151" s="615"/>
      <c r="BS151" s="615"/>
      <c r="BT151" s="155"/>
      <c r="BU151" s="155"/>
      <c r="BV151" s="155"/>
      <c r="BW151" s="155"/>
      <c r="BX151" s="155"/>
      <c r="BZ151" s="155"/>
      <c r="CA151" s="155"/>
      <c r="CB151" s="155"/>
      <c r="CC151" s="155"/>
      <c r="CD151" s="155"/>
      <c r="CE151" s="155"/>
      <c r="CF151" s="155"/>
      <c r="CG151" s="155"/>
      <c r="CH151" s="155"/>
      <c r="CI151" s="155"/>
      <c r="CJ151" s="155"/>
      <c r="CK151" s="155"/>
      <c r="CL151" s="155"/>
      <c r="CM151" s="155"/>
      <c r="CN151" s="155"/>
      <c r="CO151" s="155"/>
      <c r="CP151" s="155"/>
    </row>
    <row r="152" spans="1:94" s="582" customFormat="1" ht="24.75" customHeight="1" thickBot="1">
      <c r="A152" s="78"/>
      <c r="B152" s="149" t="s">
        <v>4312</v>
      </c>
      <c r="C152" s="78"/>
      <c r="D152" s="78"/>
      <c r="E152" s="78"/>
      <c r="F152" s="78"/>
      <c r="G152" s="78"/>
      <c r="H152" s="78"/>
      <c r="I152" s="78"/>
      <c r="J152" s="78"/>
      <c r="K152" s="78"/>
      <c r="L152" s="78"/>
      <c r="M152" s="78"/>
      <c r="N152" s="78"/>
      <c r="O152" s="78"/>
      <c r="P152" s="78"/>
      <c r="Q152" s="78"/>
      <c r="R152" s="78"/>
      <c r="S152" s="78"/>
      <c r="T152" s="78"/>
      <c r="U152" s="78"/>
      <c r="V152" s="78"/>
      <c r="W152" s="78"/>
      <c r="X152" s="78"/>
      <c r="Y152" s="78"/>
      <c r="Z152" s="78"/>
      <c r="AA152" s="78"/>
      <c r="AB152" s="78"/>
      <c r="AC152" s="78"/>
      <c r="AD152" s="78"/>
      <c r="AE152" s="78"/>
      <c r="AF152" s="78"/>
      <c r="AG152" s="78"/>
      <c r="AH152" s="78"/>
      <c r="AI152" s="78"/>
      <c r="AJ152" s="78"/>
      <c r="AK152" s="78"/>
      <c r="AL152" s="78"/>
      <c r="AM152" s="78"/>
      <c r="AN152" s="78"/>
      <c r="AO152" s="78"/>
      <c r="AP152" s="78"/>
      <c r="AQ152" s="78"/>
      <c r="AR152" s="78"/>
      <c r="AS152" s="78"/>
      <c r="AT152" s="78"/>
      <c r="AU152" s="78"/>
      <c r="AV152" s="78"/>
      <c r="AW152" s="78"/>
      <c r="AX152" s="78"/>
      <c r="AY152" s="78"/>
      <c r="AZ152" s="78"/>
      <c r="BA152" s="78"/>
      <c r="BB152" s="78"/>
      <c r="BC152" s="78"/>
      <c r="BD152" s="78"/>
      <c r="BE152" s="78"/>
      <c r="BF152" s="78"/>
      <c r="BG152" s="78"/>
      <c r="BH152" s="155"/>
      <c r="BI152" s="155"/>
      <c r="BJ152" s="155"/>
      <c r="BK152" s="155"/>
      <c r="BL152" s="155"/>
      <c r="BM152" s="155"/>
      <c r="BN152" s="155"/>
      <c r="BO152" s="155"/>
      <c r="BP152" s="155"/>
      <c r="BQ152" s="155"/>
      <c r="BR152" s="155"/>
      <c r="BS152" s="155"/>
      <c r="BT152" s="155"/>
      <c r="BU152" s="155"/>
      <c r="BV152" s="155"/>
      <c r="BW152" s="155"/>
      <c r="BX152" s="155"/>
      <c r="BZ152" s="155"/>
      <c r="CA152" s="155"/>
      <c r="CB152" s="155"/>
      <c r="CC152" s="155"/>
      <c r="CD152" s="155"/>
      <c r="CE152" s="155"/>
      <c r="CF152" s="155"/>
      <c r="CG152" s="155"/>
      <c r="CH152" s="155"/>
      <c r="CI152" s="155"/>
      <c r="CJ152" s="155"/>
      <c r="CK152" s="155"/>
      <c r="CL152" s="155"/>
      <c r="CM152" s="155"/>
      <c r="CN152" s="155"/>
      <c r="CO152" s="155"/>
      <c r="CP152" s="155"/>
    </row>
    <row r="153" spans="1:94" s="78" customFormat="1" ht="18.75" customHeight="1">
      <c r="B153" s="2145"/>
      <c r="C153" s="2146"/>
      <c r="D153" s="2146"/>
      <c r="E153" s="2146"/>
      <c r="F153" s="2146"/>
      <c r="G153" s="2146"/>
      <c r="H153" s="2146"/>
      <c r="I153" s="2146"/>
      <c r="J153" s="2146"/>
      <c r="K153" s="2147"/>
      <c r="L153" s="2151">
        <f>IF(T153="","",(T153-1))</f>
        <v>2019</v>
      </c>
      <c r="M153" s="2152"/>
      <c r="N153" s="2152"/>
      <c r="O153" s="2152"/>
      <c r="P153" s="2131" t="s">
        <v>3142</v>
      </c>
      <c r="Q153" s="2131"/>
      <c r="R153" s="2131"/>
      <c r="S153" s="2131"/>
      <c r="T153" s="2133">
        <f>IF(AB153="","",(AB153-1))</f>
        <v>2020</v>
      </c>
      <c r="U153" s="2134"/>
      <c r="V153" s="2134"/>
      <c r="W153" s="2134"/>
      <c r="X153" s="2131" t="s">
        <v>3142</v>
      </c>
      <c r="Y153" s="2131"/>
      <c r="Z153" s="2131"/>
      <c r="AA153" s="2131"/>
      <c r="AB153" s="2133">
        <f>IF(AJ153="","",(AJ153-1))</f>
        <v>2021</v>
      </c>
      <c r="AC153" s="2134"/>
      <c r="AD153" s="2134"/>
      <c r="AE153" s="2134"/>
      <c r="AF153" s="2131" t="s">
        <v>3142</v>
      </c>
      <c r="AG153" s="2131"/>
      <c r="AH153" s="2131"/>
      <c r="AI153" s="2131"/>
      <c r="AJ153" s="2133">
        <f>IF(AR153="","",(AR153-1))</f>
        <v>2022</v>
      </c>
      <c r="AK153" s="2134"/>
      <c r="AL153" s="2134"/>
      <c r="AM153" s="2134"/>
      <c r="AN153" s="2131" t="s">
        <v>3142</v>
      </c>
      <c r="AO153" s="2131"/>
      <c r="AP153" s="2131"/>
      <c r="AQ153" s="2131"/>
      <c r="AR153" s="2133">
        <f>IF('STEP２（第１、2表）'!AZ87=0,"",('STEP２（第１、2表）'!AZ87))</f>
        <v>2023</v>
      </c>
      <c r="AS153" s="2134"/>
      <c r="AT153" s="2134"/>
      <c r="AU153" s="2134"/>
      <c r="AV153" s="2131" t="s">
        <v>3142</v>
      </c>
      <c r="AW153" s="2131"/>
      <c r="AX153" s="2131"/>
      <c r="AY153" s="2131"/>
      <c r="AZ153" s="2137" t="s">
        <v>4313</v>
      </c>
      <c r="BA153" s="2138"/>
      <c r="BB153" s="2138"/>
      <c r="BC153" s="2138"/>
      <c r="BD153" s="2138"/>
      <c r="BE153" s="2138"/>
      <c r="BF153" s="2138"/>
      <c r="BG153" s="2139"/>
    </row>
    <row r="154" spans="1:94" s="78" customFormat="1" ht="30.75" customHeight="1" thickBot="1">
      <c r="B154" s="2148"/>
      <c r="C154" s="2149"/>
      <c r="D154" s="2149"/>
      <c r="E154" s="2149"/>
      <c r="F154" s="2149"/>
      <c r="G154" s="2149"/>
      <c r="H154" s="2149"/>
      <c r="I154" s="2149"/>
      <c r="J154" s="2149"/>
      <c r="K154" s="2150"/>
      <c r="L154" s="2153"/>
      <c r="M154" s="2154"/>
      <c r="N154" s="2154"/>
      <c r="O154" s="2154"/>
      <c r="P154" s="2132"/>
      <c r="Q154" s="2132"/>
      <c r="R154" s="2132"/>
      <c r="S154" s="2132"/>
      <c r="T154" s="2135"/>
      <c r="U154" s="2136"/>
      <c r="V154" s="2136"/>
      <c r="W154" s="2136"/>
      <c r="X154" s="2132"/>
      <c r="Y154" s="2132"/>
      <c r="Z154" s="2132"/>
      <c r="AA154" s="2132"/>
      <c r="AB154" s="2135"/>
      <c r="AC154" s="2136"/>
      <c r="AD154" s="2136"/>
      <c r="AE154" s="2136"/>
      <c r="AF154" s="2132"/>
      <c r="AG154" s="2132"/>
      <c r="AH154" s="2132"/>
      <c r="AI154" s="2132"/>
      <c r="AJ154" s="2135"/>
      <c r="AK154" s="2136"/>
      <c r="AL154" s="2136"/>
      <c r="AM154" s="2136"/>
      <c r="AN154" s="2132"/>
      <c r="AO154" s="2132"/>
      <c r="AP154" s="2132"/>
      <c r="AQ154" s="2132"/>
      <c r="AR154" s="2135"/>
      <c r="AS154" s="2136"/>
      <c r="AT154" s="2136"/>
      <c r="AU154" s="2136"/>
      <c r="AV154" s="2132"/>
      <c r="AW154" s="2132"/>
      <c r="AX154" s="2132"/>
      <c r="AY154" s="2132"/>
      <c r="AZ154" s="2140">
        <v>2030</v>
      </c>
      <c r="BA154" s="2140"/>
      <c r="BB154" s="2140"/>
      <c r="BC154" s="2141"/>
      <c r="BD154" s="2142" t="s">
        <v>3142</v>
      </c>
      <c r="BE154" s="2143"/>
      <c r="BF154" s="2143"/>
      <c r="BG154" s="2144"/>
    </row>
    <row r="155" spans="1:94" s="78" customFormat="1" ht="63.75" customHeight="1" thickBot="1">
      <c r="B155" s="2159" t="s">
        <v>4535</v>
      </c>
      <c r="C155" s="2160"/>
      <c r="D155" s="2160"/>
      <c r="E155" s="2160"/>
      <c r="F155" s="2160"/>
      <c r="G155" s="2160"/>
      <c r="H155" s="2160"/>
      <c r="I155" s="2160"/>
      <c r="J155" s="2160"/>
      <c r="K155" s="2160"/>
      <c r="L155" s="1993"/>
      <c r="M155" s="1994"/>
      <c r="N155" s="1994"/>
      <c r="O155" s="1994"/>
      <c r="P155" s="1994"/>
      <c r="Q155" s="1994"/>
      <c r="R155" s="1935" t="s">
        <v>4302</v>
      </c>
      <c r="S155" s="1936"/>
      <c r="T155" s="1993"/>
      <c r="U155" s="1994"/>
      <c r="V155" s="1994"/>
      <c r="W155" s="1994"/>
      <c r="X155" s="1994"/>
      <c r="Y155" s="1994"/>
      <c r="Z155" s="1935" t="s">
        <v>4302</v>
      </c>
      <c r="AA155" s="1936"/>
      <c r="AB155" s="1993"/>
      <c r="AC155" s="1994"/>
      <c r="AD155" s="1994"/>
      <c r="AE155" s="1994"/>
      <c r="AF155" s="1994"/>
      <c r="AG155" s="1994"/>
      <c r="AH155" s="1935" t="s">
        <v>4302</v>
      </c>
      <c r="AI155" s="1936"/>
      <c r="AJ155" s="1993"/>
      <c r="AK155" s="1994"/>
      <c r="AL155" s="1994"/>
      <c r="AM155" s="1994"/>
      <c r="AN155" s="1994"/>
      <c r="AO155" s="1994"/>
      <c r="AP155" s="1935" t="s">
        <v>4302</v>
      </c>
      <c r="AQ155" s="1936"/>
      <c r="AR155" s="2155">
        <f>IF('6-3 '!F35 = "","-",ROUND('6-3 '!F35*100,4) )</f>
        <v>79.433800000000005</v>
      </c>
      <c r="AS155" s="2156"/>
      <c r="AT155" s="2156"/>
      <c r="AU155" s="2156"/>
      <c r="AV155" s="2156"/>
      <c r="AW155" s="2156"/>
      <c r="AX155" s="1935" t="s">
        <v>4302</v>
      </c>
      <c r="AY155" s="1936"/>
      <c r="AZ155" s="2157"/>
      <c r="BA155" s="2158"/>
      <c r="BB155" s="2158"/>
      <c r="BC155" s="2158"/>
      <c r="BD155" s="2158"/>
      <c r="BE155" s="2158"/>
      <c r="BF155" s="1935" t="s">
        <v>4302</v>
      </c>
      <c r="BG155" s="1936"/>
      <c r="BS155" s="852">
        <f>IF(AR155="-","-",IF(AR155&gt;AJ155,AR155-AJ155,0))</f>
        <v>79.433800000000005</v>
      </c>
    </row>
    <row r="156" spans="1:94" ht="25.5" customHeight="1">
      <c r="B156" s="78"/>
      <c r="C156" s="78"/>
      <c r="D156" s="78"/>
      <c r="E156" s="78"/>
      <c r="F156" s="78"/>
      <c r="G156" s="78"/>
      <c r="H156" s="78"/>
      <c r="I156" s="78"/>
      <c r="J156" s="78"/>
      <c r="K156" s="78"/>
      <c r="L156" s="78"/>
      <c r="M156" s="78"/>
      <c r="N156" s="78"/>
      <c r="O156" s="78"/>
      <c r="P156" s="78"/>
      <c r="Q156" s="78"/>
      <c r="R156" s="78"/>
      <c r="S156" s="78"/>
      <c r="T156" s="78"/>
      <c r="U156" s="865"/>
      <c r="V156" s="78"/>
      <c r="W156" s="78"/>
      <c r="X156" s="78"/>
      <c r="Y156" s="78"/>
      <c r="Z156" s="78"/>
      <c r="AA156" s="78"/>
      <c r="AB156" s="78"/>
      <c r="AC156" s="78"/>
      <c r="AD156" s="78"/>
      <c r="AE156" s="78"/>
      <c r="AF156" s="78"/>
      <c r="AG156" s="78"/>
      <c r="AH156" s="78"/>
      <c r="AI156" s="78"/>
      <c r="AJ156" s="78"/>
      <c r="AK156" s="78"/>
      <c r="AL156" s="78"/>
      <c r="AM156" s="78"/>
      <c r="AN156" s="78"/>
      <c r="AO156" s="78"/>
      <c r="AP156" s="78"/>
      <c r="AQ156" s="78"/>
      <c r="AR156" s="78"/>
      <c r="AS156" s="78"/>
      <c r="AT156" s="78"/>
      <c r="AU156" s="78"/>
      <c r="AV156" s="78"/>
      <c r="AW156" s="78"/>
      <c r="AX156" s="78"/>
      <c r="AY156" s="78"/>
      <c r="AZ156" s="78"/>
      <c r="BA156" s="78"/>
      <c r="BB156" s="78"/>
      <c r="BC156" s="78"/>
      <c r="BD156" s="78"/>
      <c r="BE156" s="78"/>
      <c r="BF156" s="78"/>
      <c r="BG156" s="78"/>
    </row>
    <row r="157" spans="1:94" ht="25.5" customHeight="1">
      <c r="B157" s="152" t="s">
        <v>4495</v>
      </c>
      <c r="C157" s="78"/>
      <c r="D157" s="78"/>
      <c r="E157" s="78"/>
      <c r="F157" s="78"/>
      <c r="G157" s="78"/>
      <c r="H157" s="168"/>
      <c r="I157" s="78"/>
      <c r="J157" s="168"/>
      <c r="K157" s="168"/>
      <c r="L157" s="168"/>
      <c r="M157" s="168"/>
      <c r="N157" s="168"/>
      <c r="O157" s="168"/>
      <c r="P157" s="168"/>
      <c r="Q157" s="168"/>
      <c r="R157" s="168"/>
      <c r="S157" s="168"/>
      <c r="T157" s="168"/>
      <c r="U157" s="168"/>
      <c r="V157" s="168"/>
      <c r="W157" s="168"/>
      <c r="X157" s="168"/>
      <c r="Y157" s="168"/>
      <c r="Z157" s="168"/>
      <c r="AA157" s="168"/>
      <c r="AB157" s="168"/>
      <c r="AC157" s="168"/>
      <c r="AD157" s="168"/>
      <c r="AE157" s="168"/>
      <c r="AF157" s="168"/>
      <c r="AG157" s="168"/>
      <c r="AH157" s="168"/>
      <c r="AI157" s="168"/>
      <c r="AJ157" s="168"/>
      <c r="AK157" s="168"/>
      <c r="AL157" s="168"/>
      <c r="AM157" s="168"/>
      <c r="AN157" s="168"/>
      <c r="AO157" s="168"/>
      <c r="AP157" s="168"/>
      <c r="AQ157" s="168"/>
      <c r="AR157" s="168"/>
      <c r="AS157" s="168"/>
      <c r="AT157" s="168"/>
      <c r="AU157" s="168"/>
      <c r="AV157" s="168"/>
      <c r="AW157" s="168"/>
      <c r="AX157" s="168"/>
      <c r="AY157" s="168"/>
      <c r="AZ157" s="168"/>
      <c r="BA157" s="168"/>
      <c r="BB157" s="168"/>
      <c r="BC157" s="168"/>
      <c r="BD157" s="168"/>
      <c r="BE157" s="78"/>
      <c r="BF157" s="78"/>
      <c r="BG157" s="78"/>
      <c r="BH157" s="161"/>
      <c r="BI157" s="161"/>
      <c r="BJ157" s="161"/>
      <c r="BK157" s="161"/>
      <c r="BL157" s="161"/>
      <c r="BM157" s="161"/>
      <c r="BN157" s="161"/>
      <c r="BO157" s="161"/>
      <c r="BP157" s="161"/>
      <c r="BQ157" s="161"/>
      <c r="BR157" s="161"/>
      <c r="BS157" s="161"/>
      <c r="BT157" s="161"/>
      <c r="BU157" s="161"/>
      <c r="BV157" s="161"/>
      <c r="BW157" s="161"/>
      <c r="BX157" s="161"/>
      <c r="BY157" s="616"/>
      <c r="BZ157" s="161"/>
      <c r="CA157" s="161"/>
      <c r="CB157" s="161"/>
      <c r="CC157" s="161"/>
      <c r="CD157" s="161"/>
      <c r="CE157" s="161"/>
      <c r="CF157" s="161"/>
      <c r="CG157" s="161"/>
      <c r="CH157" s="161"/>
      <c r="CI157" s="161"/>
      <c r="CJ157" s="161"/>
      <c r="CK157" s="161"/>
      <c r="CL157" s="161"/>
      <c r="CM157" s="161"/>
      <c r="CN157" s="161"/>
      <c r="CO157" s="161"/>
      <c r="CP157" s="161"/>
    </row>
    <row r="158" spans="1:94" ht="19.5" customHeight="1">
      <c r="B158" s="152" t="s">
        <v>4496</v>
      </c>
      <c r="C158" s="78"/>
      <c r="D158" s="78"/>
      <c r="E158" s="78"/>
      <c r="F158" s="78"/>
      <c r="G158" s="78"/>
      <c r="H158" s="168"/>
      <c r="I158" s="78"/>
      <c r="J158" s="168"/>
      <c r="K158" s="168"/>
      <c r="L158" s="168"/>
      <c r="M158" s="168"/>
      <c r="N158" s="168"/>
      <c r="O158" s="168"/>
      <c r="P158" s="168"/>
      <c r="Q158" s="168"/>
      <c r="R158" s="168"/>
      <c r="S158" s="168"/>
      <c r="T158" s="168"/>
      <c r="U158" s="168"/>
      <c r="V158" s="168"/>
      <c r="W158" s="168"/>
      <c r="X158" s="168"/>
      <c r="Y158" s="168"/>
      <c r="Z158" s="168"/>
      <c r="AA158" s="168"/>
      <c r="AB158" s="168"/>
      <c r="AC158" s="168"/>
      <c r="AD158" s="168"/>
      <c r="AE158" s="168"/>
      <c r="AF158" s="168"/>
      <c r="AG158" s="168"/>
      <c r="AH158" s="168"/>
      <c r="AI158" s="168"/>
      <c r="AJ158" s="168"/>
      <c r="AK158" s="168"/>
      <c r="AL158" s="168"/>
      <c r="AM158" s="168"/>
      <c r="AN158" s="168"/>
      <c r="AO158" s="168"/>
      <c r="AP158" s="168"/>
      <c r="AQ158" s="168"/>
      <c r="AR158" s="168"/>
      <c r="AS158" s="168"/>
      <c r="AT158" s="168"/>
      <c r="AU158" s="168"/>
      <c r="AV158" s="168"/>
      <c r="AW158" s="168"/>
      <c r="AX158" s="168"/>
      <c r="AY158" s="168"/>
      <c r="AZ158" s="168"/>
      <c r="BA158" s="168"/>
      <c r="BB158" s="168"/>
      <c r="BC158" s="168"/>
      <c r="BD158" s="168"/>
      <c r="BE158" s="78"/>
      <c r="BF158" s="78"/>
      <c r="BG158" s="78"/>
      <c r="BH158" s="161"/>
      <c r="BI158" s="161"/>
      <c r="BJ158" s="161"/>
      <c r="BK158" s="161"/>
      <c r="BL158" s="161"/>
      <c r="BM158" s="161"/>
      <c r="BN158" s="161"/>
      <c r="BO158" s="161"/>
      <c r="BP158" s="161"/>
      <c r="BQ158" s="161"/>
      <c r="BR158" s="161"/>
      <c r="BS158" s="161"/>
      <c r="BT158" s="161"/>
      <c r="BU158" s="161"/>
      <c r="BV158" s="161"/>
      <c r="BW158" s="161"/>
      <c r="BX158" s="161"/>
      <c r="BY158" s="616"/>
      <c r="BZ158" s="161"/>
      <c r="CA158" s="161"/>
      <c r="CB158" s="161"/>
      <c r="CC158" s="161"/>
      <c r="CD158" s="161"/>
      <c r="CE158" s="161"/>
      <c r="CF158" s="161"/>
      <c r="CG158" s="161"/>
      <c r="CH158" s="161"/>
      <c r="CI158" s="161"/>
      <c r="CJ158" s="161"/>
      <c r="CK158" s="161"/>
      <c r="CL158" s="161"/>
      <c r="CM158" s="161"/>
      <c r="CN158" s="161"/>
      <c r="CO158" s="161"/>
      <c r="CP158" s="161"/>
    </row>
    <row r="159" spans="1:94" ht="25.5" customHeight="1" thickBot="1">
      <c r="B159" s="156" t="s">
        <v>4497</v>
      </c>
      <c r="C159" s="78"/>
      <c r="D159" s="78"/>
      <c r="E159" s="78"/>
      <c r="F159" s="78"/>
      <c r="G159" s="168"/>
      <c r="H159" s="168"/>
      <c r="I159" s="156"/>
      <c r="J159" s="168"/>
      <c r="K159" s="168"/>
      <c r="L159" s="168"/>
      <c r="M159" s="168"/>
      <c r="N159" s="168"/>
      <c r="O159" s="168"/>
      <c r="P159" s="168"/>
      <c r="Q159" s="168"/>
      <c r="R159" s="168"/>
      <c r="S159" s="168"/>
      <c r="T159" s="168"/>
      <c r="U159" s="168"/>
      <c r="V159" s="168"/>
      <c r="W159" s="168"/>
      <c r="X159" s="168"/>
      <c r="Y159" s="168"/>
      <c r="Z159" s="168"/>
      <c r="AA159" s="168"/>
      <c r="AB159" s="168"/>
      <c r="AC159" s="168"/>
      <c r="AD159" s="168"/>
      <c r="AE159" s="168"/>
      <c r="AF159" s="168"/>
      <c r="AG159" s="168"/>
      <c r="AH159" s="168"/>
      <c r="AI159" s="168"/>
      <c r="AJ159" s="168"/>
      <c r="AK159" s="168"/>
      <c r="AL159" s="168"/>
      <c r="AM159" s="168"/>
      <c r="AN159" s="168"/>
      <c r="AO159" s="168"/>
      <c r="AP159" s="168"/>
      <c r="AQ159" s="168"/>
      <c r="AR159" s="168"/>
      <c r="AS159" s="168"/>
      <c r="AT159" s="168"/>
      <c r="AU159" s="168"/>
      <c r="AV159" s="168"/>
      <c r="AW159" s="168"/>
      <c r="AX159" s="168"/>
      <c r="AY159" s="168"/>
      <c r="AZ159" s="168"/>
      <c r="BA159" s="168"/>
      <c r="BB159" s="168"/>
      <c r="BC159" s="168"/>
      <c r="BD159" s="168"/>
      <c r="BE159" s="78"/>
      <c r="BF159" s="78"/>
      <c r="BG159" s="78"/>
      <c r="BH159" s="161"/>
      <c r="BI159" s="161"/>
      <c r="BJ159" s="161"/>
      <c r="BK159" s="161"/>
      <c r="BL159" s="161"/>
      <c r="BM159" s="161"/>
      <c r="BN159" s="161"/>
      <c r="BO159" s="161"/>
      <c r="BP159" s="161"/>
      <c r="BQ159" s="161"/>
      <c r="BR159" s="161"/>
      <c r="BS159" s="161"/>
      <c r="BT159" s="161"/>
      <c r="BU159" s="161"/>
      <c r="BV159" s="161"/>
      <c r="BW159" s="161"/>
      <c r="BX159" s="161"/>
      <c r="BY159" s="616"/>
      <c r="BZ159" s="161"/>
      <c r="CA159" s="161"/>
      <c r="CB159" s="161"/>
      <c r="CC159" s="161"/>
      <c r="CD159" s="161"/>
      <c r="CE159" s="161"/>
      <c r="CF159" s="161"/>
      <c r="CG159" s="161"/>
      <c r="CH159" s="161"/>
      <c r="CI159" s="161"/>
      <c r="CJ159" s="161"/>
      <c r="CK159" s="161"/>
      <c r="CL159" s="161"/>
      <c r="CM159" s="161"/>
      <c r="CN159" s="161"/>
      <c r="CO159" s="161"/>
      <c r="CP159" s="161"/>
    </row>
    <row r="160" spans="1:94" ht="24" customHeight="1">
      <c r="B160" s="1990" t="s">
        <v>151</v>
      </c>
      <c r="C160" s="1991"/>
      <c r="D160" s="1991"/>
      <c r="E160" s="1991"/>
      <c r="F160" s="1991"/>
      <c r="G160" s="1991"/>
      <c r="H160" s="1991"/>
      <c r="I160" s="1991"/>
      <c r="J160" s="1991"/>
      <c r="K160" s="1991"/>
      <c r="L160" s="1991"/>
      <c r="M160" s="1991"/>
      <c r="N160" s="1991"/>
      <c r="O160" s="1991"/>
      <c r="P160" s="1991"/>
      <c r="Q160" s="1991"/>
      <c r="R160" s="1991"/>
      <c r="S160" s="1991"/>
      <c r="T160" s="1991"/>
      <c r="U160" s="1991"/>
      <c r="V160" s="1991"/>
      <c r="W160" s="1991"/>
      <c r="X160" s="1991"/>
      <c r="Y160" s="1991"/>
      <c r="Z160" s="1991"/>
      <c r="AA160" s="1991"/>
      <c r="AB160" s="1991"/>
      <c r="AC160" s="1991"/>
      <c r="AD160" s="1991"/>
      <c r="AE160" s="1991"/>
      <c r="AF160" s="1991"/>
      <c r="AG160" s="1991"/>
      <c r="AH160" s="1991"/>
      <c r="AI160" s="1991"/>
      <c r="AJ160" s="1991"/>
      <c r="AK160" s="1991"/>
      <c r="AL160" s="1991"/>
      <c r="AM160" s="1991"/>
      <c r="AN160" s="1991"/>
      <c r="AO160" s="1991"/>
      <c r="AP160" s="1991"/>
      <c r="AQ160" s="1991"/>
      <c r="AR160" s="1991"/>
      <c r="AS160" s="1991"/>
      <c r="AT160" s="1991"/>
      <c r="AU160" s="1991"/>
      <c r="AV160" s="1991"/>
      <c r="AW160" s="1991"/>
      <c r="AX160" s="1991"/>
      <c r="AY160" s="1991"/>
      <c r="AZ160" s="1991"/>
      <c r="BA160" s="1991"/>
      <c r="BB160" s="1991"/>
      <c r="BC160" s="1991"/>
      <c r="BD160" s="1992"/>
      <c r="BE160" s="78"/>
      <c r="BF160" s="78"/>
      <c r="BG160" s="78"/>
    </row>
    <row r="161" spans="1:59" ht="36.6" customHeight="1">
      <c r="A161" s="617"/>
      <c r="B161" s="618"/>
      <c r="C161" s="1989" t="s">
        <v>7274</v>
      </c>
      <c r="D161" s="1989"/>
      <c r="E161" s="1989"/>
      <c r="F161" s="1989"/>
      <c r="G161" s="1989"/>
      <c r="H161" s="1989"/>
      <c r="I161" s="1989"/>
      <c r="J161" s="1989"/>
      <c r="K161" s="1989"/>
      <c r="L161" s="1989"/>
      <c r="M161" s="1989"/>
      <c r="N161" s="1989"/>
      <c r="O161" s="1989"/>
      <c r="P161" s="1989"/>
      <c r="Q161" s="1989"/>
      <c r="R161" s="1989"/>
      <c r="S161" s="1989"/>
      <c r="T161" s="1989"/>
      <c r="U161" s="1989"/>
      <c r="V161" s="1989"/>
      <c r="W161" s="1989"/>
      <c r="X161" s="1989"/>
      <c r="Y161" s="1989"/>
      <c r="Z161" s="1989"/>
      <c r="AA161" s="1989"/>
      <c r="AB161" s="1989"/>
      <c r="AC161" s="1989"/>
      <c r="AD161" s="1989"/>
      <c r="AE161" s="1989"/>
      <c r="AF161" s="1989"/>
      <c r="AG161" s="1989"/>
      <c r="AH161" s="1989"/>
      <c r="AI161" s="1989"/>
      <c r="AJ161" s="1989"/>
      <c r="AK161" s="1989"/>
      <c r="AL161" s="1989"/>
      <c r="AM161" s="1989"/>
      <c r="AN161" s="1989"/>
      <c r="AO161" s="1989"/>
      <c r="AP161" s="1989"/>
      <c r="AQ161" s="1989"/>
      <c r="AR161" s="1989"/>
      <c r="AS161" s="1989"/>
      <c r="AT161" s="1989"/>
      <c r="AU161" s="1989"/>
      <c r="AV161" s="1989"/>
      <c r="AW161" s="1989"/>
      <c r="AX161" s="1989"/>
      <c r="AY161" s="1989"/>
      <c r="AZ161" s="1989"/>
      <c r="BA161" s="1989"/>
      <c r="BB161" s="1989"/>
      <c r="BC161" s="1989"/>
      <c r="BD161" s="619"/>
      <c r="BE161" s="78"/>
      <c r="BF161" s="78"/>
      <c r="BG161" s="78"/>
    </row>
    <row r="162" spans="1:59" ht="36.6" customHeight="1">
      <c r="A162" s="617"/>
      <c r="B162" s="618"/>
      <c r="C162" s="1989"/>
      <c r="D162" s="1989"/>
      <c r="E162" s="1989"/>
      <c r="F162" s="1989"/>
      <c r="G162" s="1989"/>
      <c r="H162" s="1989"/>
      <c r="I162" s="1989"/>
      <c r="J162" s="1989"/>
      <c r="K162" s="1989"/>
      <c r="L162" s="1989"/>
      <c r="M162" s="1989"/>
      <c r="N162" s="1989"/>
      <c r="O162" s="1989"/>
      <c r="P162" s="1989"/>
      <c r="Q162" s="1989"/>
      <c r="R162" s="1989"/>
      <c r="S162" s="1989"/>
      <c r="T162" s="1989"/>
      <c r="U162" s="1989"/>
      <c r="V162" s="1989"/>
      <c r="W162" s="1989"/>
      <c r="X162" s="1989"/>
      <c r="Y162" s="1989"/>
      <c r="Z162" s="1989"/>
      <c r="AA162" s="1989"/>
      <c r="AB162" s="1989"/>
      <c r="AC162" s="1989"/>
      <c r="AD162" s="1989"/>
      <c r="AE162" s="1989"/>
      <c r="AF162" s="1989"/>
      <c r="AG162" s="1989"/>
      <c r="AH162" s="1989"/>
      <c r="AI162" s="1989"/>
      <c r="AJ162" s="1989"/>
      <c r="AK162" s="1989"/>
      <c r="AL162" s="1989"/>
      <c r="AM162" s="1989"/>
      <c r="AN162" s="1989"/>
      <c r="AO162" s="1989"/>
      <c r="AP162" s="1989"/>
      <c r="AQ162" s="1989"/>
      <c r="AR162" s="1989"/>
      <c r="AS162" s="1989"/>
      <c r="AT162" s="1989"/>
      <c r="AU162" s="1989"/>
      <c r="AV162" s="1989"/>
      <c r="AW162" s="1989"/>
      <c r="AX162" s="1989"/>
      <c r="AY162" s="1989"/>
      <c r="AZ162" s="1989"/>
      <c r="BA162" s="1989"/>
      <c r="BB162" s="1989"/>
      <c r="BC162" s="1989"/>
      <c r="BD162" s="619"/>
      <c r="BE162" s="78"/>
      <c r="BF162" s="78"/>
      <c r="BG162" s="78"/>
    </row>
    <row r="163" spans="1:59" ht="37.35" customHeight="1">
      <c r="A163" s="617"/>
      <c r="B163" s="618"/>
      <c r="C163" s="1989"/>
      <c r="D163" s="1989"/>
      <c r="E163" s="1989"/>
      <c r="F163" s="1989"/>
      <c r="G163" s="1989"/>
      <c r="H163" s="1989"/>
      <c r="I163" s="1989"/>
      <c r="J163" s="1989"/>
      <c r="K163" s="1989"/>
      <c r="L163" s="1989"/>
      <c r="M163" s="1989"/>
      <c r="N163" s="1989"/>
      <c r="O163" s="1989"/>
      <c r="P163" s="1989"/>
      <c r="Q163" s="1989"/>
      <c r="R163" s="1989"/>
      <c r="S163" s="1989"/>
      <c r="T163" s="1989"/>
      <c r="U163" s="1989"/>
      <c r="V163" s="1989"/>
      <c r="W163" s="1989"/>
      <c r="X163" s="1989"/>
      <c r="Y163" s="1989"/>
      <c r="Z163" s="1989"/>
      <c r="AA163" s="1989"/>
      <c r="AB163" s="1989"/>
      <c r="AC163" s="1989"/>
      <c r="AD163" s="1989"/>
      <c r="AE163" s="1989"/>
      <c r="AF163" s="1989"/>
      <c r="AG163" s="1989"/>
      <c r="AH163" s="1989"/>
      <c r="AI163" s="1989"/>
      <c r="AJ163" s="1989"/>
      <c r="AK163" s="1989"/>
      <c r="AL163" s="1989"/>
      <c r="AM163" s="1989"/>
      <c r="AN163" s="1989"/>
      <c r="AO163" s="1989"/>
      <c r="AP163" s="1989"/>
      <c r="AQ163" s="1989"/>
      <c r="AR163" s="1989"/>
      <c r="AS163" s="1989"/>
      <c r="AT163" s="1989"/>
      <c r="AU163" s="1989"/>
      <c r="AV163" s="1989"/>
      <c r="AW163" s="1989"/>
      <c r="AX163" s="1989"/>
      <c r="AY163" s="1989"/>
      <c r="AZ163" s="1989"/>
      <c r="BA163" s="1989"/>
      <c r="BB163" s="1989"/>
      <c r="BC163" s="1989"/>
      <c r="BD163" s="619"/>
      <c r="BE163" s="78"/>
      <c r="BF163" s="78"/>
      <c r="BG163" s="78"/>
    </row>
    <row r="164" spans="1:59" ht="37.35" customHeight="1">
      <c r="A164" s="617"/>
      <c r="B164" s="618"/>
      <c r="C164" s="1989"/>
      <c r="D164" s="1989"/>
      <c r="E164" s="1989"/>
      <c r="F164" s="1989"/>
      <c r="G164" s="1989"/>
      <c r="H164" s="1989"/>
      <c r="I164" s="1989"/>
      <c r="J164" s="1989"/>
      <c r="K164" s="1989"/>
      <c r="L164" s="1989"/>
      <c r="M164" s="1989"/>
      <c r="N164" s="1989"/>
      <c r="O164" s="1989"/>
      <c r="P164" s="1989"/>
      <c r="Q164" s="1989"/>
      <c r="R164" s="1989"/>
      <c r="S164" s="1989"/>
      <c r="T164" s="1989"/>
      <c r="U164" s="1989"/>
      <c r="V164" s="1989"/>
      <c r="W164" s="1989"/>
      <c r="X164" s="1989"/>
      <c r="Y164" s="1989"/>
      <c r="Z164" s="1989"/>
      <c r="AA164" s="1989"/>
      <c r="AB164" s="1989"/>
      <c r="AC164" s="1989"/>
      <c r="AD164" s="1989"/>
      <c r="AE164" s="1989"/>
      <c r="AF164" s="1989"/>
      <c r="AG164" s="1989"/>
      <c r="AH164" s="1989"/>
      <c r="AI164" s="1989"/>
      <c r="AJ164" s="1989"/>
      <c r="AK164" s="1989"/>
      <c r="AL164" s="1989"/>
      <c r="AM164" s="1989"/>
      <c r="AN164" s="1989"/>
      <c r="AO164" s="1989"/>
      <c r="AP164" s="1989"/>
      <c r="AQ164" s="1989"/>
      <c r="AR164" s="1989"/>
      <c r="AS164" s="1989"/>
      <c r="AT164" s="1989"/>
      <c r="AU164" s="1989"/>
      <c r="AV164" s="1989"/>
      <c r="AW164" s="1989"/>
      <c r="AX164" s="1989"/>
      <c r="AY164" s="1989"/>
      <c r="AZ164" s="1989"/>
      <c r="BA164" s="1989"/>
      <c r="BB164" s="1989"/>
      <c r="BC164" s="1989"/>
      <c r="BD164" s="619"/>
      <c r="BE164" s="78"/>
      <c r="BF164" s="78"/>
      <c r="BG164" s="78"/>
    </row>
    <row r="165" spans="1:59" ht="37.35" customHeight="1">
      <c r="A165" s="617"/>
      <c r="B165" s="618"/>
      <c r="C165" s="1989"/>
      <c r="D165" s="1989"/>
      <c r="E165" s="1989"/>
      <c r="F165" s="1989"/>
      <c r="G165" s="1989"/>
      <c r="H165" s="1989"/>
      <c r="I165" s="1989"/>
      <c r="J165" s="1989"/>
      <c r="K165" s="1989"/>
      <c r="L165" s="1989"/>
      <c r="M165" s="1989"/>
      <c r="N165" s="1989"/>
      <c r="O165" s="1989"/>
      <c r="P165" s="1989"/>
      <c r="Q165" s="1989"/>
      <c r="R165" s="1989"/>
      <c r="S165" s="1989"/>
      <c r="T165" s="1989"/>
      <c r="U165" s="1989"/>
      <c r="V165" s="1989"/>
      <c r="W165" s="1989"/>
      <c r="X165" s="1989"/>
      <c r="Y165" s="1989"/>
      <c r="Z165" s="1989"/>
      <c r="AA165" s="1989"/>
      <c r="AB165" s="1989"/>
      <c r="AC165" s="1989"/>
      <c r="AD165" s="1989"/>
      <c r="AE165" s="1989"/>
      <c r="AF165" s="1989"/>
      <c r="AG165" s="1989"/>
      <c r="AH165" s="1989"/>
      <c r="AI165" s="1989"/>
      <c r="AJ165" s="1989"/>
      <c r="AK165" s="1989"/>
      <c r="AL165" s="1989"/>
      <c r="AM165" s="1989"/>
      <c r="AN165" s="1989"/>
      <c r="AO165" s="1989"/>
      <c r="AP165" s="1989"/>
      <c r="AQ165" s="1989"/>
      <c r="AR165" s="1989"/>
      <c r="AS165" s="1989"/>
      <c r="AT165" s="1989"/>
      <c r="AU165" s="1989"/>
      <c r="AV165" s="1989"/>
      <c r="AW165" s="1989"/>
      <c r="AX165" s="1989"/>
      <c r="AY165" s="1989"/>
      <c r="AZ165" s="1989"/>
      <c r="BA165" s="1989"/>
      <c r="BB165" s="1989"/>
      <c r="BC165" s="1989"/>
      <c r="BD165" s="619"/>
      <c r="BE165" s="78"/>
      <c r="BF165" s="78"/>
      <c r="BG165" s="78"/>
    </row>
    <row r="166" spans="1:59" ht="37.35" customHeight="1">
      <c r="A166" s="617"/>
      <c r="B166" s="618"/>
      <c r="C166" s="1989"/>
      <c r="D166" s="1989"/>
      <c r="E166" s="1989"/>
      <c r="F166" s="1989"/>
      <c r="G166" s="1989"/>
      <c r="H166" s="1989"/>
      <c r="I166" s="1989"/>
      <c r="J166" s="1989"/>
      <c r="K166" s="1989"/>
      <c r="L166" s="1989"/>
      <c r="M166" s="1989"/>
      <c r="N166" s="1989"/>
      <c r="O166" s="1989"/>
      <c r="P166" s="1989"/>
      <c r="Q166" s="1989"/>
      <c r="R166" s="1989"/>
      <c r="S166" s="1989"/>
      <c r="T166" s="1989"/>
      <c r="U166" s="1989"/>
      <c r="V166" s="1989"/>
      <c r="W166" s="1989"/>
      <c r="X166" s="1989"/>
      <c r="Y166" s="1989"/>
      <c r="Z166" s="1989"/>
      <c r="AA166" s="1989"/>
      <c r="AB166" s="1989"/>
      <c r="AC166" s="1989"/>
      <c r="AD166" s="1989"/>
      <c r="AE166" s="1989"/>
      <c r="AF166" s="1989"/>
      <c r="AG166" s="1989"/>
      <c r="AH166" s="1989"/>
      <c r="AI166" s="1989"/>
      <c r="AJ166" s="1989"/>
      <c r="AK166" s="1989"/>
      <c r="AL166" s="1989"/>
      <c r="AM166" s="1989"/>
      <c r="AN166" s="1989"/>
      <c r="AO166" s="1989"/>
      <c r="AP166" s="1989"/>
      <c r="AQ166" s="1989"/>
      <c r="AR166" s="1989"/>
      <c r="AS166" s="1989"/>
      <c r="AT166" s="1989"/>
      <c r="AU166" s="1989"/>
      <c r="AV166" s="1989"/>
      <c r="AW166" s="1989"/>
      <c r="AX166" s="1989"/>
      <c r="AY166" s="1989"/>
      <c r="AZ166" s="1989"/>
      <c r="BA166" s="1989"/>
      <c r="BB166" s="1989"/>
      <c r="BC166" s="1989"/>
      <c r="BD166" s="619"/>
      <c r="BE166" s="78"/>
      <c r="BF166" s="78"/>
      <c r="BG166" s="78"/>
    </row>
    <row r="167" spans="1:59" ht="37.35" customHeight="1">
      <c r="A167" s="617"/>
      <c r="B167" s="618"/>
      <c r="C167" s="1989"/>
      <c r="D167" s="1989"/>
      <c r="E167" s="1989"/>
      <c r="F167" s="1989"/>
      <c r="G167" s="1989"/>
      <c r="H167" s="1989"/>
      <c r="I167" s="1989"/>
      <c r="J167" s="1989"/>
      <c r="K167" s="1989"/>
      <c r="L167" s="1989"/>
      <c r="M167" s="1989"/>
      <c r="N167" s="1989"/>
      <c r="O167" s="1989"/>
      <c r="P167" s="1989"/>
      <c r="Q167" s="1989"/>
      <c r="R167" s="1989"/>
      <c r="S167" s="1989"/>
      <c r="T167" s="1989"/>
      <c r="U167" s="1989"/>
      <c r="V167" s="1989"/>
      <c r="W167" s="1989"/>
      <c r="X167" s="1989"/>
      <c r="Y167" s="1989"/>
      <c r="Z167" s="1989"/>
      <c r="AA167" s="1989"/>
      <c r="AB167" s="1989"/>
      <c r="AC167" s="1989"/>
      <c r="AD167" s="1989"/>
      <c r="AE167" s="1989"/>
      <c r="AF167" s="1989"/>
      <c r="AG167" s="1989"/>
      <c r="AH167" s="1989"/>
      <c r="AI167" s="1989"/>
      <c r="AJ167" s="1989"/>
      <c r="AK167" s="1989"/>
      <c r="AL167" s="1989"/>
      <c r="AM167" s="1989"/>
      <c r="AN167" s="1989"/>
      <c r="AO167" s="1989"/>
      <c r="AP167" s="1989"/>
      <c r="AQ167" s="1989"/>
      <c r="AR167" s="1989"/>
      <c r="AS167" s="1989"/>
      <c r="AT167" s="1989"/>
      <c r="AU167" s="1989"/>
      <c r="AV167" s="1989"/>
      <c r="AW167" s="1989"/>
      <c r="AX167" s="1989"/>
      <c r="AY167" s="1989"/>
      <c r="AZ167" s="1989"/>
      <c r="BA167" s="1989"/>
      <c r="BB167" s="1989"/>
      <c r="BC167" s="1989"/>
      <c r="BD167" s="619"/>
      <c r="BE167" s="78"/>
      <c r="BF167" s="78"/>
      <c r="BG167" s="78"/>
    </row>
    <row r="168" spans="1:59" ht="37.35" customHeight="1" thickBot="1">
      <c r="B168" s="620"/>
      <c r="C168" s="1989"/>
      <c r="D168" s="1989"/>
      <c r="E168" s="1989"/>
      <c r="F168" s="1989"/>
      <c r="G168" s="1989"/>
      <c r="H168" s="1989"/>
      <c r="I168" s="1989"/>
      <c r="J168" s="1989"/>
      <c r="K168" s="1989"/>
      <c r="L168" s="1989"/>
      <c r="M168" s="1989"/>
      <c r="N168" s="1989"/>
      <c r="O168" s="1989"/>
      <c r="P168" s="1989"/>
      <c r="Q168" s="1989"/>
      <c r="R168" s="1989"/>
      <c r="S168" s="1989"/>
      <c r="T168" s="1989"/>
      <c r="U168" s="1989"/>
      <c r="V168" s="1989"/>
      <c r="W168" s="1989"/>
      <c r="X168" s="1989"/>
      <c r="Y168" s="1989"/>
      <c r="Z168" s="1989"/>
      <c r="AA168" s="1989"/>
      <c r="AB168" s="1989"/>
      <c r="AC168" s="1989"/>
      <c r="AD168" s="1989"/>
      <c r="AE168" s="1989"/>
      <c r="AF168" s="1989"/>
      <c r="AG168" s="1989"/>
      <c r="AH168" s="1989"/>
      <c r="AI168" s="1989"/>
      <c r="AJ168" s="1989"/>
      <c r="AK168" s="1989"/>
      <c r="AL168" s="1989"/>
      <c r="AM168" s="1989"/>
      <c r="AN168" s="1989"/>
      <c r="AO168" s="1989"/>
      <c r="AP168" s="1989"/>
      <c r="AQ168" s="1989"/>
      <c r="AR168" s="1989"/>
      <c r="AS168" s="1989"/>
      <c r="AT168" s="1989"/>
      <c r="AU168" s="1989"/>
      <c r="AV168" s="1989"/>
      <c r="AW168" s="1989"/>
      <c r="AX168" s="1989"/>
      <c r="AY168" s="1989"/>
      <c r="AZ168" s="1989"/>
      <c r="BA168" s="1989"/>
      <c r="BB168" s="1989"/>
      <c r="BC168" s="1989"/>
      <c r="BD168" s="619"/>
      <c r="BE168" s="78"/>
      <c r="BF168" s="78"/>
      <c r="BG168" s="78"/>
    </row>
    <row r="169" spans="1:59" ht="37.35" hidden="1" customHeight="1">
      <c r="A169" s="617"/>
      <c r="B169" s="618"/>
      <c r="C169" s="1989" t="s">
        <v>6</v>
      </c>
      <c r="D169" s="1989"/>
      <c r="E169" s="1989"/>
      <c r="F169" s="1989"/>
      <c r="G169" s="1989"/>
      <c r="H169" s="1989"/>
      <c r="I169" s="1989"/>
      <c r="J169" s="1989"/>
      <c r="K169" s="1989"/>
      <c r="L169" s="1989"/>
      <c r="M169" s="1989"/>
      <c r="N169" s="1989"/>
      <c r="O169" s="1989"/>
      <c r="P169" s="1989"/>
      <c r="Q169" s="1989"/>
      <c r="R169" s="1989"/>
      <c r="S169" s="1989"/>
      <c r="T169" s="1989"/>
      <c r="U169" s="1989"/>
      <c r="V169" s="1989"/>
      <c r="W169" s="1989"/>
      <c r="X169" s="1989"/>
      <c r="Y169" s="1989"/>
      <c r="Z169" s="1989"/>
      <c r="AA169" s="1989"/>
      <c r="AB169" s="1989"/>
      <c r="AC169" s="1989"/>
      <c r="AD169" s="1989"/>
      <c r="AE169" s="1989"/>
      <c r="AF169" s="1989"/>
      <c r="AG169" s="1989"/>
      <c r="AH169" s="1989"/>
      <c r="AI169" s="1989"/>
      <c r="AJ169" s="1989"/>
      <c r="AK169" s="1989"/>
      <c r="AL169" s="1989"/>
      <c r="AM169" s="1989"/>
      <c r="AN169" s="1989"/>
      <c r="AO169" s="1989"/>
      <c r="AP169" s="1989"/>
      <c r="AQ169" s="1989"/>
      <c r="AR169" s="1989"/>
      <c r="AS169" s="1989"/>
      <c r="AT169" s="1989"/>
      <c r="AU169" s="1989"/>
      <c r="AV169" s="1989"/>
      <c r="AW169" s="1989"/>
      <c r="AX169" s="1989"/>
      <c r="AY169" s="1989"/>
      <c r="AZ169" s="1989"/>
      <c r="BA169" s="1989"/>
      <c r="BB169" s="1989"/>
      <c r="BC169" s="1989"/>
      <c r="BD169" s="619"/>
      <c r="BE169" s="78"/>
      <c r="BF169" s="78"/>
      <c r="BG169" s="78"/>
    </row>
    <row r="170" spans="1:59" ht="37.35" hidden="1" customHeight="1">
      <c r="A170" s="617"/>
      <c r="B170" s="618"/>
      <c r="C170" s="1989" t="s">
        <v>6</v>
      </c>
      <c r="D170" s="1989"/>
      <c r="E170" s="1989"/>
      <c r="F170" s="1989"/>
      <c r="G170" s="1989"/>
      <c r="H170" s="1989"/>
      <c r="I170" s="1989"/>
      <c r="J170" s="1989"/>
      <c r="K170" s="1989"/>
      <c r="L170" s="1989"/>
      <c r="M170" s="1989"/>
      <c r="N170" s="1989"/>
      <c r="O170" s="1989"/>
      <c r="P170" s="1989"/>
      <c r="Q170" s="1989"/>
      <c r="R170" s="1989"/>
      <c r="S170" s="1989"/>
      <c r="T170" s="1989"/>
      <c r="U170" s="1989"/>
      <c r="V170" s="1989"/>
      <c r="W170" s="1989"/>
      <c r="X170" s="1989"/>
      <c r="Y170" s="1989"/>
      <c r="Z170" s="1989"/>
      <c r="AA170" s="1989"/>
      <c r="AB170" s="1989"/>
      <c r="AC170" s="1989"/>
      <c r="AD170" s="1989"/>
      <c r="AE170" s="1989"/>
      <c r="AF170" s="1989"/>
      <c r="AG170" s="1989"/>
      <c r="AH170" s="1989"/>
      <c r="AI170" s="1989"/>
      <c r="AJ170" s="1989"/>
      <c r="AK170" s="1989"/>
      <c r="AL170" s="1989"/>
      <c r="AM170" s="1989"/>
      <c r="AN170" s="1989"/>
      <c r="AO170" s="1989"/>
      <c r="AP170" s="1989"/>
      <c r="AQ170" s="1989"/>
      <c r="AR170" s="1989"/>
      <c r="AS170" s="1989"/>
      <c r="AT170" s="1989"/>
      <c r="AU170" s="1989"/>
      <c r="AV170" s="1989"/>
      <c r="AW170" s="1989"/>
      <c r="AX170" s="1989"/>
      <c r="AY170" s="1989"/>
      <c r="AZ170" s="1989"/>
      <c r="BA170" s="1989"/>
      <c r="BB170" s="1989"/>
      <c r="BC170" s="1989"/>
      <c r="BD170" s="619"/>
      <c r="BE170" s="78"/>
      <c r="BF170" s="78"/>
      <c r="BG170" s="78"/>
    </row>
    <row r="171" spans="1:59" ht="37.35" hidden="1" customHeight="1">
      <c r="A171" s="617"/>
      <c r="B171" s="618"/>
      <c r="C171" s="1989" t="s">
        <v>6</v>
      </c>
      <c r="D171" s="1989"/>
      <c r="E171" s="1989"/>
      <c r="F171" s="1989"/>
      <c r="G171" s="1989"/>
      <c r="H171" s="1989"/>
      <c r="I171" s="1989"/>
      <c r="J171" s="1989"/>
      <c r="K171" s="1989"/>
      <c r="L171" s="1989"/>
      <c r="M171" s="1989"/>
      <c r="N171" s="1989"/>
      <c r="O171" s="1989"/>
      <c r="P171" s="1989"/>
      <c r="Q171" s="1989"/>
      <c r="R171" s="1989"/>
      <c r="S171" s="1989"/>
      <c r="T171" s="1989"/>
      <c r="U171" s="1989"/>
      <c r="V171" s="1989"/>
      <c r="W171" s="1989"/>
      <c r="X171" s="1989"/>
      <c r="Y171" s="1989"/>
      <c r="Z171" s="1989"/>
      <c r="AA171" s="1989"/>
      <c r="AB171" s="1989"/>
      <c r="AC171" s="1989"/>
      <c r="AD171" s="1989"/>
      <c r="AE171" s="1989"/>
      <c r="AF171" s="1989"/>
      <c r="AG171" s="1989"/>
      <c r="AH171" s="1989"/>
      <c r="AI171" s="1989"/>
      <c r="AJ171" s="1989"/>
      <c r="AK171" s="1989"/>
      <c r="AL171" s="1989"/>
      <c r="AM171" s="1989"/>
      <c r="AN171" s="1989"/>
      <c r="AO171" s="1989"/>
      <c r="AP171" s="1989"/>
      <c r="AQ171" s="1989"/>
      <c r="AR171" s="1989"/>
      <c r="AS171" s="1989"/>
      <c r="AT171" s="1989"/>
      <c r="AU171" s="1989"/>
      <c r="AV171" s="1989"/>
      <c r="AW171" s="1989"/>
      <c r="AX171" s="1989"/>
      <c r="AY171" s="1989"/>
      <c r="AZ171" s="1989"/>
      <c r="BA171" s="1989"/>
      <c r="BB171" s="1989"/>
      <c r="BC171" s="1989"/>
      <c r="BD171" s="619"/>
      <c r="BE171" s="78"/>
      <c r="BF171" s="78"/>
      <c r="BG171" s="78"/>
    </row>
    <row r="172" spans="1:59" ht="37.35" hidden="1" customHeight="1">
      <c r="A172" s="617"/>
      <c r="B172" s="618"/>
      <c r="C172" s="1989" t="s">
        <v>6</v>
      </c>
      <c r="D172" s="1989"/>
      <c r="E172" s="1989"/>
      <c r="F172" s="1989"/>
      <c r="G172" s="1989"/>
      <c r="H172" s="1989"/>
      <c r="I172" s="1989"/>
      <c r="J172" s="1989"/>
      <c r="K172" s="1989"/>
      <c r="L172" s="1989"/>
      <c r="M172" s="1989"/>
      <c r="N172" s="1989"/>
      <c r="O172" s="1989"/>
      <c r="P172" s="1989"/>
      <c r="Q172" s="1989"/>
      <c r="R172" s="1989"/>
      <c r="S172" s="1989"/>
      <c r="T172" s="1989"/>
      <c r="U172" s="1989"/>
      <c r="V172" s="1989"/>
      <c r="W172" s="1989"/>
      <c r="X172" s="1989"/>
      <c r="Y172" s="1989"/>
      <c r="Z172" s="1989"/>
      <c r="AA172" s="1989"/>
      <c r="AB172" s="1989"/>
      <c r="AC172" s="1989"/>
      <c r="AD172" s="1989"/>
      <c r="AE172" s="1989"/>
      <c r="AF172" s="1989"/>
      <c r="AG172" s="1989"/>
      <c r="AH172" s="1989"/>
      <c r="AI172" s="1989"/>
      <c r="AJ172" s="1989"/>
      <c r="AK172" s="1989"/>
      <c r="AL172" s="1989"/>
      <c r="AM172" s="1989"/>
      <c r="AN172" s="1989"/>
      <c r="AO172" s="1989"/>
      <c r="AP172" s="1989"/>
      <c r="AQ172" s="1989"/>
      <c r="AR172" s="1989"/>
      <c r="AS172" s="1989"/>
      <c r="AT172" s="1989"/>
      <c r="AU172" s="1989"/>
      <c r="AV172" s="1989"/>
      <c r="AW172" s="1989"/>
      <c r="AX172" s="1989"/>
      <c r="AY172" s="1989"/>
      <c r="AZ172" s="1989"/>
      <c r="BA172" s="1989"/>
      <c r="BB172" s="1989"/>
      <c r="BC172" s="1989"/>
      <c r="BD172" s="619"/>
      <c r="BE172" s="78"/>
      <c r="BF172" s="78"/>
      <c r="BG172" s="78"/>
    </row>
    <row r="173" spans="1:59" ht="37.35" hidden="1" customHeight="1">
      <c r="A173" s="617"/>
      <c r="B173" s="618"/>
      <c r="C173" s="1989" t="s">
        <v>6</v>
      </c>
      <c r="D173" s="1989"/>
      <c r="E173" s="1989"/>
      <c r="F173" s="1989"/>
      <c r="G173" s="1989"/>
      <c r="H173" s="1989"/>
      <c r="I173" s="1989"/>
      <c r="J173" s="1989"/>
      <c r="K173" s="1989"/>
      <c r="L173" s="1989"/>
      <c r="M173" s="1989"/>
      <c r="N173" s="1989"/>
      <c r="O173" s="1989"/>
      <c r="P173" s="1989"/>
      <c r="Q173" s="1989"/>
      <c r="R173" s="1989"/>
      <c r="S173" s="1989"/>
      <c r="T173" s="1989"/>
      <c r="U173" s="1989"/>
      <c r="V173" s="1989"/>
      <c r="W173" s="1989"/>
      <c r="X173" s="1989"/>
      <c r="Y173" s="1989"/>
      <c r="Z173" s="1989"/>
      <c r="AA173" s="1989"/>
      <c r="AB173" s="1989"/>
      <c r="AC173" s="1989"/>
      <c r="AD173" s="1989"/>
      <c r="AE173" s="1989"/>
      <c r="AF173" s="1989"/>
      <c r="AG173" s="1989"/>
      <c r="AH173" s="1989"/>
      <c r="AI173" s="1989"/>
      <c r="AJ173" s="1989"/>
      <c r="AK173" s="1989"/>
      <c r="AL173" s="1989"/>
      <c r="AM173" s="1989"/>
      <c r="AN173" s="1989"/>
      <c r="AO173" s="1989"/>
      <c r="AP173" s="1989"/>
      <c r="AQ173" s="1989"/>
      <c r="AR173" s="1989"/>
      <c r="AS173" s="1989"/>
      <c r="AT173" s="1989"/>
      <c r="AU173" s="1989"/>
      <c r="AV173" s="1989"/>
      <c r="AW173" s="1989"/>
      <c r="AX173" s="1989"/>
      <c r="AY173" s="1989"/>
      <c r="AZ173" s="1989"/>
      <c r="BA173" s="1989"/>
      <c r="BB173" s="1989"/>
      <c r="BC173" s="1989"/>
      <c r="BD173" s="619"/>
      <c r="BE173" s="78"/>
      <c r="BF173" s="78"/>
      <c r="BG173" s="78"/>
    </row>
    <row r="174" spans="1:59" ht="37.35" hidden="1" customHeight="1">
      <c r="A174" s="617"/>
      <c r="B174" s="618"/>
      <c r="C174" s="1989" t="s">
        <v>6</v>
      </c>
      <c r="D174" s="1989"/>
      <c r="E174" s="1989"/>
      <c r="F174" s="1989"/>
      <c r="G174" s="1989"/>
      <c r="H174" s="1989"/>
      <c r="I174" s="1989"/>
      <c r="J174" s="1989"/>
      <c r="K174" s="1989"/>
      <c r="L174" s="1989"/>
      <c r="M174" s="1989"/>
      <c r="N174" s="1989"/>
      <c r="O174" s="1989"/>
      <c r="P174" s="1989"/>
      <c r="Q174" s="1989"/>
      <c r="R174" s="1989"/>
      <c r="S174" s="1989"/>
      <c r="T174" s="1989"/>
      <c r="U174" s="1989"/>
      <c r="V174" s="1989"/>
      <c r="W174" s="1989"/>
      <c r="X174" s="1989"/>
      <c r="Y174" s="1989"/>
      <c r="Z174" s="1989"/>
      <c r="AA174" s="1989"/>
      <c r="AB174" s="1989"/>
      <c r="AC174" s="1989"/>
      <c r="AD174" s="1989"/>
      <c r="AE174" s="1989"/>
      <c r="AF174" s="1989"/>
      <c r="AG174" s="1989"/>
      <c r="AH174" s="1989"/>
      <c r="AI174" s="1989"/>
      <c r="AJ174" s="1989"/>
      <c r="AK174" s="1989"/>
      <c r="AL174" s="1989"/>
      <c r="AM174" s="1989"/>
      <c r="AN174" s="1989"/>
      <c r="AO174" s="1989"/>
      <c r="AP174" s="1989"/>
      <c r="AQ174" s="1989"/>
      <c r="AR174" s="1989"/>
      <c r="AS174" s="1989"/>
      <c r="AT174" s="1989"/>
      <c r="AU174" s="1989"/>
      <c r="AV174" s="1989"/>
      <c r="AW174" s="1989"/>
      <c r="AX174" s="1989"/>
      <c r="AY174" s="1989"/>
      <c r="AZ174" s="1989"/>
      <c r="BA174" s="1989"/>
      <c r="BB174" s="1989"/>
      <c r="BC174" s="1989"/>
      <c r="BD174" s="619"/>
      <c r="BE174" s="78"/>
      <c r="BF174" s="78"/>
      <c r="BG174" s="78"/>
    </row>
    <row r="175" spans="1:59" ht="37.35" hidden="1" customHeight="1">
      <c r="A175" s="617"/>
      <c r="B175" s="618"/>
      <c r="C175" s="1989" t="s">
        <v>6</v>
      </c>
      <c r="D175" s="1989"/>
      <c r="E175" s="1989"/>
      <c r="F175" s="1989"/>
      <c r="G175" s="1989"/>
      <c r="H175" s="1989"/>
      <c r="I175" s="1989"/>
      <c r="J175" s="1989"/>
      <c r="K175" s="1989"/>
      <c r="L175" s="1989"/>
      <c r="M175" s="1989"/>
      <c r="N175" s="1989"/>
      <c r="O175" s="1989"/>
      <c r="P175" s="1989"/>
      <c r="Q175" s="1989"/>
      <c r="R175" s="1989"/>
      <c r="S175" s="1989"/>
      <c r="T175" s="1989"/>
      <c r="U175" s="1989"/>
      <c r="V175" s="1989"/>
      <c r="W175" s="1989"/>
      <c r="X175" s="1989"/>
      <c r="Y175" s="1989"/>
      <c r="Z175" s="1989"/>
      <c r="AA175" s="1989"/>
      <c r="AB175" s="1989"/>
      <c r="AC175" s="1989"/>
      <c r="AD175" s="1989"/>
      <c r="AE175" s="1989"/>
      <c r="AF175" s="1989"/>
      <c r="AG175" s="1989"/>
      <c r="AH175" s="1989"/>
      <c r="AI175" s="1989"/>
      <c r="AJ175" s="1989"/>
      <c r="AK175" s="1989"/>
      <c r="AL175" s="1989"/>
      <c r="AM175" s="1989"/>
      <c r="AN175" s="1989"/>
      <c r="AO175" s="1989"/>
      <c r="AP175" s="1989"/>
      <c r="AQ175" s="1989"/>
      <c r="AR175" s="1989"/>
      <c r="AS175" s="1989"/>
      <c r="AT175" s="1989"/>
      <c r="AU175" s="1989"/>
      <c r="AV175" s="1989"/>
      <c r="AW175" s="1989"/>
      <c r="AX175" s="1989"/>
      <c r="AY175" s="1989"/>
      <c r="AZ175" s="1989"/>
      <c r="BA175" s="1989"/>
      <c r="BB175" s="1989"/>
      <c r="BC175" s="1989"/>
      <c r="BD175" s="619"/>
      <c r="BE175" s="78"/>
      <c r="BF175" s="78"/>
      <c r="BG175" s="78"/>
    </row>
    <row r="176" spans="1:59" ht="37.35" hidden="1" customHeight="1" thickBot="1">
      <c r="A176" s="617"/>
      <c r="B176" s="618"/>
      <c r="C176" s="1989" t="s">
        <v>6</v>
      </c>
      <c r="D176" s="1989"/>
      <c r="E176" s="1989"/>
      <c r="F176" s="1989"/>
      <c r="G176" s="1989"/>
      <c r="H176" s="1989"/>
      <c r="I176" s="1989"/>
      <c r="J176" s="1989"/>
      <c r="K176" s="1989"/>
      <c r="L176" s="1989"/>
      <c r="M176" s="1989"/>
      <c r="N176" s="1989"/>
      <c r="O176" s="1989"/>
      <c r="P176" s="1989"/>
      <c r="Q176" s="1989"/>
      <c r="R176" s="1989"/>
      <c r="S176" s="1989"/>
      <c r="T176" s="1989"/>
      <c r="U176" s="1989"/>
      <c r="V176" s="1989"/>
      <c r="W176" s="1989"/>
      <c r="X176" s="1989"/>
      <c r="Y176" s="1989"/>
      <c r="Z176" s="1989"/>
      <c r="AA176" s="1989"/>
      <c r="AB176" s="1989"/>
      <c r="AC176" s="1989"/>
      <c r="AD176" s="1989"/>
      <c r="AE176" s="1989"/>
      <c r="AF176" s="1989"/>
      <c r="AG176" s="1989"/>
      <c r="AH176" s="1989"/>
      <c r="AI176" s="1989"/>
      <c r="AJ176" s="1989"/>
      <c r="AK176" s="1989"/>
      <c r="AL176" s="1989"/>
      <c r="AM176" s="1989"/>
      <c r="AN176" s="1989"/>
      <c r="AO176" s="1989"/>
      <c r="AP176" s="1989"/>
      <c r="AQ176" s="1989"/>
      <c r="AR176" s="1989"/>
      <c r="AS176" s="1989"/>
      <c r="AT176" s="1989"/>
      <c r="AU176" s="1989"/>
      <c r="AV176" s="1989"/>
      <c r="AW176" s="1989"/>
      <c r="AX176" s="1989"/>
      <c r="AY176" s="1989"/>
      <c r="AZ176" s="1989"/>
      <c r="BA176" s="1989"/>
      <c r="BB176" s="1989"/>
      <c r="BC176" s="1989"/>
      <c r="BD176" s="619"/>
      <c r="BE176" s="78"/>
      <c r="BF176" s="78"/>
      <c r="BG176" s="78"/>
    </row>
    <row r="177" spans="1:59" ht="37.35" hidden="1" customHeight="1">
      <c r="A177" s="617"/>
      <c r="B177" s="618"/>
      <c r="C177" s="1989" t="s">
        <v>6</v>
      </c>
      <c r="D177" s="1989"/>
      <c r="E177" s="1989"/>
      <c r="F177" s="1989"/>
      <c r="G177" s="1989"/>
      <c r="H177" s="1989"/>
      <c r="I177" s="1989"/>
      <c r="J177" s="1989"/>
      <c r="K177" s="1989"/>
      <c r="L177" s="1989"/>
      <c r="M177" s="1989"/>
      <c r="N177" s="1989"/>
      <c r="O177" s="1989"/>
      <c r="P177" s="1989"/>
      <c r="Q177" s="1989"/>
      <c r="R177" s="1989"/>
      <c r="S177" s="1989"/>
      <c r="T177" s="1989"/>
      <c r="U177" s="1989"/>
      <c r="V177" s="1989"/>
      <c r="W177" s="1989"/>
      <c r="X177" s="1989"/>
      <c r="Y177" s="1989"/>
      <c r="Z177" s="1989"/>
      <c r="AA177" s="1989"/>
      <c r="AB177" s="1989"/>
      <c r="AC177" s="1989"/>
      <c r="AD177" s="1989"/>
      <c r="AE177" s="1989"/>
      <c r="AF177" s="1989"/>
      <c r="AG177" s="1989"/>
      <c r="AH177" s="1989"/>
      <c r="AI177" s="1989"/>
      <c r="AJ177" s="1989"/>
      <c r="AK177" s="1989"/>
      <c r="AL177" s="1989"/>
      <c r="AM177" s="1989"/>
      <c r="AN177" s="1989"/>
      <c r="AO177" s="1989"/>
      <c r="AP177" s="1989"/>
      <c r="AQ177" s="1989"/>
      <c r="AR177" s="1989"/>
      <c r="AS177" s="1989"/>
      <c r="AT177" s="1989"/>
      <c r="AU177" s="1989"/>
      <c r="AV177" s="1989"/>
      <c r="AW177" s="1989"/>
      <c r="AX177" s="1989"/>
      <c r="AY177" s="1989"/>
      <c r="AZ177" s="1989"/>
      <c r="BA177" s="1989"/>
      <c r="BB177" s="1989"/>
      <c r="BC177" s="1989"/>
      <c r="BD177" s="619"/>
      <c r="BE177" s="78"/>
      <c r="BF177" s="78"/>
      <c r="BG177" s="78"/>
    </row>
    <row r="178" spans="1:59" ht="37.35" hidden="1" customHeight="1">
      <c r="A178" s="617"/>
      <c r="B178" s="618"/>
      <c r="C178" s="1989" t="s">
        <v>6</v>
      </c>
      <c r="D178" s="1989"/>
      <c r="E178" s="1989"/>
      <c r="F178" s="1989"/>
      <c r="G178" s="1989"/>
      <c r="H178" s="1989"/>
      <c r="I178" s="1989"/>
      <c r="J178" s="1989"/>
      <c r="K178" s="1989"/>
      <c r="L178" s="1989"/>
      <c r="M178" s="1989"/>
      <c r="N178" s="1989"/>
      <c r="O178" s="1989"/>
      <c r="P178" s="1989"/>
      <c r="Q178" s="1989"/>
      <c r="R178" s="1989"/>
      <c r="S178" s="1989"/>
      <c r="T178" s="1989"/>
      <c r="U178" s="1989"/>
      <c r="V178" s="1989"/>
      <c r="W178" s="1989"/>
      <c r="X178" s="1989"/>
      <c r="Y178" s="1989"/>
      <c r="Z178" s="1989"/>
      <c r="AA178" s="1989"/>
      <c r="AB178" s="1989"/>
      <c r="AC178" s="1989"/>
      <c r="AD178" s="1989"/>
      <c r="AE178" s="1989"/>
      <c r="AF178" s="1989"/>
      <c r="AG178" s="1989"/>
      <c r="AH178" s="1989"/>
      <c r="AI178" s="1989"/>
      <c r="AJ178" s="1989"/>
      <c r="AK178" s="1989"/>
      <c r="AL178" s="1989"/>
      <c r="AM178" s="1989"/>
      <c r="AN178" s="1989"/>
      <c r="AO178" s="1989"/>
      <c r="AP178" s="1989"/>
      <c r="AQ178" s="1989"/>
      <c r="AR178" s="1989"/>
      <c r="AS178" s="1989"/>
      <c r="AT178" s="1989"/>
      <c r="AU178" s="1989"/>
      <c r="AV178" s="1989"/>
      <c r="AW178" s="1989"/>
      <c r="AX178" s="1989"/>
      <c r="AY178" s="1989"/>
      <c r="AZ178" s="1989"/>
      <c r="BA178" s="1989"/>
      <c r="BB178" s="1989"/>
      <c r="BC178" s="1989"/>
      <c r="BD178" s="619"/>
      <c r="BE178" s="78"/>
      <c r="BF178" s="78"/>
      <c r="BG178" s="78"/>
    </row>
    <row r="179" spans="1:59" ht="37.35" hidden="1" customHeight="1">
      <c r="A179" s="617"/>
      <c r="B179" s="618"/>
      <c r="C179" s="1989" t="s">
        <v>6</v>
      </c>
      <c r="D179" s="1989"/>
      <c r="E179" s="1989"/>
      <c r="F179" s="1989"/>
      <c r="G179" s="1989"/>
      <c r="H179" s="1989"/>
      <c r="I179" s="1989"/>
      <c r="J179" s="1989"/>
      <c r="K179" s="1989"/>
      <c r="L179" s="1989"/>
      <c r="M179" s="1989"/>
      <c r="N179" s="1989"/>
      <c r="O179" s="1989"/>
      <c r="P179" s="1989"/>
      <c r="Q179" s="1989"/>
      <c r="R179" s="1989"/>
      <c r="S179" s="1989"/>
      <c r="T179" s="1989"/>
      <c r="U179" s="1989"/>
      <c r="V179" s="1989"/>
      <c r="W179" s="1989"/>
      <c r="X179" s="1989"/>
      <c r="Y179" s="1989"/>
      <c r="Z179" s="1989"/>
      <c r="AA179" s="1989"/>
      <c r="AB179" s="1989"/>
      <c r="AC179" s="1989"/>
      <c r="AD179" s="1989"/>
      <c r="AE179" s="1989"/>
      <c r="AF179" s="1989"/>
      <c r="AG179" s="1989"/>
      <c r="AH179" s="1989"/>
      <c r="AI179" s="1989"/>
      <c r="AJ179" s="1989"/>
      <c r="AK179" s="1989"/>
      <c r="AL179" s="1989"/>
      <c r="AM179" s="1989"/>
      <c r="AN179" s="1989"/>
      <c r="AO179" s="1989"/>
      <c r="AP179" s="1989"/>
      <c r="AQ179" s="1989"/>
      <c r="AR179" s="1989"/>
      <c r="AS179" s="1989"/>
      <c r="AT179" s="1989"/>
      <c r="AU179" s="1989"/>
      <c r="AV179" s="1989"/>
      <c r="AW179" s="1989"/>
      <c r="AX179" s="1989"/>
      <c r="AY179" s="1989"/>
      <c r="AZ179" s="1989"/>
      <c r="BA179" s="1989"/>
      <c r="BB179" s="1989"/>
      <c r="BC179" s="1989"/>
      <c r="BD179" s="619"/>
      <c r="BE179" s="78"/>
      <c r="BF179" s="78"/>
      <c r="BG179" s="78"/>
    </row>
    <row r="180" spans="1:59" ht="37.35" hidden="1" customHeight="1">
      <c r="A180" s="617"/>
      <c r="B180" s="618"/>
      <c r="C180" s="1989" t="s">
        <v>6</v>
      </c>
      <c r="D180" s="1989"/>
      <c r="E180" s="1989"/>
      <c r="F180" s="1989"/>
      <c r="G180" s="1989"/>
      <c r="H180" s="1989"/>
      <c r="I180" s="1989"/>
      <c r="J180" s="1989"/>
      <c r="K180" s="1989"/>
      <c r="L180" s="1989"/>
      <c r="M180" s="1989"/>
      <c r="N180" s="1989"/>
      <c r="O180" s="1989"/>
      <c r="P180" s="1989"/>
      <c r="Q180" s="1989"/>
      <c r="R180" s="1989"/>
      <c r="S180" s="1989"/>
      <c r="T180" s="1989"/>
      <c r="U180" s="1989"/>
      <c r="V180" s="1989"/>
      <c r="W180" s="1989"/>
      <c r="X180" s="1989"/>
      <c r="Y180" s="1989"/>
      <c r="Z180" s="1989"/>
      <c r="AA180" s="1989"/>
      <c r="AB180" s="1989"/>
      <c r="AC180" s="1989"/>
      <c r="AD180" s="1989"/>
      <c r="AE180" s="1989"/>
      <c r="AF180" s="1989"/>
      <c r="AG180" s="1989"/>
      <c r="AH180" s="1989"/>
      <c r="AI180" s="1989"/>
      <c r="AJ180" s="1989"/>
      <c r="AK180" s="1989"/>
      <c r="AL180" s="1989"/>
      <c r="AM180" s="1989"/>
      <c r="AN180" s="1989"/>
      <c r="AO180" s="1989"/>
      <c r="AP180" s="1989"/>
      <c r="AQ180" s="1989"/>
      <c r="AR180" s="1989"/>
      <c r="AS180" s="1989"/>
      <c r="AT180" s="1989"/>
      <c r="AU180" s="1989"/>
      <c r="AV180" s="1989"/>
      <c r="AW180" s="1989"/>
      <c r="AX180" s="1989"/>
      <c r="AY180" s="1989"/>
      <c r="AZ180" s="1989"/>
      <c r="BA180" s="1989"/>
      <c r="BB180" s="1989"/>
      <c r="BC180" s="1989"/>
      <c r="BD180" s="619"/>
      <c r="BE180" s="78"/>
      <c r="BF180" s="78"/>
      <c r="BG180" s="78"/>
    </row>
    <row r="181" spans="1:59" ht="37.35" hidden="1" customHeight="1">
      <c r="A181" s="617"/>
      <c r="B181" s="618"/>
      <c r="C181" s="1989" t="s">
        <v>6</v>
      </c>
      <c r="D181" s="1989"/>
      <c r="E181" s="1989"/>
      <c r="F181" s="1989"/>
      <c r="G181" s="1989"/>
      <c r="H181" s="1989"/>
      <c r="I181" s="1989"/>
      <c r="J181" s="1989"/>
      <c r="K181" s="1989"/>
      <c r="L181" s="1989"/>
      <c r="M181" s="1989"/>
      <c r="N181" s="1989"/>
      <c r="O181" s="1989"/>
      <c r="P181" s="1989"/>
      <c r="Q181" s="1989"/>
      <c r="R181" s="1989"/>
      <c r="S181" s="1989"/>
      <c r="T181" s="1989"/>
      <c r="U181" s="1989"/>
      <c r="V181" s="1989"/>
      <c r="W181" s="1989"/>
      <c r="X181" s="1989"/>
      <c r="Y181" s="1989"/>
      <c r="Z181" s="1989"/>
      <c r="AA181" s="1989"/>
      <c r="AB181" s="1989"/>
      <c r="AC181" s="1989"/>
      <c r="AD181" s="1989"/>
      <c r="AE181" s="1989"/>
      <c r="AF181" s="1989"/>
      <c r="AG181" s="1989"/>
      <c r="AH181" s="1989"/>
      <c r="AI181" s="1989"/>
      <c r="AJ181" s="1989"/>
      <c r="AK181" s="1989"/>
      <c r="AL181" s="1989"/>
      <c r="AM181" s="1989"/>
      <c r="AN181" s="1989"/>
      <c r="AO181" s="1989"/>
      <c r="AP181" s="1989"/>
      <c r="AQ181" s="1989"/>
      <c r="AR181" s="1989"/>
      <c r="AS181" s="1989"/>
      <c r="AT181" s="1989"/>
      <c r="AU181" s="1989"/>
      <c r="AV181" s="1989"/>
      <c r="AW181" s="1989"/>
      <c r="AX181" s="1989"/>
      <c r="AY181" s="1989"/>
      <c r="AZ181" s="1989"/>
      <c r="BA181" s="1989"/>
      <c r="BB181" s="1989"/>
      <c r="BC181" s="1989"/>
      <c r="BD181" s="619"/>
      <c r="BE181" s="78"/>
      <c r="BF181" s="78"/>
      <c r="BG181" s="78"/>
    </row>
    <row r="182" spans="1:59" ht="37.35" hidden="1" customHeight="1">
      <c r="A182" s="617"/>
      <c r="B182" s="618"/>
      <c r="C182" s="1989" t="s">
        <v>6</v>
      </c>
      <c r="D182" s="1989"/>
      <c r="E182" s="1989"/>
      <c r="F182" s="1989"/>
      <c r="G182" s="1989"/>
      <c r="H182" s="1989"/>
      <c r="I182" s="1989"/>
      <c r="J182" s="1989"/>
      <c r="K182" s="1989"/>
      <c r="L182" s="1989"/>
      <c r="M182" s="1989"/>
      <c r="N182" s="1989"/>
      <c r="O182" s="1989"/>
      <c r="P182" s="1989"/>
      <c r="Q182" s="1989"/>
      <c r="R182" s="1989"/>
      <c r="S182" s="1989"/>
      <c r="T182" s="1989"/>
      <c r="U182" s="1989"/>
      <c r="V182" s="1989"/>
      <c r="W182" s="1989"/>
      <c r="X182" s="1989"/>
      <c r="Y182" s="1989"/>
      <c r="Z182" s="1989"/>
      <c r="AA182" s="1989"/>
      <c r="AB182" s="1989"/>
      <c r="AC182" s="1989"/>
      <c r="AD182" s="1989"/>
      <c r="AE182" s="1989"/>
      <c r="AF182" s="1989"/>
      <c r="AG182" s="1989"/>
      <c r="AH182" s="1989"/>
      <c r="AI182" s="1989"/>
      <c r="AJ182" s="1989"/>
      <c r="AK182" s="1989"/>
      <c r="AL182" s="1989"/>
      <c r="AM182" s="1989"/>
      <c r="AN182" s="1989"/>
      <c r="AO182" s="1989"/>
      <c r="AP182" s="1989"/>
      <c r="AQ182" s="1989"/>
      <c r="AR182" s="1989"/>
      <c r="AS182" s="1989"/>
      <c r="AT182" s="1989"/>
      <c r="AU182" s="1989"/>
      <c r="AV182" s="1989"/>
      <c r="AW182" s="1989"/>
      <c r="AX182" s="1989"/>
      <c r="AY182" s="1989"/>
      <c r="AZ182" s="1989"/>
      <c r="BA182" s="1989"/>
      <c r="BB182" s="1989"/>
      <c r="BC182" s="1989"/>
      <c r="BD182" s="619"/>
      <c r="BE182" s="78"/>
      <c r="BF182" s="78"/>
      <c r="BG182" s="78"/>
    </row>
    <row r="183" spans="1:59" ht="37.35" hidden="1" customHeight="1">
      <c r="A183" s="617"/>
      <c r="B183" s="618"/>
      <c r="C183" s="1989" t="s">
        <v>6</v>
      </c>
      <c r="D183" s="1989"/>
      <c r="E183" s="1989"/>
      <c r="F183" s="1989"/>
      <c r="G183" s="1989"/>
      <c r="H183" s="1989"/>
      <c r="I183" s="1989"/>
      <c r="J183" s="1989"/>
      <c r="K183" s="1989"/>
      <c r="L183" s="1989"/>
      <c r="M183" s="1989"/>
      <c r="N183" s="1989"/>
      <c r="O183" s="1989"/>
      <c r="P183" s="1989"/>
      <c r="Q183" s="1989"/>
      <c r="R183" s="1989"/>
      <c r="S183" s="1989"/>
      <c r="T183" s="1989"/>
      <c r="U183" s="1989"/>
      <c r="V183" s="1989"/>
      <c r="W183" s="1989"/>
      <c r="X183" s="1989"/>
      <c r="Y183" s="1989"/>
      <c r="Z183" s="1989"/>
      <c r="AA183" s="1989"/>
      <c r="AB183" s="1989"/>
      <c r="AC183" s="1989"/>
      <c r="AD183" s="1989"/>
      <c r="AE183" s="1989"/>
      <c r="AF183" s="1989"/>
      <c r="AG183" s="1989"/>
      <c r="AH183" s="1989"/>
      <c r="AI183" s="1989"/>
      <c r="AJ183" s="1989"/>
      <c r="AK183" s="1989"/>
      <c r="AL183" s="1989"/>
      <c r="AM183" s="1989"/>
      <c r="AN183" s="1989"/>
      <c r="AO183" s="1989"/>
      <c r="AP183" s="1989"/>
      <c r="AQ183" s="1989"/>
      <c r="AR183" s="1989"/>
      <c r="AS183" s="1989"/>
      <c r="AT183" s="1989"/>
      <c r="AU183" s="1989"/>
      <c r="AV183" s="1989"/>
      <c r="AW183" s="1989"/>
      <c r="AX183" s="1989"/>
      <c r="AY183" s="1989"/>
      <c r="AZ183" s="1989"/>
      <c r="BA183" s="1989"/>
      <c r="BB183" s="1989"/>
      <c r="BC183" s="1989"/>
      <c r="BD183" s="619"/>
      <c r="BE183" s="78"/>
      <c r="BF183" s="78"/>
      <c r="BG183" s="78"/>
    </row>
    <row r="184" spans="1:59" ht="37.35" hidden="1" customHeight="1" thickBot="1">
      <c r="A184" s="617"/>
      <c r="B184" s="618"/>
      <c r="C184" s="1989" t="s">
        <v>6</v>
      </c>
      <c r="D184" s="1989"/>
      <c r="E184" s="1989"/>
      <c r="F184" s="1989"/>
      <c r="G184" s="1989"/>
      <c r="H184" s="1989"/>
      <c r="I184" s="1989"/>
      <c r="J184" s="1989"/>
      <c r="K184" s="1989"/>
      <c r="L184" s="1989"/>
      <c r="M184" s="1989"/>
      <c r="N184" s="1989"/>
      <c r="O184" s="1989"/>
      <c r="P184" s="1989"/>
      <c r="Q184" s="1989"/>
      <c r="R184" s="1989"/>
      <c r="S184" s="1989"/>
      <c r="T184" s="1989"/>
      <c r="U184" s="1989"/>
      <c r="V184" s="1989"/>
      <c r="W184" s="1989"/>
      <c r="X184" s="1989"/>
      <c r="Y184" s="1989"/>
      <c r="Z184" s="1989"/>
      <c r="AA184" s="1989"/>
      <c r="AB184" s="1989"/>
      <c r="AC184" s="1989"/>
      <c r="AD184" s="1989"/>
      <c r="AE184" s="1989"/>
      <c r="AF184" s="1989"/>
      <c r="AG184" s="1989"/>
      <c r="AH184" s="1989"/>
      <c r="AI184" s="1989"/>
      <c r="AJ184" s="1989"/>
      <c r="AK184" s="1989"/>
      <c r="AL184" s="1989"/>
      <c r="AM184" s="1989"/>
      <c r="AN184" s="1989"/>
      <c r="AO184" s="1989"/>
      <c r="AP184" s="1989"/>
      <c r="AQ184" s="1989"/>
      <c r="AR184" s="1989"/>
      <c r="AS184" s="1989"/>
      <c r="AT184" s="1989"/>
      <c r="AU184" s="1989"/>
      <c r="AV184" s="1989"/>
      <c r="AW184" s="1989"/>
      <c r="AX184" s="1989"/>
      <c r="AY184" s="1989"/>
      <c r="AZ184" s="1989"/>
      <c r="BA184" s="1989"/>
      <c r="BB184" s="1989"/>
      <c r="BC184" s="1989"/>
      <c r="BD184" s="619"/>
      <c r="BE184" s="78"/>
      <c r="BF184" s="78"/>
      <c r="BG184" s="78"/>
    </row>
    <row r="185" spans="1:59" ht="37.35" hidden="1" customHeight="1">
      <c r="A185" s="617"/>
      <c r="B185" s="618"/>
      <c r="C185" s="1989" t="s">
        <v>6</v>
      </c>
      <c r="D185" s="1989"/>
      <c r="E185" s="1989"/>
      <c r="F185" s="1989"/>
      <c r="G185" s="1989"/>
      <c r="H185" s="1989"/>
      <c r="I185" s="1989"/>
      <c r="J185" s="1989"/>
      <c r="K185" s="1989"/>
      <c r="L185" s="1989"/>
      <c r="M185" s="1989"/>
      <c r="N185" s="1989"/>
      <c r="O185" s="1989"/>
      <c r="P185" s="1989"/>
      <c r="Q185" s="1989"/>
      <c r="R185" s="1989"/>
      <c r="S185" s="1989"/>
      <c r="T185" s="1989"/>
      <c r="U185" s="1989"/>
      <c r="V185" s="1989"/>
      <c r="W185" s="1989"/>
      <c r="X185" s="1989"/>
      <c r="Y185" s="1989"/>
      <c r="Z185" s="1989"/>
      <c r="AA185" s="1989"/>
      <c r="AB185" s="1989"/>
      <c r="AC185" s="1989"/>
      <c r="AD185" s="1989"/>
      <c r="AE185" s="1989"/>
      <c r="AF185" s="1989"/>
      <c r="AG185" s="1989"/>
      <c r="AH185" s="1989"/>
      <c r="AI185" s="1989"/>
      <c r="AJ185" s="1989"/>
      <c r="AK185" s="1989"/>
      <c r="AL185" s="1989"/>
      <c r="AM185" s="1989"/>
      <c r="AN185" s="1989"/>
      <c r="AO185" s="1989"/>
      <c r="AP185" s="1989"/>
      <c r="AQ185" s="1989"/>
      <c r="AR185" s="1989"/>
      <c r="AS185" s="1989"/>
      <c r="AT185" s="1989"/>
      <c r="AU185" s="1989"/>
      <c r="AV185" s="1989"/>
      <c r="AW185" s="1989"/>
      <c r="AX185" s="1989"/>
      <c r="AY185" s="1989"/>
      <c r="AZ185" s="1989"/>
      <c r="BA185" s="1989"/>
      <c r="BB185" s="1989"/>
      <c r="BC185" s="1989"/>
      <c r="BD185" s="619"/>
      <c r="BE185" s="78"/>
      <c r="BF185" s="78"/>
      <c r="BG185" s="78"/>
    </row>
    <row r="186" spans="1:59" ht="37.35" hidden="1" customHeight="1">
      <c r="A186" s="617"/>
      <c r="B186" s="618"/>
      <c r="C186" s="1989" t="s">
        <v>6</v>
      </c>
      <c r="D186" s="1989"/>
      <c r="E186" s="1989"/>
      <c r="F186" s="1989"/>
      <c r="G186" s="1989"/>
      <c r="H186" s="1989"/>
      <c r="I186" s="1989"/>
      <c r="J186" s="1989"/>
      <c r="K186" s="1989"/>
      <c r="L186" s="1989"/>
      <c r="M186" s="1989"/>
      <c r="N186" s="1989"/>
      <c r="O186" s="1989"/>
      <c r="P186" s="1989"/>
      <c r="Q186" s="1989"/>
      <c r="R186" s="1989"/>
      <c r="S186" s="1989"/>
      <c r="T186" s="1989"/>
      <c r="U186" s="1989"/>
      <c r="V186" s="1989"/>
      <c r="W186" s="1989"/>
      <c r="X186" s="1989"/>
      <c r="Y186" s="1989"/>
      <c r="Z186" s="1989"/>
      <c r="AA186" s="1989"/>
      <c r="AB186" s="1989"/>
      <c r="AC186" s="1989"/>
      <c r="AD186" s="1989"/>
      <c r="AE186" s="1989"/>
      <c r="AF186" s="1989"/>
      <c r="AG186" s="1989"/>
      <c r="AH186" s="1989"/>
      <c r="AI186" s="1989"/>
      <c r="AJ186" s="1989"/>
      <c r="AK186" s="1989"/>
      <c r="AL186" s="1989"/>
      <c r="AM186" s="1989"/>
      <c r="AN186" s="1989"/>
      <c r="AO186" s="1989"/>
      <c r="AP186" s="1989"/>
      <c r="AQ186" s="1989"/>
      <c r="AR186" s="1989"/>
      <c r="AS186" s="1989"/>
      <c r="AT186" s="1989"/>
      <c r="AU186" s="1989"/>
      <c r="AV186" s="1989"/>
      <c r="AW186" s="1989"/>
      <c r="AX186" s="1989"/>
      <c r="AY186" s="1989"/>
      <c r="AZ186" s="1989"/>
      <c r="BA186" s="1989"/>
      <c r="BB186" s="1989"/>
      <c r="BC186" s="1989"/>
      <c r="BD186" s="619"/>
      <c r="BE186" s="78"/>
      <c r="BF186" s="78"/>
      <c r="BG186" s="78"/>
    </row>
    <row r="187" spans="1:59" ht="37.35" hidden="1" customHeight="1">
      <c r="A187" s="617"/>
      <c r="B187" s="618"/>
      <c r="C187" s="1989" t="s">
        <v>6</v>
      </c>
      <c r="D187" s="1989"/>
      <c r="E187" s="1989"/>
      <c r="F187" s="1989"/>
      <c r="G187" s="1989"/>
      <c r="H187" s="1989"/>
      <c r="I187" s="1989"/>
      <c r="J187" s="1989"/>
      <c r="K187" s="1989"/>
      <c r="L187" s="1989"/>
      <c r="M187" s="1989"/>
      <c r="N187" s="1989"/>
      <c r="O187" s="1989"/>
      <c r="P187" s="1989"/>
      <c r="Q187" s="1989"/>
      <c r="R187" s="1989"/>
      <c r="S187" s="1989"/>
      <c r="T187" s="1989"/>
      <c r="U187" s="1989"/>
      <c r="V187" s="1989"/>
      <c r="W187" s="1989"/>
      <c r="X187" s="1989"/>
      <c r="Y187" s="1989"/>
      <c r="Z187" s="1989"/>
      <c r="AA187" s="1989"/>
      <c r="AB187" s="1989"/>
      <c r="AC187" s="1989"/>
      <c r="AD187" s="1989"/>
      <c r="AE187" s="1989"/>
      <c r="AF187" s="1989"/>
      <c r="AG187" s="1989"/>
      <c r="AH187" s="1989"/>
      <c r="AI187" s="1989"/>
      <c r="AJ187" s="1989"/>
      <c r="AK187" s="1989"/>
      <c r="AL187" s="1989"/>
      <c r="AM187" s="1989"/>
      <c r="AN187" s="1989"/>
      <c r="AO187" s="1989"/>
      <c r="AP187" s="1989"/>
      <c r="AQ187" s="1989"/>
      <c r="AR187" s="1989"/>
      <c r="AS187" s="1989"/>
      <c r="AT187" s="1989"/>
      <c r="AU187" s="1989"/>
      <c r="AV187" s="1989"/>
      <c r="AW187" s="1989"/>
      <c r="AX187" s="1989"/>
      <c r="AY187" s="1989"/>
      <c r="AZ187" s="1989"/>
      <c r="BA187" s="1989"/>
      <c r="BB187" s="1989"/>
      <c r="BC187" s="1989"/>
      <c r="BD187" s="619"/>
      <c r="BE187" s="78"/>
      <c r="BF187" s="78"/>
      <c r="BG187" s="78"/>
    </row>
    <row r="188" spans="1:59" ht="37.35" hidden="1" customHeight="1">
      <c r="A188" s="617"/>
      <c r="B188" s="618"/>
      <c r="C188" s="1989" t="s">
        <v>6</v>
      </c>
      <c r="D188" s="1989"/>
      <c r="E188" s="1989"/>
      <c r="F188" s="1989"/>
      <c r="G188" s="1989"/>
      <c r="H188" s="1989"/>
      <c r="I188" s="1989"/>
      <c r="J188" s="1989"/>
      <c r="K188" s="1989"/>
      <c r="L188" s="1989"/>
      <c r="M188" s="1989"/>
      <c r="N188" s="1989"/>
      <c r="O188" s="1989"/>
      <c r="P188" s="1989"/>
      <c r="Q188" s="1989"/>
      <c r="R188" s="1989"/>
      <c r="S188" s="1989"/>
      <c r="T188" s="1989"/>
      <c r="U188" s="1989"/>
      <c r="V188" s="1989"/>
      <c r="W188" s="1989"/>
      <c r="X188" s="1989"/>
      <c r="Y188" s="1989"/>
      <c r="Z188" s="1989"/>
      <c r="AA188" s="1989"/>
      <c r="AB188" s="1989"/>
      <c r="AC188" s="1989"/>
      <c r="AD188" s="1989"/>
      <c r="AE188" s="1989"/>
      <c r="AF188" s="1989"/>
      <c r="AG188" s="1989"/>
      <c r="AH188" s="1989"/>
      <c r="AI188" s="1989"/>
      <c r="AJ188" s="1989"/>
      <c r="AK188" s="1989"/>
      <c r="AL188" s="1989"/>
      <c r="AM188" s="1989"/>
      <c r="AN188" s="1989"/>
      <c r="AO188" s="1989"/>
      <c r="AP188" s="1989"/>
      <c r="AQ188" s="1989"/>
      <c r="AR188" s="1989"/>
      <c r="AS188" s="1989"/>
      <c r="AT188" s="1989"/>
      <c r="AU188" s="1989"/>
      <c r="AV188" s="1989"/>
      <c r="AW188" s="1989"/>
      <c r="AX188" s="1989"/>
      <c r="AY188" s="1989"/>
      <c r="AZ188" s="1989"/>
      <c r="BA188" s="1989"/>
      <c r="BB188" s="1989"/>
      <c r="BC188" s="1989"/>
      <c r="BD188" s="619"/>
      <c r="BE188" s="78"/>
      <c r="BF188" s="78"/>
      <c r="BG188" s="78"/>
    </row>
    <row r="189" spans="1:59" ht="37.35" hidden="1" customHeight="1">
      <c r="A189" s="617"/>
      <c r="B189" s="618"/>
      <c r="C189" s="1989" t="s">
        <v>6</v>
      </c>
      <c r="D189" s="1989"/>
      <c r="E189" s="1989"/>
      <c r="F189" s="1989"/>
      <c r="G189" s="1989"/>
      <c r="H189" s="1989"/>
      <c r="I189" s="1989"/>
      <c r="J189" s="1989"/>
      <c r="K189" s="1989"/>
      <c r="L189" s="1989"/>
      <c r="M189" s="1989"/>
      <c r="N189" s="1989"/>
      <c r="O189" s="1989"/>
      <c r="P189" s="1989"/>
      <c r="Q189" s="1989"/>
      <c r="R189" s="1989"/>
      <c r="S189" s="1989"/>
      <c r="T189" s="1989"/>
      <c r="U189" s="1989"/>
      <c r="V189" s="1989"/>
      <c r="W189" s="1989"/>
      <c r="X189" s="1989"/>
      <c r="Y189" s="1989"/>
      <c r="Z189" s="1989"/>
      <c r="AA189" s="1989"/>
      <c r="AB189" s="1989"/>
      <c r="AC189" s="1989"/>
      <c r="AD189" s="1989"/>
      <c r="AE189" s="1989"/>
      <c r="AF189" s="1989"/>
      <c r="AG189" s="1989"/>
      <c r="AH189" s="1989"/>
      <c r="AI189" s="1989"/>
      <c r="AJ189" s="1989"/>
      <c r="AK189" s="1989"/>
      <c r="AL189" s="1989"/>
      <c r="AM189" s="1989"/>
      <c r="AN189" s="1989"/>
      <c r="AO189" s="1989"/>
      <c r="AP189" s="1989"/>
      <c r="AQ189" s="1989"/>
      <c r="AR189" s="1989"/>
      <c r="AS189" s="1989"/>
      <c r="AT189" s="1989"/>
      <c r="AU189" s="1989"/>
      <c r="AV189" s="1989"/>
      <c r="AW189" s="1989"/>
      <c r="AX189" s="1989"/>
      <c r="AY189" s="1989"/>
      <c r="AZ189" s="1989"/>
      <c r="BA189" s="1989"/>
      <c r="BB189" s="1989"/>
      <c r="BC189" s="1989"/>
      <c r="BD189" s="619"/>
      <c r="BE189" s="78"/>
      <c r="BF189" s="78"/>
      <c r="BG189" s="78"/>
    </row>
    <row r="190" spans="1:59" ht="37.35" hidden="1" customHeight="1">
      <c r="A190" s="617"/>
      <c r="B190" s="618"/>
      <c r="C190" s="1989" t="s">
        <v>6</v>
      </c>
      <c r="D190" s="1989"/>
      <c r="E190" s="1989"/>
      <c r="F190" s="1989"/>
      <c r="G190" s="1989"/>
      <c r="H190" s="1989"/>
      <c r="I190" s="1989"/>
      <c r="J190" s="1989"/>
      <c r="K190" s="1989"/>
      <c r="L190" s="1989"/>
      <c r="M190" s="1989"/>
      <c r="N190" s="1989"/>
      <c r="O190" s="1989"/>
      <c r="P190" s="1989"/>
      <c r="Q190" s="1989"/>
      <c r="R190" s="1989"/>
      <c r="S190" s="1989"/>
      <c r="T190" s="1989"/>
      <c r="U190" s="1989"/>
      <c r="V190" s="1989"/>
      <c r="W190" s="1989"/>
      <c r="X190" s="1989"/>
      <c r="Y190" s="1989"/>
      <c r="Z190" s="1989"/>
      <c r="AA190" s="1989"/>
      <c r="AB190" s="1989"/>
      <c r="AC190" s="1989"/>
      <c r="AD190" s="1989"/>
      <c r="AE190" s="1989"/>
      <c r="AF190" s="1989"/>
      <c r="AG190" s="1989"/>
      <c r="AH190" s="1989"/>
      <c r="AI190" s="1989"/>
      <c r="AJ190" s="1989"/>
      <c r="AK190" s="1989"/>
      <c r="AL190" s="1989"/>
      <c r="AM190" s="1989"/>
      <c r="AN190" s="1989"/>
      <c r="AO190" s="1989"/>
      <c r="AP190" s="1989"/>
      <c r="AQ190" s="1989"/>
      <c r="AR190" s="1989"/>
      <c r="AS190" s="1989"/>
      <c r="AT190" s="1989"/>
      <c r="AU190" s="1989"/>
      <c r="AV190" s="1989"/>
      <c r="AW190" s="1989"/>
      <c r="AX190" s="1989"/>
      <c r="AY190" s="1989"/>
      <c r="AZ190" s="1989"/>
      <c r="BA190" s="1989"/>
      <c r="BB190" s="1989"/>
      <c r="BC190" s="1989"/>
      <c r="BD190" s="619"/>
      <c r="BE190" s="78"/>
      <c r="BF190" s="78"/>
      <c r="BG190" s="78"/>
    </row>
    <row r="191" spans="1:59" ht="37.35" hidden="1" customHeight="1">
      <c r="A191" s="617"/>
      <c r="B191" s="618"/>
      <c r="C191" s="1989" t="s">
        <v>6</v>
      </c>
      <c r="D191" s="1989"/>
      <c r="E191" s="1989"/>
      <c r="F191" s="1989"/>
      <c r="G191" s="1989"/>
      <c r="H191" s="1989"/>
      <c r="I191" s="1989"/>
      <c r="J191" s="1989"/>
      <c r="K191" s="1989"/>
      <c r="L191" s="1989"/>
      <c r="M191" s="1989"/>
      <c r="N191" s="1989"/>
      <c r="O191" s="1989"/>
      <c r="P191" s="1989"/>
      <c r="Q191" s="1989"/>
      <c r="R191" s="1989"/>
      <c r="S191" s="1989"/>
      <c r="T191" s="1989"/>
      <c r="U191" s="1989"/>
      <c r="V191" s="1989"/>
      <c r="W191" s="1989"/>
      <c r="X191" s="1989"/>
      <c r="Y191" s="1989"/>
      <c r="Z191" s="1989"/>
      <c r="AA191" s="1989"/>
      <c r="AB191" s="1989"/>
      <c r="AC191" s="1989"/>
      <c r="AD191" s="1989"/>
      <c r="AE191" s="1989"/>
      <c r="AF191" s="1989"/>
      <c r="AG191" s="1989"/>
      <c r="AH191" s="1989"/>
      <c r="AI191" s="1989"/>
      <c r="AJ191" s="1989"/>
      <c r="AK191" s="1989"/>
      <c r="AL191" s="1989"/>
      <c r="AM191" s="1989"/>
      <c r="AN191" s="1989"/>
      <c r="AO191" s="1989"/>
      <c r="AP191" s="1989"/>
      <c r="AQ191" s="1989"/>
      <c r="AR191" s="1989"/>
      <c r="AS191" s="1989"/>
      <c r="AT191" s="1989"/>
      <c r="AU191" s="1989"/>
      <c r="AV191" s="1989"/>
      <c r="AW191" s="1989"/>
      <c r="AX191" s="1989"/>
      <c r="AY191" s="1989"/>
      <c r="AZ191" s="1989"/>
      <c r="BA191" s="1989"/>
      <c r="BB191" s="1989"/>
      <c r="BC191" s="1989"/>
      <c r="BD191" s="619"/>
      <c r="BE191" s="78"/>
      <c r="BF191" s="78"/>
      <c r="BG191" s="78"/>
    </row>
    <row r="192" spans="1:59" ht="37.35" hidden="1" customHeight="1" thickBot="1">
      <c r="A192" s="617"/>
      <c r="B192" s="621"/>
      <c r="C192" s="2161" t="s">
        <v>6</v>
      </c>
      <c r="D192" s="2161"/>
      <c r="E192" s="2161"/>
      <c r="F192" s="2161"/>
      <c r="G192" s="2161"/>
      <c r="H192" s="2161"/>
      <c r="I192" s="2161"/>
      <c r="J192" s="2161"/>
      <c r="K192" s="2161"/>
      <c r="L192" s="2161"/>
      <c r="M192" s="2161"/>
      <c r="N192" s="2161"/>
      <c r="O192" s="2161"/>
      <c r="P192" s="2161"/>
      <c r="Q192" s="2161"/>
      <c r="R192" s="2161"/>
      <c r="S192" s="2161"/>
      <c r="T192" s="2161"/>
      <c r="U192" s="2161"/>
      <c r="V192" s="2161"/>
      <c r="W192" s="2161"/>
      <c r="X192" s="2161"/>
      <c r="Y192" s="2161"/>
      <c r="Z192" s="2161"/>
      <c r="AA192" s="2161"/>
      <c r="AB192" s="2161"/>
      <c r="AC192" s="2161"/>
      <c r="AD192" s="2161"/>
      <c r="AE192" s="2161"/>
      <c r="AF192" s="2161"/>
      <c r="AG192" s="2161"/>
      <c r="AH192" s="2161"/>
      <c r="AI192" s="2161"/>
      <c r="AJ192" s="2161"/>
      <c r="AK192" s="2161"/>
      <c r="AL192" s="2161"/>
      <c r="AM192" s="2161"/>
      <c r="AN192" s="2161"/>
      <c r="AO192" s="2161"/>
      <c r="AP192" s="2161"/>
      <c r="AQ192" s="2161"/>
      <c r="AR192" s="2161"/>
      <c r="AS192" s="2161"/>
      <c r="AT192" s="2161"/>
      <c r="AU192" s="2161"/>
      <c r="AV192" s="2161"/>
      <c r="AW192" s="2161"/>
      <c r="AX192" s="2161"/>
      <c r="AY192" s="2161"/>
      <c r="AZ192" s="2161"/>
      <c r="BA192" s="2161"/>
      <c r="BB192" s="2161"/>
      <c r="BC192" s="2161"/>
      <c r="BD192" s="622"/>
      <c r="BE192" s="78"/>
      <c r="BF192" s="78"/>
      <c r="BG192" s="78"/>
    </row>
    <row r="193" spans="1:59" ht="23.25" customHeight="1">
      <c r="A193" s="617"/>
      <c r="B193" s="1990" t="s">
        <v>152</v>
      </c>
      <c r="C193" s="1991"/>
      <c r="D193" s="1991"/>
      <c r="E193" s="1991"/>
      <c r="F193" s="1991"/>
      <c r="G193" s="1991"/>
      <c r="H193" s="1991"/>
      <c r="I193" s="1991"/>
      <c r="J193" s="1991"/>
      <c r="K193" s="1991"/>
      <c r="L193" s="1991"/>
      <c r="M193" s="1991"/>
      <c r="N193" s="1991"/>
      <c r="O193" s="1991"/>
      <c r="P193" s="1991"/>
      <c r="Q193" s="1991"/>
      <c r="R193" s="1991"/>
      <c r="S193" s="1991"/>
      <c r="T193" s="1991"/>
      <c r="U193" s="1991"/>
      <c r="V193" s="1991"/>
      <c r="W193" s="1991"/>
      <c r="X193" s="1991"/>
      <c r="Y193" s="1991"/>
      <c r="Z193" s="1991"/>
      <c r="AA193" s="1991"/>
      <c r="AB193" s="1991"/>
      <c r="AC193" s="1991"/>
      <c r="AD193" s="1991"/>
      <c r="AE193" s="1991"/>
      <c r="AF193" s="1991"/>
      <c r="AG193" s="1991"/>
      <c r="AH193" s="1991"/>
      <c r="AI193" s="1991"/>
      <c r="AJ193" s="1991"/>
      <c r="AK193" s="1991"/>
      <c r="AL193" s="1991"/>
      <c r="AM193" s="1991"/>
      <c r="AN193" s="1991"/>
      <c r="AO193" s="1991"/>
      <c r="AP193" s="1991"/>
      <c r="AQ193" s="1991"/>
      <c r="AR193" s="1991"/>
      <c r="AS193" s="1991"/>
      <c r="AT193" s="1991"/>
      <c r="AU193" s="1991"/>
      <c r="AV193" s="1991"/>
      <c r="AW193" s="1991"/>
      <c r="AX193" s="1991"/>
      <c r="AY193" s="1991"/>
      <c r="AZ193" s="1991"/>
      <c r="BA193" s="1991"/>
      <c r="BB193" s="1991"/>
      <c r="BC193" s="1991"/>
      <c r="BD193" s="1992"/>
      <c r="BE193" s="78"/>
      <c r="BF193" s="78"/>
      <c r="BG193" s="78"/>
    </row>
    <row r="194" spans="1:59" ht="36.6" customHeight="1">
      <c r="A194" s="617"/>
      <c r="B194" s="618"/>
      <c r="C194" s="1987" t="s">
        <v>7275</v>
      </c>
      <c r="D194" s="1987"/>
      <c r="E194" s="1987"/>
      <c r="F194" s="1987"/>
      <c r="G194" s="1987"/>
      <c r="H194" s="1987"/>
      <c r="I194" s="1987"/>
      <c r="J194" s="1987"/>
      <c r="K194" s="1987"/>
      <c r="L194" s="1987"/>
      <c r="M194" s="1987"/>
      <c r="N194" s="1987"/>
      <c r="O194" s="1987"/>
      <c r="P194" s="1987"/>
      <c r="Q194" s="1987"/>
      <c r="R194" s="1987"/>
      <c r="S194" s="1987"/>
      <c r="T194" s="1987"/>
      <c r="U194" s="1987"/>
      <c r="V194" s="1987"/>
      <c r="W194" s="1987"/>
      <c r="X194" s="1987"/>
      <c r="Y194" s="1987"/>
      <c r="Z194" s="1987"/>
      <c r="AA194" s="1987"/>
      <c r="AB194" s="1987"/>
      <c r="AC194" s="1987"/>
      <c r="AD194" s="1987"/>
      <c r="AE194" s="1987"/>
      <c r="AF194" s="1987"/>
      <c r="AG194" s="1987"/>
      <c r="AH194" s="1987"/>
      <c r="AI194" s="1987"/>
      <c r="AJ194" s="1987"/>
      <c r="AK194" s="1987"/>
      <c r="AL194" s="1987"/>
      <c r="AM194" s="1987"/>
      <c r="AN194" s="1987"/>
      <c r="AO194" s="1987"/>
      <c r="AP194" s="1987"/>
      <c r="AQ194" s="1987"/>
      <c r="AR194" s="1987"/>
      <c r="AS194" s="1987"/>
      <c r="AT194" s="1987"/>
      <c r="AU194" s="1987"/>
      <c r="AV194" s="1987"/>
      <c r="AW194" s="1987"/>
      <c r="AX194" s="1987"/>
      <c r="AY194" s="1987"/>
      <c r="AZ194" s="1987"/>
      <c r="BA194" s="1987"/>
      <c r="BB194" s="1987"/>
      <c r="BC194" s="1987"/>
      <c r="BD194" s="619"/>
      <c r="BE194" s="78"/>
      <c r="BF194" s="78"/>
      <c r="BG194" s="78"/>
    </row>
    <row r="195" spans="1:59" ht="37.35" customHeight="1">
      <c r="A195" s="617"/>
      <c r="B195" s="618"/>
      <c r="C195" s="1987"/>
      <c r="D195" s="1987"/>
      <c r="E195" s="1987"/>
      <c r="F195" s="1987"/>
      <c r="G195" s="1987"/>
      <c r="H195" s="1987"/>
      <c r="I195" s="1987"/>
      <c r="J195" s="1987"/>
      <c r="K195" s="1987"/>
      <c r="L195" s="1987"/>
      <c r="M195" s="1987"/>
      <c r="N195" s="1987"/>
      <c r="O195" s="1987"/>
      <c r="P195" s="1987"/>
      <c r="Q195" s="1987"/>
      <c r="R195" s="1987"/>
      <c r="S195" s="1987"/>
      <c r="T195" s="1987"/>
      <c r="U195" s="1987"/>
      <c r="V195" s="1987"/>
      <c r="W195" s="1987"/>
      <c r="X195" s="1987"/>
      <c r="Y195" s="1987"/>
      <c r="Z195" s="1987"/>
      <c r="AA195" s="1987"/>
      <c r="AB195" s="1987"/>
      <c r="AC195" s="1987"/>
      <c r="AD195" s="1987"/>
      <c r="AE195" s="1987"/>
      <c r="AF195" s="1987"/>
      <c r="AG195" s="1987"/>
      <c r="AH195" s="1987"/>
      <c r="AI195" s="1987"/>
      <c r="AJ195" s="1987"/>
      <c r="AK195" s="1987"/>
      <c r="AL195" s="1987"/>
      <c r="AM195" s="1987"/>
      <c r="AN195" s="1987"/>
      <c r="AO195" s="1987"/>
      <c r="AP195" s="1987"/>
      <c r="AQ195" s="1987"/>
      <c r="AR195" s="1987"/>
      <c r="AS195" s="1987"/>
      <c r="AT195" s="1987"/>
      <c r="AU195" s="1987"/>
      <c r="AV195" s="1987"/>
      <c r="AW195" s="1987"/>
      <c r="AX195" s="1987"/>
      <c r="AY195" s="1987"/>
      <c r="AZ195" s="1987"/>
      <c r="BA195" s="1987"/>
      <c r="BB195" s="1987"/>
      <c r="BC195" s="1987"/>
      <c r="BD195" s="619"/>
      <c r="BE195" s="78"/>
      <c r="BF195" s="78"/>
      <c r="BG195" s="78"/>
    </row>
    <row r="196" spans="1:59" ht="37.35" customHeight="1">
      <c r="A196" s="617"/>
      <c r="B196" s="618"/>
      <c r="C196" s="1987"/>
      <c r="D196" s="1987"/>
      <c r="E196" s="1987"/>
      <c r="F196" s="1987"/>
      <c r="G196" s="1987"/>
      <c r="H196" s="1987"/>
      <c r="I196" s="1987"/>
      <c r="J196" s="1987"/>
      <c r="K196" s="1987"/>
      <c r="L196" s="1987"/>
      <c r="M196" s="1987"/>
      <c r="N196" s="1987"/>
      <c r="O196" s="1987"/>
      <c r="P196" s="1987"/>
      <c r="Q196" s="1987"/>
      <c r="R196" s="1987"/>
      <c r="S196" s="1987"/>
      <c r="T196" s="1987"/>
      <c r="U196" s="1987"/>
      <c r="V196" s="1987"/>
      <c r="W196" s="1987"/>
      <c r="X196" s="1987"/>
      <c r="Y196" s="1987"/>
      <c r="Z196" s="1987"/>
      <c r="AA196" s="1987"/>
      <c r="AB196" s="1987"/>
      <c r="AC196" s="1987"/>
      <c r="AD196" s="1987"/>
      <c r="AE196" s="1987"/>
      <c r="AF196" s="1987"/>
      <c r="AG196" s="1987"/>
      <c r="AH196" s="1987"/>
      <c r="AI196" s="1987"/>
      <c r="AJ196" s="1987"/>
      <c r="AK196" s="1987"/>
      <c r="AL196" s="1987"/>
      <c r="AM196" s="1987"/>
      <c r="AN196" s="1987"/>
      <c r="AO196" s="1987"/>
      <c r="AP196" s="1987"/>
      <c r="AQ196" s="1987"/>
      <c r="AR196" s="1987"/>
      <c r="AS196" s="1987"/>
      <c r="AT196" s="1987"/>
      <c r="AU196" s="1987"/>
      <c r="AV196" s="1987"/>
      <c r="AW196" s="1987"/>
      <c r="AX196" s="1987"/>
      <c r="AY196" s="1987"/>
      <c r="AZ196" s="1987"/>
      <c r="BA196" s="1987"/>
      <c r="BB196" s="1987"/>
      <c r="BC196" s="1987"/>
      <c r="BD196" s="619"/>
      <c r="BE196" s="78"/>
      <c r="BF196" s="78"/>
      <c r="BG196" s="78"/>
    </row>
    <row r="197" spans="1:59" ht="37.35" customHeight="1">
      <c r="A197" s="617"/>
      <c r="B197" s="152"/>
      <c r="C197" s="1987"/>
      <c r="D197" s="1987"/>
      <c r="E197" s="1987"/>
      <c r="F197" s="1987"/>
      <c r="G197" s="1987"/>
      <c r="H197" s="1987"/>
      <c r="I197" s="1987"/>
      <c r="J197" s="1987"/>
      <c r="K197" s="1987"/>
      <c r="L197" s="1987"/>
      <c r="M197" s="1987"/>
      <c r="N197" s="1987"/>
      <c r="O197" s="1987"/>
      <c r="P197" s="1987"/>
      <c r="Q197" s="1987"/>
      <c r="R197" s="1987"/>
      <c r="S197" s="1987"/>
      <c r="T197" s="1987"/>
      <c r="U197" s="1987"/>
      <c r="V197" s="1987"/>
      <c r="W197" s="1987"/>
      <c r="X197" s="1987"/>
      <c r="Y197" s="1987"/>
      <c r="Z197" s="1987"/>
      <c r="AA197" s="1987"/>
      <c r="AB197" s="1987"/>
      <c r="AC197" s="1987"/>
      <c r="AD197" s="1987"/>
      <c r="AE197" s="1987"/>
      <c r="AF197" s="1987"/>
      <c r="AG197" s="1987"/>
      <c r="AH197" s="1987"/>
      <c r="AI197" s="1987"/>
      <c r="AJ197" s="1987"/>
      <c r="AK197" s="1987"/>
      <c r="AL197" s="1987"/>
      <c r="AM197" s="1987"/>
      <c r="AN197" s="1987"/>
      <c r="AO197" s="1987"/>
      <c r="AP197" s="1987"/>
      <c r="AQ197" s="1987"/>
      <c r="AR197" s="1987"/>
      <c r="AS197" s="1987"/>
      <c r="AT197" s="1987"/>
      <c r="AU197" s="1987"/>
      <c r="AV197" s="1987"/>
      <c r="AW197" s="1987"/>
      <c r="AX197" s="1987"/>
      <c r="AY197" s="1987"/>
      <c r="AZ197" s="1987"/>
      <c r="BA197" s="1987"/>
      <c r="BB197" s="1987"/>
      <c r="BC197" s="1987"/>
      <c r="BD197" s="619"/>
      <c r="BE197" s="78"/>
      <c r="BF197" s="78"/>
      <c r="BG197" s="78"/>
    </row>
    <row r="198" spans="1:59" ht="37.35" customHeight="1">
      <c r="A198" s="617"/>
      <c r="B198" s="152"/>
      <c r="C198" s="1987"/>
      <c r="D198" s="1987"/>
      <c r="E198" s="1987"/>
      <c r="F198" s="1987"/>
      <c r="G198" s="1987"/>
      <c r="H198" s="1987"/>
      <c r="I198" s="1987"/>
      <c r="J198" s="1987"/>
      <c r="K198" s="1987"/>
      <c r="L198" s="1987"/>
      <c r="M198" s="1987"/>
      <c r="N198" s="1987"/>
      <c r="O198" s="1987"/>
      <c r="P198" s="1987"/>
      <c r="Q198" s="1987"/>
      <c r="R198" s="1987"/>
      <c r="S198" s="1987"/>
      <c r="T198" s="1987"/>
      <c r="U198" s="1987"/>
      <c r="V198" s="1987"/>
      <c r="W198" s="1987"/>
      <c r="X198" s="1987"/>
      <c r="Y198" s="1987"/>
      <c r="Z198" s="1987"/>
      <c r="AA198" s="1987"/>
      <c r="AB198" s="1987"/>
      <c r="AC198" s="1987"/>
      <c r="AD198" s="1987"/>
      <c r="AE198" s="1987"/>
      <c r="AF198" s="1987"/>
      <c r="AG198" s="1987"/>
      <c r="AH198" s="1987"/>
      <c r="AI198" s="1987"/>
      <c r="AJ198" s="1987"/>
      <c r="AK198" s="1987"/>
      <c r="AL198" s="1987"/>
      <c r="AM198" s="1987"/>
      <c r="AN198" s="1987"/>
      <c r="AO198" s="1987"/>
      <c r="AP198" s="1987"/>
      <c r="AQ198" s="1987"/>
      <c r="AR198" s="1987"/>
      <c r="AS198" s="1987"/>
      <c r="AT198" s="1987"/>
      <c r="AU198" s="1987"/>
      <c r="AV198" s="1987"/>
      <c r="AW198" s="1987"/>
      <c r="AX198" s="1987"/>
      <c r="AY198" s="1987"/>
      <c r="AZ198" s="1987"/>
      <c r="BA198" s="1987"/>
      <c r="BB198" s="1987"/>
      <c r="BC198" s="1987"/>
      <c r="BD198" s="619"/>
      <c r="BE198" s="78"/>
      <c r="BF198" s="78"/>
      <c r="BG198" s="78"/>
    </row>
    <row r="199" spans="1:59" ht="37.35" customHeight="1">
      <c r="A199" s="617"/>
      <c r="B199" s="152"/>
      <c r="C199" s="1987"/>
      <c r="D199" s="1987"/>
      <c r="E199" s="1987"/>
      <c r="F199" s="1987"/>
      <c r="G199" s="1987"/>
      <c r="H199" s="1987"/>
      <c r="I199" s="1987"/>
      <c r="J199" s="1987"/>
      <c r="K199" s="1987"/>
      <c r="L199" s="1987"/>
      <c r="M199" s="1987"/>
      <c r="N199" s="1987"/>
      <c r="O199" s="1987"/>
      <c r="P199" s="1987"/>
      <c r="Q199" s="1987"/>
      <c r="R199" s="1987"/>
      <c r="S199" s="1987"/>
      <c r="T199" s="1987"/>
      <c r="U199" s="1987"/>
      <c r="V199" s="1987"/>
      <c r="W199" s="1987"/>
      <c r="X199" s="1987"/>
      <c r="Y199" s="1987"/>
      <c r="Z199" s="1987"/>
      <c r="AA199" s="1987"/>
      <c r="AB199" s="1987"/>
      <c r="AC199" s="1987"/>
      <c r="AD199" s="1987"/>
      <c r="AE199" s="1987"/>
      <c r="AF199" s="1987"/>
      <c r="AG199" s="1987"/>
      <c r="AH199" s="1987"/>
      <c r="AI199" s="1987"/>
      <c r="AJ199" s="1987"/>
      <c r="AK199" s="1987"/>
      <c r="AL199" s="1987"/>
      <c r="AM199" s="1987"/>
      <c r="AN199" s="1987"/>
      <c r="AO199" s="1987"/>
      <c r="AP199" s="1987"/>
      <c r="AQ199" s="1987"/>
      <c r="AR199" s="1987"/>
      <c r="AS199" s="1987"/>
      <c r="AT199" s="1987"/>
      <c r="AU199" s="1987"/>
      <c r="AV199" s="1987"/>
      <c r="AW199" s="1987"/>
      <c r="AX199" s="1987"/>
      <c r="AY199" s="1987"/>
      <c r="AZ199" s="1987"/>
      <c r="BA199" s="1987"/>
      <c r="BB199" s="1987"/>
      <c r="BC199" s="1987"/>
      <c r="BD199" s="619"/>
      <c r="BE199" s="78"/>
      <c r="BF199" s="78"/>
      <c r="BG199" s="78"/>
    </row>
    <row r="200" spans="1:59" ht="37.35" customHeight="1">
      <c r="A200" s="617"/>
      <c r="B200" s="618"/>
      <c r="C200" s="1987"/>
      <c r="D200" s="1987"/>
      <c r="E200" s="1987"/>
      <c r="F200" s="1987"/>
      <c r="G200" s="1987"/>
      <c r="H200" s="1987"/>
      <c r="I200" s="1987"/>
      <c r="J200" s="1987"/>
      <c r="K200" s="1987"/>
      <c r="L200" s="1987"/>
      <c r="M200" s="1987"/>
      <c r="N200" s="1987"/>
      <c r="O200" s="1987"/>
      <c r="P200" s="1987"/>
      <c r="Q200" s="1987"/>
      <c r="R200" s="1987"/>
      <c r="S200" s="1987"/>
      <c r="T200" s="1987"/>
      <c r="U200" s="1987"/>
      <c r="V200" s="1987"/>
      <c r="W200" s="1987"/>
      <c r="X200" s="1987"/>
      <c r="Y200" s="1987"/>
      <c r="Z200" s="1987"/>
      <c r="AA200" s="1987"/>
      <c r="AB200" s="1987"/>
      <c r="AC200" s="1987"/>
      <c r="AD200" s="1987"/>
      <c r="AE200" s="1987"/>
      <c r="AF200" s="1987"/>
      <c r="AG200" s="1987"/>
      <c r="AH200" s="1987"/>
      <c r="AI200" s="1987"/>
      <c r="AJ200" s="1987"/>
      <c r="AK200" s="1987"/>
      <c r="AL200" s="1987"/>
      <c r="AM200" s="1987"/>
      <c r="AN200" s="1987"/>
      <c r="AO200" s="1987"/>
      <c r="AP200" s="1987"/>
      <c r="AQ200" s="1987"/>
      <c r="AR200" s="1987"/>
      <c r="AS200" s="1987"/>
      <c r="AT200" s="1987"/>
      <c r="AU200" s="1987"/>
      <c r="AV200" s="1987"/>
      <c r="AW200" s="1987"/>
      <c r="AX200" s="1987"/>
      <c r="AY200" s="1987"/>
      <c r="AZ200" s="1987"/>
      <c r="BA200" s="1987"/>
      <c r="BB200" s="1987"/>
      <c r="BC200" s="1987"/>
      <c r="BD200" s="619"/>
      <c r="BE200" s="78"/>
      <c r="BF200" s="78"/>
      <c r="BG200" s="78"/>
    </row>
    <row r="201" spans="1:59" ht="37.35" customHeight="1" thickBot="1">
      <c r="A201" s="617"/>
      <c r="B201" s="618"/>
      <c r="C201" s="1987"/>
      <c r="D201" s="1987"/>
      <c r="E201" s="1987"/>
      <c r="F201" s="1987"/>
      <c r="G201" s="1987"/>
      <c r="H201" s="1987"/>
      <c r="I201" s="1987"/>
      <c r="J201" s="1987"/>
      <c r="K201" s="1987"/>
      <c r="L201" s="1987"/>
      <c r="M201" s="1987"/>
      <c r="N201" s="1987"/>
      <c r="O201" s="1987"/>
      <c r="P201" s="1987"/>
      <c r="Q201" s="1987"/>
      <c r="R201" s="1987"/>
      <c r="S201" s="1987"/>
      <c r="T201" s="1987"/>
      <c r="U201" s="1987"/>
      <c r="V201" s="1987"/>
      <c r="W201" s="1987"/>
      <c r="X201" s="1987"/>
      <c r="Y201" s="1987"/>
      <c r="Z201" s="1987"/>
      <c r="AA201" s="1987"/>
      <c r="AB201" s="1987"/>
      <c r="AC201" s="1987"/>
      <c r="AD201" s="1987"/>
      <c r="AE201" s="1987"/>
      <c r="AF201" s="1987"/>
      <c r="AG201" s="1987"/>
      <c r="AH201" s="1987"/>
      <c r="AI201" s="1987"/>
      <c r="AJ201" s="1987"/>
      <c r="AK201" s="1987"/>
      <c r="AL201" s="1987"/>
      <c r="AM201" s="1987"/>
      <c r="AN201" s="1987"/>
      <c r="AO201" s="1987"/>
      <c r="AP201" s="1987"/>
      <c r="AQ201" s="1987"/>
      <c r="AR201" s="1987"/>
      <c r="AS201" s="1987"/>
      <c r="AT201" s="1987"/>
      <c r="AU201" s="1987"/>
      <c r="AV201" s="1987"/>
      <c r="AW201" s="1987"/>
      <c r="AX201" s="1987"/>
      <c r="AY201" s="1987"/>
      <c r="AZ201" s="1987"/>
      <c r="BA201" s="1987"/>
      <c r="BB201" s="1987"/>
      <c r="BC201" s="1987"/>
      <c r="BD201" s="619"/>
      <c r="BE201" s="78"/>
      <c r="BF201" s="78"/>
      <c r="BG201" s="78"/>
    </row>
    <row r="202" spans="1:59" ht="37.35" hidden="1" customHeight="1">
      <c r="A202" s="617"/>
      <c r="B202" s="152"/>
      <c r="C202" s="1987"/>
      <c r="D202" s="1987"/>
      <c r="E202" s="1987"/>
      <c r="F202" s="1987"/>
      <c r="G202" s="1987"/>
      <c r="H202" s="1987"/>
      <c r="I202" s="1987"/>
      <c r="J202" s="1987"/>
      <c r="K202" s="1987"/>
      <c r="L202" s="1987"/>
      <c r="M202" s="1987"/>
      <c r="N202" s="1987"/>
      <c r="O202" s="1987"/>
      <c r="P202" s="1987"/>
      <c r="Q202" s="1987"/>
      <c r="R202" s="1987"/>
      <c r="S202" s="1987"/>
      <c r="T202" s="1987"/>
      <c r="U202" s="1987"/>
      <c r="V202" s="1987"/>
      <c r="W202" s="1987"/>
      <c r="X202" s="1987"/>
      <c r="Y202" s="1987"/>
      <c r="Z202" s="1987"/>
      <c r="AA202" s="1987"/>
      <c r="AB202" s="1987"/>
      <c r="AC202" s="1987"/>
      <c r="AD202" s="1987"/>
      <c r="AE202" s="1987"/>
      <c r="AF202" s="1987"/>
      <c r="AG202" s="1987"/>
      <c r="AH202" s="1987"/>
      <c r="AI202" s="1987"/>
      <c r="AJ202" s="1987"/>
      <c r="AK202" s="1987"/>
      <c r="AL202" s="1987"/>
      <c r="AM202" s="1987"/>
      <c r="AN202" s="1987"/>
      <c r="AO202" s="1987"/>
      <c r="AP202" s="1987"/>
      <c r="AQ202" s="1987"/>
      <c r="AR202" s="1987"/>
      <c r="AS202" s="1987"/>
      <c r="AT202" s="1987"/>
      <c r="AU202" s="1987"/>
      <c r="AV202" s="1987"/>
      <c r="AW202" s="1987"/>
      <c r="AX202" s="1987"/>
      <c r="AY202" s="1987"/>
      <c r="AZ202" s="1987"/>
      <c r="BA202" s="1987"/>
      <c r="BB202" s="1987"/>
      <c r="BC202" s="1987"/>
      <c r="BD202" s="619"/>
      <c r="BE202" s="78"/>
      <c r="BF202" s="78"/>
      <c r="BG202" s="78"/>
    </row>
    <row r="203" spans="1:59" ht="37.35" hidden="1" customHeight="1">
      <c r="A203" s="617"/>
      <c r="B203" s="152"/>
      <c r="C203" s="1987"/>
      <c r="D203" s="1987"/>
      <c r="E203" s="1987"/>
      <c r="F203" s="1987"/>
      <c r="G203" s="1987"/>
      <c r="H203" s="1987"/>
      <c r="I203" s="1987"/>
      <c r="J203" s="1987"/>
      <c r="K203" s="1987"/>
      <c r="L203" s="1987"/>
      <c r="M203" s="1987"/>
      <c r="N203" s="1987"/>
      <c r="O203" s="1987"/>
      <c r="P203" s="1987"/>
      <c r="Q203" s="1987"/>
      <c r="R203" s="1987"/>
      <c r="S203" s="1987"/>
      <c r="T203" s="1987"/>
      <c r="U203" s="1987"/>
      <c r="V203" s="1987"/>
      <c r="W203" s="1987"/>
      <c r="X203" s="1987"/>
      <c r="Y203" s="1987"/>
      <c r="Z203" s="1987"/>
      <c r="AA203" s="1987"/>
      <c r="AB203" s="1987"/>
      <c r="AC203" s="1987"/>
      <c r="AD203" s="1987"/>
      <c r="AE203" s="1987"/>
      <c r="AF203" s="1987"/>
      <c r="AG203" s="1987"/>
      <c r="AH203" s="1987"/>
      <c r="AI203" s="1987"/>
      <c r="AJ203" s="1987"/>
      <c r="AK203" s="1987"/>
      <c r="AL203" s="1987"/>
      <c r="AM203" s="1987"/>
      <c r="AN203" s="1987"/>
      <c r="AO203" s="1987"/>
      <c r="AP203" s="1987"/>
      <c r="AQ203" s="1987"/>
      <c r="AR203" s="1987"/>
      <c r="AS203" s="1987"/>
      <c r="AT203" s="1987"/>
      <c r="AU203" s="1987"/>
      <c r="AV203" s="1987"/>
      <c r="AW203" s="1987"/>
      <c r="AX203" s="1987"/>
      <c r="AY203" s="1987"/>
      <c r="AZ203" s="1987"/>
      <c r="BA203" s="1987"/>
      <c r="BB203" s="1987"/>
      <c r="BC203" s="1987"/>
      <c r="BD203" s="619"/>
      <c r="BE203" s="78"/>
      <c r="BF203" s="78"/>
      <c r="BG203" s="78"/>
    </row>
    <row r="204" spans="1:59" ht="37.35" hidden="1" customHeight="1">
      <c r="A204" s="617"/>
      <c r="B204" s="152"/>
      <c r="C204" s="1987"/>
      <c r="D204" s="1987"/>
      <c r="E204" s="1987"/>
      <c r="F204" s="1987"/>
      <c r="G204" s="1987"/>
      <c r="H204" s="1987"/>
      <c r="I204" s="1987"/>
      <c r="J204" s="1987"/>
      <c r="K204" s="1987"/>
      <c r="L204" s="1987"/>
      <c r="M204" s="1987"/>
      <c r="N204" s="1987"/>
      <c r="O204" s="1987"/>
      <c r="P204" s="1987"/>
      <c r="Q204" s="1987"/>
      <c r="R204" s="1987"/>
      <c r="S204" s="1987"/>
      <c r="T204" s="1987"/>
      <c r="U204" s="1987"/>
      <c r="V204" s="1987"/>
      <c r="W204" s="1987"/>
      <c r="X204" s="1987"/>
      <c r="Y204" s="1987"/>
      <c r="Z204" s="1987"/>
      <c r="AA204" s="1987"/>
      <c r="AB204" s="1987"/>
      <c r="AC204" s="1987"/>
      <c r="AD204" s="1987"/>
      <c r="AE204" s="1987"/>
      <c r="AF204" s="1987"/>
      <c r="AG204" s="1987"/>
      <c r="AH204" s="1987"/>
      <c r="AI204" s="1987"/>
      <c r="AJ204" s="1987"/>
      <c r="AK204" s="1987"/>
      <c r="AL204" s="1987"/>
      <c r="AM204" s="1987"/>
      <c r="AN204" s="1987"/>
      <c r="AO204" s="1987"/>
      <c r="AP204" s="1987"/>
      <c r="AQ204" s="1987"/>
      <c r="AR204" s="1987"/>
      <c r="AS204" s="1987"/>
      <c r="AT204" s="1987"/>
      <c r="AU204" s="1987"/>
      <c r="AV204" s="1987"/>
      <c r="AW204" s="1987"/>
      <c r="AX204" s="1987"/>
      <c r="AY204" s="1987"/>
      <c r="AZ204" s="1987"/>
      <c r="BA204" s="1987"/>
      <c r="BB204" s="1987"/>
      <c r="BC204" s="1987"/>
      <c r="BD204" s="619"/>
      <c r="BE204" s="78"/>
      <c r="BF204" s="78"/>
      <c r="BG204" s="78"/>
    </row>
    <row r="205" spans="1:59" ht="37.35" hidden="1" customHeight="1">
      <c r="A205" s="617"/>
      <c r="B205" s="618"/>
      <c r="C205" s="1987"/>
      <c r="D205" s="1987"/>
      <c r="E205" s="1987"/>
      <c r="F205" s="1987"/>
      <c r="G205" s="1987"/>
      <c r="H205" s="1987"/>
      <c r="I205" s="1987"/>
      <c r="J205" s="1987"/>
      <c r="K205" s="1987"/>
      <c r="L205" s="1987"/>
      <c r="M205" s="1987"/>
      <c r="N205" s="1987"/>
      <c r="O205" s="1987"/>
      <c r="P205" s="1987"/>
      <c r="Q205" s="1987"/>
      <c r="R205" s="1987"/>
      <c r="S205" s="1987"/>
      <c r="T205" s="1987"/>
      <c r="U205" s="1987"/>
      <c r="V205" s="1987"/>
      <c r="W205" s="1987"/>
      <c r="X205" s="1987"/>
      <c r="Y205" s="1987"/>
      <c r="Z205" s="1987"/>
      <c r="AA205" s="1987"/>
      <c r="AB205" s="1987"/>
      <c r="AC205" s="1987"/>
      <c r="AD205" s="1987"/>
      <c r="AE205" s="1987"/>
      <c r="AF205" s="1987"/>
      <c r="AG205" s="1987"/>
      <c r="AH205" s="1987"/>
      <c r="AI205" s="1987"/>
      <c r="AJ205" s="1987"/>
      <c r="AK205" s="1987"/>
      <c r="AL205" s="1987"/>
      <c r="AM205" s="1987"/>
      <c r="AN205" s="1987"/>
      <c r="AO205" s="1987"/>
      <c r="AP205" s="1987"/>
      <c r="AQ205" s="1987"/>
      <c r="AR205" s="1987"/>
      <c r="AS205" s="1987"/>
      <c r="AT205" s="1987"/>
      <c r="AU205" s="1987"/>
      <c r="AV205" s="1987"/>
      <c r="AW205" s="1987"/>
      <c r="AX205" s="1987"/>
      <c r="AY205" s="1987"/>
      <c r="AZ205" s="1987"/>
      <c r="BA205" s="1987"/>
      <c r="BB205" s="1987"/>
      <c r="BC205" s="1987"/>
      <c r="BD205" s="619"/>
      <c r="BE205" s="78"/>
      <c r="BF205" s="78"/>
      <c r="BG205" s="78"/>
    </row>
    <row r="206" spans="1:59" ht="37.35" hidden="1" customHeight="1">
      <c r="A206" s="617"/>
      <c r="B206" s="618"/>
      <c r="C206" s="1987"/>
      <c r="D206" s="1987"/>
      <c r="E206" s="1987"/>
      <c r="F206" s="1987"/>
      <c r="G206" s="1987"/>
      <c r="H206" s="1987"/>
      <c r="I206" s="1987"/>
      <c r="J206" s="1987"/>
      <c r="K206" s="1987"/>
      <c r="L206" s="1987"/>
      <c r="M206" s="1987"/>
      <c r="N206" s="1987"/>
      <c r="O206" s="1987"/>
      <c r="P206" s="1987"/>
      <c r="Q206" s="1987"/>
      <c r="R206" s="1987"/>
      <c r="S206" s="1987"/>
      <c r="T206" s="1987"/>
      <c r="U206" s="1987"/>
      <c r="V206" s="1987"/>
      <c r="W206" s="1987"/>
      <c r="X206" s="1987"/>
      <c r="Y206" s="1987"/>
      <c r="Z206" s="1987"/>
      <c r="AA206" s="1987"/>
      <c r="AB206" s="1987"/>
      <c r="AC206" s="1987"/>
      <c r="AD206" s="1987"/>
      <c r="AE206" s="1987"/>
      <c r="AF206" s="1987"/>
      <c r="AG206" s="1987"/>
      <c r="AH206" s="1987"/>
      <c r="AI206" s="1987"/>
      <c r="AJ206" s="1987"/>
      <c r="AK206" s="1987"/>
      <c r="AL206" s="1987"/>
      <c r="AM206" s="1987"/>
      <c r="AN206" s="1987"/>
      <c r="AO206" s="1987"/>
      <c r="AP206" s="1987"/>
      <c r="AQ206" s="1987"/>
      <c r="AR206" s="1987"/>
      <c r="AS206" s="1987"/>
      <c r="AT206" s="1987"/>
      <c r="AU206" s="1987"/>
      <c r="AV206" s="1987"/>
      <c r="AW206" s="1987"/>
      <c r="AX206" s="1987"/>
      <c r="AY206" s="1987"/>
      <c r="AZ206" s="1987"/>
      <c r="BA206" s="1987"/>
      <c r="BB206" s="1987"/>
      <c r="BC206" s="1987"/>
      <c r="BD206" s="619"/>
      <c r="BE206" s="78"/>
      <c r="BF206" s="78"/>
      <c r="BG206" s="78"/>
    </row>
    <row r="207" spans="1:59" ht="37.35" hidden="1" customHeight="1">
      <c r="A207" s="617"/>
      <c r="B207" s="152"/>
      <c r="C207" s="1987"/>
      <c r="D207" s="1987"/>
      <c r="E207" s="1987"/>
      <c r="F207" s="1987"/>
      <c r="G207" s="1987"/>
      <c r="H207" s="1987"/>
      <c r="I207" s="1987"/>
      <c r="J207" s="1987"/>
      <c r="K207" s="1987"/>
      <c r="L207" s="1987"/>
      <c r="M207" s="1987"/>
      <c r="N207" s="1987"/>
      <c r="O207" s="1987"/>
      <c r="P207" s="1987"/>
      <c r="Q207" s="1987"/>
      <c r="R207" s="1987"/>
      <c r="S207" s="1987"/>
      <c r="T207" s="1987"/>
      <c r="U207" s="1987"/>
      <c r="V207" s="1987"/>
      <c r="W207" s="1987"/>
      <c r="X207" s="1987"/>
      <c r="Y207" s="1987"/>
      <c r="Z207" s="1987"/>
      <c r="AA207" s="1987"/>
      <c r="AB207" s="1987"/>
      <c r="AC207" s="1987"/>
      <c r="AD207" s="1987"/>
      <c r="AE207" s="1987"/>
      <c r="AF207" s="1987"/>
      <c r="AG207" s="1987"/>
      <c r="AH207" s="1987"/>
      <c r="AI207" s="1987"/>
      <c r="AJ207" s="1987"/>
      <c r="AK207" s="1987"/>
      <c r="AL207" s="1987"/>
      <c r="AM207" s="1987"/>
      <c r="AN207" s="1987"/>
      <c r="AO207" s="1987"/>
      <c r="AP207" s="1987"/>
      <c r="AQ207" s="1987"/>
      <c r="AR207" s="1987"/>
      <c r="AS207" s="1987"/>
      <c r="AT207" s="1987"/>
      <c r="AU207" s="1987"/>
      <c r="AV207" s="1987"/>
      <c r="AW207" s="1987"/>
      <c r="AX207" s="1987"/>
      <c r="AY207" s="1987"/>
      <c r="AZ207" s="1987"/>
      <c r="BA207" s="1987"/>
      <c r="BB207" s="1987"/>
      <c r="BC207" s="1987"/>
      <c r="BD207" s="619"/>
      <c r="BE207" s="78"/>
      <c r="BF207" s="78"/>
      <c r="BG207" s="78"/>
    </row>
    <row r="208" spans="1:59" ht="37.35" hidden="1" customHeight="1">
      <c r="A208" s="617"/>
      <c r="B208" s="152"/>
      <c r="C208" s="1987"/>
      <c r="D208" s="1987"/>
      <c r="E208" s="1987"/>
      <c r="F208" s="1987"/>
      <c r="G208" s="1987"/>
      <c r="H208" s="1987"/>
      <c r="I208" s="1987"/>
      <c r="J208" s="1987"/>
      <c r="K208" s="1987"/>
      <c r="L208" s="1987"/>
      <c r="M208" s="1987"/>
      <c r="N208" s="1987"/>
      <c r="O208" s="1987"/>
      <c r="P208" s="1987"/>
      <c r="Q208" s="1987"/>
      <c r="R208" s="1987"/>
      <c r="S208" s="1987"/>
      <c r="T208" s="1987"/>
      <c r="U208" s="1987"/>
      <c r="V208" s="1987"/>
      <c r="W208" s="1987"/>
      <c r="X208" s="1987"/>
      <c r="Y208" s="1987"/>
      <c r="Z208" s="1987"/>
      <c r="AA208" s="1987"/>
      <c r="AB208" s="1987"/>
      <c r="AC208" s="1987"/>
      <c r="AD208" s="1987"/>
      <c r="AE208" s="1987"/>
      <c r="AF208" s="1987"/>
      <c r="AG208" s="1987"/>
      <c r="AH208" s="1987"/>
      <c r="AI208" s="1987"/>
      <c r="AJ208" s="1987"/>
      <c r="AK208" s="1987"/>
      <c r="AL208" s="1987"/>
      <c r="AM208" s="1987"/>
      <c r="AN208" s="1987"/>
      <c r="AO208" s="1987"/>
      <c r="AP208" s="1987"/>
      <c r="AQ208" s="1987"/>
      <c r="AR208" s="1987"/>
      <c r="AS208" s="1987"/>
      <c r="AT208" s="1987"/>
      <c r="AU208" s="1987"/>
      <c r="AV208" s="1987"/>
      <c r="AW208" s="1987"/>
      <c r="AX208" s="1987"/>
      <c r="AY208" s="1987"/>
      <c r="AZ208" s="1987"/>
      <c r="BA208" s="1987"/>
      <c r="BB208" s="1987"/>
      <c r="BC208" s="1987"/>
      <c r="BD208" s="619"/>
      <c r="BE208" s="78"/>
      <c r="BF208" s="78"/>
      <c r="BG208" s="78"/>
    </row>
    <row r="209" spans="1:59" ht="37.35" hidden="1" customHeight="1" thickBot="1">
      <c r="A209" s="617"/>
      <c r="B209" s="152"/>
      <c r="C209" s="1987"/>
      <c r="D209" s="1987"/>
      <c r="E209" s="1987"/>
      <c r="F209" s="1987"/>
      <c r="G209" s="1987"/>
      <c r="H209" s="1987"/>
      <c r="I209" s="1987"/>
      <c r="J209" s="1987"/>
      <c r="K209" s="1987"/>
      <c r="L209" s="1987"/>
      <c r="M209" s="1987"/>
      <c r="N209" s="1987"/>
      <c r="O209" s="1987"/>
      <c r="P209" s="1987"/>
      <c r="Q209" s="1987"/>
      <c r="R209" s="1987"/>
      <c r="S209" s="1987"/>
      <c r="T209" s="1987"/>
      <c r="U209" s="1987"/>
      <c r="V209" s="1987"/>
      <c r="W209" s="1987"/>
      <c r="X209" s="1987"/>
      <c r="Y209" s="1987"/>
      <c r="Z209" s="1987"/>
      <c r="AA209" s="1987"/>
      <c r="AB209" s="1987"/>
      <c r="AC209" s="1987"/>
      <c r="AD209" s="1987"/>
      <c r="AE209" s="1987"/>
      <c r="AF209" s="1987"/>
      <c r="AG209" s="1987"/>
      <c r="AH209" s="1987"/>
      <c r="AI209" s="1987"/>
      <c r="AJ209" s="1987"/>
      <c r="AK209" s="1987"/>
      <c r="AL209" s="1987"/>
      <c r="AM209" s="1987"/>
      <c r="AN209" s="1987"/>
      <c r="AO209" s="1987"/>
      <c r="AP209" s="1987"/>
      <c r="AQ209" s="1987"/>
      <c r="AR209" s="1987"/>
      <c r="AS209" s="1987"/>
      <c r="AT209" s="1987"/>
      <c r="AU209" s="1987"/>
      <c r="AV209" s="1987"/>
      <c r="AW209" s="1987"/>
      <c r="AX209" s="1987"/>
      <c r="AY209" s="1987"/>
      <c r="AZ209" s="1987"/>
      <c r="BA209" s="1987"/>
      <c r="BB209" s="1987"/>
      <c r="BC209" s="1987"/>
      <c r="BD209" s="619"/>
      <c r="BE209" s="78"/>
      <c r="BF209" s="78"/>
      <c r="BG209" s="78"/>
    </row>
    <row r="210" spans="1:59" ht="37.35" hidden="1" customHeight="1">
      <c r="A210" s="617"/>
      <c r="B210" s="618"/>
      <c r="C210" s="1987"/>
      <c r="D210" s="1987"/>
      <c r="E210" s="1987"/>
      <c r="F210" s="1987"/>
      <c r="G210" s="1987"/>
      <c r="H210" s="1987"/>
      <c r="I210" s="1987"/>
      <c r="J210" s="1987"/>
      <c r="K210" s="1987"/>
      <c r="L210" s="1987"/>
      <c r="M210" s="1987"/>
      <c r="N210" s="1987"/>
      <c r="O210" s="1987"/>
      <c r="P210" s="1987"/>
      <c r="Q210" s="1987"/>
      <c r="R210" s="1987"/>
      <c r="S210" s="1987"/>
      <c r="T210" s="1987"/>
      <c r="U210" s="1987"/>
      <c r="V210" s="1987"/>
      <c r="W210" s="1987"/>
      <c r="X210" s="1987"/>
      <c r="Y210" s="1987"/>
      <c r="Z210" s="1987"/>
      <c r="AA210" s="1987"/>
      <c r="AB210" s="1987"/>
      <c r="AC210" s="1987"/>
      <c r="AD210" s="1987"/>
      <c r="AE210" s="1987"/>
      <c r="AF210" s="1987"/>
      <c r="AG210" s="1987"/>
      <c r="AH210" s="1987"/>
      <c r="AI210" s="1987"/>
      <c r="AJ210" s="1987"/>
      <c r="AK210" s="1987"/>
      <c r="AL210" s="1987"/>
      <c r="AM210" s="1987"/>
      <c r="AN210" s="1987"/>
      <c r="AO210" s="1987"/>
      <c r="AP210" s="1987"/>
      <c r="AQ210" s="1987"/>
      <c r="AR210" s="1987"/>
      <c r="AS210" s="1987"/>
      <c r="AT210" s="1987"/>
      <c r="AU210" s="1987"/>
      <c r="AV210" s="1987"/>
      <c r="AW210" s="1987"/>
      <c r="AX210" s="1987"/>
      <c r="AY210" s="1987"/>
      <c r="AZ210" s="1987"/>
      <c r="BA210" s="1987"/>
      <c r="BB210" s="1987"/>
      <c r="BC210" s="1987"/>
      <c r="BD210" s="619"/>
      <c r="BE210" s="78"/>
      <c r="BF210" s="78"/>
      <c r="BG210" s="78"/>
    </row>
    <row r="211" spans="1:59" ht="37.35" hidden="1" customHeight="1">
      <c r="A211" s="617"/>
      <c r="B211" s="618"/>
      <c r="C211" s="1987"/>
      <c r="D211" s="1987"/>
      <c r="E211" s="1987"/>
      <c r="F211" s="1987"/>
      <c r="G211" s="1987"/>
      <c r="H211" s="1987"/>
      <c r="I211" s="1987"/>
      <c r="J211" s="1987"/>
      <c r="K211" s="1987"/>
      <c r="L211" s="1987"/>
      <c r="M211" s="1987"/>
      <c r="N211" s="1987"/>
      <c r="O211" s="1987"/>
      <c r="P211" s="1987"/>
      <c r="Q211" s="1987"/>
      <c r="R211" s="1987"/>
      <c r="S211" s="1987"/>
      <c r="T211" s="1987"/>
      <c r="U211" s="1987"/>
      <c r="V211" s="1987"/>
      <c r="W211" s="1987"/>
      <c r="X211" s="1987"/>
      <c r="Y211" s="1987"/>
      <c r="Z211" s="1987"/>
      <c r="AA211" s="1987"/>
      <c r="AB211" s="1987"/>
      <c r="AC211" s="1987"/>
      <c r="AD211" s="1987"/>
      <c r="AE211" s="1987"/>
      <c r="AF211" s="1987"/>
      <c r="AG211" s="1987"/>
      <c r="AH211" s="1987"/>
      <c r="AI211" s="1987"/>
      <c r="AJ211" s="1987"/>
      <c r="AK211" s="1987"/>
      <c r="AL211" s="1987"/>
      <c r="AM211" s="1987"/>
      <c r="AN211" s="1987"/>
      <c r="AO211" s="1987"/>
      <c r="AP211" s="1987"/>
      <c r="AQ211" s="1987"/>
      <c r="AR211" s="1987"/>
      <c r="AS211" s="1987"/>
      <c r="AT211" s="1987"/>
      <c r="AU211" s="1987"/>
      <c r="AV211" s="1987"/>
      <c r="AW211" s="1987"/>
      <c r="AX211" s="1987"/>
      <c r="AY211" s="1987"/>
      <c r="AZ211" s="1987"/>
      <c r="BA211" s="1987"/>
      <c r="BB211" s="1987"/>
      <c r="BC211" s="1987"/>
      <c r="BD211" s="619"/>
      <c r="BE211" s="78"/>
      <c r="BF211" s="78"/>
      <c r="BG211" s="78"/>
    </row>
    <row r="212" spans="1:59" ht="37.35" hidden="1" customHeight="1">
      <c r="A212" s="617"/>
      <c r="B212" s="152"/>
      <c r="C212" s="1987"/>
      <c r="D212" s="1987"/>
      <c r="E212" s="1987"/>
      <c r="F212" s="1987"/>
      <c r="G212" s="1987"/>
      <c r="H212" s="1987"/>
      <c r="I212" s="1987"/>
      <c r="J212" s="1987"/>
      <c r="K212" s="1987"/>
      <c r="L212" s="1987"/>
      <c r="M212" s="1987"/>
      <c r="N212" s="1987"/>
      <c r="O212" s="1987"/>
      <c r="P212" s="1987"/>
      <c r="Q212" s="1987"/>
      <c r="R212" s="1987"/>
      <c r="S212" s="1987"/>
      <c r="T212" s="1987"/>
      <c r="U212" s="1987"/>
      <c r="V212" s="1987"/>
      <c r="W212" s="1987"/>
      <c r="X212" s="1987"/>
      <c r="Y212" s="1987"/>
      <c r="Z212" s="1987"/>
      <c r="AA212" s="1987"/>
      <c r="AB212" s="1987"/>
      <c r="AC212" s="1987"/>
      <c r="AD212" s="1987"/>
      <c r="AE212" s="1987"/>
      <c r="AF212" s="1987"/>
      <c r="AG212" s="1987"/>
      <c r="AH212" s="1987"/>
      <c r="AI212" s="1987"/>
      <c r="AJ212" s="1987"/>
      <c r="AK212" s="1987"/>
      <c r="AL212" s="1987"/>
      <c r="AM212" s="1987"/>
      <c r="AN212" s="1987"/>
      <c r="AO212" s="1987"/>
      <c r="AP212" s="1987"/>
      <c r="AQ212" s="1987"/>
      <c r="AR212" s="1987"/>
      <c r="AS212" s="1987"/>
      <c r="AT212" s="1987"/>
      <c r="AU212" s="1987"/>
      <c r="AV212" s="1987"/>
      <c r="AW212" s="1987"/>
      <c r="AX212" s="1987"/>
      <c r="AY212" s="1987"/>
      <c r="AZ212" s="1987"/>
      <c r="BA212" s="1987"/>
      <c r="BB212" s="1987"/>
      <c r="BC212" s="1987"/>
      <c r="BD212" s="619"/>
      <c r="BE212" s="78"/>
      <c r="BF212" s="78"/>
      <c r="BG212" s="78"/>
    </row>
    <row r="213" spans="1:59" ht="37.35" hidden="1" customHeight="1">
      <c r="A213" s="617"/>
      <c r="B213" s="152"/>
      <c r="C213" s="1987"/>
      <c r="D213" s="1987"/>
      <c r="E213" s="1987"/>
      <c r="F213" s="1987"/>
      <c r="G213" s="1987"/>
      <c r="H213" s="1987"/>
      <c r="I213" s="1987"/>
      <c r="J213" s="1987"/>
      <c r="K213" s="1987"/>
      <c r="L213" s="1987"/>
      <c r="M213" s="1987"/>
      <c r="N213" s="1987"/>
      <c r="O213" s="1987"/>
      <c r="P213" s="1987"/>
      <c r="Q213" s="1987"/>
      <c r="R213" s="1987"/>
      <c r="S213" s="1987"/>
      <c r="T213" s="1987"/>
      <c r="U213" s="1987"/>
      <c r="V213" s="1987"/>
      <c r="W213" s="1987"/>
      <c r="X213" s="1987"/>
      <c r="Y213" s="1987"/>
      <c r="Z213" s="1987"/>
      <c r="AA213" s="1987"/>
      <c r="AB213" s="1987"/>
      <c r="AC213" s="1987"/>
      <c r="AD213" s="1987"/>
      <c r="AE213" s="1987"/>
      <c r="AF213" s="1987"/>
      <c r="AG213" s="1987"/>
      <c r="AH213" s="1987"/>
      <c r="AI213" s="1987"/>
      <c r="AJ213" s="1987"/>
      <c r="AK213" s="1987"/>
      <c r="AL213" s="1987"/>
      <c r="AM213" s="1987"/>
      <c r="AN213" s="1987"/>
      <c r="AO213" s="1987"/>
      <c r="AP213" s="1987"/>
      <c r="AQ213" s="1987"/>
      <c r="AR213" s="1987"/>
      <c r="AS213" s="1987"/>
      <c r="AT213" s="1987"/>
      <c r="AU213" s="1987"/>
      <c r="AV213" s="1987"/>
      <c r="AW213" s="1987"/>
      <c r="AX213" s="1987"/>
      <c r="AY213" s="1987"/>
      <c r="AZ213" s="1987"/>
      <c r="BA213" s="1987"/>
      <c r="BB213" s="1987"/>
      <c r="BC213" s="1987"/>
      <c r="BD213" s="619"/>
      <c r="BE213" s="78"/>
      <c r="BF213" s="78"/>
      <c r="BG213" s="78"/>
    </row>
    <row r="214" spans="1:59" ht="37.35" hidden="1" customHeight="1">
      <c r="A214" s="617"/>
      <c r="B214" s="152"/>
      <c r="C214" s="1987"/>
      <c r="D214" s="1987"/>
      <c r="E214" s="1987"/>
      <c r="F214" s="1987"/>
      <c r="G214" s="1987"/>
      <c r="H214" s="1987"/>
      <c r="I214" s="1987"/>
      <c r="J214" s="1987"/>
      <c r="K214" s="1987"/>
      <c r="L214" s="1987"/>
      <c r="M214" s="1987"/>
      <c r="N214" s="1987"/>
      <c r="O214" s="1987"/>
      <c r="P214" s="1987"/>
      <c r="Q214" s="1987"/>
      <c r="R214" s="1987"/>
      <c r="S214" s="1987"/>
      <c r="T214" s="1987"/>
      <c r="U214" s="1987"/>
      <c r="V214" s="1987"/>
      <c r="W214" s="1987"/>
      <c r="X214" s="1987"/>
      <c r="Y214" s="1987"/>
      <c r="Z214" s="1987"/>
      <c r="AA214" s="1987"/>
      <c r="AB214" s="1987"/>
      <c r="AC214" s="1987"/>
      <c r="AD214" s="1987"/>
      <c r="AE214" s="1987"/>
      <c r="AF214" s="1987"/>
      <c r="AG214" s="1987"/>
      <c r="AH214" s="1987"/>
      <c r="AI214" s="1987"/>
      <c r="AJ214" s="1987"/>
      <c r="AK214" s="1987"/>
      <c r="AL214" s="1987"/>
      <c r="AM214" s="1987"/>
      <c r="AN214" s="1987"/>
      <c r="AO214" s="1987"/>
      <c r="AP214" s="1987"/>
      <c r="AQ214" s="1987"/>
      <c r="AR214" s="1987"/>
      <c r="AS214" s="1987"/>
      <c r="AT214" s="1987"/>
      <c r="AU214" s="1987"/>
      <c r="AV214" s="1987"/>
      <c r="AW214" s="1987"/>
      <c r="AX214" s="1987"/>
      <c r="AY214" s="1987"/>
      <c r="AZ214" s="1987"/>
      <c r="BA214" s="1987"/>
      <c r="BB214" s="1987"/>
      <c r="BC214" s="1987"/>
      <c r="BD214" s="619"/>
      <c r="BE214" s="78"/>
      <c r="BF214" s="78"/>
      <c r="BG214" s="78"/>
    </row>
    <row r="215" spans="1:59" ht="37.35" hidden="1" customHeight="1">
      <c r="A215" s="617"/>
      <c r="B215" s="618"/>
      <c r="C215" s="1987"/>
      <c r="D215" s="1987"/>
      <c r="E215" s="1987"/>
      <c r="F215" s="1987"/>
      <c r="G215" s="1987"/>
      <c r="H215" s="1987"/>
      <c r="I215" s="1987"/>
      <c r="J215" s="1987"/>
      <c r="K215" s="1987"/>
      <c r="L215" s="1987"/>
      <c r="M215" s="1987"/>
      <c r="N215" s="1987"/>
      <c r="O215" s="1987"/>
      <c r="P215" s="1987"/>
      <c r="Q215" s="1987"/>
      <c r="R215" s="1987"/>
      <c r="S215" s="1987"/>
      <c r="T215" s="1987"/>
      <c r="U215" s="1987"/>
      <c r="V215" s="1987"/>
      <c r="W215" s="1987"/>
      <c r="X215" s="1987"/>
      <c r="Y215" s="1987"/>
      <c r="Z215" s="1987"/>
      <c r="AA215" s="1987"/>
      <c r="AB215" s="1987"/>
      <c r="AC215" s="1987"/>
      <c r="AD215" s="1987"/>
      <c r="AE215" s="1987"/>
      <c r="AF215" s="1987"/>
      <c r="AG215" s="1987"/>
      <c r="AH215" s="1987"/>
      <c r="AI215" s="1987"/>
      <c r="AJ215" s="1987"/>
      <c r="AK215" s="1987"/>
      <c r="AL215" s="1987"/>
      <c r="AM215" s="1987"/>
      <c r="AN215" s="1987"/>
      <c r="AO215" s="1987"/>
      <c r="AP215" s="1987"/>
      <c r="AQ215" s="1987"/>
      <c r="AR215" s="1987"/>
      <c r="AS215" s="1987"/>
      <c r="AT215" s="1987"/>
      <c r="AU215" s="1987"/>
      <c r="AV215" s="1987"/>
      <c r="AW215" s="1987"/>
      <c r="AX215" s="1987"/>
      <c r="AY215" s="1987"/>
      <c r="AZ215" s="1987"/>
      <c r="BA215" s="1987"/>
      <c r="BB215" s="1987"/>
      <c r="BC215" s="1987"/>
      <c r="BD215" s="619"/>
      <c r="BE215" s="78"/>
      <c r="BF215" s="78"/>
      <c r="BG215" s="78"/>
    </row>
    <row r="216" spans="1:59" ht="37.35" hidden="1" customHeight="1">
      <c r="A216" s="617"/>
      <c r="B216" s="618"/>
      <c r="C216" s="1987"/>
      <c r="D216" s="1987"/>
      <c r="E216" s="1987"/>
      <c r="F216" s="1987"/>
      <c r="G216" s="1987"/>
      <c r="H216" s="1987"/>
      <c r="I216" s="1987"/>
      <c r="J216" s="1987"/>
      <c r="K216" s="1987"/>
      <c r="L216" s="1987"/>
      <c r="M216" s="1987"/>
      <c r="N216" s="1987"/>
      <c r="O216" s="1987"/>
      <c r="P216" s="1987"/>
      <c r="Q216" s="1987"/>
      <c r="R216" s="1987"/>
      <c r="S216" s="1987"/>
      <c r="T216" s="1987"/>
      <c r="U216" s="1987"/>
      <c r="V216" s="1987"/>
      <c r="W216" s="1987"/>
      <c r="X216" s="1987"/>
      <c r="Y216" s="1987"/>
      <c r="Z216" s="1987"/>
      <c r="AA216" s="1987"/>
      <c r="AB216" s="1987"/>
      <c r="AC216" s="1987"/>
      <c r="AD216" s="1987"/>
      <c r="AE216" s="1987"/>
      <c r="AF216" s="1987"/>
      <c r="AG216" s="1987"/>
      <c r="AH216" s="1987"/>
      <c r="AI216" s="1987"/>
      <c r="AJ216" s="1987"/>
      <c r="AK216" s="1987"/>
      <c r="AL216" s="1987"/>
      <c r="AM216" s="1987"/>
      <c r="AN216" s="1987"/>
      <c r="AO216" s="1987"/>
      <c r="AP216" s="1987"/>
      <c r="AQ216" s="1987"/>
      <c r="AR216" s="1987"/>
      <c r="AS216" s="1987"/>
      <c r="AT216" s="1987"/>
      <c r="AU216" s="1987"/>
      <c r="AV216" s="1987"/>
      <c r="AW216" s="1987"/>
      <c r="AX216" s="1987"/>
      <c r="AY216" s="1987"/>
      <c r="AZ216" s="1987"/>
      <c r="BA216" s="1987"/>
      <c r="BB216" s="1987"/>
      <c r="BC216" s="1987"/>
      <c r="BD216" s="619"/>
      <c r="BE216" s="78"/>
      <c r="BF216" s="78"/>
      <c r="BG216" s="78"/>
    </row>
    <row r="217" spans="1:59" ht="37.35" hidden="1" customHeight="1" thickBot="1">
      <c r="A217" s="617"/>
      <c r="B217" s="152"/>
      <c r="C217" s="1987"/>
      <c r="D217" s="1987"/>
      <c r="E217" s="1987"/>
      <c r="F217" s="1987"/>
      <c r="G217" s="1987"/>
      <c r="H217" s="1987"/>
      <c r="I217" s="1987"/>
      <c r="J217" s="1987"/>
      <c r="K217" s="1987"/>
      <c r="L217" s="1987"/>
      <c r="M217" s="1987"/>
      <c r="N217" s="1987"/>
      <c r="O217" s="1987"/>
      <c r="P217" s="1987"/>
      <c r="Q217" s="1987"/>
      <c r="R217" s="1987"/>
      <c r="S217" s="1987"/>
      <c r="T217" s="1987"/>
      <c r="U217" s="1987"/>
      <c r="V217" s="1987"/>
      <c r="W217" s="1987"/>
      <c r="X217" s="1987"/>
      <c r="Y217" s="1987"/>
      <c r="Z217" s="1987"/>
      <c r="AA217" s="1987"/>
      <c r="AB217" s="1987"/>
      <c r="AC217" s="1987"/>
      <c r="AD217" s="1987"/>
      <c r="AE217" s="1987"/>
      <c r="AF217" s="1987"/>
      <c r="AG217" s="1987"/>
      <c r="AH217" s="1987"/>
      <c r="AI217" s="1987"/>
      <c r="AJ217" s="1987"/>
      <c r="AK217" s="1987"/>
      <c r="AL217" s="1987"/>
      <c r="AM217" s="1987"/>
      <c r="AN217" s="1987"/>
      <c r="AO217" s="1987"/>
      <c r="AP217" s="1987"/>
      <c r="AQ217" s="1987"/>
      <c r="AR217" s="1987"/>
      <c r="AS217" s="1987"/>
      <c r="AT217" s="1987"/>
      <c r="AU217" s="1987"/>
      <c r="AV217" s="1987"/>
      <c r="AW217" s="1987"/>
      <c r="AX217" s="1987"/>
      <c r="AY217" s="1987"/>
      <c r="AZ217" s="1987"/>
      <c r="BA217" s="1987"/>
      <c r="BB217" s="1987"/>
      <c r="BC217" s="1987"/>
      <c r="BD217" s="619"/>
      <c r="BE217" s="78"/>
      <c r="BF217" s="78"/>
      <c r="BG217" s="78"/>
    </row>
    <row r="218" spans="1:59" ht="37.35" hidden="1" customHeight="1">
      <c r="A218" s="617"/>
      <c r="B218" s="152"/>
      <c r="C218" s="1987"/>
      <c r="D218" s="1987"/>
      <c r="E218" s="1987"/>
      <c r="F218" s="1987"/>
      <c r="G218" s="1987"/>
      <c r="H218" s="1987"/>
      <c r="I218" s="1987"/>
      <c r="J218" s="1987"/>
      <c r="K218" s="1987"/>
      <c r="L218" s="1987"/>
      <c r="M218" s="1987"/>
      <c r="N218" s="1987"/>
      <c r="O218" s="1987"/>
      <c r="P218" s="1987"/>
      <c r="Q218" s="1987"/>
      <c r="R218" s="1987"/>
      <c r="S218" s="1987"/>
      <c r="T218" s="1987"/>
      <c r="U218" s="1987"/>
      <c r="V218" s="1987"/>
      <c r="W218" s="1987"/>
      <c r="X218" s="1987"/>
      <c r="Y218" s="1987"/>
      <c r="Z218" s="1987"/>
      <c r="AA218" s="1987"/>
      <c r="AB218" s="1987"/>
      <c r="AC218" s="1987"/>
      <c r="AD218" s="1987"/>
      <c r="AE218" s="1987"/>
      <c r="AF218" s="1987"/>
      <c r="AG218" s="1987"/>
      <c r="AH218" s="1987"/>
      <c r="AI218" s="1987"/>
      <c r="AJ218" s="1987"/>
      <c r="AK218" s="1987"/>
      <c r="AL218" s="1987"/>
      <c r="AM218" s="1987"/>
      <c r="AN218" s="1987"/>
      <c r="AO218" s="1987"/>
      <c r="AP218" s="1987"/>
      <c r="AQ218" s="1987"/>
      <c r="AR218" s="1987"/>
      <c r="AS218" s="1987"/>
      <c r="AT218" s="1987"/>
      <c r="AU218" s="1987"/>
      <c r="AV218" s="1987"/>
      <c r="AW218" s="1987"/>
      <c r="AX218" s="1987"/>
      <c r="AY218" s="1987"/>
      <c r="AZ218" s="1987"/>
      <c r="BA218" s="1987"/>
      <c r="BB218" s="1987"/>
      <c r="BC218" s="1987"/>
      <c r="BD218" s="619"/>
      <c r="BE218" s="78"/>
      <c r="BF218" s="78"/>
      <c r="BG218" s="78"/>
    </row>
    <row r="219" spans="1:59" ht="37.35" hidden="1" customHeight="1">
      <c r="A219" s="617"/>
      <c r="B219" s="152"/>
      <c r="C219" s="1987"/>
      <c r="D219" s="1987"/>
      <c r="E219" s="1987"/>
      <c r="F219" s="1987"/>
      <c r="G219" s="1987"/>
      <c r="H219" s="1987"/>
      <c r="I219" s="1987"/>
      <c r="J219" s="1987"/>
      <c r="K219" s="1987"/>
      <c r="L219" s="1987"/>
      <c r="M219" s="1987"/>
      <c r="N219" s="1987"/>
      <c r="O219" s="1987"/>
      <c r="P219" s="1987"/>
      <c r="Q219" s="1987"/>
      <c r="R219" s="1987"/>
      <c r="S219" s="1987"/>
      <c r="T219" s="1987"/>
      <c r="U219" s="1987"/>
      <c r="V219" s="1987"/>
      <c r="W219" s="1987"/>
      <c r="X219" s="1987"/>
      <c r="Y219" s="1987"/>
      <c r="Z219" s="1987"/>
      <c r="AA219" s="1987"/>
      <c r="AB219" s="1987"/>
      <c r="AC219" s="1987"/>
      <c r="AD219" s="1987"/>
      <c r="AE219" s="1987"/>
      <c r="AF219" s="1987"/>
      <c r="AG219" s="1987"/>
      <c r="AH219" s="1987"/>
      <c r="AI219" s="1987"/>
      <c r="AJ219" s="1987"/>
      <c r="AK219" s="1987"/>
      <c r="AL219" s="1987"/>
      <c r="AM219" s="1987"/>
      <c r="AN219" s="1987"/>
      <c r="AO219" s="1987"/>
      <c r="AP219" s="1987"/>
      <c r="AQ219" s="1987"/>
      <c r="AR219" s="1987"/>
      <c r="AS219" s="1987"/>
      <c r="AT219" s="1987"/>
      <c r="AU219" s="1987"/>
      <c r="AV219" s="1987"/>
      <c r="AW219" s="1987"/>
      <c r="AX219" s="1987"/>
      <c r="AY219" s="1987"/>
      <c r="AZ219" s="1987"/>
      <c r="BA219" s="1987"/>
      <c r="BB219" s="1987"/>
      <c r="BC219" s="1987"/>
      <c r="BD219" s="619"/>
      <c r="BE219" s="78"/>
      <c r="BF219" s="78"/>
      <c r="BG219" s="78"/>
    </row>
    <row r="220" spans="1:59" ht="37.35" hidden="1" customHeight="1">
      <c r="A220" s="617"/>
      <c r="B220" s="618"/>
      <c r="C220" s="1987"/>
      <c r="D220" s="1987"/>
      <c r="E220" s="1987"/>
      <c r="F220" s="1987"/>
      <c r="G220" s="1987"/>
      <c r="H220" s="1987"/>
      <c r="I220" s="1987"/>
      <c r="J220" s="1987"/>
      <c r="K220" s="1987"/>
      <c r="L220" s="1987"/>
      <c r="M220" s="1987"/>
      <c r="N220" s="1987"/>
      <c r="O220" s="1987"/>
      <c r="P220" s="1987"/>
      <c r="Q220" s="1987"/>
      <c r="R220" s="1987"/>
      <c r="S220" s="1987"/>
      <c r="T220" s="1987"/>
      <c r="U220" s="1987"/>
      <c r="V220" s="1987"/>
      <c r="W220" s="1987"/>
      <c r="X220" s="1987"/>
      <c r="Y220" s="1987"/>
      <c r="Z220" s="1987"/>
      <c r="AA220" s="1987"/>
      <c r="AB220" s="1987"/>
      <c r="AC220" s="1987"/>
      <c r="AD220" s="1987"/>
      <c r="AE220" s="1987"/>
      <c r="AF220" s="1987"/>
      <c r="AG220" s="1987"/>
      <c r="AH220" s="1987"/>
      <c r="AI220" s="1987"/>
      <c r="AJ220" s="1987"/>
      <c r="AK220" s="1987"/>
      <c r="AL220" s="1987"/>
      <c r="AM220" s="1987"/>
      <c r="AN220" s="1987"/>
      <c r="AO220" s="1987"/>
      <c r="AP220" s="1987"/>
      <c r="AQ220" s="1987"/>
      <c r="AR220" s="1987"/>
      <c r="AS220" s="1987"/>
      <c r="AT220" s="1987"/>
      <c r="AU220" s="1987"/>
      <c r="AV220" s="1987"/>
      <c r="AW220" s="1987"/>
      <c r="AX220" s="1987"/>
      <c r="AY220" s="1987"/>
      <c r="AZ220" s="1987"/>
      <c r="BA220" s="1987"/>
      <c r="BB220" s="1987"/>
      <c r="BC220" s="1987"/>
      <c r="BD220" s="619"/>
      <c r="BE220" s="78"/>
      <c r="BF220" s="78"/>
      <c r="BG220" s="78"/>
    </row>
    <row r="221" spans="1:59" ht="37.35" hidden="1" customHeight="1">
      <c r="A221" s="617"/>
      <c r="B221" s="618"/>
      <c r="C221" s="1987"/>
      <c r="D221" s="1987"/>
      <c r="E221" s="1987"/>
      <c r="F221" s="1987"/>
      <c r="G221" s="1987"/>
      <c r="H221" s="1987"/>
      <c r="I221" s="1987"/>
      <c r="J221" s="1987"/>
      <c r="K221" s="1987"/>
      <c r="L221" s="1987"/>
      <c r="M221" s="1987"/>
      <c r="N221" s="1987"/>
      <c r="O221" s="1987"/>
      <c r="P221" s="1987"/>
      <c r="Q221" s="1987"/>
      <c r="R221" s="1987"/>
      <c r="S221" s="1987"/>
      <c r="T221" s="1987"/>
      <c r="U221" s="1987"/>
      <c r="V221" s="1987"/>
      <c r="W221" s="1987"/>
      <c r="X221" s="1987"/>
      <c r="Y221" s="1987"/>
      <c r="Z221" s="1987"/>
      <c r="AA221" s="1987"/>
      <c r="AB221" s="1987"/>
      <c r="AC221" s="1987"/>
      <c r="AD221" s="1987"/>
      <c r="AE221" s="1987"/>
      <c r="AF221" s="1987"/>
      <c r="AG221" s="1987"/>
      <c r="AH221" s="1987"/>
      <c r="AI221" s="1987"/>
      <c r="AJ221" s="1987"/>
      <c r="AK221" s="1987"/>
      <c r="AL221" s="1987"/>
      <c r="AM221" s="1987"/>
      <c r="AN221" s="1987"/>
      <c r="AO221" s="1987"/>
      <c r="AP221" s="1987"/>
      <c r="AQ221" s="1987"/>
      <c r="AR221" s="1987"/>
      <c r="AS221" s="1987"/>
      <c r="AT221" s="1987"/>
      <c r="AU221" s="1987"/>
      <c r="AV221" s="1987"/>
      <c r="AW221" s="1987"/>
      <c r="AX221" s="1987"/>
      <c r="AY221" s="1987"/>
      <c r="AZ221" s="1987"/>
      <c r="BA221" s="1987"/>
      <c r="BB221" s="1987"/>
      <c r="BC221" s="1987"/>
      <c r="BD221" s="619"/>
      <c r="BE221" s="78"/>
      <c r="BF221" s="78"/>
      <c r="BG221" s="78"/>
    </row>
    <row r="222" spans="1:59" ht="37.35" hidden="1" customHeight="1">
      <c r="A222" s="617"/>
      <c r="B222" s="152"/>
      <c r="C222" s="1987"/>
      <c r="D222" s="1987"/>
      <c r="E222" s="1987"/>
      <c r="F222" s="1987"/>
      <c r="G222" s="1987"/>
      <c r="H222" s="1987"/>
      <c r="I222" s="1987"/>
      <c r="J222" s="1987"/>
      <c r="K222" s="1987"/>
      <c r="L222" s="1987"/>
      <c r="M222" s="1987"/>
      <c r="N222" s="1987"/>
      <c r="O222" s="1987"/>
      <c r="P222" s="1987"/>
      <c r="Q222" s="1987"/>
      <c r="R222" s="1987"/>
      <c r="S222" s="1987"/>
      <c r="T222" s="1987"/>
      <c r="U222" s="1987"/>
      <c r="V222" s="1987"/>
      <c r="W222" s="1987"/>
      <c r="X222" s="1987"/>
      <c r="Y222" s="1987"/>
      <c r="Z222" s="1987"/>
      <c r="AA222" s="1987"/>
      <c r="AB222" s="1987"/>
      <c r="AC222" s="1987"/>
      <c r="AD222" s="1987"/>
      <c r="AE222" s="1987"/>
      <c r="AF222" s="1987"/>
      <c r="AG222" s="1987"/>
      <c r="AH222" s="1987"/>
      <c r="AI222" s="1987"/>
      <c r="AJ222" s="1987"/>
      <c r="AK222" s="1987"/>
      <c r="AL222" s="1987"/>
      <c r="AM222" s="1987"/>
      <c r="AN222" s="1987"/>
      <c r="AO222" s="1987"/>
      <c r="AP222" s="1987"/>
      <c r="AQ222" s="1987"/>
      <c r="AR222" s="1987"/>
      <c r="AS222" s="1987"/>
      <c r="AT222" s="1987"/>
      <c r="AU222" s="1987"/>
      <c r="AV222" s="1987"/>
      <c r="AW222" s="1987"/>
      <c r="AX222" s="1987"/>
      <c r="AY222" s="1987"/>
      <c r="AZ222" s="1987"/>
      <c r="BA222" s="1987"/>
      <c r="BB222" s="1987"/>
      <c r="BC222" s="1987"/>
      <c r="BD222" s="619"/>
      <c r="BE222" s="78"/>
      <c r="BF222" s="78"/>
      <c r="BG222" s="78"/>
    </row>
    <row r="223" spans="1:59" ht="37.35" hidden="1" customHeight="1">
      <c r="A223" s="617"/>
      <c r="B223" s="152"/>
      <c r="C223" s="1987"/>
      <c r="D223" s="1987"/>
      <c r="E223" s="1987"/>
      <c r="F223" s="1987"/>
      <c r="G223" s="1987"/>
      <c r="H223" s="1987"/>
      <c r="I223" s="1987"/>
      <c r="J223" s="1987"/>
      <c r="K223" s="1987"/>
      <c r="L223" s="1987"/>
      <c r="M223" s="1987"/>
      <c r="N223" s="1987"/>
      <c r="O223" s="1987"/>
      <c r="P223" s="1987"/>
      <c r="Q223" s="1987"/>
      <c r="R223" s="1987"/>
      <c r="S223" s="1987"/>
      <c r="T223" s="1987"/>
      <c r="U223" s="1987"/>
      <c r="V223" s="1987"/>
      <c r="W223" s="1987"/>
      <c r="X223" s="1987"/>
      <c r="Y223" s="1987"/>
      <c r="Z223" s="1987"/>
      <c r="AA223" s="1987"/>
      <c r="AB223" s="1987"/>
      <c r="AC223" s="1987"/>
      <c r="AD223" s="1987"/>
      <c r="AE223" s="1987"/>
      <c r="AF223" s="1987"/>
      <c r="AG223" s="1987"/>
      <c r="AH223" s="1987"/>
      <c r="AI223" s="1987"/>
      <c r="AJ223" s="1987"/>
      <c r="AK223" s="1987"/>
      <c r="AL223" s="1987"/>
      <c r="AM223" s="1987"/>
      <c r="AN223" s="1987"/>
      <c r="AO223" s="1987"/>
      <c r="AP223" s="1987"/>
      <c r="AQ223" s="1987"/>
      <c r="AR223" s="1987"/>
      <c r="AS223" s="1987"/>
      <c r="AT223" s="1987"/>
      <c r="AU223" s="1987"/>
      <c r="AV223" s="1987"/>
      <c r="AW223" s="1987"/>
      <c r="AX223" s="1987"/>
      <c r="AY223" s="1987"/>
      <c r="AZ223" s="1987"/>
      <c r="BA223" s="1987"/>
      <c r="BB223" s="1987"/>
      <c r="BC223" s="1987"/>
      <c r="BD223" s="619"/>
      <c r="BE223" s="78"/>
      <c r="BF223" s="78"/>
      <c r="BG223" s="78"/>
    </row>
    <row r="224" spans="1:59" ht="37.35" hidden="1" customHeight="1">
      <c r="A224" s="617"/>
      <c r="B224" s="152"/>
      <c r="C224" s="1987"/>
      <c r="D224" s="1987"/>
      <c r="E224" s="1987"/>
      <c r="F224" s="1987"/>
      <c r="G224" s="1987"/>
      <c r="H224" s="1987"/>
      <c r="I224" s="1987"/>
      <c r="J224" s="1987"/>
      <c r="K224" s="1987"/>
      <c r="L224" s="1987"/>
      <c r="M224" s="1987"/>
      <c r="N224" s="1987"/>
      <c r="O224" s="1987"/>
      <c r="P224" s="1987"/>
      <c r="Q224" s="1987"/>
      <c r="R224" s="1987"/>
      <c r="S224" s="1987"/>
      <c r="T224" s="1987"/>
      <c r="U224" s="1987"/>
      <c r="V224" s="1987"/>
      <c r="W224" s="1987"/>
      <c r="X224" s="1987"/>
      <c r="Y224" s="1987"/>
      <c r="Z224" s="1987"/>
      <c r="AA224" s="1987"/>
      <c r="AB224" s="1987"/>
      <c r="AC224" s="1987"/>
      <c r="AD224" s="1987"/>
      <c r="AE224" s="1987"/>
      <c r="AF224" s="1987"/>
      <c r="AG224" s="1987"/>
      <c r="AH224" s="1987"/>
      <c r="AI224" s="1987"/>
      <c r="AJ224" s="1987"/>
      <c r="AK224" s="1987"/>
      <c r="AL224" s="1987"/>
      <c r="AM224" s="1987"/>
      <c r="AN224" s="1987"/>
      <c r="AO224" s="1987"/>
      <c r="AP224" s="1987"/>
      <c r="AQ224" s="1987"/>
      <c r="AR224" s="1987"/>
      <c r="AS224" s="1987"/>
      <c r="AT224" s="1987"/>
      <c r="AU224" s="1987"/>
      <c r="AV224" s="1987"/>
      <c r="AW224" s="1987"/>
      <c r="AX224" s="1987"/>
      <c r="AY224" s="1987"/>
      <c r="AZ224" s="1987"/>
      <c r="BA224" s="1987"/>
      <c r="BB224" s="1987"/>
      <c r="BC224" s="1987"/>
      <c r="BD224" s="619"/>
      <c r="BE224" s="78"/>
      <c r="BF224" s="78"/>
      <c r="BG224" s="78"/>
    </row>
    <row r="225" spans="1:94" ht="37.35" hidden="1" customHeight="1" thickBot="1">
      <c r="A225" s="617"/>
      <c r="B225" s="623"/>
      <c r="C225" s="2162"/>
      <c r="D225" s="2162"/>
      <c r="E225" s="2162"/>
      <c r="F225" s="2162"/>
      <c r="G225" s="2162"/>
      <c r="H225" s="2162"/>
      <c r="I225" s="2162"/>
      <c r="J225" s="2162"/>
      <c r="K225" s="2162"/>
      <c r="L225" s="2162"/>
      <c r="M225" s="2162"/>
      <c r="N225" s="2162"/>
      <c r="O225" s="2162"/>
      <c r="P225" s="2162"/>
      <c r="Q225" s="2162"/>
      <c r="R225" s="2162"/>
      <c r="S225" s="2162"/>
      <c r="T225" s="2162"/>
      <c r="U225" s="2162"/>
      <c r="V225" s="2162"/>
      <c r="W225" s="2162"/>
      <c r="X225" s="2162"/>
      <c r="Y225" s="2162"/>
      <c r="Z225" s="2162"/>
      <c r="AA225" s="2162"/>
      <c r="AB225" s="2162"/>
      <c r="AC225" s="2162"/>
      <c r="AD225" s="2162"/>
      <c r="AE225" s="2162"/>
      <c r="AF225" s="2162"/>
      <c r="AG225" s="2162"/>
      <c r="AH225" s="2162"/>
      <c r="AI225" s="2162"/>
      <c r="AJ225" s="2162"/>
      <c r="AK225" s="2162"/>
      <c r="AL225" s="2162"/>
      <c r="AM225" s="2162"/>
      <c r="AN225" s="2162"/>
      <c r="AO225" s="2162"/>
      <c r="AP225" s="2162"/>
      <c r="AQ225" s="2162"/>
      <c r="AR225" s="2162"/>
      <c r="AS225" s="2162"/>
      <c r="AT225" s="2162"/>
      <c r="AU225" s="2162"/>
      <c r="AV225" s="2162"/>
      <c r="AW225" s="2162"/>
      <c r="AX225" s="2162"/>
      <c r="AY225" s="2162"/>
      <c r="AZ225" s="2162"/>
      <c r="BA225" s="2162"/>
      <c r="BB225" s="2162"/>
      <c r="BC225" s="2162"/>
      <c r="BD225" s="622"/>
      <c r="BE225" s="78"/>
      <c r="BF225" s="78"/>
      <c r="BG225" s="78"/>
    </row>
    <row r="226" spans="1:94" ht="25.5" customHeight="1">
      <c r="B226" s="157" t="s">
        <v>304</v>
      </c>
      <c r="C226" s="624"/>
      <c r="D226" s="624"/>
      <c r="E226" s="624"/>
      <c r="F226" s="624"/>
      <c r="G226" s="624"/>
      <c r="H226" s="624"/>
      <c r="I226" s="624"/>
      <c r="J226" s="624"/>
      <c r="K226" s="624"/>
      <c r="L226" s="624"/>
      <c r="M226" s="624"/>
      <c r="N226" s="624"/>
      <c r="O226" s="624"/>
      <c r="P226" s="624"/>
      <c r="Q226" s="624"/>
      <c r="R226" s="624"/>
      <c r="S226" s="624"/>
      <c r="T226" s="624"/>
      <c r="U226" s="624"/>
      <c r="V226" s="624"/>
      <c r="W226" s="624"/>
      <c r="X226" s="624"/>
      <c r="Y226" s="624"/>
      <c r="Z226" s="624"/>
      <c r="AA226" s="624"/>
      <c r="AB226" s="624"/>
      <c r="AC226" s="624"/>
      <c r="AD226" s="624"/>
      <c r="AE226" s="624"/>
      <c r="AF226" s="624"/>
      <c r="AG226" s="624"/>
      <c r="AH226" s="624"/>
      <c r="AI226" s="624"/>
      <c r="AJ226" s="624"/>
      <c r="AK226" s="624"/>
      <c r="AL226" s="624"/>
      <c r="AM226" s="624"/>
      <c r="AN226" s="624"/>
      <c r="AO226" s="624"/>
      <c r="AP226" s="624"/>
      <c r="AQ226" s="624"/>
      <c r="AR226" s="624"/>
      <c r="AS226" s="624"/>
      <c r="AT226" s="624"/>
      <c r="AU226" s="624"/>
      <c r="AV226" s="624"/>
      <c r="AW226" s="624"/>
      <c r="AX226" s="624"/>
      <c r="AY226" s="624"/>
      <c r="AZ226" s="624"/>
      <c r="BA226" s="624"/>
      <c r="BB226" s="624"/>
      <c r="BC226" s="624"/>
      <c r="BD226" s="624"/>
      <c r="BX226" s="625"/>
    </row>
    <row r="227" spans="1:94">
      <c r="BX227" s="625"/>
    </row>
    <row r="228" spans="1:94" ht="25.5" customHeight="1">
      <c r="B228" s="78"/>
      <c r="BX228" s="625"/>
    </row>
    <row r="229" spans="1:94" ht="19.5" customHeight="1">
      <c r="B229" s="152" t="s">
        <v>4494</v>
      </c>
      <c r="C229" s="78"/>
      <c r="D229" s="78"/>
      <c r="E229" s="78"/>
      <c r="F229" s="78"/>
      <c r="G229" s="78"/>
      <c r="H229" s="168"/>
      <c r="I229" s="78"/>
      <c r="J229" s="168"/>
      <c r="K229" s="168"/>
      <c r="L229" s="168"/>
      <c r="M229" s="168"/>
      <c r="N229" s="168"/>
      <c r="O229" s="168"/>
      <c r="P229" s="168"/>
      <c r="Q229" s="168"/>
      <c r="R229" s="168"/>
      <c r="S229" s="168"/>
      <c r="T229" s="168"/>
      <c r="U229" s="168"/>
      <c r="V229" s="168"/>
      <c r="W229" s="168"/>
      <c r="X229" s="168"/>
      <c r="Y229" s="168"/>
      <c r="Z229" s="168"/>
      <c r="AA229" s="168"/>
      <c r="AB229" s="168"/>
      <c r="AC229" s="168"/>
      <c r="AD229" s="168"/>
      <c r="AE229" s="168"/>
      <c r="AF229" s="168"/>
      <c r="AG229" s="168"/>
      <c r="AH229" s="168"/>
      <c r="AI229" s="168"/>
      <c r="AJ229" s="168"/>
      <c r="AK229" s="168"/>
      <c r="AL229" s="168"/>
      <c r="AM229" s="168"/>
      <c r="AN229" s="168"/>
      <c r="AO229" s="168"/>
      <c r="AP229" s="168"/>
      <c r="AQ229" s="168"/>
      <c r="AR229" s="168"/>
      <c r="AS229" s="168"/>
      <c r="AT229" s="168"/>
      <c r="AU229" s="168"/>
      <c r="AV229" s="168"/>
      <c r="AW229" s="168"/>
      <c r="AX229" s="168"/>
      <c r="AY229" s="168"/>
      <c r="AZ229" s="168"/>
      <c r="BA229" s="168"/>
      <c r="BB229" s="168"/>
      <c r="BC229" s="168"/>
      <c r="BD229" s="168"/>
      <c r="BE229" s="78"/>
      <c r="BF229" s="78"/>
      <c r="BG229" s="78"/>
      <c r="BH229" s="161"/>
      <c r="BI229" s="161"/>
      <c r="BJ229" s="161"/>
      <c r="BK229" s="161"/>
      <c r="BL229" s="161"/>
      <c r="BM229" s="161"/>
      <c r="BN229" s="161"/>
      <c r="BO229" s="161"/>
      <c r="BP229" s="161"/>
      <c r="BQ229" s="161"/>
      <c r="BR229" s="161"/>
      <c r="BS229" s="161"/>
      <c r="BT229" s="161"/>
      <c r="BU229" s="161"/>
      <c r="BV229" s="161"/>
      <c r="BW229" s="161"/>
      <c r="BX229" s="161"/>
      <c r="BY229" s="616"/>
      <c r="BZ229" s="161"/>
      <c r="CA229" s="161"/>
      <c r="CB229" s="161"/>
      <c r="CC229" s="161"/>
      <c r="CD229" s="161"/>
      <c r="CE229" s="161"/>
      <c r="CF229" s="161"/>
      <c r="CG229" s="161"/>
      <c r="CH229" s="161"/>
      <c r="CI229" s="161"/>
      <c r="CJ229" s="161"/>
      <c r="CK229" s="161"/>
      <c r="CL229" s="161"/>
      <c r="CM229" s="161"/>
      <c r="CN229" s="161"/>
      <c r="CO229" s="161"/>
      <c r="CP229" s="161"/>
    </row>
    <row r="230" spans="1:94" ht="25.5" customHeight="1" thickBot="1">
      <c r="B230" s="156" t="s">
        <v>4314</v>
      </c>
      <c r="C230" s="78"/>
      <c r="D230" s="78"/>
      <c r="E230" s="78"/>
      <c r="F230" s="78"/>
      <c r="G230" s="168"/>
      <c r="H230" s="168"/>
      <c r="I230" s="156"/>
      <c r="J230" s="168"/>
      <c r="K230" s="168"/>
      <c r="L230" s="168"/>
      <c r="M230" s="168"/>
      <c r="N230" s="168"/>
      <c r="O230" s="168"/>
      <c r="P230" s="168"/>
      <c r="Q230" s="168"/>
      <c r="R230" s="168"/>
      <c r="S230" s="168"/>
      <c r="T230" s="168"/>
      <c r="U230" s="168"/>
      <c r="V230" s="168"/>
      <c r="W230" s="168"/>
      <c r="X230" s="168"/>
      <c r="Y230" s="168"/>
      <c r="Z230" s="168"/>
      <c r="AA230" s="168"/>
      <c r="AB230" s="168"/>
      <c r="AC230" s="168"/>
      <c r="AD230" s="168"/>
      <c r="AE230" s="168"/>
      <c r="AF230" s="168"/>
      <c r="AG230" s="168"/>
      <c r="AH230" s="168"/>
      <c r="AI230" s="168"/>
      <c r="AJ230" s="168"/>
      <c r="AK230" s="168"/>
      <c r="AL230" s="168"/>
      <c r="AM230" s="168"/>
      <c r="AN230" s="168"/>
      <c r="AO230" s="168"/>
      <c r="AP230" s="168"/>
      <c r="AQ230" s="168"/>
      <c r="AR230" s="168"/>
      <c r="AS230" s="168"/>
      <c r="AT230" s="168"/>
      <c r="AU230" s="168"/>
      <c r="AV230" s="168"/>
      <c r="AW230" s="168"/>
      <c r="AX230" s="168"/>
      <c r="AY230" s="168"/>
      <c r="AZ230" s="168"/>
      <c r="BA230" s="168"/>
      <c r="BB230" s="168"/>
      <c r="BC230" s="168"/>
      <c r="BD230" s="168"/>
      <c r="BE230" s="78"/>
      <c r="BF230" s="78"/>
      <c r="BG230" s="78"/>
      <c r="BH230" s="161"/>
      <c r="BI230" s="161"/>
      <c r="BJ230" s="161"/>
      <c r="BK230" s="161"/>
      <c r="BL230" s="161"/>
      <c r="BM230" s="161"/>
      <c r="BN230" s="161"/>
      <c r="BO230" s="161"/>
      <c r="BP230" s="161"/>
      <c r="BQ230" s="161"/>
      <c r="BR230" s="161"/>
      <c r="BS230" s="161"/>
      <c r="BT230" s="161"/>
      <c r="BU230" s="161"/>
      <c r="BV230" s="161"/>
      <c r="BW230" s="161"/>
      <c r="BX230" s="161"/>
      <c r="BY230" s="616"/>
      <c r="BZ230" s="161"/>
      <c r="CA230" s="161"/>
      <c r="CB230" s="161"/>
      <c r="CC230" s="161"/>
      <c r="CD230" s="161"/>
      <c r="CE230" s="161"/>
      <c r="CF230" s="161"/>
      <c r="CG230" s="161"/>
      <c r="CH230" s="161"/>
      <c r="CI230" s="161"/>
      <c r="CJ230" s="161"/>
      <c r="CK230" s="161"/>
      <c r="CL230" s="161"/>
      <c r="CM230" s="161"/>
      <c r="CN230" s="161"/>
      <c r="CO230" s="161"/>
      <c r="CP230" s="161"/>
    </row>
    <row r="231" spans="1:94" ht="29.25" customHeight="1">
      <c r="B231" s="2163" t="s">
        <v>302</v>
      </c>
      <c r="C231" s="2164"/>
      <c r="D231" s="2164"/>
      <c r="E231" s="2164"/>
      <c r="F231" s="2164"/>
      <c r="G231" s="2164"/>
      <c r="H231" s="2164"/>
      <c r="I231" s="2164"/>
      <c r="J231" s="2164"/>
      <c r="K231" s="2164"/>
      <c r="L231" s="2164"/>
      <c r="M231" s="2164"/>
      <c r="N231" s="2164"/>
      <c r="O231" s="2164"/>
      <c r="P231" s="2164"/>
      <c r="Q231" s="2164"/>
      <c r="R231" s="2164"/>
      <c r="S231" s="2164"/>
      <c r="T231" s="2164"/>
      <c r="U231" s="2164"/>
      <c r="V231" s="2164"/>
      <c r="W231" s="2164"/>
      <c r="X231" s="2164"/>
      <c r="Y231" s="2164"/>
      <c r="Z231" s="2164"/>
      <c r="AA231" s="2164"/>
      <c r="AB231" s="2164"/>
      <c r="AC231" s="2164"/>
      <c r="AD231" s="2164"/>
      <c r="AE231" s="2164"/>
      <c r="AF231" s="2164"/>
      <c r="AG231" s="2164"/>
      <c r="AH231" s="2164"/>
      <c r="AI231" s="2164"/>
      <c r="AJ231" s="2164"/>
      <c r="AK231" s="2164"/>
      <c r="AL231" s="2164"/>
      <c r="AM231" s="2164"/>
      <c r="AN231" s="2164"/>
      <c r="AO231" s="2164"/>
      <c r="AP231" s="2164"/>
      <c r="AQ231" s="2164"/>
      <c r="AR231" s="2164"/>
      <c r="AS231" s="2164"/>
      <c r="AT231" s="2164"/>
      <c r="AU231" s="2164"/>
      <c r="AV231" s="2164"/>
      <c r="AW231" s="2164"/>
      <c r="AX231" s="2164"/>
      <c r="AY231" s="2164"/>
      <c r="AZ231" s="2164"/>
      <c r="BA231" s="2164"/>
      <c r="BB231" s="2164"/>
      <c r="BC231" s="2164"/>
      <c r="BD231" s="2165"/>
      <c r="BE231" s="78"/>
      <c r="BF231" s="78"/>
      <c r="BG231" s="78"/>
    </row>
    <row r="232" spans="1:94" ht="36.6" customHeight="1">
      <c r="A232" s="617"/>
      <c r="B232" s="626"/>
      <c r="C232" s="2166" t="s">
        <v>7276</v>
      </c>
      <c r="D232" s="2166"/>
      <c r="E232" s="2166"/>
      <c r="F232" s="2166"/>
      <c r="G232" s="2166"/>
      <c r="H232" s="2166"/>
      <c r="I232" s="2166"/>
      <c r="J232" s="2166"/>
      <c r="K232" s="2166"/>
      <c r="L232" s="2166"/>
      <c r="M232" s="2166"/>
      <c r="N232" s="2166"/>
      <c r="O232" s="2166"/>
      <c r="P232" s="2166"/>
      <c r="Q232" s="2166"/>
      <c r="R232" s="2166"/>
      <c r="S232" s="2166"/>
      <c r="T232" s="2166"/>
      <c r="U232" s="2166"/>
      <c r="V232" s="2166"/>
      <c r="W232" s="2166"/>
      <c r="X232" s="2166"/>
      <c r="Y232" s="2166"/>
      <c r="Z232" s="2166"/>
      <c r="AA232" s="2166"/>
      <c r="AB232" s="2166"/>
      <c r="AC232" s="2166"/>
      <c r="AD232" s="2166"/>
      <c r="AE232" s="2166"/>
      <c r="AF232" s="2166"/>
      <c r="AG232" s="2166"/>
      <c r="AH232" s="2166"/>
      <c r="AI232" s="2166"/>
      <c r="AJ232" s="2166"/>
      <c r="AK232" s="2166"/>
      <c r="AL232" s="2166"/>
      <c r="AM232" s="2166"/>
      <c r="AN232" s="2166"/>
      <c r="AO232" s="2166"/>
      <c r="AP232" s="2166"/>
      <c r="AQ232" s="2166"/>
      <c r="AR232" s="2166"/>
      <c r="AS232" s="2166"/>
      <c r="AT232" s="2166"/>
      <c r="AU232" s="2166"/>
      <c r="AV232" s="2166"/>
      <c r="AW232" s="2166"/>
      <c r="AX232" s="2166"/>
      <c r="AY232" s="2166"/>
      <c r="AZ232" s="2166"/>
      <c r="BA232" s="2166"/>
      <c r="BB232" s="2166"/>
      <c r="BC232" s="2166"/>
      <c r="BD232" s="627"/>
      <c r="BE232" s="78"/>
      <c r="BF232" s="78"/>
      <c r="BG232" s="78"/>
    </row>
    <row r="233" spans="1:94" ht="37.35" customHeight="1">
      <c r="A233" s="617"/>
      <c r="B233" s="618"/>
      <c r="C233" s="2167"/>
      <c r="D233" s="2167"/>
      <c r="E233" s="2167"/>
      <c r="F233" s="2167"/>
      <c r="G233" s="2167"/>
      <c r="H233" s="2167"/>
      <c r="I233" s="2167"/>
      <c r="J233" s="2167"/>
      <c r="K233" s="2167"/>
      <c r="L233" s="2167"/>
      <c r="M233" s="2167"/>
      <c r="N233" s="2167"/>
      <c r="O233" s="2167"/>
      <c r="P233" s="2167"/>
      <c r="Q233" s="2167"/>
      <c r="R233" s="2167"/>
      <c r="S233" s="2167"/>
      <c r="T233" s="2167"/>
      <c r="U233" s="2167"/>
      <c r="V233" s="2167"/>
      <c r="W233" s="2167"/>
      <c r="X233" s="2167"/>
      <c r="Y233" s="2167"/>
      <c r="Z233" s="2167"/>
      <c r="AA233" s="2167"/>
      <c r="AB233" s="2167"/>
      <c r="AC233" s="2167"/>
      <c r="AD233" s="2167"/>
      <c r="AE233" s="2167"/>
      <c r="AF233" s="2167"/>
      <c r="AG233" s="2167"/>
      <c r="AH233" s="2167"/>
      <c r="AI233" s="2167"/>
      <c r="AJ233" s="2167"/>
      <c r="AK233" s="2167"/>
      <c r="AL233" s="2167"/>
      <c r="AM233" s="2167"/>
      <c r="AN233" s="2167"/>
      <c r="AO233" s="2167"/>
      <c r="AP233" s="2167"/>
      <c r="AQ233" s="2167"/>
      <c r="AR233" s="2167"/>
      <c r="AS233" s="2167"/>
      <c r="AT233" s="2167"/>
      <c r="AU233" s="2167"/>
      <c r="AV233" s="2167"/>
      <c r="AW233" s="2167"/>
      <c r="AX233" s="2167"/>
      <c r="AY233" s="2167"/>
      <c r="AZ233" s="2167"/>
      <c r="BA233" s="2167"/>
      <c r="BB233" s="2167"/>
      <c r="BC233" s="2167"/>
      <c r="BD233" s="619"/>
      <c r="BE233" s="78"/>
      <c r="BF233" s="78"/>
      <c r="BG233" s="78"/>
    </row>
    <row r="234" spans="1:94" ht="37.35" customHeight="1">
      <c r="A234" s="617"/>
      <c r="B234" s="618"/>
      <c r="C234" s="2167"/>
      <c r="D234" s="2167"/>
      <c r="E234" s="2167"/>
      <c r="F234" s="2167"/>
      <c r="G234" s="2167"/>
      <c r="H234" s="2167"/>
      <c r="I234" s="2167"/>
      <c r="J234" s="2167"/>
      <c r="K234" s="2167"/>
      <c r="L234" s="2167"/>
      <c r="M234" s="2167"/>
      <c r="N234" s="2167"/>
      <c r="O234" s="2167"/>
      <c r="P234" s="2167"/>
      <c r="Q234" s="2167"/>
      <c r="R234" s="2167"/>
      <c r="S234" s="2167"/>
      <c r="T234" s="2167"/>
      <c r="U234" s="2167"/>
      <c r="V234" s="2167"/>
      <c r="W234" s="2167"/>
      <c r="X234" s="2167"/>
      <c r="Y234" s="2167"/>
      <c r="Z234" s="2167"/>
      <c r="AA234" s="2167"/>
      <c r="AB234" s="2167"/>
      <c r="AC234" s="2167"/>
      <c r="AD234" s="2167"/>
      <c r="AE234" s="2167"/>
      <c r="AF234" s="2167"/>
      <c r="AG234" s="2167"/>
      <c r="AH234" s="2167"/>
      <c r="AI234" s="2167"/>
      <c r="AJ234" s="2167"/>
      <c r="AK234" s="2167"/>
      <c r="AL234" s="2167"/>
      <c r="AM234" s="2167"/>
      <c r="AN234" s="2167"/>
      <c r="AO234" s="2167"/>
      <c r="AP234" s="2167"/>
      <c r="AQ234" s="2167"/>
      <c r="AR234" s="2167"/>
      <c r="AS234" s="2167"/>
      <c r="AT234" s="2167"/>
      <c r="AU234" s="2167"/>
      <c r="AV234" s="2167"/>
      <c r="AW234" s="2167"/>
      <c r="AX234" s="2167"/>
      <c r="AY234" s="2167"/>
      <c r="AZ234" s="2167"/>
      <c r="BA234" s="2167"/>
      <c r="BB234" s="2167"/>
      <c r="BC234" s="2167"/>
      <c r="BD234" s="619"/>
      <c r="BE234" s="78"/>
      <c r="BF234" s="78"/>
      <c r="BG234" s="78"/>
    </row>
    <row r="235" spans="1:94" ht="37.35" customHeight="1">
      <c r="A235" s="617"/>
      <c r="B235" s="618"/>
      <c r="C235" s="2167"/>
      <c r="D235" s="2167"/>
      <c r="E235" s="2167"/>
      <c r="F235" s="2167"/>
      <c r="G235" s="2167"/>
      <c r="H235" s="2167"/>
      <c r="I235" s="2167"/>
      <c r="J235" s="2167"/>
      <c r="K235" s="2167"/>
      <c r="L235" s="2167"/>
      <c r="M235" s="2167"/>
      <c r="N235" s="2167"/>
      <c r="O235" s="2167"/>
      <c r="P235" s="2167"/>
      <c r="Q235" s="2167"/>
      <c r="R235" s="2167"/>
      <c r="S235" s="2167"/>
      <c r="T235" s="2167"/>
      <c r="U235" s="2167"/>
      <c r="V235" s="2167"/>
      <c r="W235" s="2167"/>
      <c r="X235" s="2167"/>
      <c r="Y235" s="2167"/>
      <c r="Z235" s="2167"/>
      <c r="AA235" s="2167"/>
      <c r="AB235" s="2167"/>
      <c r="AC235" s="2167"/>
      <c r="AD235" s="2167"/>
      <c r="AE235" s="2167"/>
      <c r="AF235" s="2167"/>
      <c r="AG235" s="2167"/>
      <c r="AH235" s="2167"/>
      <c r="AI235" s="2167"/>
      <c r="AJ235" s="2167"/>
      <c r="AK235" s="2167"/>
      <c r="AL235" s="2167"/>
      <c r="AM235" s="2167"/>
      <c r="AN235" s="2167"/>
      <c r="AO235" s="2167"/>
      <c r="AP235" s="2167"/>
      <c r="AQ235" s="2167"/>
      <c r="AR235" s="2167"/>
      <c r="AS235" s="2167"/>
      <c r="AT235" s="2167"/>
      <c r="AU235" s="2167"/>
      <c r="AV235" s="2167"/>
      <c r="AW235" s="2167"/>
      <c r="AX235" s="2167"/>
      <c r="AY235" s="2167"/>
      <c r="AZ235" s="2167"/>
      <c r="BA235" s="2167"/>
      <c r="BB235" s="2167"/>
      <c r="BC235" s="2167"/>
      <c r="BD235" s="619"/>
      <c r="BE235" s="78"/>
      <c r="BF235" s="78"/>
      <c r="BG235" s="78"/>
    </row>
    <row r="236" spans="1:94" ht="37.35" customHeight="1">
      <c r="A236" s="617"/>
      <c r="B236" s="618"/>
      <c r="C236" s="2167"/>
      <c r="D236" s="2167"/>
      <c r="E236" s="2167"/>
      <c r="F236" s="2167"/>
      <c r="G236" s="2167"/>
      <c r="H236" s="2167"/>
      <c r="I236" s="2167"/>
      <c r="J236" s="2167"/>
      <c r="K236" s="2167"/>
      <c r="L236" s="2167"/>
      <c r="M236" s="2167"/>
      <c r="N236" s="2167"/>
      <c r="O236" s="2167"/>
      <c r="P236" s="2167"/>
      <c r="Q236" s="2167"/>
      <c r="R236" s="2167"/>
      <c r="S236" s="2167"/>
      <c r="T236" s="2167"/>
      <c r="U236" s="2167"/>
      <c r="V236" s="2167"/>
      <c r="W236" s="2167"/>
      <c r="X236" s="2167"/>
      <c r="Y236" s="2167"/>
      <c r="Z236" s="2167"/>
      <c r="AA236" s="2167"/>
      <c r="AB236" s="2167"/>
      <c r="AC236" s="2167"/>
      <c r="AD236" s="2167"/>
      <c r="AE236" s="2167"/>
      <c r="AF236" s="2167"/>
      <c r="AG236" s="2167"/>
      <c r="AH236" s="2167"/>
      <c r="AI236" s="2167"/>
      <c r="AJ236" s="2167"/>
      <c r="AK236" s="2167"/>
      <c r="AL236" s="2167"/>
      <c r="AM236" s="2167"/>
      <c r="AN236" s="2167"/>
      <c r="AO236" s="2167"/>
      <c r="AP236" s="2167"/>
      <c r="AQ236" s="2167"/>
      <c r="AR236" s="2167"/>
      <c r="AS236" s="2167"/>
      <c r="AT236" s="2167"/>
      <c r="AU236" s="2167"/>
      <c r="AV236" s="2167"/>
      <c r="AW236" s="2167"/>
      <c r="AX236" s="2167"/>
      <c r="AY236" s="2167"/>
      <c r="AZ236" s="2167"/>
      <c r="BA236" s="2167"/>
      <c r="BB236" s="2167"/>
      <c r="BC236" s="2167"/>
      <c r="BD236" s="619"/>
      <c r="BE236" s="78"/>
      <c r="BF236" s="78"/>
      <c r="BG236" s="78"/>
    </row>
    <row r="237" spans="1:94" ht="37.35" customHeight="1">
      <c r="A237" s="617"/>
      <c r="B237" s="618"/>
      <c r="C237" s="2167"/>
      <c r="D237" s="2167"/>
      <c r="E237" s="2167"/>
      <c r="F237" s="2167"/>
      <c r="G237" s="2167"/>
      <c r="H237" s="2167"/>
      <c r="I237" s="2167"/>
      <c r="J237" s="2167"/>
      <c r="K237" s="2167"/>
      <c r="L237" s="2167"/>
      <c r="M237" s="2167"/>
      <c r="N237" s="2167"/>
      <c r="O237" s="2167"/>
      <c r="P237" s="2167"/>
      <c r="Q237" s="2167"/>
      <c r="R237" s="2167"/>
      <c r="S237" s="2167"/>
      <c r="T237" s="2167"/>
      <c r="U237" s="2167"/>
      <c r="V237" s="2167"/>
      <c r="W237" s="2167"/>
      <c r="X237" s="2167"/>
      <c r="Y237" s="2167"/>
      <c r="Z237" s="2167"/>
      <c r="AA237" s="2167"/>
      <c r="AB237" s="2167"/>
      <c r="AC237" s="2167"/>
      <c r="AD237" s="2167"/>
      <c r="AE237" s="2167"/>
      <c r="AF237" s="2167"/>
      <c r="AG237" s="2167"/>
      <c r="AH237" s="2167"/>
      <c r="AI237" s="2167"/>
      <c r="AJ237" s="2167"/>
      <c r="AK237" s="2167"/>
      <c r="AL237" s="2167"/>
      <c r="AM237" s="2167"/>
      <c r="AN237" s="2167"/>
      <c r="AO237" s="2167"/>
      <c r="AP237" s="2167"/>
      <c r="AQ237" s="2167"/>
      <c r="AR237" s="2167"/>
      <c r="AS237" s="2167"/>
      <c r="AT237" s="2167"/>
      <c r="AU237" s="2167"/>
      <c r="AV237" s="2167"/>
      <c r="AW237" s="2167"/>
      <c r="AX237" s="2167"/>
      <c r="AY237" s="2167"/>
      <c r="AZ237" s="2167"/>
      <c r="BA237" s="2167"/>
      <c r="BB237" s="2167"/>
      <c r="BC237" s="2167"/>
      <c r="BD237" s="619"/>
      <c r="BE237" s="78"/>
      <c r="BF237" s="78"/>
      <c r="BG237" s="78"/>
    </row>
    <row r="238" spans="1:94" ht="37.35" customHeight="1">
      <c r="A238" s="617"/>
      <c r="B238" s="618"/>
      <c r="C238" s="2167"/>
      <c r="D238" s="2167"/>
      <c r="E238" s="2167"/>
      <c r="F238" s="2167"/>
      <c r="G238" s="2167"/>
      <c r="H238" s="2167"/>
      <c r="I238" s="2167"/>
      <c r="J238" s="2167"/>
      <c r="K238" s="2167"/>
      <c r="L238" s="2167"/>
      <c r="M238" s="2167"/>
      <c r="N238" s="2167"/>
      <c r="O238" s="2167"/>
      <c r="P238" s="2167"/>
      <c r="Q238" s="2167"/>
      <c r="R238" s="2167"/>
      <c r="S238" s="2167"/>
      <c r="T238" s="2167"/>
      <c r="U238" s="2167"/>
      <c r="V238" s="2167"/>
      <c r="W238" s="2167"/>
      <c r="X238" s="2167"/>
      <c r="Y238" s="2167"/>
      <c r="Z238" s="2167"/>
      <c r="AA238" s="2167"/>
      <c r="AB238" s="2167"/>
      <c r="AC238" s="2167"/>
      <c r="AD238" s="2167"/>
      <c r="AE238" s="2167"/>
      <c r="AF238" s="2167"/>
      <c r="AG238" s="2167"/>
      <c r="AH238" s="2167"/>
      <c r="AI238" s="2167"/>
      <c r="AJ238" s="2167"/>
      <c r="AK238" s="2167"/>
      <c r="AL238" s="2167"/>
      <c r="AM238" s="2167"/>
      <c r="AN238" s="2167"/>
      <c r="AO238" s="2167"/>
      <c r="AP238" s="2167"/>
      <c r="AQ238" s="2167"/>
      <c r="AR238" s="2167"/>
      <c r="AS238" s="2167"/>
      <c r="AT238" s="2167"/>
      <c r="AU238" s="2167"/>
      <c r="AV238" s="2167"/>
      <c r="AW238" s="2167"/>
      <c r="AX238" s="2167"/>
      <c r="AY238" s="2167"/>
      <c r="AZ238" s="2167"/>
      <c r="BA238" s="2167"/>
      <c r="BB238" s="2167"/>
      <c r="BC238" s="2167"/>
      <c r="BD238" s="619"/>
      <c r="BE238" s="78"/>
      <c r="BF238" s="78"/>
      <c r="BG238" s="78"/>
    </row>
    <row r="239" spans="1:94" ht="37.35" customHeight="1" thickBot="1">
      <c r="A239" s="617"/>
      <c r="B239" s="618"/>
      <c r="C239" s="2167"/>
      <c r="D239" s="2167"/>
      <c r="E239" s="2167"/>
      <c r="F239" s="2167"/>
      <c r="G239" s="2167"/>
      <c r="H239" s="2167"/>
      <c r="I239" s="2167"/>
      <c r="J239" s="2167"/>
      <c r="K239" s="2167"/>
      <c r="L239" s="2167"/>
      <c r="M239" s="2167"/>
      <c r="N239" s="2167"/>
      <c r="O239" s="2167"/>
      <c r="P239" s="2167"/>
      <c r="Q239" s="2167"/>
      <c r="R239" s="2167"/>
      <c r="S239" s="2167"/>
      <c r="T239" s="2167"/>
      <c r="U239" s="2167"/>
      <c r="V239" s="2167"/>
      <c r="W239" s="2167"/>
      <c r="X239" s="2167"/>
      <c r="Y239" s="2167"/>
      <c r="Z239" s="2167"/>
      <c r="AA239" s="2167"/>
      <c r="AB239" s="2167"/>
      <c r="AC239" s="2167"/>
      <c r="AD239" s="2167"/>
      <c r="AE239" s="2167"/>
      <c r="AF239" s="2167"/>
      <c r="AG239" s="2167"/>
      <c r="AH239" s="2167"/>
      <c r="AI239" s="2167"/>
      <c r="AJ239" s="2167"/>
      <c r="AK239" s="2167"/>
      <c r="AL239" s="2167"/>
      <c r="AM239" s="2167"/>
      <c r="AN239" s="2167"/>
      <c r="AO239" s="2167"/>
      <c r="AP239" s="2167"/>
      <c r="AQ239" s="2167"/>
      <c r="AR239" s="2167"/>
      <c r="AS239" s="2167"/>
      <c r="AT239" s="2167"/>
      <c r="AU239" s="2167"/>
      <c r="AV239" s="2167"/>
      <c r="AW239" s="2167"/>
      <c r="AX239" s="2167"/>
      <c r="AY239" s="2167"/>
      <c r="AZ239" s="2167"/>
      <c r="BA239" s="2167"/>
      <c r="BB239" s="2167"/>
      <c r="BC239" s="2167"/>
      <c r="BD239" s="619"/>
      <c r="BE239" s="78"/>
      <c r="BF239" s="78"/>
      <c r="BG239" s="78"/>
    </row>
    <row r="240" spans="1:94" ht="37.35" hidden="1" customHeight="1">
      <c r="A240" s="617"/>
      <c r="B240" s="618"/>
      <c r="C240" s="2167" t="s">
        <v>6</v>
      </c>
      <c r="D240" s="2167"/>
      <c r="E240" s="2167"/>
      <c r="F240" s="2167"/>
      <c r="G240" s="2167"/>
      <c r="H240" s="2167"/>
      <c r="I240" s="2167"/>
      <c r="J240" s="2167"/>
      <c r="K240" s="2167"/>
      <c r="L240" s="2167"/>
      <c r="M240" s="2167"/>
      <c r="N240" s="2167"/>
      <c r="O240" s="2167"/>
      <c r="P240" s="2167"/>
      <c r="Q240" s="2167"/>
      <c r="R240" s="2167"/>
      <c r="S240" s="2167"/>
      <c r="T240" s="2167"/>
      <c r="U240" s="2167"/>
      <c r="V240" s="2167"/>
      <c r="W240" s="2167"/>
      <c r="X240" s="2167"/>
      <c r="Y240" s="2167"/>
      <c r="Z240" s="2167"/>
      <c r="AA240" s="2167"/>
      <c r="AB240" s="2167"/>
      <c r="AC240" s="2167"/>
      <c r="AD240" s="2167"/>
      <c r="AE240" s="2167"/>
      <c r="AF240" s="2167"/>
      <c r="AG240" s="2167"/>
      <c r="AH240" s="2167"/>
      <c r="AI240" s="2167"/>
      <c r="AJ240" s="2167"/>
      <c r="AK240" s="2167"/>
      <c r="AL240" s="2167"/>
      <c r="AM240" s="2167"/>
      <c r="AN240" s="2167"/>
      <c r="AO240" s="2167"/>
      <c r="AP240" s="2167"/>
      <c r="AQ240" s="2167"/>
      <c r="AR240" s="2167"/>
      <c r="AS240" s="2167"/>
      <c r="AT240" s="2167"/>
      <c r="AU240" s="2167"/>
      <c r="AV240" s="2167"/>
      <c r="AW240" s="2167"/>
      <c r="AX240" s="2167"/>
      <c r="AY240" s="2167"/>
      <c r="AZ240" s="2167"/>
      <c r="BA240" s="2167"/>
      <c r="BB240" s="2167"/>
      <c r="BC240" s="2167"/>
      <c r="BD240" s="619"/>
      <c r="BE240" s="78"/>
      <c r="BF240" s="78"/>
      <c r="BG240" s="78"/>
    </row>
    <row r="241" spans="1:59" ht="37.35" hidden="1" customHeight="1">
      <c r="A241" s="617"/>
      <c r="B241" s="618"/>
      <c r="C241" s="2167" t="s">
        <v>6</v>
      </c>
      <c r="D241" s="2167"/>
      <c r="E241" s="2167"/>
      <c r="F241" s="2167"/>
      <c r="G241" s="2167"/>
      <c r="H241" s="2167"/>
      <c r="I241" s="2167"/>
      <c r="J241" s="2167"/>
      <c r="K241" s="2167"/>
      <c r="L241" s="2167"/>
      <c r="M241" s="2167"/>
      <c r="N241" s="2167"/>
      <c r="O241" s="2167"/>
      <c r="P241" s="2167"/>
      <c r="Q241" s="2167"/>
      <c r="R241" s="2167"/>
      <c r="S241" s="2167"/>
      <c r="T241" s="2167"/>
      <c r="U241" s="2167"/>
      <c r="V241" s="2167"/>
      <c r="W241" s="2167"/>
      <c r="X241" s="2167"/>
      <c r="Y241" s="2167"/>
      <c r="Z241" s="2167"/>
      <c r="AA241" s="2167"/>
      <c r="AB241" s="2167"/>
      <c r="AC241" s="2167"/>
      <c r="AD241" s="2167"/>
      <c r="AE241" s="2167"/>
      <c r="AF241" s="2167"/>
      <c r="AG241" s="2167"/>
      <c r="AH241" s="2167"/>
      <c r="AI241" s="2167"/>
      <c r="AJ241" s="2167"/>
      <c r="AK241" s="2167"/>
      <c r="AL241" s="2167"/>
      <c r="AM241" s="2167"/>
      <c r="AN241" s="2167"/>
      <c r="AO241" s="2167"/>
      <c r="AP241" s="2167"/>
      <c r="AQ241" s="2167"/>
      <c r="AR241" s="2167"/>
      <c r="AS241" s="2167"/>
      <c r="AT241" s="2167"/>
      <c r="AU241" s="2167"/>
      <c r="AV241" s="2167"/>
      <c r="AW241" s="2167"/>
      <c r="AX241" s="2167"/>
      <c r="AY241" s="2167"/>
      <c r="AZ241" s="2167"/>
      <c r="BA241" s="2167"/>
      <c r="BB241" s="2167"/>
      <c r="BC241" s="2167"/>
      <c r="BD241" s="619"/>
      <c r="BE241" s="78"/>
      <c r="BF241" s="78"/>
      <c r="BG241" s="78"/>
    </row>
    <row r="242" spans="1:59" ht="37.35" hidden="1" customHeight="1">
      <c r="A242" s="617"/>
      <c r="B242" s="618"/>
      <c r="C242" s="2167" t="s">
        <v>6</v>
      </c>
      <c r="D242" s="2167"/>
      <c r="E242" s="2167"/>
      <c r="F242" s="2167"/>
      <c r="G242" s="2167"/>
      <c r="H242" s="2167"/>
      <c r="I242" s="2167"/>
      <c r="J242" s="2167"/>
      <c r="K242" s="2167"/>
      <c r="L242" s="2167"/>
      <c r="M242" s="2167"/>
      <c r="N242" s="2167"/>
      <c r="O242" s="2167"/>
      <c r="P242" s="2167"/>
      <c r="Q242" s="2167"/>
      <c r="R242" s="2167"/>
      <c r="S242" s="2167"/>
      <c r="T242" s="2167"/>
      <c r="U242" s="2167"/>
      <c r="V242" s="2167"/>
      <c r="W242" s="2167"/>
      <c r="X242" s="2167"/>
      <c r="Y242" s="2167"/>
      <c r="Z242" s="2167"/>
      <c r="AA242" s="2167"/>
      <c r="AB242" s="2167"/>
      <c r="AC242" s="2167"/>
      <c r="AD242" s="2167"/>
      <c r="AE242" s="2167"/>
      <c r="AF242" s="2167"/>
      <c r="AG242" s="2167"/>
      <c r="AH242" s="2167"/>
      <c r="AI242" s="2167"/>
      <c r="AJ242" s="2167"/>
      <c r="AK242" s="2167"/>
      <c r="AL242" s="2167"/>
      <c r="AM242" s="2167"/>
      <c r="AN242" s="2167"/>
      <c r="AO242" s="2167"/>
      <c r="AP242" s="2167"/>
      <c r="AQ242" s="2167"/>
      <c r="AR242" s="2167"/>
      <c r="AS242" s="2167"/>
      <c r="AT242" s="2167"/>
      <c r="AU242" s="2167"/>
      <c r="AV242" s="2167"/>
      <c r="AW242" s="2167"/>
      <c r="AX242" s="2167"/>
      <c r="AY242" s="2167"/>
      <c r="AZ242" s="2167"/>
      <c r="BA242" s="2167"/>
      <c r="BB242" s="2167"/>
      <c r="BC242" s="2167"/>
      <c r="BD242" s="619"/>
      <c r="BE242" s="78"/>
      <c r="BF242" s="78"/>
      <c r="BG242" s="78"/>
    </row>
    <row r="243" spans="1:59" ht="37.35" hidden="1" customHeight="1">
      <c r="A243" s="617"/>
      <c r="B243" s="618"/>
      <c r="C243" s="2167" t="s">
        <v>6</v>
      </c>
      <c r="D243" s="2167"/>
      <c r="E243" s="2167"/>
      <c r="F243" s="2167"/>
      <c r="G243" s="2167"/>
      <c r="H243" s="2167"/>
      <c r="I243" s="2167"/>
      <c r="J243" s="2167"/>
      <c r="K243" s="2167"/>
      <c r="L243" s="2167"/>
      <c r="M243" s="2167"/>
      <c r="N243" s="2167"/>
      <c r="O243" s="2167"/>
      <c r="P243" s="2167"/>
      <c r="Q243" s="2167"/>
      <c r="R243" s="2167"/>
      <c r="S243" s="2167"/>
      <c r="T243" s="2167"/>
      <c r="U243" s="2167"/>
      <c r="V243" s="2167"/>
      <c r="W243" s="2167"/>
      <c r="X243" s="2167"/>
      <c r="Y243" s="2167"/>
      <c r="Z243" s="2167"/>
      <c r="AA243" s="2167"/>
      <c r="AB243" s="2167"/>
      <c r="AC243" s="2167"/>
      <c r="AD243" s="2167"/>
      <c r="AE243" s="2167"/>
      <c r="AF243" s="2167"/>
      <c r="AG243" s="2167"/>
      <c r="AH243" s="2167"/>
      <c r="AI243" s="2167"/>
      <c r="AJ243" s="2167"/>
      <c r="AK243" s="2167"/>
      <c r="AL243" s="2167"/>
      <c r="AM243" s="2167"/>
      <c r="AN243" s="2167"/>
      <c r="AO243" s="2167"/>
      <c r="AP243" s="2167"/>
      <c r="AQ243" s="2167"/>
      <c r="AR243" s="2167"/>
      <c r="AS243" s="2167"/>
      <c r="AT243" s="2167"/>
      <c r="AU243" s="2167"/>
      <c r="AV243" s="2167"/>
      <c r="AW243" s="2167"/>
      <c r="AX243" s="2167"/>
      <c r="AY243" s="2167"/>
      <c r="AZ243" s="2167"/>
      <c r="BA243" s="2167"/>
      <c r="BB243" s="2167"/>
      <c r="BC243" s="2167"/>
      <c r="BD243" s="619"/>
      <c r="BE243" s="78"/>
      <c r="BF243" s="78"/>
      <c r="BG243" s="78"/>
    </row>
    <row r="244" spans="1:59" ht="37.35" hidden="1" customHeight="1">
      <c r="A244" s="617"/>
      <c r="B244" s="618"/>
      <c r="C244" s="2167" t="s">
        <v>6</v>
      </c>
      <c r="D244" s="2167"/>
      <c r="E244" s="2167"/>
      <c r="F244" s="2167"/>
      <c r="G244" s="2167"/>
      <c r="H244" s="2167"/>
      <c r="I244" s="2167"/>
      <c r="J244" s="2167"/>
      <c r="K244" s="2167"/>
      <c r="L244" s="2167"/>
      <c r="M244" s="2167"/>
      <c r="N244" s="2167"/>
      <c r="O244" s="2167"/>
      <c r="P244" s="2167"/>
      <c r="Q244" s="2167"/>
      <c r="R244" s="2167"/>
      <c r="S244" s="2167"/>
      <c r="T244" s="2167"/>
      <c r="U244" s="2167"/>
      <c r="V244" s="2167"/>
      <c r="W244" s="2167"/>
      <c r="X244" s="2167"/>
      <c r="Y244" s="2167"/>
      <c r="Z244" s="2167"/>
      <c r="AA244" s="2167"/>
      <c r="AB244" s="2167"/>
      <c r="AC244" s="2167"/>
      <c r="AD244" s="2167"/>
      <c r="AE244" s="2167"/>
      <c r="AF244" s="2167"/>
      <c r="AG244" s="2167"/>
      <c r="AH244" s="2167"/>
      <c r="AI244" s="2167"/>
      <c r="AJ244" s="2167"/>
      <c r="AK244" s="2167"/>
      <c r="AL244" s="2167"/>
      <c r="AM244" s="2167"/>
      <c r="AN244" s="2167"/>
      <c r="AO244" s="2167"/>
      <c r="AP244" s="2167"/>
      <c r="AQ244" s="2167"/>
      <c r="AR244" s="2167"/>
      <c r="AS244" s="2167"/>
      <c r="AT244" s="2167"/>
      <c r="AU244" s="2167"/>
      <c r="AV244" s="2167"/>
      <c r="AW244" s="2167"/>
      <c r="AX244" s="2167"/>
      <c r="AY244" s="2167"/>
      <c r="AZ244" s="2167"/>
      <c r="BA244" s="2167"/>
      <c r="BB244" s="2167"/>
      <c r="BC244" s="2167"/>
      <c r="BD244" s="619"/>
      <c r="BE244" s="78"/>
      <c r="BF244" s="78"/>
      <c r="BG244" s="78"/>
    </row>
    <row r="245" spans="1:59" ht="37.35" hidden="1" customHeight="1">
      <c r="A245" s="617"/>
      <c r="B245" s="618"/>
      <c r="C245" s="2167" t="s">
        <v>6</v>
      </c>
      <c r="D245" s="2167"/>
      <c r="E245" s="2167"/>
      <c r="F245" s="2167"/>
      <c r="G245" s="2167"/>
      <c r="H245" s="2167"/>
      <c r="I245" s="2167"/>
      <c r="J245" s="2167"/>
      <c r="K245" s="2167"/>
      <c r="L245" s="2167"/>
      <c r="M245" s="2167"/>
      <c r="N245" s="2167"/>
      <c r="O245" s="2167"/>
      <c r="P245" s="2167"/>
      <c r="Q245" s="2167"/>
      <c r="R245" s="2167"/>
      <c r="S245" s="2167"/>
      <c r="T245" s="2167"/>
      <c r="U245" s="2167"/>
      <c r="V245" s="2167"/>
      <c r="W245" s="2167"/>
      <c r="X245" s="2167"/>
      <c r="Y245" s="2167"/>
      <c r="Z245" s="2167"/>
      <c r="AA245" s="2167"/>
      <c r="AB245" s="2167"/>
      <c r="AC245" s="2167"/>
      <c r="AD245" s="2167"/>
      <c r="AE245" s="2167"/>
      <c r="AF245" s="2167"/>
      <c r="AG245" s="2167"/>
      <c r="AH245" s="2167"/>
      <c r="AI245" s="2167"/>
      <c r="AJ245" s="2167"/>
      <c r="AK245" s="2167"/>
      <c r="AL245" s="2167"/>
      <c r="AM245" s="2167"/>
      <c r="AN245" s="2167"/>
      <c r="AO245" s="2167"/>
      <c r="AP245" s="2167"/>
      <c r="AQ245" s="2167"/>
      <c r="AR245" s="2167"/>
      <c r="AS245" s="2167"/>
      <c r="AT245" s="2167"/>
      <c r="AU245" s="2167"/>
      <c r="AV245" s="2167"/>
      <c r="AW245" s="2167"/>
      <c r="AX245" s="2167"/>
      <c r="AY245" s="2167"/>
      <c r="AZ245" s="2167"/>
      <c r="BA245" s="2167"/>
      <c r="BB245" s="2167"/>
      <c r="BC245" s="2167"/>
      <c r="BD245" s="619"/>
      <c r="BE245" s="78"/>
      <c r="BF245" s="78"/>
      <c r="BG245" s="78"/>
    </row>
    <row r="246" spans="1:59" ht="37.35" hidden="1" customHeight="1">
      <c r="A246" s="617"/>
      <c r="B246" s="618"/>
      <c r="C246" s="2167" t="s">
        <v>6</v>
      </c>
      <c r="D246" s="2167"/>
      <c r="E246" s="2167"/>
      <c r="F246" s="2167"/>
      <c r="G246" s="2167"/>
      <c r="H246" s="2167"/>
      <c r="I246" s="2167"/>
      <c r="J246" s="2167"/>
      <c r="K246" s="2167"/>
      <c r="L246" s="2167"/>
      <c r="M246" s="2167"/>
      <c r="N246" s="2167"/>
      <c r="O246" s="2167"/>
      <c r="P246" s="2167"/>
      <c r="Q246" s="2167"/>
      <c r="R246" s="2167"/>
      <c r="S246" s="2167"/>
      <c r="T246" s="2167"/>
      <c r="U246" s="2167"/>
      <c r="V246" s="2167"/>
      <c r="W246" s="2167"/>
      <c r="X246" s="2167"/>
      <c r="Y246" s="2167"/>
      <c r="Z246" s="2167"/>
      <c r="AA246" s="2167"/>
      <c r="AB246" s="2167"/>
      <c r="AC246" s="2167"/>
      <c r="AD246" s="2167"/>
      <c r="AE246" s="2167"/>
      <c r="AF246" s="2167"/>
      <c r="AG246" s="2167"/>
      <c r="AH246" s="2167"/>
      <c r="AI246" s="2167"/>
      <c r="AJ246" s="2167"/>
      <c r="AK246" s="2167"/>
      <c r="AL246" s="2167"/>
      <c r="AM246" s="2167"/>
      <c r="AN246" s="2167"/>
      <c r="AO246" s="2167"/>
      <c r="AP246" s="2167"/>
      <c r="AQ246" s="2167"/>
      <c r="AR246" s="2167"/>
      <c r="AS246" s="2167"/>
      <c r="AT246" s="2167"/>
      <c r="AU246" s="2167"/>
      <c r="AV246" s="2167"/>
      <c r="AW246" s="2167"/>
      <c r="AX246" s="2167"/>
      <c r="AY246" s="2167"/>
      <c r="AZ246" s="2167"/>
      <c r="BA246" s="2167"/>
      <c r="BB246" s="2167"/>
      <c r="BC246" s="2167"/>
      <c r="BD246" s="619"/>
      <c r="BE246" s="78"/>
      <c r="BF246" s="78"/>
      <c r="BG246" s="78"/>
    </row>
    <row r="247" spans="1:59" ht="37.35" hidden="1" customHeight="1" thickBot="1">
      <c r="A247" s="617"/>
      <c r="B247" s="618"/>
      <c r="C247" s="2167" t="s">
        <v>6</v>
      </c>
      <c r="D247" s="2167"/>
      <c r="E247" s="2167"/>
      <c r="F247" s="2167"/>
      <c r="G247" s="2167"/>
      <c r="H247" s="2167"/>
      <c r="I247" s="2167"/>
      <c r="J247" s="2167"/>
      <c r="K247" s="2167"/>
      <c r="L247" s="2167"/>
      <c r="M247" s="2167"/>
      <c r="N247" s="2167"/>
      <c r="O247" s="2167"/>
      <c r="P247" s="2167"/>
      <c r="Q247" s="2167"/>
      <c r="R247" s="2167"/>
      <c r="S247" s="2167"/>
      <c r="T247" s="2167"/>
      <c r="U247" s="2167"/>
      <c r="V247" s="2167"/>
      <c r="W247" s="2167"/>
      <c r="X247" s="2167"/>
      <c r="Y247" s="2167"/>
      <c r="Z247" s="2167"/>
      <c r="AA247" s="2167"/>
      <c r="AB247" s="2167"/>
      <c r="AC247" s="2167"/>
      <c r="AD247" s="2167"/>
      <c r="AE247" s="2167"/>
      <c r="AF247" s="2167"/>
      <c r="AG247" s="2167"/>
      <c r="AH247" s="2167"/>
      <c r="AI247" s="2167"/>
      <c r="AJ247" s="2167"/>
      <c r="AK247" s="2167"/>
      <c r="AL247" s="2167"/>
      <c r="AM247" s="2167"/>
      <c r="AN247" s="2167"/>
      <c r="AO247" s="2167"/>
      <c r="AP247" s="2167"/>
      <c r="AQ247" s="2167"/>
      <c r="AR247" s="2167"/>
      <c r="AS247" s="2167"/>
      <c r="AT247" s="2167"/>
      <c r="AU247" s="2167"/>
      <c r="AV247" s="2167"/>
      <c r="AW247" s="2167"/>
      <c r="AX247" s="2167"/>
      <c r="AY247" s="2167"/>
      <c r="AZ247" s="2167"/>
      <c r="BA247" s="2167"/>
      <c r="BB247" s="2167"/>
      <c r="BC247" s="2167"/>
      <c r="BD247" s="619"/>
      <c r="BE247" s="78"/>
      <c r="BF247" s="78"/>
      <c r="BG247" s="78"/>
    </row>
    <row r="248" spans="1:59" ht="37.35" hidden="1" customHeight="1">
      <c r="A248" s="617"/>
      <c r="B248" s="618"/>
      <c r="C248" s="2167" t="s">
        <v>6</v>
      </c>
      <c r="D248" s="2167"/>
      <c r="E248" s="2167"/>
      <c r="F248" s="2167"/>
      <c r="G248" s="2167"/>
      <c r="H248" s="2167"/>
      <c r="I248" s="2167"/>
      <c r="J248" s="2167"/>
      <c r="K248" s="2167"/>
      <c r="L248" s="2167"/>
      <c r="M248" s="2167"/>
      <c r="N248" s="2167"/>
      <c r="O248" s="2167"/>
      <c r="P248" s="2167"/>
      <c r="Q248" s="2167"/>
      <c r="R248" s="2167"/>
      <c r="S248" s="2167"/>
      <c r="T248" s="2167"/>
      <c r="U248" s="2167"/>
      <c r="V248" s="2167"/>
      <c r="W248" s="2167"/>
      <c r="X248" s="2167"/>
      <c r="Y248" s="2167"/>
      <c r="Z248" s="2167"/>
      <c r="AA248" s="2167"/>
      <c r="AB248" s="2167"/>
      <c r="AC248" s="2167"/>
      <c r="AD248" s="2167"/>
      <c r="AE248" s="2167"/>
      <c r="AF248" s="2167"/>
      <c r="AG248" s="2167"/>
      <c r="AH248" s="2167"/>
      <c r="AI248" s="2167"/>
      <c r="AJ248" s="2167"/>
      <c r="AK248" s="2167"/>
      <c r="AL248" s="2167"/>
      <c r="AM248" s="2167"/>
      <c r="AN248" s="2167"/>
      <c r="AO248" s="2167"/>
      <c r="AP248" s="2167"/>
      <c r="AQ248" s="2167"/>
      <c r="AR248" s="2167"/>
      <c r="AS248" s="2167"/>
      <c r="AT248" s="2167"/>
      <c r="AU248" s="2167"/>
      <c r="AV248" s="2167"/>
      <c r="AW248" s="2167"/>
      <c r="AX248" s="2167"/>
      <c r="AY248" s="2167"/>
      <c r="AZ248" s="2167"/>
      <c r="BA248" s="2167"/>
      <c r="BB248" s="2167"/>
      <c r="BC248" s="2167"/>
      <c r="BD248" s="619"/>
      <c r="BE248" s="78"/>
      <c r="BF248" s="78"/>
      <c r="BG248" s="78"/>
    </row>
    <row r="249" spans="1:59" ht="37.35" hidden="1" customHeight="1">
      <c r="B249" s="620"/>
      <c r="C249" s="2167" t="s">
        <v>6</v>
      </c>
      <c r="D249" s="2167"/>
      <c r="E249" s="2167"/>
      <c r="F249" s="2167"/>
      <c r="G249" s="2167"/>
      <c r="H249" s="2167"/>
      <c r="I249" s="2167"/>
      <c r="J249" s="2167"/>
      <c r="K249" s="2167"/>
      <c r="L249" s="2167"/>
      <c r="M249" s="2167"/>
      <c r="N249" s="2167"/>
      <c r="O249" s="2167"/>
      <c r="P249" s="2167"/>
      <c r="Q249" s="2167"/>
      <c r="R249" s="2167"/>
      <c r="S249" s="2167"/>
      <c r="T249" s="2167"/>
      <c r="U249" s="2167"/>
      <c r="V249" s="2167"/>
      <c r="W249" s="2167"/>
      <c r="X249" s="2167"/>
      <c r="Y249" s="2167"/>
      <c r="Z249" s="2167"/>
      <c r="AA249" s="2167"/>
      <c r="AB249" s="2167"/>
      <c r="AC249" s="2167"/>
      <c r="AD249" s="2167"/>
      <c r="AE249" s="2167"/>
      <c r="AF249" s="2167"/>
      <c r="AG249" s="2167"/>
      <c r="AH249" s="2167"/>
      <c r="AI249" s="2167"/>
      <c r="AJ249" s="2167"/>
      <c r="AK249" s="2167"/>
      <c r="AL249" s="2167"/>
      <c r="AM249" s="2167"/>
      <c r="AN249" s="2167"/>
      <c r="AO249" s="2167"/>
      <c r="AP249" s="2167"/>
      <c r="AQ249" s="2167"/>
      <c r="AR249" s="2167"/>
      <c r="AS249" s="2167"/>
      <c r="AT249" s="2167"/>
      <c r="AU249" s="2167"/>
      <c r="AV249" s="2167"/>
      <c r="AW249" s="2167"/>
      <c r="AX249" s="2167"/>
      <c r="AY249" s="2167"/>
      <c r="AZ249" s="2167"/>
      <c r="BA249" s="2167"/>
      <c r="BB249" s="2167"/>
      <c r="BC249" s="2167"/>
      <c r="BD249" s="619"/>
      <c r="BE249" s="78"/>
      <c r="BF249" s="78"/>
      <c r="BG249" s="78"/>
    </row>
    <row r="250" spans="1:59" ht="37.35" hidden="1" customHeight="1">
      <c r="A250" s="617"/>
      <c r="B250" s="618"/>
      <c r="C250" s="2167" t="s">
        <v>6</v>
      </c>
      <c r="D250" s="2167"/>
      <c r="E250" s="2167"/>
      <c r="F250" s="2167"/>
      <c r="G250" s="2167"/>
      <c r="H250" s="2167"/>
      <c r="I250" s="2167"/>
      <c r="J250" s="2167"/>
      <c r="K250" s="2167"/>
      <c r="L250" s="2167"/>
      <c r="M250" s="2167"/>
      <c r="N250" s="2167"/>
      <c r="O250" s="2167"/>
      <c r="P250" s="2167"/>
      <c r="Q250" s="2167"/>
      <c r="R250" s="2167"/>
      <c r="S250" s="2167"/>
      <c r="T250" s="2167"/>
      <c r="U250" s="2167"/>
      <c r="V250" s="2167"/>
      <c r="W250" s="2167"/>
      <c r="X250" s="2167"/>
      <c r="Y250" s="2167"/>
      <c r="Z250" s="2167"/>
      <c r="AA250" s="2167"/>
      <c r="AB250" s="2167"/>
      <c r="AC250" s="2167"/>
      <c r="AD250" s="2167"/>
      <c r="AE250" s="2167"/>
      <c r="AF250" s="2167"/>
      <c r="AG250" s="2167"/>
      <c r="AH250" s="2167"/>
      <c r="AI250" s="2167"/>
      <c r="AJ250" s="2167"/>
      <c r="AK250" s="2167"/>
      <c r="AL250" s="2167"/>
      <c r="AM250" s="2167"/>
      <c r="AN250" s="2167"/>
      <c r="AO250" s="2167"/>
      <c r="AP250" s="2167"/>
      <c r="AQ250" s="2167"/>
      <c r="AR250" s="2167"/>
      <c r="AS250" s="2167"/>
      <c r="AT250" s="2167"/>
      <c r="AU250" s="2167"/>
      <c r="AV250" s="2167"/>
      <c r="AW250" s="2167"/>
      <c r="AX250" s="2167"/>
      <c r="AY250" s="2167"/>
      <c r="AZ250" s="2167"/>
      <c r="BA250" s="2167"/>
      <c r="BB250" s="2167"/>
      <c r="BC250" s="2167"/>
      <c r="BD250" s="619"/>
      <c r="BE250" s="78"/>
      <c r="BF250" s="78"/>
      <c r="BG250" s="78"/>
    </row>
    <row r="251" spans="1:59" ht="37.35" hidden="1" customHeight="1">
      <c r="A251" s="617"/>
      <c r="B251" s="618"/>
      <c r="C251" s="2167" t="s">
        <v>6</v>
      </c>
      <c r="D251" s="2167"/>
      <c r="E251" s="2167"/>
      <c r="F251" s="2167"/>
      <c r="G251" s="2167"/>
      <c r="H251" s="2167"/>
      <c r="I251" s="2167"/>
      <c r="J251" s="2167"/>
      <c r="K251" s="2167"/>
      <c r="L251" s="2167"/>
      <c r="M251" s="2167"/>
      <c r="N251" s="2167"/>
      <c r="O251" s="2167"/>
      <c r="P251" s="2167"/>
      <c r="Q251" s="2167"/>
      <c r="R251" s="2167"/>
      <c r="S251" s="2167"/>
      <c r="T251" s="2167"/>
      <c r="U251" s="2167"/>
      <c r="V251" s="2167"/>
      <c r="W251" s="2167"/>
      <c r="X251" s="2167"/>
      <c r="Y251" s="2167"/>
      <c r="Z251" s="2167"/>
      <c r="AA251" s="2167"/>
      <c r="AB251" s="2167"/>
      <c r="AC251" s="2167"/>
      <c r="AD251" s="2167"/>
      <c r="AE251" s="2167"/>
      <c r="AF251" s="2167"/>
      <c r="AG251" s="2167"/>
      <c r="AH251" s="2167"/>
      <c r="AI251" s="2167"/>
      <c r="AJ251" s="2167"/>
      <c r="AK251" s="2167"/>
      <c r="AL251" s="2167"/>
      <c r="AM251" s="2167"/>
      <c r="AN251" s="2167"/>
      <c r="AO251" s="2167"/>
      <c r="AP251" s="2167"/>
      <c r="AQ251" s="2167"/>
      <c r="AR251" s="2167"/>
      <c r="AS251" s="2167"/>
      <c r="AT251" s="2167"/>
      <c r="AU251" s="2167"/>
      <c r="AV251" s="2167"/>
      <c r="AW251" s="2167"/>
      <c r="AX251" s="2167"/>
      <c r="AY251" s="2167"/>
      <c r="AZ251" s="2167"/>
      <c r="BA251" s="2167"/>
      <c r="BB251" s="2167"/>
      <c r="BC251" s="2167"/>
      <c r="BD251" s="619"/>
      <c r="BE251" s="78"/>
      <c r="BF251" s="78"/>
      <c r="BG251" s="78"/>
    </row>
    <row r="252" spans="1:59" ht="37.35" hidden="1" customHeight="1">
      <c r="A252" s="617"/>
      <c r="B252" s="618"/>
      <c r="C252" s="2167" t="s">
        <v>6</v>
      </c>
      <c r="D252" s="2167"/>
      <c r="E252" s="2167"/>
      <c r="F252" s="2167"/>
      <c r="G252" s="2167"/>
      <c r="H252" s="2167"/>
      <c r="I252" s="2167"/>
      <c r="J252" s="2167"/>
      <c r="K252" s="2167"/>
      <c r="L252" s="2167"/>
      <c r="M252" s="2167"/>
      <c r="N252" s="2167"/>
      <c r="O252" s="2167"/>
      <c r="P252" s="2167"/>
      <c r="Q252" s="2167"/>
      <c r="R252" s="2167"/>
      <c r="S252" s="2167"/>
      <c r="T252" s="2167"/>
      <c r="U252" s="2167"/>
      <c r="V252" s="2167"/>
      <c r="W252" s="2167"/>
      <c r="X252" s="2167"/>
      <c r="Y252" s="2167"/>
      <c r="Z252" s="2167"/>
      <c r="AA252" s="2167"/>
      <c r="AB252" s="2167"/>
      <c r="AC252" s="2167"/>
      <c r="AD252" s="2167"/>
      <c r="AE252" s="2167"/>
      <c r="AF252" s="2167"/>
      <c r="AG252" s="2167"/>
      <c r="AH252" s="2167"/>
      <c r="AI252" s="2167"/>
      <c r="AJ252" s="2167"/>
      <c r="AK252" s="2167"/>
      <c r="AL252" s="2167"/>
      <c r="AM252" s="2167"/>
      <c r="AN252" s="2167"/>
      <c r="AO252" s="2167"/>
      <c r="AP252" s="2167"/>
      <c r="AQ252" s="2167"/>
      <c r="AR252" s="2167"/>
      <c r="AS252" s="2167"/>
      <c r="AT252" s="2167"/>
      <c r="AU252" s="2167"/>
      <c r="AV252" s="2167"/>
      <c r="AW252" s="2167"/>
      <c r="AX252" s="2167"/>
      <c r="AY252" s="2167"/>
      <c r="AZ252" s="2167"/>
      <c r="BA252" s="2167"/>
      <c r="BB252" s="2167"/>
      <c r="BC252" s="2167"/>
      <c r="BD252" s="619"/>
      <c r="BE252" s="78"/>
      <c r="BF252" s="78"/>
      <c r="BG252" s="78"/>
    </row>
    <row r="253" spans="1:59" ht="37.35" hidden="1" customHeight="1">
      <c r="A253" s="617"/>
      <c r="B253" s="618"/>
      <c r="C253" s="2167" t="s">
        <v>6</v>
      </c>
      <c r="D253" s="2167"/>
      <c r="E253" s="2167"/>
      <c r="F253" s="2167"/>
      <c r="G253" s="2167"/>
      <c r="H253" s="2167"/>
      <c r="I253" s="2167"/>
      <c r="J253" s="2167"/>
      <c r="K253" s="2167"/>
      <c r="L253" s="2167"/>
      <c r="M253" s="2167"/>
      <c r="N253" s="2167"/>
      <c r="O253" s="2167"/>
      <c r="P253" s="2167"/>
      <c r="Q253" s="2167"/>
      <c r="R253" s="2167"/>
      <c r="S253" s="2167"/>
      <c r="T253" s="2167"/>
      <c r="U253" s="2167"/>
      <c r="V253" s="2167"/>
      <c r="W253" s="2167"/>
      <c r="X253" s="2167"/>
      <c r="Y253" s="2167"/>
      <c r="Z253" s="2167"/>
      <c r="AA253" s="2167"/>
      <c r="AB253" s="2167"/>
      <c r="AC253" s="2167"/>
      <c r="AD253" s="2167"/>
      <c r="AE253" s="2167"/>
      <c r="AF253" s="2167"/>
      <c r="AG253" s="2167"/>
      <c r="AH253" s="2167"/>
      <c r="AI253" s="2167"/>
      <c r="AJ253" s="2167"/>
      <c r="AK253" s="2167"/>
      <c r="AL253" s="2167"/>
      <c r="AM253" s="2167"/>
      <c r="AN253" s="2167"/>
      <c r="AO253" s="2167"/>
      <c r="AP253" s="2167"/>
      <c r="AQ253" s="2167"/>
      <c r="AR253" s="2167"/>
      <c r="AS253" s="2167"/>
      <c r="AT253" s="2167"/>
      <c r="AU253" s="2167"/>
      <c r="AV253" s="2167"/>
      <c r="AW253" s="2167"/>
      <c r="AX253" s="2167"/>
      <c r="AY253" s="2167"/>
      <c r="AZ253" s="2167"/>
      <c r="BA253" s="2167"/>
      <c r="BB253" s="2167"/>
      <c r="BC253" s="2167"/>
      <c r="BD253" s="619"/>
      <c r="BE253" s="78"/>
      <c r="BF253" s="78"/>
      <c r="BG253" s="78"/>
    </row>
    <row r="254" spans="1:59" ht="37.35" hidden="1" customHeight="1">
      <c r="A254" s="617"/>
      <c r="B254" s="618"/>
      <c r="C254" s="2167" t="s">
        <v>6</v>
      </c>
      <c r="D254" s="2167"/>
      <c r="E254" s="2167"/>
      <c r="F254" s="2167"/>
      <c r="G254" s="2167"/>
      <c r="H254" s="2167"/>
      <c r="I254" s="2167"/>
      <c r="J254" s="2167"/>
      <c r="K254" s="2167"/>
      <c r="L254" s="2167"/>
      <c r="M254" s="2167"/>
      <c r="N254" s="2167"/>
      <c r="O254" s="2167"/>
      <c r="P254" s="2167"/>
      <c r="Q254" s="2167"/>
      <c r="R254" s="2167"/>
      <c r="S254" s="2167"/>
      <c r="T254" s="2167"/>
      <c r="U254" s="2167"/>
      <c r="V254" s="2167"/>
      <c r="W254" s="2167"/>
      <c r="X254" s="2167"/>
      <c r="Y254" s="2167"/>
      <c r="Z254" s="2167"/>
      <c r="AA254" s="2167"/>
      <c r="AB254" s="2167"/>
      <c r="AC254" s="2167"/>
      <c r="AD254" s="2167"/>
      <c r="AE254" s="2167"/>
      <c r="AF254" s="2167"/>
      <c r="AG254" s="2167"/>
      <c r="AH254" s="2167"/>
      <c r="AI254" s="2167"/>
      <c r="AJ254" s="2167"/>
      <c r="AK254" s="2167"/>
      <c r="AL254" s="2167"/>
      <c r="AM254" s="2167"/>
      <c r="AN254" s="2167"/>
      <c r="AO254" s="2167"/>
      <c r="AP254" s="2167"/>
      <c r="AQ254" s="2167"/>
      <c r="AR254" s="2167"/>
      <c r="AS254" s="2167"/>
      <c r="AT254" s="2167"/>
      <c r="AU254" s="2167"/>
      <c r="AV254" s="2167"/>
      <c r="AW254" s="2167"/>
      <c r="AX254" s="2167"/>
      <c r="AY254" s="2167"/>
      <c r="AZ254" s="2167"/>
      <c r="BA254" s="2167"/>
      <c r="BB254" s="2167"/>
      <c r="BC254" s="2167"/>
      <c r="BD254" s="619"/>
      <c r="BE254" s="78"/>
      <c r="BF254" s="78"/>
      <c r="BG254" s="78"/>
    </row>
    <row r="255" spans="1:59" ht="37.35" hidden="1" customHeight="1" thickBot="1">
      <c r="A255" s="617"/>
      <c r="B255" s="618"/>
      <c r="C255" s="2167" t="s">
        <v>6</v>
      </c>
      <c r="D255" s="2167"/>
      <c r="E255" s="2167"/>
      <c r="F255" s="2167"/>
      <c r="G255" s="2167"/>
      <c r="H255" s="2167"/>
      <c r="I255" s="2167"/>
      <c r="J255" s="2167"/>
      <c r="K255" s="2167"/>
      <c r="L255" s="2167"/>
      <c r="M255" s="2167"/>
      <c r="N255" s="2167"/>
      <c r="O255" s="2167"/>
      <c r="P255" s="2167"/>
      <c r="Q255" s="2167"/>
      <c r="R255" s="2167"/>
      <c r="S255" s="2167"/>
      <c r="T255" s="2167"/>
      <c r="U255" s="2167"/>
      <c r="V255" s="2167"/>
      <c r="W255" s="2167"/>
      <c r="X255" s="2167"/>
      <c r="Y255" s="2167"/>
      <c r="Z255" s="2167"/>
      <c r="AA255" s="2167"/>
      <c r="AB255" s="2167"/>
      <c r="AC255" s="2167"/>
      <c r="AD255" s="2167"/>
      <c r="AE255" s="2167"/>
      <c r="AF255" s="2167"/>
      <c r="AG255" s="2167"/>
      <c r="AH255" s="2167"/>
      <c r="AI255" s="2167"/>
      <c r="AJ255" s="2167"/>
      <c r="AK255" s="2167"/>
      <c r="AL255" s="2167"/>
      <c r="AM255" s="2167"/>
      <c r="AN255" s="2167"/>
      <c r="AO255" s="2167"/>
      <c r="AP255" s="2167"/>
      <c r="AQ255" s="2167"/>
      <c r="AR255" s="2167"/>
      <c r="AS255" s="2167"/>
      <c r="AT255" s="2167"/>
      <c r="AU255" s="2167"/>
      <c r="AV255" s="2167"/>
      <c r="AW255" s="2167"/>
      <c r="AX255" s="2167"/>
      <c r="AY255" s="2167"/>
      <c r="AZ255" s="2167"/>
      <c r="BA255" s="2167"/>
      <c r="BB255" s="2167"/>
      <c r="BC255" s="2167"/>
      <c r="BD255" s="619"/>
      <c r="BE255" s="78"/>
      <c r="BF255" s="78"/>
      <c r="BG255" s="78"/>
    </row>
    <row r="256" spans="1:59" ht="37.35" hidden="1" customHeight="1">
      <c r="A256" s="617"/>
      <c r="B256" s="618"/>
      <c r="C256" s="2167" t="s">
        <v>6</v>
      </c>
      <c r="D256" s="2167"/>
      <c r="E256" s="2167"/>
      <c r="F256" s="2167"/>
      <c r="G256" s="2167"/>
      <c r="H256" s="2167"/>
      <c r="I256" s="2167"/>
      <c r="J256" s="2167"/>
      <c r="K256" s="2167"/>
      <c r="L256" s="2167"/>
      <c r="M256" s="2167"/>
      <c r="N256" s="2167"/>
      <c r="O256" s="2167"/>
      <c r="P256" s="2167"/>
      <c r="Q256" s="2167"/>
      <c r="R256" s="2167"/>
      <c r="S256" s="2167"/>
      <c r="T256" s="2167"/>
      <c r="U256" s="2167"/>
      <c r="V256" s="2167"/>
      <c r="W256" s="2167"/>
      <c r="X256" s="2167"/>
      <c r="Y256" s="2167"/>
      <c r="Z256" s="2167"/>
      <c r="AA256" s="2167"/>
      <c r="AB256" s="2167"/>
      <c r="AC256" s="2167"/>
      <c r="AD256" s="2167"/>
      <c r="AE256" s="2167"/>
      <c r="AF256" s="2167"/>
      <c r="AG256" s="2167"/>
      <c r="AH256" s="2167"/>
      <c r="AI256" s="2167"/>
      <c r="AJ256" s="2167"/>
      <c r="AK256" s="2167"/>
      <c r="AL256" s="2167"/>
      <c r="AM256" s="2167"/>
      <c r="AN256" s="2167"/>
      <c r="AO256" s="2167"/>
      <c r="AP256" s="2167"/>
      <c r="AQ256" s="2167"/>
      <c r="AR256" s="2167"/>
      <c r="AS256" s="2167"/>
      <c r="AT256" s="2167"/>
      <c r="AU256" s="2167"/>
      <c r="AV256" s="2167"/>
      <c r="AW256" s="2167"/>
      <c r="AX256" s="2167"/>
      <c r="AY256" s="2167"/>
      <c r="AZ256" s="2167"/>
      <c r="BA256" s="2167"/>
      <c r="BB256" s="2167"/>
      <c r="BC256" s="2167"/>
      <c r="BD256" s="619"/>
      <c r="BE256" s="78"/>
      <c r="BF256" s="78"/>
      <c r="BG256" s="78"/>
    </row>
    <row r="257" spans="1:59" ht="37.35" hidden="1" customHeight="1">
      <c r="A257" s="617"/>
      <c r="B257" s="618"/>
      <c r="C257" s="2167" t="s">
        <v>6</v>
      </c>
      <c r="D257" s="2167"/>
      <c r="E257" s="2167"/>
      <c r="F257" s="2167"/>
      <c r="G257" s="2167"/>
      <c r="H257" s="2167"/>
      <c r="I257" s="2167"/>
      <c r="J257" s="2167"/>
      <c r="K257" s="2167"/>
      <c r="L257" s="2167"/>
      <c r="M257" s="2167"/>
      <c r="N257" s="2167"/>
      <c r="O257" s="2167"/>
      <c r="P257" s="2167"/>
      <c r="Q257" s="2167"/>
      <c r="R257" s="2167"/>
      <c r="S257" s="2167"/>
      <c r="T257" s="2167"/>
      <c r="U257" s="2167"/>
      <c r="V257" s="2167"/>
      <c r="W257" s="2167"/>
      <c r="X257" s="2167"/>
      <c r="Y257" s="2167"/>
      <c r="Z257" s="2167"/>
      <c r="AA257" s="2167"/>
      <c r="AB257" s="2167"/>
      <c r="AC257" s="2167"/>
      <c r="AD257" s="2167"/>
      <c r="AE257" s="2167"/>
      <c r="AF257" s="2167"/>
      <c r="AG257" s="2167"/>
      <c r="AH257" s="2167"/>
      <c r="AI257" s="2167"/>
      <c r="AJ257" s="2167"/>
      <c r="AK257" s="2167"/>
      <c r="AL257" s="2167"/>
      <c r="AM257" s="2167"/>
      <c r="AN257" s="2167"/>
      <c r="AO257" s="2167"/>
      <c r="AP257" s="2167"/>
      <c r="AQ257" s="2167"/>
      <c r="AR257" s="2167"/>
      <c r="AS257" s="2167"/>
      <c r="AT257" s="2167"/>
      <c r="AU257" s="2167"/>
      <c r="AV257" s="2167"/>
      <c r="AW257" s="2167"/>
      <c r="AX257" s="2167"/>
      <c r="AY257" s="2167"/>
      <c r="AZ257" s="2167"/>
      <c r="BA257" s="2167"/>
      <c r="BB257" s="2167"/>
      <c r="BC257" s="2167"/>
      <c r="BD257" s="619"/>
      <c r="BE257" s="78"/>
      <c r="BF257" s="78"/>
      <c r="BG257" s="78"/>
    </row>
    <row r="258" spans="1:59" ht="37.35" hidden="1" customHeight="1">
      <c r="A258" s="617"/>
      <c r="B258" s="618"/>
      <c r="C258" s="2167" t="s">
        <v>6</v>
      </c>
      <c r="D258" s="2167"/>
      <c r="E258" s="2167"/>
      <c r="F258" s="2167"/>
      <c r="G258" s="2167"/>
      <c r="H258" s="2167"/>
      <c r="I258" s="2167"/>
      <c r="J258" s="2167"/>
      <c r="K258" s="2167"/>
      <c r="L258" s="2167"/>
      <c r="M258" s="2167"/>
      <c r="N258" s="2167"/>
      <c r="O258" s="2167"/>
      <c r="P258" s="2167"/>
      <c r="Q258" s="2167"/>
      <c r="R258" s="2167"/>
      <c r="S258" s="2167"/>
      <c r="T258" s="2167"/>
      <c r="U258" s="2167"/>
      <c r="V258" s="2167"/>
      <c r="W258" s="2167"/>
      <c r="X258" s="2167"/>
      <c r="Y258" s="2167"/>
      <c r="Z258" s="2167"/>
      <c r="AA258" s="2167"/>
      <c r="AB258" s="2167"/>
      <c r="AC258" s="2167"/>
      <c r="AD258" s="2167"/>
      <c r="AE258" s="2167"/>
      <c r="AF258" s="2167"/>
      <c r="AG258" s="2167"/>
      <c r="AH258" s="2167"/>
      <c r="AI258" s="2167"/>
      <c r="AJ258" s="2167"/>
      <c r="AK258" s="2167"/>
      <c r="AL258" s="2167"/>
      <c r="AM258" s="2167"/>
      <c r="AN258" s="2167"/>
      <c r="AO258" s="2167"/>
      <c r="AP258" s="2167"/>
      <c r="AQ258" s="2167"/>
      <c r="AR258" s="2167"/>
      <c r="AS258" s="2167"/>
      <c r="AT258" s="2167"/>
      <c r="AU258" s="2167"/>
      <c r="AV258" s="2167"/>
      <c r="AW258" s="2167"/>
      <c r="AX258" s="2167"/>
      <c r="AY258" s="2167"/>
      <c r="AZ258" s="2167"/>
      <c r="BA258" s="2167"/>
      <c r="BB258" s="2167"/>
      <c r="BC258" s="2167"/>
      <c r="BD258" s="619"/>
      <c r="BE258" s="78"/>
      <c r="BF258" s="78"/>
      <c r="BG258" s="78"/>
    </row>
    <row r="259" spans="1:59" ht="37.35" hidden="1" customHeight="1">
      <c r="A259" s="617"/>
      <c r="B259" s="618"/>
      <c r="C259" s="2167" t="s">
        <v>6</v>
      </c>
      <c r="D259" s="2167"/>
      <c r="E259" s="2167"/>
      <c r="F259" s="2167"/>
      <c r="G259" s="2167"/>
      <c r="H259" s="2167"/>
      <c r="I259" s="2167"/>
      <c r="J259" s="2167"/>
      <c r="K259" s="2167"/>
      <c r="L259" s="2167"/>
      <c r="M259" s="2167"/>
      <c r="N259" s="2167"/>
      <c r="O259" s="2167"/>
      <c r="P259" s="2167"/>
      <c r="Q259" s="2167"/>
      <c r="R259" s="2167"/>
      <c r="S259" s="2167"/>
      <c r="T259" s="2167"/>
      <c r="U259" s="2167"/>
      <c r="V259" s="2167"/>
      <c r="W259" s="2167"/>
      <c r="X259" s="2167"/>
      <c r="Y259" s="2167"/>
      <c r="Z259" s="2167"/>
      <c r="AA259" s="2167"/>
      <c r="AB259" s="2167"/>
      <c r="AC259" s="2167"/>
      <c r="AD259" s="2167"/>
      <c r="AE259" s="2167"/>
      <c r="AF259" s="2167"/>
      <c r="AG259" s="2167"/>
      <c r="AH259" s="2167"/>
      <c r="AI259" s="2167"/>
      <c r="AJ259" s="2167"/>
      <c r="AK259" s="2167"/>
      <c r="AL259" s="2167"/>
      <c r="AM259" s="2167"/>
      <c r="AN259" s="2167"/>
      <c r="AO259" s="2167"/>
      <c r="AP259" s="2167"/>
      <c r="AQ259" s="2167"/>
      <c r="AR259" s="2167"/>
      <c r="AS259" s="2167"/>
      <c r="AT259" s="2167"/>
      <c r="AU259" s="2167"/>
      <c r="AV259" s="2167"/>
      <c r="AW259" s="2167"/>
      <c r="AX259" s="2167"/>
      <c r="AY259" s="2167"/>
      <c r="AZ259" s="2167"/>
      <c r="BA259" s="2167"/>
      <c r="BB259" s="2167"/>
      <c r="BC259" s="2167"/>
      <c r="BD259" s="619"/>
      <c r="BE259" s="78"/>
      <c r="BF259" s="78"/>
      <c r="BG259" s="78"/>
    </row>
    <row r="260" spans="1:59" ht="37.35" hidden="1" customHeight="1">
      <c r="A260" s="617"/>
      <c r="B260" s="618"/>
      <c r="C260" s="2167" t="s">
        <v>6</v>
      </c>
      <c r="D260" s="2167"/>
      <c r="E260" s="2167"/>
      <c r="F260" s="2167"/>
      <c r="G260" s="2167"/>
      <c r="H260" s="2167"/>
      <c r="I260" s="2167"/>
      <c r="J260" s="2167"/>
      <c r="K260" s="2167"/>
      <c r="L260" s="2167"/>
      <c r="M260" s="2167"/>
      <c r="N260" s="2167"/>
      <c r="O260" s="2167"/>
      <c r="P260" s="2167"/>
      <c r="Q260" s="2167"/>
      <c r="R260" s="2167"/>
      <c r="S260" s="2167"/>
      <c r="T260" s="2167"/>
      <c r="U260" s="2167"/>
      <c r="V260" s="2167"/>
      <c r="W260" s="2167"/>
      <c r="X260" s="2167"/>
      <c r="Y260" s="2167"/>
      <c r="Z260" s="2167"/>
      <c r="AA260" s="2167"/>
      <c r="AB260" s="2167"/>
      <c r="AC260" s="2167"/>
      <c r="AD260" s="2167"/>
      <c r="AE260" s="2167"/>
      <c r="AF260" s="2167"/>
      <c r="AG260" s="2167"/>
      <c r="AH260" s="2167"/>
      <c r="AI260" s="2167"/>
      <c r="AJ260" s="2167"/>
      <c r="AK260" s="2167"/>
      <c r="AL260" s="2167"/>
      <c r="AM260" s="2167"/>
      <c r="AN260" s="2167"/>
      <c r="AO260" s="2167"/>
      <c r="AP260" s="2167"/>
      <c r="AQ260" s="2167"/>
      <c r="AR260" s="2167"/>
      <c r="AS260" s="2167"/>
      <c r="AT260" s="2167"/>
      <c r="AU260" s="2167"/>
      <c r="AV260" s="2167"/>
      <c r="AW260" s="2167"/>
      <c r="AX260" s="2167"/>
      <c r="AY260" s="2167"/>
      <c r="AZ260" s="2167"/>
      <c r="BA260" s="2167"/>
      <c r="BB260" s="2167"/>
      <c r="BC260" s="2167"/>
      <c r="BD260" s="619"/>
      <c r="BE260" s="78"/>
      <c r="BF260" s="78"/>
      <c r="BG260" s="78"/>
    </row>
    <row r="261" spans="1:59" ht="37.35" hidden="1" customHeight="1">
      <c r="A261" s="617"/>
      <c r="B261" s="618"/>
      <c r="C261" s="2167" t="s">
        <v>6</v>
      </c>
      <c r="D261" s="2167"/>
      <c r="E261" s="2167"/>
      <c r="F261" s="2167"/>
      <c r="G261" s="2167"/>
      <c r="H261" s="2167"/>
      <c r="I261" s="2167"/>
      <c r="J261" s="2167"/>
      <c r="K261" s="2167"/>
      <c r="L261" s="2167"/>
      <c r="M261" s="2167"/>
      <c r="N261" s="2167"/>
      <c r="O261" s="2167"/>
      <c r="P261" s="2167"/>
      <c r="Q261" s="2167"/>
      <c r="R261" s="2167"/>
      <c r="S261" s="2167"/>
      <c r="T261" s="2167"/>
      <c r="U261" s="2167"/>
      <c r="V261" s="2167"/>
      <c r="W261" s="2167"/>
      <c r="X261" s="2167"/>
      <c r="Y261" s="2167"/>
      <c r="Z261" s="2167"/>
      <c r="AA261" s="2167"/>
      <c r="AB261" s="2167"/>
      <c r="AC261" s="2167"/>
      <c r="AD261" s="2167"/>
      <c r="AE261" s="2167"/>
      <c r="AF261" s="2167"/>
      <c r="AG261" s="2167"/>
      <c r="AH261" s="2167"/>
      <c r="AI261" s="2167"/>
      <c r="AJ261" s="2167"/>
      <c r="AK261" s="2167"/>
      <c r="AL261" s="2167"/>
      <c r="AM261" s="2167"/>
      <c r="AN261" s="2167"/>
      <c r="AO261" s="2167"/>
      <c r="AP261" s="2167"/>
      <c r="AQ261" s="2167"/>
      <c r="AR261" s="2167"/>
      <c r="AS261" s="2167"/>
      <c r="AT261" s="2167"/>
      <c r="AU261" s="2167"/>
      <c r="AV261" s="2167"/>
      <c r="AW261" s="2167"/>
      <c r="AX261" s="2167"/>
      <c r="AY261" s="2167"/>
      <c r="AZ261" s="2167"/>
      <c r="BA261" s="2167"/>
      <c r="BB261" s="2167"/>
      <c r="BC261" s="2167"/>
      <c r="BD261" s="619"/>
      <c r="BE261" s="78"/>
      <c r="BF261" s="78"/>
      <c r="BG261" s="78"/>
    </row>
    <row r="262" spans="1:59" ht="37.35" hidden="1" customHeight="1">
      <c r="A262" s="617"/>
      <c r="B262" s="618"/>
      <c r="C262" s="2167" t="s">
        <v>6</v>
      </c>
      <c r="D262" s="2167"/>
      <c r="E262" s="2167"/>
      <c r="F262" s="2167"/>
      <c r="G262" s="2167"/>
      <c r="H262" s="2167"/>
      <c r="I262" s="2167"/>
      <c r="J262" s="2167"/>
      <c r="K262" s="2167"/>
      <c r="L262" s="2167"/>
      <c r="M262" s="2167"/>
      <c r="N262" s="2167"/>
      <c r="O262" s="2167"/>
      <c r="P262" s="2167"/>
      <c r="Q262" s="2167"/>
      <c r="R262" s="2167"/>
      <c r="S262" s="2167"/>
      <c r="T262" s="2167"/>
      <c r="U262" s="2167"/>
      <c r="V262" s="2167"/>
      <c r="W262" s="2167"/>
      <c r="X262" s="2167"/>
      <c r="Y262" s="2167"/>
      <c r="Z262" s="2167"/>
      <c r="AA262" s="2167"/>
      <c r="AB262" s="2167"/>
      <c r="AC262" s="2167"/>
      <c r="AD262" s="2167"/>
      <c r="AE262" s="2167"/>
      <c r="AF262" s="2167"/>
      <c r="AG262" s="2167"/>
      <c r="AH262" s="2167"/>
      <c r="AI262" s="2167"/>
      <c r="AJ262" s="2167"/>
      <c r="AK262" s="2167"/>
      <c r="AL262" s="2167"/>
      <c r="AM262" s="2167"/>
      <c r="AN262" s="2167"/>
      <c r="AO262" s="2167"/>
      <c r="AP262" s="2167"/>
      <c r="AQ262" s="2167"/>
      <c r="AR262" s="2167"/>
      <c r="AS262" s="2167"/>
      <c r="AT262" s="2167"/>
      <c r="AU262" s="2167"/>
      <c r="AV262" s="2167"/>
      <c r="AW262" s="2167"/>
      <c r="AX262" s="2167"/>
      <c r="AY262" s="2167"/>
      <c r="AZ262" s="2167"/>
      <c r="BA262" s="2167"/>
      <c r="BB262" s="2167"/>
      <c r="BC262" s="2167"/>
      <c r="BD262" s="619"/>
      <c r="BE262" s="78"/>
      <c r="BF262" s="78"/>
      <c r="BG262" s="78"/>
    </row>
    <row r="263" spans="1:59" ht="37.35" hidden="1" customHeight="1" thickBot="1">
      <c r="A263" s="617"/>
      <c r="B263" s="618"/>
      <c r="C263" s="2167" t="s">
        <v>6</v>
      </c>
      <c r="D263" s="2167"/>
      <c r="E263" s="2167"/>
      <c r="F263" s="2167"/>
      <c r="G263" s="2167"/>
      <c r="H263" s="2167"/>
      <c r="I263" s="2167"/>
      <c r="J263" s="2167"/>
      <c r="K263" s="2167"/>
      <c r="L263" s="2167"/>
      <c r="M263" s="2167"/>
      <c r="N263" s="2167"/>
      <c r="O263" s="2167"/>
      <c r="P263" s="2167"/>
      <c r="Q263" s="2167"/>
      <c r="R263" s="2167"/>
      <c r="S263" s="2167"/>
      <c r="T263" s="2167"/>
      <c r="U263" s="2167"/>
      <c r="V263" s="2167"/>
      <c r="W263" s="2167"/>
      <c r="X263" s="2167"/>
      <c r="Y263" s="2167"/>
      <c r="Z263" s="2167"/>
      <c r="AA263" s="2167"/>
      <c r="AB263" s="2167"/>
      <c r="AC263" s="2167"/>
      <c r="AD263" s="2167"/>
      <c r="AE263" s="2167"/>
      <c r="AF263" s="2167"/>
      <c r="AG263" s="2167"/>
      <c r="AH263" s="2167"/>
      <c r="AI263" s="2167"/>
      <c r="AJ263" s="2167"/>
      <c r="AK263" s="2167"/>
      <c r="AL263" s="2167"/>
      <c r="AM263" s="2167"/>
      <c r="AN263" s="2167"/>
      <c r="AO263" s="2167"/>
      <c r="AP263" s="2167"/>
      <c r="AQ263" s="2167"/>
      <c r="AR263" s="2167"/>
      <c r="AS263" s="2167"/>
      <c r="AT263" s="2167"/>
      <c r="AU263" s="2167"/>
      <c r="AV263" s="2167"/>
      <c r="AW263" s="2167"/>
      <c r="AX263" s="2167"/>
      <c r="AY263" s="2167"/>
      <c r="AZ263" s="2167"/>
      <c r="BA263" s="2167"/>
      <c r="BB263" s="2167"/>
      <c r="BC263" s="2167"/>
      <c r="BD263" s="619"/>
      <c r="BE263" s="78"/>
      <c r="BF263" s="78"/>
      <c r="BG263" s="78"/>
    </row>
    <row r="264" spans="1:59" ht="29.25" customHeight="1">
      <c r="A264" s="617"/>
      <c r="B264" s="1990" t="s">
        <v>303</v>
      </c>
      <c r="C264" s="1991"/>
      <c r="D264" s="1991"/>
      <c r="E264" s="1991"/>
      <c r="F264" s="1991"/>
      <c r="G264" s="1991"/>
      <c r="H264" s="1991"/>
      <c r="I264" s="1991"/>
      <c r="J264" s="1991"/>
      <c r="K264" s="1991"/>
      <c r="L264" s="1991"/>
      <c r="M264" s="1991"/>
      <c r="N264" s="1991"/>
      <c r="O264" s="1991"/>
      <c r="P264" s="1991"/>
      <c r="Q264" s="1991"/>
      <c r="R264" s="1991"/>
      <c r="S264" s="1991"/>
      <c r="T264" s="1991"/>
      <c r="U264" s="1991"/>
      <c r="V264" s="1991"/>
      <c r="W264" s="1991"/>
      <c r="X264" s="1991"/>
      <c r="Y264" s="1991"/>
      <c r="Z264" s="1991"/>
      <c r="AA264" s="1991"/>
      <c r="AB264" s="1991"/>
      <c r="AC264" s="1991"/>
      <c r="AD264" s="1991"/>
      <c r="AE264" s="1991"/>
      <c r="AF264" s="1991"/>
      <c r="AG264" s="1991"/>
      <c r="AH264" s="1991"/>
      <c r="AI264" s="1991"/>
      <c r="AJ264" s="1991"/>
      <c r="AK264" s="1991"/>
      <c r="AL264" s="1991"/>
      <c r="AM264" s="1991"/>
      <c r="AN264" s="1991"/>
      <c r="AO264" s="1991"/>
      <c r="AP264" s="1991"/>
      <c r="AQ264" s="1991"/>
      <c r="AR264" s="1991"/>
      <c r="AS264" s="1991"/>
      <c r="AT264" s="1991"/>
      <c r="AU264" s="1991"/>
      <c r="AV264" s="1991"/>
      <c r="AW264" s="1991"/>
      <c r="AX264" s="1991"/>
      <c r="AY264" s="1991"/>
      <c r="AZ264" s="1991"/>
      <c r="BA264" s="1991"/>
      <c r="BB264" s="1991"/>
      <c r="BC264" s="1991"/>
      <c r="BD264" s="1992"/>
      <c r="BE264" s="78"/>
      <c r="BF264" s="78"/>
      <c r="BG264" s="78"/>
    </row>
    <row r="265" spans="1:59" ht="36.6" customHeight="1">
      <c r="A265" s="617"/>
      <c r="B265" s="618"/>
      <c r="C265" s="1987" t="s">
        <v>7277</v>
      </c>
      <c r="D265" s="1987"/>
      <c r="E265" s="1987"/>
      <c r="F265" s="1987"/>
      <c r="G265" s="1987"/>
      <c r="H265" s="1987"/>
      <c r="I265" s="1987"/>
      <c r="J265" s="1987"/>
      <c r="K265" s="1987"/>
      <c r="L265" s="1987"/>
      <c r="M265" s="1987"/>
      <c r="N265" s="1987"/>
      <c r="O265" s="1987"/>
      <c r="P265" s="1987"/>
      <c r="Q265" s="1987"/>
      <c r="R265" s="1987"/>
      <c r="S265" s="1987"/>
      <c r="T265" s="1987"/>
      <c r="U265" s="1987"/>
      <c r="V265" s="1987"/>
      <c r="W265" s="1987"/>
      <c r="X265" s="1987"/>
      <c r="Y265" s="1987"/>
      <c r="Z265" s="1987"/>
      <c r="AA265" s="1987"/>
      <c r="AB265" s="1987"/>
      <c r="AC265" s="1987"/>
      <c r="AD265" s="1987"/>
      <c r="AE265" s="1987"/>
      <c r="AF265" s="1987"/>
      <c r="AG265" s="1987"/>
      <c r="AH265" s="1987"/>
      <c r="AI265" s="1987"/>
      <c r="AJ265" s="1987"/>
      <c r="AK265" s="1987"/>
      <c r="AL265" s="1987"/>
      <c r="AM265" s="1987"/>
      <c r="AN265" s="1987"/>
      <c r="AO265" s="1987"/>
      <c r="AP265" s="1987"/>
      <c r="AQ265" s="1987"/>
      <c r="AR265" s="1987"/>
      <c r="AS265" s="1987"/>
      <c r="AT265" s="1987"/>
      <c r="AU265" s="1987"/>
      <c r="AV265" s="1987"/>
      <c r="AW265" s="1987"/>
      <c r="AX265" s="1987"/>
      <c r="AY265" s="1987"/>
      <c r="AZ265" s="1987"/>
      <c r="BA265" s="1987"/>
      <c r="BB265" s="1987"/>
      <c r="BC265" s="1987"/>
      <c r="BD265" s="619"/>
      <c r="BE265" s="78"/>
      <c r="BF265" s="78"/>
      <c r="BG265" s="78"/>
    </row>
    <row r="266" spans="1:59" ht="37.35" customHeight="1">
      <c r="A266" s="617"/>
      <c r="B266" s="618"/>
      <c r="C266" s="1988"/>
      <c r="D266" s="1987"/>
      <c r="E266" s="1987"/>
      <c r="F266" s="1987"/>
      <c r="G266" s="1987"/>
      <c r="H266" s="1987"/>
      <c r="I266" s="1987"/>
      <c r="J266" s="1987"/>
      <c r="K266" s="1987"/>
      <c r="L266" s="1987"/>
      <c r="M266" s="1987"/>
      <c r="N266" s="1987"/>
      <c r="O266" s="1987"/>
      <c r="P266" s="1987"/>
      <c r="Q266" s="1987"/>
      <c r="R266" s="1987"/>
      <c r="S266" s="1987"/>
      <c r="T266" s="1987"/>
      <c r="U266" s="1987"/>
      <c r="V266" s="1987"/>
      <c r="W266" s="1987"/>
      <c r="X266" s="1987"/>
      <c r="Y266" s="1987"/>
      <c r="Z266" s="1987"/>
      <c r="AA266" s="1987"/>
      <c r="AB266" s="1987"/>
      <c r="AC266" s="1987"/>
      <c r="AD266" s="1987"/>
      <c r="AE266" s="1987"/>
      <c r="AF266" s="1987"/>
      <c r="AG266" s="1987"/>
      <c r="AH266" s="1987"/>
      <c r="AI266" s="1987"/>
      <c r="AJ266" s="1987"/>
      <c r="AK266" s="1987"/>
      <c r="AL266" s="1987"/>
      <c r="AM266" s="1987"/>
      <c r="AN266" s="1987"/>
      <c r="AO266" s="1987"/>
      <c r="AP266" s="1987"/>
      <c r="AQ266" s="1987"/>
      <c r="AR266" s="1987"/>
      <c r="AS266" s="1987"/>
      <c r="AT266" s="1987"/>
      <c r="AU266" s="1987"/>
      <c r="AV266" s="1987"/>
      <c r="AW266" s="1987"/>
      <c r="AX266" s="1987"/>
      <c r="AY266" s="1987"/>
      <c r="AZ266" s="1987"/>
      <c r="BA266" s="1987"/>
      <c r="BB266" s="1987"/>
      <c r="BC266" s="1987"/>
      <c r="BD266" s="619"/>
      <c r="BE266" s="78"/>
      <c r="BF266" s="78"/>
      <c r="BG266" s="78"/>
    </row>
    <row r="267" spans="1:59" ht="37.35" customHeight="1">
      <c r="A267" s="617"/>
      <c r="B267" s="618"/>
      <c r="C267" s="1987"/>
      <c r="D267" s="1987"/>
      <c r="E267" s="1987"/>
      <c r="F267" s="1987"/>
      <c r="G267" s="1987"/>
      <c r="H267" s="1987"/>
      <c r="I267" s="1987"/>
      <c r="J267" s="1987"/>
      <c r="K267" s="1987"/>
      <c r="L267" s="1987"/>
      <c r="M267" s="1987"/>
      <c r="N267" s="1987"/>
      <c r="O267" s="1987"/>
      <c r="P267" s="1987"/>
      <c r="Q267" s="1987"/>
      <c r="R267" s="1987"/>
      <c r="S267" s="1987"/>
      <c r="T267" s="1987"/>
      <c r="U267" s="1987"/>
      <c r="V267" s="1987"/>
      <c r="W267" s="1987"/>
      <c r="X267" s="1987"/>
      <c r="Y267" s="1987"/>
      <c r="Z267" s="1987"/>
      <c r="AA267" s="1987"/>
      <c r="AB267" s="1987"/>
      <c r="AC267" s="1987"/>
      <c r="AD267" s="1987"/>
      <c r="AE267" s="1987"/>
      <c r="AF267" s="1987"/>
      <c r="AG267" s="1987"/>
      <c r="AH267" s="1987"/>
      <c r="AI267" s="1987"/>
      <c r="AJ267" s="1987"/>
      <c r="AK267" s="1987"/>
      <c r="AL267" s="1987"/>
      <c r="AM267" s="1987"/>
      <c r="AN267" s="1987"/>
      <c r="AO267" s="1987"/>
      <c r="AP267" s="1987"/>
      <c r="AQ267" s="1987"/>
      <c r="AR267" s="1987"/>
      <c r="AS267" s="1987"/>
      <c r="AT267" s="1987"/>
      <c r="AU267" s="1987"/>
      <c r="AV267" s="1987"/>
      <c r="AW267" s="1987"/>
      <c r="AX267" s="1987"/>
      <c r="AY267" s="1987"/>
      <c r="AZ267" s="1987"/>
      <c r="BA267" s="1987"/>
      <c r="BB267" s="1987"/>
      <c r="BC267" s="1987"/>
      <c r="BD267" s="619"/>
      <c r="BE267" s="78"/>
      <c r="BF267" s="78"/>
      <c r="BG267" s="78"/>
    </row>
    <row r="268" spans="1:59" ht="37.35" customHeight="1">
      <c r="A268" s="617"/>
      <c r="B268" s="152"/>
      <c r="C268" s="1987"/>
      <c r="D268" s="1987"/>
      <c r="E268" s="1987"/>
      <c r="F268" s="1987"/>
      <c r="G268" s="1987"/>
      <c r="H268" s="1987"/>
      <c r="I268" s="1987"/>
      <c r="J268" s="1987"/>
      <c r="K268" s="1987"/>
      <c r="L268" s="1987"/>
      <c r="M268" s="1987"/>
      <c r="N268" s="1987"/>
      <c r="O268" s="1987"/>
      <c r="P268" s="1987"/>
      <c r="Q268" s="1987"/>
      <c r="R268" s="1987"/>
      <c r="S268" s="1987"/>
      <c r="T268" s="1987"/>
      <c r="U268" s="1987"/>
      <c r="V268" s="1987"/>
      <c r="W268" s="1987"/>
      <c r="X268" s="1987"/>
      <c r="Y268" s="1987"/>
      <c r="Z268" s="1987"/>
      <c r="AA268" s="1987"/>
      <c r="AB268" s="1987"/>
      <c r="AC268" s="1987"/>
      <c r="AD268" s="1987"/>
      <c r="AE268" s="1987"/>
      <c r="AF268" s="1987"/>
      <c r="AG268" s="1987"/>
      <c r="AH268" s="1987"/>
      <c r="AI268" s="1987"/>
      <c r="AJ268" s="1987"/>
      <c r="AK268" s="1987"/>
      <c r="AL268" s="1987"/>
      <c r="AM268" s="1987"/>
      <c r="AN268" s="1987"/>
      <c r="AO268" s="1987"/>
      <c r="AP268" s="1987"/>
      <c r="AQ268" s="1987"/>
      <c r="AR268" s="1987"/>
      <c r="AS268" s="1987"/>
      <c r="AT268" s="1987"/>
      <c r="AU268" s="1987"/>
      <c r="AV268" s="1987"/>
      <c r="AW268" s="1987"/>
      <c r="AX268" s="1987"/>
      <c r="AY268" s="1987"/>
      <c r="AZ268" s="1987"/>
      <c r="BA268" s="1987"/>
      <c r="BB268" s="1987"/>
      <c r="BC268" s="1987"/>
      <c r="BD268" s="619"/>
      <c r="BE268" s="78"/>
      <c r="BF268" s="78"/>
      <c r="BG268" s="78"/>
    </row>
    <row r="269" spans="1:59" ht="37.35" customHeight="1">
      <c r="A269" s="617"/>
      <c r="B269" s="152"/>
      <c r="C269" s="1987"/>
      <c r="D269" s="1987"/>
      <c r="E269" s="1987"/>
      <c r="F269" s="1987"/>
      <c r="G269" s="1987"/>
      <c r="H269" s="1987"/>
      <c r="I269" s="1987"/>
      <c r="J269" s="1987"/>
      <c r="K269" s="1987"/>
      <c r="L269" s="1987"/>
      <c r="M269" s="1987"/>
      <c r="N269" s="1987"/>
      <c r="O269" s="1987"/>
      <c r="P269" s="1987"/>
      <c r="Q269" s="1987"/>
      <c r="R269" s="1987"/>
      <c r="S269" s="1987"/>
      <c r="T269" s="1987"/>
      <c r="U269" s="1987"/>
      <c r="V269" s="1987"/>
      <c r="W269" s="1987"/>
      <c r="X269" s="1987"/>
      <c r="Y269" s="1987"/>
      <c r="Z269" s="1987"/>
      <c r="AA269" s="1987"/>
      <c r="AB269" s="1987"/>
      <c r="AC269" s="1987"/>
      <c r="AD269" s="1987"/>
      <c r="AE269" s="1987"/>
      <c r="AF269" s="1987"/>
      <c r="AG269" s="1987"/>
      <c r="AH269" s="1987"/>
      <c r="AI269" s="1987"/>
      <c r="AJ269" s="1987"/>
      <c r="AK269" s="1987"/>
      <c r="AL269" s="1987"/>
      <c r="AM269" s="1987"/>
      <c r="AN269" s="1987"/>
      <c r="AO269" s="1987"/>
      <c r="AP269" s="1987"/>
      <c r="AQ269" s="1987"/>
      <c r="AR269" s="1987"/>
      <c r="AS269" s="1987"/>
      <c r="AT269" s="1987"/>
      <c r="AU269" s="1987"/>
      <c r="AV269" s="1987"/>
      <c r="AW269" s="1987"/>
      <c r="AX269" s="1987"/>
      <c r="AY269" s="1987"/>
      <c r="AZ269" s="1987"/>
      <c r="BA269" s="1987"/>
      <c r="BB269" s="1987"/>
      <c r="BC269" s="1987"/>
      <c r="BD269" s="619"/>
      <c r="BE269" s="78"/>
      <c r="BF269" s="78"/>
      <c r="BG269" s="78"/>
    </row>
    <row r="270" spans="1:59" ht="37.35" customHeight="1">
      <c r="A270" s="617"/>
      <c r="B270" s="152"/>
      <c r="C270" s="1987"/>
      <c r="D270" s="1987"/>
      <c r="E270" s="1987"/>
      <c r="F270" s="1987"/>
      <c r="G270" s="1987"/>
      <c r="H270" s="1987"/>
      <c r="I270" s="1987"/>
      <c r="J270" s="1987"/>
      <c r="K270" s="1987"/>
      <c r="L270" s="1987"/>
      <c r="M270" s="1987"/>
      <c r="N270" s="1987"/>
      <c r="O270" s="1987"/>
      <c r="P270" s="1987"/>
      <c r="Q270" s="1987"/>
      <c r="R270" s="1987"/>
      <c r="S270" s="1987"/>
      <c r="T270" s="1987"/>
      <c r="U270" s="1987"/>
      <c r="V270" s="1987"/>
      <c r="W270" s="1987"/>
      <c r="X270" s="1987"/>
      <c r="Y270" s="1987"/>
      <c r="Z270" s="1987"/>
      <c r="AA270" s="1987"/>
      <c r="AB270" s="1987"/>
      <c r="AC270" s="1987"/>
      <c r="AD270" s="1987"/>
      <c r="AE270" s="1987"/>
      <c r="AF270" s="1987"/>
      <c r="AG270" s="1987"/>
      <c r="AH270" s="1987"/>
      <c r="AI270" s="1987"/>
      <c r="AJ270" s="1987"/>
      <c r="AK270" s="1987"/>
      <c r="AL270" s="1987"/>
      <c r="AM270" s="1987"/>
      <c r="AN270" s="1987"/>
      <c r="AO270" s="1987"/>
      <c r="AP270" s="1987"/>
      <c r="AQ270" s="1987"/>
      <c r="AR270" s="1987"/>
      <c r="AS270" s="1987"/>
      <c r="AT270" s="1987"/>
      <c r="AU270" s="1987"/>
      <c r="AV270" s="1987"/>
      <c r="AW270" s="1987"/>
      <c r="AX270" s="1987"/>
      <c r="AY270" s="1987"/>
      <c r="AZ270" s="1987"/>
      <c r="BA270" s="1987"/>
      <c r="BB270" s="1987"/>
      <c r="BC270" s="1987"/>
      <c r="BD270" s="619"/>
      <c r="BE270" s="78"/>
      <c r="BF270" s="78"/>
      <c r="BG270" s="78"/>
    </row>
    <row r="271" spans="1:59" ht="37.35" customHeight="1">
      <c r="A271" s="617"/>
      <c r="B271" s="618"/>
      <c r="C271" s="1988"/>
      <c r="D271" s="1987"/>
      <c r="E271" s="1987"/>
      <c r="F271" s="1987"/>
      <c r="G271" s="1987"/>
      <c r="H271" s="1987"/>
      <c r="I271" s="1987"/>
      <c r="J271" s="1987"/>
      <c r="K271" s="1987"/>
      <c r="L271" s="1987"/>
      <c r="M271" s="1987"/>
      <c r="N271" s="1987"/>
      <c r="O271" s="1987"/>
      <c r="P271" s="1987"/>
      <c r="Q271" s="1987"/>
      <c r="R271" s="1987"/>
      <c r="S271" s="1987"/>
      <c r="T271" s="1987"/>
      <c r="U271" s="1987"/>
      <c r="V271" s="1987"/>
      <c r="W271" s="1987"/>
      <c r="X271" s="1987"/>
      <c r="Y271" s="1987"/>
      <c r="Z271" s="1987"/>
      <c r="AA271" s="1987"/>
      <c r="AB271" s="1987"/>
      <c r="AC271" s="1987"/>
      <c r="AD271" s="1987"/>
      <c r="AE271" s="1987"/>
      <c r="AF271" s="1987"/>
      <c r="AG271" s="1987"/>
      <c r="AH271" s="1987"/>
      <c r="AI271" s="1987"/>
      <c r="AJ271" s="1987"/>
      <c r="AK271" s="1987"/>
      <c r="AL271" s="1987"/>
      <c r="AM271" s="1987"/>
      <c r="AN271" s="1987"/>
      <c r="AO271" s="1987"/>
      <c r="AP271" s="1987"/>
      <c r="AQ271" s="1987"/>
      <c r="AR271" s="1987"/>
      <c r="AS271" s="1987"/>
      <c r="AT271" s="1987"/>
      <c r="AU271" s="1987"/>
      <c r="AV271" s="1987"/>
      <c r="AW271" s="1987"/>
      <c r="AX271" s="1987"/>
      <c r="AY271" s="1987"/>
      <c r="AZ271" s="1987"/>
      <c r="BA271" s="1987"/>
      <c r="BB271" s="1987"/>
      <c r="BC271" s="1987"/>
      <c r="BD271" s="619"/>
      <c r="BE271" s="78"/>
      <c r="BF271" s="78"/>
      <c r="BG271" s="78"/>
    </row>
    <row r="272" spans="1:59" ht="37.35" customHeight="1" thickBot="1">
      <c r="A272" s="617"/>
      <c r="B272" s="618"/>
      <c r="C272" s="1987"/>
      <c r="D272" s="1987"/>
      <c r="E272" s="1987"/>
      <c r="F272" s="1987"/>
      <c r="G272" s="1987"/>
      <c r="H272" s="1987"/>
      <c r="I272" s="1987"/>
      <c r="J272" s="1987"/>
      <c r="K272" s="1987"/>
      <c r="L272" s="1987"/>
      <c r="M272" s="1987"/>
      <c r="N272" s="1987"/>
      <c r="O272" s="1987"/>
      <c r="P272" s="1987"/>
      <c r="Q272" s="1987"/>
      <c r="R272" s="1987"/>
      <c r="S272" s="1987"/>
      <c r="T272" s="1987"/>
      <c r="U272" s="1987"/>
      <c r="V272" s="1987"/>
      <c r="W272" s="1987"/>
      <c r="X272" s="1987"/>
      <c r="Y272" s="1987"/>
      <c r="Z272" s="1987"/>
      <c r="AA272" s="1987"/>
      <c r="AB272" s="1987"/>
      <c r="AC272" s="1987"/>
      <c r="AD272" s="1987"/>
      <c r="AE272" s="1987"/>
      <c r="AF272" s="1987"/>
      <c r="AG272" s="1987"/>
      <c r="AH272" s="1987"/>
      <c r="AI272" s="1987"/>
      <c r="AJ272" s="1987"/>
      <c r="AK272" s="1987"/>
      <c r="AL272" s="1987"/>
      <c r="AM272" s="1987"/>
      <c r="AN272" s="1987"/>
      <c r="AO272" s="1987"/>
      <c r="AP272" s="1987"/>
      <c r="AQ272" s="1987"/>
      <c r="AR272" s="1987"/>
      <c r="AS272" s="1987"/>
      <c r="AT272" s="1987"/>
      <c r="AU272" s="1987"/>
      <c r="AV272" s="1987"/>
      <c r="AW272" s="1987"/>
      <c r="AX272" s="1987"/>
      <c r="AY272" s="1987"/>
      <c r="AZ272" s="1987"/>
      <c r="BA272" s="1987"/>
      <c r="BB272" s="1987"/>
      <c r="BC272" s="1987"/>
      <c r="BD272" s="619"/>
      <c r="BE272" s="78"/>
      <c r="BF272" s="78"/>
      <c r="BG272" s="78"/>
    </row>
    <row r="273" spans="1:59" ht="37.35" hidden="1" customHeight="1">
      <c r="A273" s="617"/>
      <c r="B273" s="152"/>
      <c r="C273" s="1987"/>
      <c r="D273" s="1987"/>
      <c r="E273" s="1987"/>
      <c r="F273" s="1987"/>
      <c r="G273" s="1987"/>
      <c r="H273" s="1987"/>
      <c r="I273" s="1987"/>
      <c r="J273" s="1987"/>
      <c r="K273" s="1987"/>
      <c r="L273" s="1987"/>
      <c r="M273" s="1987"/>
      <c r="N273" s="1987"/>
      <c r="O273" s="1987"/>
      <c r="P273" s="1987"/>
      <c r="Q273" s="1987"/>
      <c r="R273" s="1987"/>
      <c r="S273" s="1987"/>
      <c r="T273" s="1987"/>
      <c r="U273" s="1987"/>
      <c r="V273" s="1987"/>
      <c r="W273" s="1987"/>
      <c r="X273" s="1987"/>
      <c r="Y273" s="1987"/>
      <c r="Z273" s="1987"/>
      <c r="AA273" s="1987"/>
      <c r="AB273" s="1987"/>
      <c r="AC273" s="1987"/>
      <c r="AD273" s="1987"/>
      <c r="AE273" s="1987"/>
      <c r="AF273" s="1987"/>
      <c r="AG273" s="1987"/>
      <c r="AH273" s="1987"/>
      <c r="AI273" s="1987"/>
      <c r="AJ273" s="1987"/>
      <c r="AK273" s="1987"/>
      <c r="AL273" s="1987"/>
      <c r="AM273" s="1987"/>
      <c r="AN273" s="1987"/>
      <c r="AO273" s="1987"/>
      <c r="AP273" s="1987"/>
      <c r="AQ273" s="1987"/>
      <c r="AR273" s="1987"/>
      <c r="AS273" s="1987"/>
      <c r="AT273" s="1987"/>
      <c r="AU273" s="1987"/>
      <c r="AV273" s="1987"/>
      <c r="AW273" s="1987"/>
      <c r="AX273" s="1987"/>
      <c r="AY273" s="1987"/>
      <c r="AZ273" s="1987"/>
      <c r="BA273" s="1987"/>
      <c r="BB273" s="1987"/>
      <c r="BC273" s="1987"/>
      <c r="BD273" s="619"/>
      <c r="BE273" s="78"/>
      <c r="BF273" s="78"/>
      <c r="BG273" s="78"/>
    </row>
    <row r="274" spans="1:59" ht="37.35" hidden="1" customHeight="1">
      <c r="A274" s="617"/>
      <c r="B274" s="152"/>
      <c r="C274" s="1987"/>
      <c r="D274" s="1987"/>
      <c r="E274" s="1987"/>
      <c r="F274" s="1987"/>
      <c r="G274" s="1987"/>
      <c r="H274" s="1987"/>
      <c r="I274" s="1987"/>
      <c r="J274" s="1987"/>
      <c r="K274" s="1987"/>
      <c r="L274" s="1987"/>
      <c r="M274" s="1987"/>
      <c r="N274" s="1987"/>
      <c r="O274" s="1987"/>
      <c r="P274" s="1987"/>
      <c r="Q274" s="1987"/>
      <c r="R274" s="1987"/>
      <c r="S274" s="1987"/>
      <c r="T274" s="1987"/>
      <c r="U274" s="1987"/>
      <c r="V274" s="1987"/>
      <c r="W274" s="1987"/>
      <c r="X274" s="1987"/>
      <c r="Y274" s="1987"/>
      <c r="Z274" s="1987"/>
      <c r="AA274" s="1987"/>
      <c r="AB274" s="1987"/>
      <c r="AC274" s="1987"/>
      <c r="AD274" s="1987"/>
      <c r="AE274" s="1987"/>
      <c r="AF274" s="1987"/>
      <c r="AG274" s="1987"/>
      <c r="AH274" s="1987"/>
      <c r="AI274" s="1987"/>
      <c r="AJ274" s="1987"/>
      <c r="AK274" s="1987"/>
      <c r="AL274" s="1987"/>
      <c r="AM274" s="1987"/>
      <c r="AN274" s="1987"/>
      <c r="AO274" s="1987"/>
      <c r="AP274" s="1987"/>
      <c r="AQ274" s="1987"/>
      <c r="AR274" s="1987"/>
      <c r="AS274" s="1987"/>
      <c r="AT274" s="1987"/>
      <c r="AU274" s="1987"/>
      <c r="AV274" s="1987"/>
      <c r="AW274" s="1987"/>
      <c r="AX274" s="1987"/>
      <c r="AY274" s="1987"/>
      <c r="AZ274" s="1987"/>
      <c r="BA274" s="1987"/>
      <c r="BB274" s="1987"/>
      <c r="BC274" s="1987"/>
      <c r="BD274" s="619"/>
      <c r="BE274" s="78"/>
      <c r="BF274" s="78"/>
      <c r="BG274" s="78"/>
    </row>
    <row r="275" spans="1:59" ht="37.35" hidden="1" customHeight="1">
      <c r="A275" s="617"/>
      <c r="B275" s="152"/>
      <c r="C275" s="1987"/>
      <c r="D275" s="1987"/>
      <c r="E275" s="1987"/>
      <c r="F275" s="1987"/>
      <c r="G275" s="1987"/>
      <c r="H275" s="1987"/>
      <c r="I275" s="1987"/>
      <c r="J275" s="1987"/>
      <c r="K275" s="1987"/>
      <c r="L275" s="1987"/>
      <c r="M275" s="1987"/>
      <c r="N275" s="1987"/>
      <c r="O275" s="1987"/>
      <c r="P275" s="1987"/>
      <c r="Q275" s="1987"/>
      <c r="R275" s="1987"/>
      <c r="S275" s="1987"/>
      <c r="T275" s="1987"/>
      <c r="U275" s="1987"/>
      <c r="V275" s="1987"/>
      <c r="W275" s="1987"/>
      <c r="X275" s="1987"/>
      <c r="Y275" s="1987"/>
      <c r="Z275" s="1987"/>
      <c r="AA275" s="1987"/>
      <c r="AB275" s="1987"/>
      <c r="AC275" s="1987"/>
      <c r="AD275" s="1987"/>
      <c r="AE275" s="1987"/>
      <c r="AF275" s="1987"/>
      <c r="AG275" s="1987"/>
      <c r="AH275" s="1987"/>
      <c r="AI275" s="1987"/>
      <c r="AJ275" s="1987"/>
      <c r="AK275" s="1987"/>
      <c r="AL275" s="1987"/>
      <c r="AM275" s="1987"/>
      <c r="AN275" s="1987"/>
      <c r="AO275" s="1987"/>
      <c r="AP275" s="1987"/>
      <c r="AQ275" s="1987"/>
      <c r="AR275" s="1987"/>
      <c r="AS275" s="1987"/>
      <c r="AT275" s="1987"/>
      <c r="AU275" s="1987"/>
      <c r="AV275" s="1987"/>
      <c r="AW275" s="1987"/>
      <c r="AX275" s="1987"/>
      <c r="AY275" s="1987"/>
      <c r="AZ275" s="1987"/>
      <c r="BA275" s="1987"/>
      <c r="BB275" s="1987"/>
      <c r="BC275" s="1987"/>
      <c r="BD275" s="619"/>
      <c r="BE275" s="78"/>
      <c r="BF275" s="78"/>
      <c r="BG275" s="78"/>
    </row>
    <row r="276" spans="1:59" ht="37.35" hidden="1" customHeight="1">
      <c r="A276" s="617"/>
      <c r="B276" s="618"/>
      <c r="C276" s="1988"/>
      <c r="D276" s="1987"/>
      <c r="E276" s="1987"/>
      <c r="F276" s="1987"/>
      <c r="G276" s="1987"/>
      <c r="H276" s="1987"/>
      <c r="I276" s="1987"/>
      <c r="J276" s="1987"/>
      <c r="K276" s="1987"/>
      <c r="L276" s="1987"/>
      <c r="M276" s="1987"/>
      <c r="N276" s="1987"/>
      <c r="O276" s="1987"/>
      <c r="P276" s="1987"/>
      <c r="Q276" s="1987"/>
      <c r="R276" s="1987"/>
      <c r="S276" s="1987"/>
      <c r="T276" s="1987"/>
      <c r="U276" s="1987"/>
      <c r="V276" s="1987"/>
      <c r="W276" s="1987"/>
      <c r="X276" s="1987"/>
      <c r="Y276" s="1987"/>
      <c r="Z276" s="1987"/>
      <c r="AA276" s="1987"/>
      <c r="AB276" s="1987"/>
      <c r="AC276" s="1987"/>
      <c r="AD276" s="1987"/>
      <c r="AE276" s="1987"/>
      <c r="AF276" s="1987"/>
      <c r="AG276" s="1987"/>
      <c r="AH276" s="1987"/>
      <c r="AI276" s="1987"/>
      <c r="AJ276" s="1987"/>
      <c r="AK276" s="1987"/>
      <c r="AL276" s="1987"/>
      <c r="AM276" s="1987"/>
      <c r="AN276" s="1987"/>
      <c r="AO276" s="1987"/>
      <c r="AP276" s="1987"/>
      <c r="AQ276" s="1987"/>
      <c r="AR276" s="1987"/>
      <c r="AS276" s="1987"/>
      <c r="AT276" s="1987"/>
      <c r="AU276" s="1987"/>
      <c r="AV276" s="1987"/>
      <c r="AW276" s="1987"/>
      <c r="AX276" s="1987"/>
      <c r="AY276" s="1987"/>
      <c r="AZ276" s="1987"/>
      <c r="BA276" s="1987"/>
      <c r="BB276" s="1987"/>
      <c r="BC276" s="1987"/>
      <c r="BD276" s="619"/>
      <c r="BE276" s="78"/>
      <c r="BF276" s="78"/>
      <c r="BG276" s="78"/>
    </row>
    <row r="277" spans="1:59" ht="37.35" hidden="1" customHeight="1">
      <c r="A277" s="617"/>
      <c r="B277" s="618"/>
      <c r="C277" s="1987"/>
      <c r="D277" s="1987"/>
      <c r="E277" s="1987"/>
      <c r="F277" s="1987"/>
      <c r="G277" s="1987"/>
      <c r="H277" s="1987"/>
      <c r="I277" s="1987"/>
      <c r="J277" s="1987"/>
      <c r="K277" s="1987"/>
      <c r="L277" s="1987"/>
      <c r="M277" s="1987"/>
      <c r="N277" s="1987"/>
      <c r="O277" s="1987"/>
      <c r="P277" s="1987"/>
      <c r="Q277" s="1987"/>
      <c r="R277" s="1987"/>
      <c r="S277" s="1987"/>
      <c r="T277" s="1987"/>
      <c r="U277" s="1987"/>
      <c r="V277" s="1987"/>
      <c r="W277" s="1987"/>
      <c r="X277" s="1987"/>
      <c r="Y277" s="1987"/>
      <c r="Z277" s="1987"/>
      <c r="AA277" s="1987"/>
      <c r="AB277" s="1987"/>
      <c r="AC277" s="1987"/>
      <c r="AD277" s="1987"/>
      <c r="AE277" s="1987"/>
      <c r="AF277" s="1987"/>
      <c r="AG277" s="1987"/>
      <c r="AH277" s="1987"/>
      <c r="AI277" s="1987"/>
      <c r="AJ277" s="1987"/>
      <c r="AK277" s="1987"/>
      <c r="AL277" s="1987"/>
      <c r="AM277" s="1987"/>
      <c r="AN277" s="1987"/>
      <c r="AO277" s="1987"/>
      <c r="AP277" s="1987"/>
      <c r="AQ277" s="1987"/>
      <c r="AR277" s="1987"/>
      <c r="AS277" s="1987"/>
      <c r="AT277" s="1987"/>
      <c r="AU277" s="1987"/>
      <c r="AV277" s="1987"/>
      <c r="AW277" s="1987"/>
      <c r="AX277" s="1987"/>
      <c r="AY277" s="1987"/>
      <c r="AZ277" s="1987"/>
      <c r="BA277" s="1987"/>
      <c r="BB277" s="1987"/>
      <c r="BC277" s="1987"/>
      <c r="BD277" s="619"/>
      <c r="BE277" s="78"/>
      <c r="BF277" s="78"/>
      <c r="BG277" s="78"/>
    </row>
    <row r="278" spans="1:59" ht="37.35" hidden="1" customHeight="1">
      <c r="A278" s="617"/>
      <c r="B278" s="152"/>
      <c r="C278" s="1987"/>
      <c r="D278" s="1987"/>
      <c r="E278" s="1987"/>
      <c r="F278" s="1987"/>
      <c r="G278" s="1987"/>
      <c r="H278" s="1987"/>
      <c r="I278" s="1987"/>
      <c r="J278" s="1987"/>
      <c r="K278" s="1987"/>
      <c r="L278" s="1987"/>
      <c r="M278" s="1987"/>
      <c r="N278" s="1987"/>
      <c r="O278" s="1987"/>
      <c r="P278" s="1987"/>
      <c r="Q278" s="1987"/>
      <c r="R278" s="1987"/>
      <c r="S278" s="1987"/>
      <c r="T278" s="1987"/>
      <c r="U278" s="1987"/>
      <c r="V278" s="1987"/>
      <c r="W278" s="1987"/>
      <c r="X278" s="1987"/>
      <c r="Y278" s="1987"/>
      <c r="Z278" s="1987"/>
      <c r="AA278" s="1987"/>
      <c r="AB278" s="1987"/>
      <c r="AC278" s="1987"/>
      <c r="AD278" s="1987"/>
      <c r="AE278" s="1987"/>
      <c r="AF278" s="1987"/>
      <c r="AG278" s="1987"/>
      <c r="AH278" s="1987"/>
      <c r="AI278" s="1987"/>
      <c r="AJ278" s="1987"/>
      <c r="AK278" s="1987"/>
      <c r="AL278" s="1987"/>
      <c r="AM278" s="1987"/>
      <c r="AN278" s="1987"/>
      <c r="AO278" s="1987"/>
      <c r="AP278" s="1987"/>
      <c r="AQ278" s="1987"/>
      <c r="AR278" s="1987"/>
      <c r="AS278" s="1987"/>
      <c r="AT278" s="1987"/>
      <c r="AU278" s="1987"/>
      <c r="AV278" s="1987"/>
      <c r="AW278" s="1987"/>
      <c r="AX278" s="1987"/>
      <c r="AY278" s="1987"/>
      <c r="AZ278" s="1987"/>
      <c r="BA278" s="1987"/>
      <c r="BB278" s="1987"/>
      <c r="BC278" s="1987"/>
      <c r="BD278" s="619"/>
      <c r="BE278" s="78"/>
      <c r="BF278" s="78"/>
      <c r="BG278" s="78"/>
    </row>
    <row r="279" spans="1:59" ht="37.35" hidden="1" customHeight="1">
      <c r="A279" s="617"/>
      <c r="B279" s="152"/>
      <c r="C279" s="1987"/>
      <c r="D279" s="1987"/>
      <c r="E279" s="1987"/>
      <c r="F279" s="1987"/>
      <c r="G279" s="1987"/>
      <c r="H279" s="1987"/>
      <c r="I279" s="1987"/>
      <c r="J279" s="1987"/>
      <c r="K279" s="1987"/>
      <c r="L279" s="1987"/>
      <c r="M279" s="1987"/>
      <c r="N279" s="1987"/>
      <c r="O279" s="1987"/>
      <c r="P279" s="1987"/>
      <c r="Q279" s="1987"/>
      <c r="R279" s="1987"/>
      <c r="S279" s="1987"/>
      <c r="T279" s="1987"/>
      <c r="U279" s="1987"/>
      <c r="V279" s="1987"/>
      <c r="W279" s="1987"/>
      <c r="X279" s="1987"/>
      <c r="Y279" s="1987"/>
      <c r="Z279" s="1987"/>
      <c r="AA279" s="1987"/>
      <c r="AB279" s="1987"/>
      <c r="AC279" s="1987"/>
      <c r="AD279" s="1987"/>
      <c r="AE279" s="1987"/>
      <c r="AF279" s="1987"/>
      <c r="AG279" s="1987"/>
      <c r="AH279" s="1987"/>
      <c r="AI279" s="1987"/>
      <c r="AJ279" s="1987"/>
      <c r="AK279" s="1987"/>
      <c r="AL279" s="1987"/>
      <c r="AM279" s="1987"/>
      <c r="AN279" s="1987"/>
      <c r="AO279" s="1987"/>
      <c r="AP279" s="1987"/>
      <c r="AQ279" s="1987"/>
      <c r="AR279" s="1987"/>
      <c r="AS279" s="1987"/>
      <c r="AT279" s="1987"/>
      <c r="AU279" s="1987"/>
      <c r="AV279" s="1987"/>
      <c r="AW279" s="1987"/>
      <c r="AX279" s="1987"/>
      <c r="AY279" s="1987"/>
      <c r="AZ279" s="1987"/>
      <c r="BA279" s="1987"/>
      <c r="BB279" s="1987"/>
      <c r="BC279" s="1987"/>
      <c r="BD279" s="619"/>
      <c r="BE279" s="78"/>
      <c r="BF279" s="78"/>
      <c r="BG279" s="78"/>
    </row>
    <row r="280" spans="1:59" ht="37.35" hidden="1" customHeight="1" thickBot="1">
      <c r="A280" s="617"/>
      <c r="B280" s="152"/>
      <c r="C280" s="1987"/>
      <c r="D280" s="1987"/>
      <c r="E280" s="1987"/>
      <c r="F280" s="1987"/>
      <c r="G280" s="1987"/>
      <c r="H280" s="1987"/>
      <c r="I280" s="1987"/>
      <c r="J280" s="1987"/>
      <c r="K280" s="1987"/>
      <c r="L280" s="1987"/>
      <c r="M280" s="1987"/>
      <c r="N280" s="1987"/>
      <c r="O280" s="1987"/>
      <c r="P280" s="1987"/>
      <c r="Q280" s="1987"/>
      <c r="R280" s="1987"/>
      <c r="S280" s="1987"/>
      <c r="T280" s="1987"/>
      <c r="U280" s="1987"/>
      <c r="V280" s="1987"/>
      <c r="W280" s="1987"/>
      <c r="X280" s="1987"/>
      <c r="Y280" s="1987"/>
      <c r="Z280" s="1987"/>
      <c r="AA280" s="1987"/>
      <c r="AB280" s="1987"/>
      <c r="AC280" s="1987"/>
      <c r="AD280" s="1987"/>
      <c r="AE280" s="1987"/>
      <c r="AF280" s="1987"/>
      <c r="AG280" s="1987"/>
      <c r="AH280" s="1987"/>
      <c r="AI280" s="1987"/>
      <c r="AJ280" s="1987"/>
      <c r="AK280" s="1987"/>
      <c r="AL280" s="1987"/>
      <c r="AM280" s="1987"/>
      <c r="AN280" s="1987"/>
      <c r="AO280" s="1987"/>
      <c r="AP280" s="1987"/>
      <c r="AQ280" s="1987"/>
      <c r="AR280" s="1987"/>
      <c r="AS280" s="1987"/>
      <c r="AT280" s="1987"/>
      <c r="AU280" s="1987"/>
      <c r="AV280" s="1987"/>
      <c r="AW280" s="1987"/>
      <c r="AX280" s="1987"/>
      <c r="AY280" s="1987"/>
      <c r="AZ280" s="1987"/>
      <c r="BA280" s="1987"/>
      <c r="BB280" s="1987"/>
      <c r="BC280" s="1987"/>
      <c r="BD280" s="619"/>
      <c r="BE280" s="78"/>
      <c r="BF280" s="78"/>
      <c r="BG280" s="78"/>
    </row>
    <row r="281" spans="1:59" ht="37.35" hidden="1" customHeight="1">
      <c r="A281" s="617"/>
      <c r="B281" s="618"/>
      <c r="C281" s="1988"/>
      <c r="D281" s="1987"/>
      <c r="E281" s="1987"/>
      <c r="F281" s="1987"/>
      <c r="G281" s="1987"/>
      <c r="H281" s="1987"/>
      <c r="I281" s="1987"/>
      <c r="J281" s="1987"/>
      <c r="K281" s="1987"/>
      <c r="L281" s="1987"/>
      <c r="M281" s="1987"/>
      <c r="N281" s="1987"/>
      <c r="O281" s="1987"/>
      <c r="P281" s="1987"/>
      <c r="Q281" s="1987"/>
      <c r="R281" s="1987"/>
      <c r="S281" s="1987"/>
      <c r="T281" s="1987"/>
      <c r="U281" s="1987"/>
      <c r="V281" s="1987"/>
      <c r="W281" s="1987"/>
      <c r="X281" s="1987"/>
      <c r="Y281" s="1987"/>
      <c r="Z281" s="1987"/>
      <c r="AA281" s="1987"/>
      <c r="AB281" s="1987"/>
      <c r="AC281" s="1987"/>
      <c r="AD281" s="1987"/>
      <c r="AE281" s="1987"/>
      <c r="AF281" s="1987"/>
      <c r="AG281" s="1987"/>
      <c r="AH281" s="1987"/>
      <c r="AI281" s="1987"/>
      <c r="AJ281" s="1987"/>
      <c r="AK281" s="1987"/>
      <c r="AL281" s="1987"/>
      <c r="AM281" s="1987"/>
      <c r="AN281" s="1987"/>
      <c r="AO281" s="1987"/>
      <c r="AP281" s="1987"/>
      <c r="AQ281" s="1987"/>
      <c r="AR281" s="1987"/>
      <c r="AS281" s="1987"/>
      <c r="AT281" s="1987"/>
      <c r="AU281" s="1987"/>
      <c r="AV281" s="1987"/>
      <c r="AW281" s="1987"/>
      <c r="AX281" s="1987"/>
      <c r="AY281" s="1987"/>
      <c r="AZ281" s="1987"/>
      <c r="BA281" s="1987"/>
      <c r="BB281" s="1987"/>
      <c r="BC281" s="1987"/>
      <c r="BD281" s="619"/>
      <c r="BE281" s="78"/>
      <c r="BF281" s="78"/>
      <c r="BG281" s="78"/>
    </row>
    <row r="282" spans="1:59" ht="37.35" hidden="1" customHeight="1">
      <c r="A282" s="617"/>
      <c r="B282" s="618"/>
      <c r="C282" s="1987"/>
      <c r="D282" s="1987"/>
      <c r="E282" s="1987"/>
      <c r="F282" s="1987"/>
      <c r="G282" s="1987"/>
      <c r="H282" s="1987"/>
      <c r="I282" s="1987"/>
      <c r="J282" s="1987"/>
      <c r="K282" s="1987"/>
      <c r="L282" s="1987"/>
      <c r="M282" s="1987"/>
      <c r="N282" s="1987"/>
      <c r="O282" s="1987"/>
      <c r="P282" s="1987"/>
      <c r="Q282" s="1987"/>
      <c r="R282" s="1987"/>
      <c r="S282" s="1987"/>
      <c r="T282" s="1987"/>
      <c r="U282" s="1987"/>
      <c r="V282" s="1987"/>
      <c r="W282" s="1987"/>
      <c r="X282" s="1987"/>
      <c r="Y282" s="1987"/>
      <c r="Z282" s="1987"/>
      <c r="AA282" s="1987"/>
      <c r="AB282" s="1987"/>
      <c r="AC282" s="1987"/>
      <c r="AD282" s="1987"/>
      <c r="AE282" s="1987"/>
      <c r="AF282" s="1987"/>
      <c r="AG282" s="1987"/>
      <c r="AH282" s="1987"/>
      <c r="AI282" s="1987"/>
      <c r="AJ282" s="1987"/>
      <c r="AK282" s="1987"/>
      <c r="AL282" s="1987"/>
      <c r="AM282" s="1987"/>
      <c r="AN282" s="1987"/>
      <c r="AO282" s="1987"/>
      <c r="AP282" s="1987"/>
      <c r="AQ282" s="1987"/>
      <c r="AR282" s="1987"/>
      <c r="AS282" s="1987"/>
      <c r="AT282" s="1987"/>
      <c r="AU282" s="1987"/>
      <c r="AV282" s="1987"/>
      <c r="AW282" s="1987"/>
      <c r="AX282" s="1987"/>
      <c r="AY282" s="1987"/>
      <c r="AZ282" s="1987"/>
      <c r="BA282" s="1987"/>
      <c r="BB282" s="1987"/>
      <c r="BC282" s="1987"/>
      <c r="BD282" s="619"/>
      <c r="BE282" s="78"/>
      <c r="BF282" s="78"/>
      <c r="BG282" s="78"/>
    </row>
    <row r="283" spans="1:59" ht="37.35" hidden="1" customHeight="1">
      <c r="A283" s="617"/>
      <c r="B283" s="152"/>
      <c r="C283" s="1987"/>
      <c r="D283" s="1987"/>
      <c r="E283" s="1987"/>
      <c r="F283" s="1987"/>
      <c r="G283" s="1987"/>
      <c r="H283" s="1987"/>
      <c r="I283" s="1987"/>
      <c r="J283" s="1987"/>
      <c r="K283" s="1987"/>
      <c r="L283" s="1987"/>
      <c r="M283" s="1987"/>
      <c r="N283" s="1987"/>
      <c r="O283" s="1987"/>
      <c r="P283" s="1987"/>
      <c r="Q283" s="1987"/>
      <c r="R283" s="1987"/>
      <c r="S283" s="1987"/>
      <c r="T283" s="1987"/>
      <c r="U283" s="1987"/>
      <c r="V283" s="1987"/>
      <c r="W283" s="1987"/>
      <c r="X283" s="1987"/>
      <c r="Y283" s="1987"/>
      <c r="Z283" s="1987"/>
      <c r="AA283" s="1987"/>
      <c r="AB283" s="1987"/>
      <c r="AC283" s="1987"/>
      <c r="AD283" s="1987"/>
      <c r="AE283" s="1987"/>
      <c r="AF283" s="1987"/>
      <c r="AG283" s="1987"/>
      <c r="AH283" s="1987"/>
      <c r="AI283" s="1987"/>
      <c r="AJ283" s="1987"/>
      <c r="AK283" s="1987"/>
      <c r="AL283" s="1987"/>
      <c r="AM283" s="1987"/>
      <c r="AN283" s="1987"/>
      <c r="AO283" s="1987"/>
      <c r="AP283" s="1987"/>
      <c r="AQ283" s="1987"/>
      <c r="AR283" s="1987"/>
      <c r="AS283" s="1987"/>
      <c r="AT283" s="1987"/>
      <c r="AU283" s="1987"/>
      <c r="AV283" s="1987"/>
      <c r="AW283" s="1987"/>
      <c r="AX283" s="1987"/>
      <c r="AY283" s="1987"/>
      <c r="AZ283" s="1987"/>
      <c r="BA283" s="1987"/>
      <c r="BB283" s="1987"/>
      <c r="BC283" s="1987"/>
      <c r="BD283" s="619"/>
      <c r="BE283" s="78"/>
      <c r="BF283" s="78"/>
      <c r="BG283" s="78"/>
    </row>
    <row r="284" spans="1:59" ht="37.35" hidden="1" customHeight="1">
      <c r="A284" s="617"/>
      <c r="B284" s="152"/>
      <c r="C284" s="1987"/>
      <c r="D284" s="1987"/>
      <c r="E284" s="1987"/>
      <c r="F284" s="1987"/>
      <c r="G284" s="1987"/>
      <c r="H284" s="1987"/>
      <c r="I284" s="1987"/>
      <c r="J284" s="1987"/>
      <c r="K284" s="1987"/>
      <c r="L284" s="1987"/>
      <c r="M284" s="1987"/>
      <c r="N284" s="1987"/>
      <c r="O284" s="1987"/>
      <c r="P284" s="1987"/>
      <c r="Q284" s="1987"/>
      <c r="R284" s="1987"/>
      <c r="S284" s="1987"/>
      <c r="T284" s="1987"/>
      <c r="U284" s="1987"/>
      <c r="V284" s="1987"/>
      <c r="W284" s="1987"/>
      <c r="X284" s="1987"/>
      <c r="Y284" s="1987"/>
      <c r="Z284" s="1987"/>
      <c r="AA284" s="1987"/>
      <c r="AB284" s="1987"/>
      <c r="AC284" s="1987"/>
      <c r="AD284" s="1987"/>
      <c r="AE284" s="1987"/>
      <c r="AF284" s="1987"/>
      <c r="AG284" s="1987"/>
      <c r="AH284" s="1987"/>
      <c r="AI284" s="1987"/>
      <c r="AJ284" s="1987"/>
      <c r="AK284" s="1987"/>
      <c r="AL284" s="1987"/>
      <c r="AM284" s="1987"/>
      <c r="AN284" s="1987"/>
      <c r="AO284" s="1987"/>
      <c r="AP284" s="1987"/>
      <c r="AQ284" s="1987"/>
      <c r="AR284" s="1987"/>
      <c r="AS284" s="1987"/>
      <c r="AT284" s="1987"/>
      <c r="AU284" s="1987"/>
      <c r="AV284" s="1987"/>
      <c r="AW284" s="1987"/>
      <c r="AX284" s="1987"/>
      <c r="AY284" s="1987"/>
      <c r="AZ284" s="1987"/>
      <c r="BA284" s="1987"/>
      <c r="BB284" s="1987"/>
      <c r="BC284" s="1987"/>
      <c r="BD284" s="619"/>
      <c r="BE284" s="78"/>
      <c r="BF284" s="78"/>
      <c r="BG284" s="78"/>
    </row>
    <row r="285" spans="1:59" ht="37.35" hidden="1" customHeight="1">
      <c r="A285" s="617"/>
      <c r="B285" s="152"/>
      <c r="C285" s="1987"/>
      <c r="D285" s="1987"/>
      <c r="E285" s="1987"/>
      <c r="F285" s="1987"/>
      <c r="G285" s="1987"/>
      <c r="H285" s="1987"/>
      <c r="I285" s="1987"/>
      <c r="J285" s="1987"/>
      <c r="K285" s="1987"/>
      <c r="L285" s="1987"/>
      <c r="M285" s="1987"/>
      <c r="N285" s="1987"/>
      <c r="O285" s="1987"/>
      <c r="P285" s="1987"/>
      <c r="Q285" s="1987"/>
      <c r="R285" s="1987"/>
      <c r="S285" s="1987"/>
      <c r="T285" s="1987"/>
      <c r="U285" s="1987"/>
      <c r="V285" s="1987"/>
      <c r="W285" s="1987"/>
      <c r="X285" s="1987"/>
      <c r="Y285" s="1987"/>
      <c r="Z285" s="1987"/>
      <c r="AA285" s="1987"/>
      <c r="AB285" s="1987"/>
      <c r="AC285" s="1987"/>
      <c r="AD285" s="1987"/>
      <c r="AE285" s="1987"/>
      <c r="AF285" s="1987"/>
      <c r="AG285" s="1987"/>
      <c r="AH285" s="1987"/>
      <c r="AI285" s="1987"/>
      <c r="AJ285" s="1987"/>
      <c r="AK285" s="1987"/>
      <c r="AL285" s="1987"/>
      <c r="AM285" s="1987"/>
      <c r="AN285" s="1987"/>
      <c r="AO285" s="1987"/>
      <c r="AP285" s="1987"/>
      <c r="AQ285" s="1987"/>
      <c r="AR285" s="1987"/>
      <c r="AS285" s="1987"/>
      <c r="AT285" s="1987"/>
      <c r="AU285" s="1987"/>
      <c r="AV285" s="1987"/>
      <c r="AW285" s="1987"/>
      <c r="AX285" s="1987"/>
      <c r="AY285" s="1987"/>
      <c r="AZ285" s="1987"/>
      <c r="BA285" s="1987"/>
      <c r="BB285" s="1987"/>
      <c r="BC285" s="1987"/>
      <c r="BD285" s="619"/>
      <c r="BE285" s="78"/>
      <c r="BF285" s="78"/>
      <c r="BG285" s="78"/>
    </row>
    <row r="286" spans="1:59" ht="37.35" hidden="1" customHeight="1">
      <c r="A286" s="617"/>
      <c r="B286" s="618"/>
      <c r="C286" s="1988"/>
      <c r="D286" s="1987"/>
      <c r="E286" s="1987"/>
      <c r="F286" s="1987"/>
      <c r="G286" s="1987"/>
      <c r="H286" s="1987"/>
      <c r="I286" s="1987"/>
      <c r="J286" s="1987"/>
      <c r="K286" s="1987"/>
      <c r="L286" s="1987"/>
      <c r="M286" s="1987"/>
      <c r="N286" s="1987"/>
      <c r="O286" s="1987"/>
      <c r="P286" s="1987"/>
      <c r="Q286" s="1987"/>
      <c r="R286" s="1987"/>
      <c r="S286" s="1987"/>
      <c r="T286" s="1987"/>
      <c r="U286" s="1987"/>
      <c r="V286" s="1987"/>
      <c r="W286" s="1987"/>
      <c r="X286" s="1987"/>
      <c r="Y286" s="1987"/>
      <c r="Z286" s="1987"/>
      <c r="AA286" s="1987"/>
      <c r="AB286" s="1987"/>
      <c r="AC286" s="1987"/>
      <c r="AD286" s="1987"/>
      <c r="AE286" s="1987"/>
      <c r="AF286" s="1987"/>
      <c r="AG286" s="1987"/>
      <c r="AH286" s="1987"/>
      <c r="AI286" s="1987"/>
      <c r="AJ286" s="1987"/>
      <c r="AK286" s="1987"/>
      <c r="AL286" s="1987"/>
      <c r="AM286" s="1987"/>
      <c r="AN286" s="1987"/>
      <c r="AO286" s="1987"/>
      <c r="AP286" s="1987"/>
      <c r="AQ286" s="1987"/>
      <c r="AR286" s="1987"/>
      <c r="AS286" s="1987"/>
      <c r="AT286" s="1987"/>
      <c r="AU286" s="1987"/>
      <c r="AV286" s="1987"/>
      <c r="AW286" s="1987"/>
      <c r="AX286" s="1987"/>
      <c r="AY286" s="1987"/>
      <c r="AZ286" s="1987"/>
      <c r="BA286" s="1987"/>
      <c r="BB286" s="1987"/>
      <c r="BC286" s="1987"/>
      <c r="BD286" s="619"/>
      <c r="BE286" s="78"/>
      <c r="BF286" s="78"/>
      <c r="BG286" s="78"/>
    </row>
    <row r="287" spans="1:59" ht="37.35" hidden="1" customHeight="1">
      <c r="A287" s="617"/>
      <c r="B287" s="618"/>
      <c r="C287" s="1987"/>
      <c r="D287" s="1987"/>
      <c r="E287" s="1987"/>
      <c r="F287" s="1987"/>
      <c r="G287" s="1987"/>
      <c r="H287" s="1987"/>
      <c r="I287" s="1987"/>
      <c r="J287" s="1987"/>
      <c r="K287" s="1987"/>
      <c r="L287" s="1987"/>
      <c r="M287" s="1987"/>
      <c r="N287" s="1987"/>
      <c r="O287" s="1987"/>
      <c r="P287" s="1987"/>
      <c r="Q287" s="1987"/>
      <c r="R287" s="1987"/>
      <c r="S287" s="1987"/>
      <c r="T287" s="1987"/>
      <c r="U287" s="1987"/>
      <c r="V287" s="1987"/>
      <c r="W287" s="1987"/>
      <c r="X287" s="1987"/>
      <c r="Y287" s="1987"/>
      <c r="Z287" s="1987"/>
      <c r="AA287" s="1987"/>
      <c r="AB287" s="1987"/>
      <c r="AC287" s="1987"/>
      <c r="AD287" s="1987"/>
      <c r="AE287" s="1987"/>
      <c r="AF287" s="1987"/>
      <c r="AG287" s="1987"/>
      <c r="AH287" s="1987"/>
      <c r="AI287" s="1987"/>
      <c r="AJ287" s="1987"/>
      <c r="AK287" s="1987"/>
      <c r="AL287" s="1987"/>
      <c r="AM287" s="1987"/>
      <c r="AN287" s="1987"/>
      <c r="AO287" s="1987"/>
      <c r="AP287" s="1987"/>
      <c r="AQ287" s="1987"/>
      <c r="AR287" s="1987"/>
      <c r="AS287" s="1987"/>
      <c r="AT287" s="1987"/>
      <c r="AU287" s="1987"/>
      <c r="AV287" s="1987"/>
      <c r="AW287" s="1987"/>
      <c r="AX287" s="1987"/>
      <c r="AY287" s="1987"/>
      <c r="AZ287" s="1987"/>
      <c r="BA287" s="1987"/>
      <c r="BB287" s="1987"/>
      <c r="BC287" s="1987"/>
      <c r="BD287" s="619"/>
      <c r="BE287" s="78"/>
      <c r="BF287" s="78"/>
      <c r="BG287" s="78"/>
    </row>
    <row r="288" spans="1:59" ht="37.35" hidden="1" customHeight="1" thickBot="1">
      <c r="A288" s="617"/>
      <c r="B288" s="152"/>
      <c r="C288" s="1987"/>
      <c r="D288" s="1987"/>
      <c r="E288" s="1987"/>
      <c r="F288" s="1987"/>
      <c r="G288" s="1987"/>
      <c r="H288" s="1987"/>
      <c r="I288" s="1987"/>
      <c r="J288" s="1987"/>
      <c r="K288" s="1987"/>
      <c r="L288" s="1987"/>
      <c r="M288" s="1987"/>
      <c r="N288" s="1987"/>
      <c r="O288" s="1987"/>
      <c r="P288" s="1987"/>
      <c r="Q288" s="1987"/>
      <c r="R288" s="1987"/>
      <c r="S288" s="1987"/>
      <c r="T288" s="1987"/>
      <c r="U288" s="1987"/>
      <c r="V288" s="1987"/>
      <c r="W288" s="1987"/>
      <c r="X288" s="1987"/>
      <c r="Y288" s="1987"/>
      <c r="Z288" s="1987"/>
      <c r="AA288" s="1987"/>
      <c r="AB288" s="1987"/>
      <c r="AC288" s="1987"/>
      <c r="AD288" s="1987"/>
      <c r="AE288" s="1987"/>
      <c r="AF288" s="1987"/>
      <c r="AG288" s="1987"/>
      <c r="AH288" s="1987"/>
      <c r="AI288" s="1987"/>
      <c r="AJ288" s="1987"/>
      <c r="AK288" s="1987"/>
      <c r="AL288" s="1987"/>
      <c r="AM288" s="1987"/>
      <c r="AN288" s="1987"/>
      <c r="AO288" s="1987"/>
      <c r="AP288" s="1987"/>
      <c r="AQ288" s="1987"/>
      <c r="AR288" s="1987"/>
      <c r="AS288" s="1987"/>
      <c r="AT288" s="1987"/>
      <c r="AU288" s="1987"/>
      <c r="AV288" s="1987"/>
      <c r="AW288" s="1987"/>
      <c r="AX288" s="1987"/>
      <c r="AY288" s="1987"/>
      <c r="AZ288" s="1987"/>
      <c r="BA288" s="1987"/>
      <c r="BB288" s="1987"/>
      <c r="BC288" s="1987"/>
      <c r="BD288" s="619"/>
      <c r="BE288" s="78"/>
      <c r="BF288" s="78"/>
      <c r="BG288" s="78"/>
    </row>
    <row r="289" spans="1:76" ht="37.35" hidden="1" customHeight="1">
      <c r="A289" s="617"/>
      <c r="B289" s="152"/>
      <c r="C289" s="1987"/>
      <c r="D289" s="1987"/>
      <c r="E289" s="1987"/>
      <c r="F289" s="1987"/>
      <c r="G289" s="1987"/>
      <c r="H289" s="1987"/>
      <c r="I289" s="1987"/>
      <c r="J289" s="1987"/>
      <c r="K289" s="1987"/>
      <c r="L289" s="1987"/>
      <c r="M289" s="1987"/>
      <c r="N289" s="1987"/>
      <c r="O289" s="1987"/>
      <c r="P289" s="1987"/>
      <c r="Q289" s="1987"/>
      <c r="R289" s="1987"/>
      <c r="S289" s="1987"/>
      <c r="T289" s="1987"/>
      <c r="U289" s="1987"/>
      <c r="V289" s="1987"/>
      <c r="W289" s="1987"/>
      <c r="X289" s="1987"/>
      <c r="Y289" s="1987"/>
      <c r="Z289" s="1987"/>
      <c r="AA289" s="1987"/>
      <c r="AB289" s="1987"/>
      <c r="AC289" s="1987"/>
      <c r="AD289" s="1987"/>
      <c r="AE289" s="1987"/>
      <c r="AF289" s="1987"/>
      <c r="AG289" s="1987"/>
      <c r="AH289" s="1987"/>
      <c r="AI289" s="1987"/>
      <c r="AJ289" s="1987"/>
      <c r="AK289" s="1987"/>
      <c r="AL289" s="1987"/>
      <c r="AM289" s="1987"/>
      <c r="AN289" s="1987"/>
      <c r="AO289" s="1987"/>
      <c r="AP289" s="1987"/>
      <c r="AQ289" s="1987"/>
      <c r="AR289" s="1987"/>
      <c r="AS289" s="1987"/>
      <c r="AT289" s="1987"/>
      <c r="AU289" s="1987"/>
      <c r="AV289" s="1987"/>
      <c r="AW289" s="1987"/>
      <c r="AX289" s="1987"/>
      <c r="AY289" s="1987"/>
      <c r="AZ289" s="1987"/>
      <c r="BA289" s="1987"/>
      <c r="BB289" s="1987"/>
      <c r="BC289" s="1987"/>
      <c r="BD289" s="619"/>
      <c r="BE289" s="78"/>
      <c r="BF289" s="78"/>
      <c r="BG289" s="78"/>
    </row>
    <row r="290" spans="1:76" ht="37.35" hidden="1" customHeight="1">
      <c r="A290" s="617"/>
      <c r="B290" s="152"/>
      <c r="C290" s="1987"/>
      <c r="D290" s="1987"/>
      <c r="E290" s="1987"/>
      <c r="F290" s="1987"/>
      <c r="G290" s="1987"/>
      <c r="H290" s="1987"/>
      <c r="I290" s="1987"/>
      <c r="J290" s="1987"/>
      <c r="K290" s="1987"/>
      <c r="L290" s="1987"/>
      <c r="M290" s="1987"/>
      <c r="N290" s="1987"/>
      <c r="O290" s="1987"/>
      <c r="P290" s="1987"/>
      <c r="Q290" s="1987"/>
      <c r="R290" s="1987"/>
      <c r="S290" s="1987"/>
      <c r="T290" s="1987"/>
      <c r="U290" s="1987"/>
      <c r="V290" s="1987"/>
      <c r="W290" s="1987"/>
      <c r="X290" s="1987"/>
      <c r="Y290" s="1987"/>
      <c r="Z290" s="1987"/>
      <c r="AA290" s="1987"/>
      <c r="AB290" s="1987"/>
      <c r="AC290" s="1987"/>
      <c r="AD290" s="1987"/>
      <c r="AE290" s="1987"/>
      <c r="AF290" s="1987"/>
      <c r="AG290" s="1987"/>
      <c r="AH290" s="1987"/>
      <c r="AI290" s="1987"/>
      <c r="AJ290" s="1987"/>
      <c r="AK290" s="1987"/>
      <c r="AL290" s="1987"/>
      <c r="AM290" s="1987"/>
      <c r="AN290" s="1987"/>
      <c r="AO290" s="1987"/>
      <c r="AP290" s="1987"/>
      <c r="AQ290" s="1987"/>
      <c r="AR290" s="1987"/>
      <c r="AS290" s="1987"/>
      <c r="AT290" s="1987"/>
      <c r="AU290" s="1987"/>
      <c r="AV290" s="1987"/>
      <c r="AW290" s="1987"/>
      <c r="AX290" s="1987"/>
      <c r="AY290" s="1987"/>
      <c r="AZ290" s="1987"/>
      <c r="BA290" s="1987"/>
      <c r="BB290" s="1987"/>
      <c r="BC290" s="1987"/>
      <c r="BD290" s="619"/>
      <c r="BE290" s="78"/>
      <c r="BF290" s="78"/>
      <c r="BG290" s="78"/>
    </row>
    <row r="291" spans="1:76" ht="37.35" hidden="1" customHeight="1">
      <c r="A291" s="617"/>
      <c r="B291" s="618"/>
      <c r="C291" s="1988"/>
      <c r="D291" s="1987"/>
      <c r="E291" s="1987"/>
      <c r="F291" s="1987"/>
      <c r="G291" s="1987"/>
      <c r="H291" s="1987"/>
      <c r="I291" s="1987"/>
      <c r="J291" s="1987"/>
      <c r="K291" s="1987"/>
      <c r="L291" s="1987"/>
      <c r="M291" s="1987"/>
      <c r="N291" s="1987"/>
      <c r="O291" s="1987"/>
      <c r="P291" s="1987"/>
      <c r="Q291" s="1987"/>
      <c r="R291" s="1987"/>
      <c r="S291" s="1987"/>
      <c r="T291" s="1987"/>
      <c r="U291" s="1987"/>
      <c r="V291" s="1987"/>
      <c r="W291" s="1987"/>
      <c r="X291" s="1987"/>
      <c r="Y291" s="1987"/>
      <c r="Z291" s="1987"/>
      <c r="AA291" s="1987"/>
      <c r="AB291" s="1987"/>
      <c r="AC291" s="1987"/>
      <c r="AD291" s="1987"/>
      <c r="AE291" s="1987"/>
      <c r="AF291" s="1987"/>
      <c r="AG291" s="1987"/>
      <c r="AH291" s="1987"/>
      <c r="AI291" s="1987"/>
      <c r="AJ291" s="1987"/>
      <c r="AK291" s="1987"/>
      <c r="AL291" s="1987"/>
      <c r="AM291" s="1987"/>
      <c r="AN291" s="1987"/>
      <c r="AO291" s="1987"/>
      <c r="AP291" s="1987"/>
      <c r="AQ291" s="1987"/>
      <c r="AR291" s="1987"/>
      <c r="AS291" s="1987"/>
      <c r="AT291" s="1987"/>
      <c r="AU291" s="1987"/>
      <c r="AV291" s="1987"/>
      <c r="AW291" s="1987"/>
      <c r="AX291" s="1987"/>
      <c r="AY291" s="1987"/>
      <c r="AZ291" s="1987"/>
      <c r="BA291" s="1987"/>
      <c r="BB291" s="1987"/>
      <c r="BC291" s="1987"/>
      <c r="BD291" s="619"/>
      <c r="BE291" s="78"/>
      <c r="BF291" s="78"/>
      <c r="BG291" s="78"/>
    </row>
    <row r="292" spans="1:76" ht="37.35" hidden="1" customHeight="1">
      <c r="A292" s="617"/>
      <c r="B292" s="618"/>
      <c r="C292" s="1987"/>
      <c r="D292" s="1987"/>
      <c r="E292" s="1987"/>
      <c r="F292" s="1987"/>
      <c r="G292" s="1987"/>
      <c r="H292" s="1987"/>
      <c r="I292" s="1987"/>
      <c r="J292" s="1987"/>
      <c r="K292" s="1987"/>
      <c r="L292" s="1987"/>
      <c r="M292" s="1987"/>
      <c r="N292" s="1987"/>
      <c r="O292" s="1987"/>
      <c r="P292" s="1987"/>
      <c r="Q292" s="1987"/>
      <c r="R292" s="1987"/>
      <c r="S292" s="1987"/>
      <c r="T292" s="1987"/>
      <c r="U292" s="1987"/>
      <c r="V292" s="1987"/>
      <c r="W292" s="1987"/>
      <c r="X292" s="1987"/>
      <c r="Y292" s="1987"/>
      <c r="Z292" s="1987"/>
      <c r="AA292" s="1987"/>
      <c r="AB292" s="1987"/>
      <c r="AC292" s="1987"/>
      <c r="AD292" s="1987"/>
      <c r="AE292" s="1987"/>
      <c r="AF292" s="1987"/>
      <c r="AG292" s="1987"/>
      <c r="AH292" s="1987"/>
      <c r="AI292" s="1987"/>
      <c r="AJ292" s="1987"/>
      <c r="AK292" s="1987"/>
      <c r="AL292" s="1987"/>
      <c r="AM292" s="1987"/>
      <c r="AN292" s="1987"/>
      <c r="AO292" s="1987"/>
      <c r="AP292" s="1987"/>
      <c r="AQ292" s="1987"/>
      <c r="AR292" s="1987"/>
      <c r="AS292" s="1987"/>
      <c r="AT292" s="1987"/>
      <c r="AU292" s="1987"/>
      <c r="AV292" s="1987"/>
      <c r="AW292" s="1987"/>
      <c r="AX292" s="1987"/>
      <c r="AY292" s="1987"/>
      <c r="AZ292" s="1987"/>
      <c r="BA292" s="1987"/>
      <c r="BB292" s="1987"/>
      <c r="BC292" s="1987"/>
      <c r="BD292" s="619"/>
      <c r="BE292" s="78"/>
      <c r="BF292" s="78"/>
      <c r="BG292" s="78"/>
    </row>
    <row r="293" spans="1:76" ht="37.35" hidden="1" customHeight="1">
      <c r="A293" s="617"/>
      <c r="B293" s="152"/>
      <c r="C293" s="1987"/>
      <c r="D293" s="1987"/>
      <c r="E293" s="1987"/>
      <c r="F293" s="1987"/>
      <c r="G293" s="1987"/>
      <c r="H293" s="1987"/>
      <c r="I293" s="1987"/>
      <c r="J293" s="1987"/>
      <c r="K293" s="1987"/>
      <c r="L293" s="1987"/>
      <c r="M293" s="1987"/>
      <c r="N293" s="1987"/>
      <c r="O293" s="1987"/>
      <c r="P293" s="1987"/>
      <c r="Q293" s="1987"/>
      <c r="R293" s="1987"/>
      <c r="S293" s="1987"/>
      <c r="T293" s="1987"/>
      <c r="U293" s="1987"/>
      <c r="V293" s="1987"/>
      <c r="W293" s="1987"/>
      <c r="X293" s="1987"/>
      <c r="Y293" s="1987"/>
      <c r="Z293" s="1987"/>
      <c r="AA293" s="1987"/>
      <c r="AB293" s="1987"/>
      <c r="AC293" s="1987"/>
      <c r="AD293" s="1987"/>
      <c r="AE293" s="1987"/>
      <c r="AF293" s="1987"/>
      <c r="AG293" s="1987"/>
      <c r="AH293" s="1987"/>
      <c r="AI293" s="1987"/>
      <c r="AJ293" s="1987"/>
      <c r="AK293" s="1987"/>
      <c r="AL293" s="1987"/>
      <c r="AM293" s="1987"/>
      <c r="AN293" s="1987"/>
      <c r="AO293" s="1987"/>
      <c r="AP293" s="1987"/>
      <c r="AQ293" s="1987"/>
      <c r="AR293" s="1987"/>
      <c r="AS293" s="1987"/>
      <c r="AT293" s="1987"/>
      <c r="AU293" s="1987"/>
      <c r="AV293" s="1987"/>
      <c r="AW293" s="1987"/>
      <c r="AX293" s="1987"/>
      <c r="AY293" s="1987"/>
      <c r="AZ293" s="1987"/>
      <c r="BA293" s="1987"/>
      <c r="BB293" s="1987"/>
      <c r="BC293" s="1987"/>
      <c r="BD293" s="619"/>
      <c r="BE293" s="78"/>
      <c r="BF293" s="78"/>
      <c r="BG293" s="78"/>
    </row>
    <row r="294" spans="1:76" ht="37.35" hidden="1" customHeight="1">
      <c r="A294" s="617"/>
      <c r="B294" s="152"/>
      <c r="C294" s="1987"/>
      <c r="D294" s="1987"/>
      <c r="E294" s="1987"/>
      <c r="F294" s="1987"/>
      <c r="G294" s="1987"/>
      <c r="H294" s="1987"/>
      <c r="I294" s="1987"/>
      <c r="J294" s="1987"/>
      <c r="K294" s="1987"/>
      <c r="L294" s="1987"/>
      <c r="M294" s="1987"/>
      <c r="N294" s="1987"/>
      <c r="O294" s="1987"/>
      <c r="P294" s="1987"/>
      <c r="Q294" s="1987"/>
      <c r="R294" s="1987"/>
      <c r="S294" s="1987"/>
      <c r="T294" s="1987"/>
      <c r="U294" s="1987"/>
      <c r="V294" s="1987"/>
      <c r="W294" s="1987"/>
      <c r="X294" s="1987"/>
      <c r="Y294" s="1987"/>
      <c r="Z294" s="1987"/>
      <c r="AA294" s="1987"/>
      <c r="AB294" s="1987"/>
      <c r="AC294" s="1987"/>
      <c r="AD294" s="1987"/>
      <c r="AE294" s="1987"/>
      <c r="AF294" s="1987"/>
      <c r="AG294" s="1987"/>
      <c r="AH294" s="1987"/>
      <c r="AI294" s="1987"/>
      <c r="AJ294" s="1987"/>
      <c r="AK294" s="1987"/>
      <c r="AL294" s="1987"/>
      <c r="AM294" s="1987"/>
      <c r="AN294" s="1987"/>
      <c r="AO294" s="1987"/>
      <c r="AP294" s="1987"/>
      <c r="AQ294" s="1987"/>
      <c r="AR294" s="1987"/>
      <c r="AS294" s="1987"/>
      <c r="AT294" s="1987"/>
      <c r="AU294" s="1987"/>
      <c r="AV294" s="1987"/>
      <c r="AW294" s="1987"/>
      <c r="AX294" s="1987"/>
      <c r="AY294" s="1987"/>
      <c r="AZ294" s="1987"/>
      <c r="BA294" s="1987"/>
      <c r="BB294" s="1987"/>
      <c r="BC294" s="1987"/>
      <c r="BD294" s="619"/>
      <c r="BE294" s="78"/>
      <c r="BF294" s="78"/>
      <c r="BG294" s="78"/>
    </row>
    <row r="295" spans="1:76" ht="37.35" hidden="1" customHeight="1">
      <c r="A295" s="617"/>
      <c r="B295" s="152"/>
      <c r="C295" s="1987"/>
      <c r="D295" s="1987"/>
      <c r="E295" s="1987"/>
      <c r="F295" s="1987"/>
      <c r="G295" s="1987"/>
      <c r="H295" s="1987"/>
      <c r="I295" s="1987"/>
      <c r="J295" s="1987"/>
      <c r="K295" s="1987"/>
      <c r="L295" s="1987"/>
      <c r="M295" s="1987"/>
      <c r="N295" s="1987"/>
      <c r="O295" s="1987"/>
      <c r="P295" s="1987"/>
      <c r="Q295" s="1987"/>
      <c r="R295" s="1987"/>
      <c r="S295" s="1987"/>
      <c r="T295" s="1987"/>
      <c r="U295" s="1987"/>
      <c r="V295" s="1987"/>
      <c r="W295" s="1987"/>
      <c r="X295" s="1987"/>
      <c r="Y295" s="1987"/>
      <c r="Z295" s="1987"/>
      <c r="AA295" s="1987"/>
      <c r="AB295" s="1987"/>
      <c r="AC295" s="1987"/>
      <c r="AD295" s="1987"/>
      <c r="AE295" s="1987"/>
      <c r="AF295" s="1987"/>
      <c r="AG295" s="1987"/>
      <c r="AH295" s="1987"/>
      <c r="AI295" s="1987"/>
      <c r="AJ295" s="1987"/>
      <c r="AK295" s="1987"/>
      <c r="AL295" s="1987"/>
      <c r="AM295" s="1987"/>
      <c r="AN295" s="1987"/>
      <c r="AO295" s="1987"/>
      <c r="AP295" s="1987"/>
      <c r="AQ295" s="1987"/>
      <c r="AR295" s="1987"/>
      <c r="AS295" s="1987"/>
      <c r="AT295" s="1987"/>
      <c r="AU295" s="1987"/>
      <c r="AV295" s="1987"/>
      <c r="AW295" s="1987"/>
      <c r="AX295" s="1987"/>
      <c r="AY295" s="1987"/>
      <c r="AZ295" s="1987"/>
      <c r="BA295" s="1987"/>
      <c r="BB295" s="1987"/>
      <c r="BC295" s="1987"/>
      <c r="BD295" s="619"/>
      <c r="BE295" s="78"/>
      <c r="BF295" s="78"/>
      <c r="BG295" s="78"/>
    </row>
    <row r="296" spans="1:76" ht="37.35" hidden="1" customHeight="1" thickBot="1">
      <c r="A296" s="617"/>
      <c r="B296" s="623"/>
      <c r="C296" s="2162"/>
      <c r="D296" s="2162"/>
      <c r="E296" s="2162"/>
      <c r="F296" s="2162"/>
      <c r="G296" s="2162"/>
      <c r="H296" s="2162"/>
      <c r="I296" s="2162"/>
      <c r="J296" s="2162"/>
      <c r="K296" s="2162"/>
      <c r="L296" s="2162"/>
      <c r="M296" s="2162"/>
      <c r="N296" s="2162"/>
      <c r="O296" s="2162"/>
      <c r="P296" s="2162"/>
      <c r="Q296" s="2162"/>
      <c r="R296" s="2162"/>
      <c r="S296" s="2162"/>
      <c r="T296" s="2162"/>
      <c r="U296" s="2162"/>
      <c r="V296" s="2162"/>
      <c r="W296" s="2162"/>
      <c r="X296" s="2162"/>
      <c r="Y296" s="2162"/>
      <c r="Z296" s="2162"/>
      <c r="AA296" s="2162"/>
      <c r="AB296" s="2162"/>
      <c r="AC296" s="2162"/>
      <c r="AD296" s="2162"/>
      <c r="AE296" s="2162"/>
      <c r="AF296" s="2162"/>
      <c r="AG296" s="2162"/>
      <c r="AH296" s="2162"/>
      <c r="AI296" s="2162"/>
      <c r="AJ296" s="2162"/>
      <c r="AK296" s="2162"/>
      <c r="AL296" s="2162"/>
      <c r="AM296" s="2162"/>
      <c r="AN296" s="2162"/>
      <c r="AO296" s="2162"/>
      <c r="AP296" s="2162"/>
      <c r="AQ296" s="2162"/>
      <c r="AR296" s="2162"/>
      <c r="AS296" s="2162"/>
      <c r="AT296" s="2162"/>
      <c r="AU296" s="2162"/>
      <c r="AV296" s="2162"/>
      <c r="AW296" s="2162"/>
      <c r="AX296" s="2162"/>
      <c r="AY296" s="2162"/>
      <c r="AZ296" s="2162"/>
      <c r="BA296" s="2162"/>
      <c r="BB296" s="2162"/>
      <c r="BC296" s="2162"/>
      <c r="BD296" s="622"/>
      <c r="BE296" s="78"/>
      <c r="BF296" s="78"/>
      <c r="BG296" s="78"/>
    </row>
    <row r="297" spans="1:76" ht="25.5" customHeight="1">
      <c r="B297" s="866" t="s">
        <v>305</v>
      </c>
      <c r="C297" s="757"/>
      <c r="D297" s="757"/>
      <c r="E297" s="757"/>
      <c r="F297" s="757"/>
      <c r="G297" s="757"/>
      <c r="H297" s="757"/>
      <c r="I297" s="757"/>
      <c r="J297" s="757"/>
      <c r="K297" s="757"/>
      <c r="L297" s="757"/>
      <c r="M297" s="757"/>
      <c r="N297" s="757"/>
      <c r="O297" s="757"/>
      <c r="P297" s="757"/>
      <c r="Q297" s="757"/>
      <c r="R297" s="757"/>
      <c r="S297" s="757"/>
      <c r="T297" s="757"/>
      <c r="U297" s="757"/>
      <c r="V297" s="757"/>
      <c r="W297" s="757"/>
      <c r="X297" s="757"/>
      <c r="Y297" s="757"/>
      <c r="Z297" s="757"/>
      <c r="AA297" s="757"/>
      <c r="AB297" s="757"/>
      <c r="AC297" s="757"/>
      <c r="AD297" s="757"/>
      <c r="AE297" s="757"/>
      <c r="AF297" s="757"/>
      <c r="AG297" s="757"/>
      <c r="AH297" s="757"/>
      <c r="AI297" s="757"/>
      <c r="AJ297" s="757"/>
      <c r="AK297" s="757"/>
      <c r="AL297" s="757"/>
      <c r="AM297" s="757"/>
      <c r="AN297" s="757"/>
      <c r="AO297" s="757"/>
      <c r="AP297" s="757"/>
      <c r="AQ297" s="757"/>
      <c r="AR297" s="757"/>
      <c r="AS297" s="757"/>
      <c r="AT297" s="757"/>
      <c r="AU297" s="757"/>
      <c r="AV297" s="757"/>
      <c r="AW297" s="757"/>
      <c r="AX297" s="757"/>
      <c r="AY297" s="757"/>
      <c r="AZ297" s="757"/>
      <c r="BA297" s="757"/>
      <c r="BB297" s="757"/>
      <c r="BC297" s="757"/>
      <c r="BD297" s="757"/>
      <c r="BE297" s="78"/>
      <c r="BX297" s="625"/>
    </row>
    <row r="298" spans="1:76">
      <c r="BE298" s="78"/>
      <c r="BX298" s="625"/>
    </row>
    <row r="299" spans="1:76" ht="14.25" thickBot="1">
      <c r="B299" s="833" t="s">
        <v>4315</v>
      </c>
      <c r="C299" s="867"/>
      <c r="D299" s="867"/>
      <c r="E299" s="867"/>
      <c r="F299" s="867"/>
      <c r="G299" s="867"/>
      <c r="H299" s="867"/>
      <c r="I299" s="867"/>
      <c r="J299" s="867"/>
      <c r="K299" s="867"/>
      <c r="L299" s="867"/>
      <c r="M299" s="867"/>
      <c r="N299" s="867"/>
      <c r="O299" s="867"/>
      <c r="P299" s="867"/>
      <c r="Q299" s="867"/>
      <c r="R299" s="867"/>
      <c r="S299" s="867"/>
      <c r="T299" s="867"/>
      <c r="U299" s="867"/>
      <c r="V299" s="867"/>
      <c r="W299" s="867"/>
      <c r="X299" s="867"/>
      <c r="Y299" s="867"/>
      <c r="Z299" s="867"/>
      <c r="AA299" s="867"/>
      <c r="AB299" s="867"/>
      <c r="AC299" s="867"/>
      <c r="AD299" s="867"/>
      <c r="AE299" s="867"/>
      <c r="AF299" s="867"/>
      <c r="AG299" s="867"/>
      <c r="AH299" s="867"/>
      <c r="AI299" s="867"/>
      <c r="AJ299" s="867"/>
      <c r="AK299" s="867"/>
      <c r="AL299" s="867"/>
      <c r="AM299" s="867"/>
      <c r="AN299" s="867"/>
      <c r="AO299" s="867"/>
      <c r="AP299" s="867"/>
      <c r="AQ299" s="867"/>
      <c r="AR299" s="867"/>
      <c r="AS299" s="867"/>
      <c r="AT299" s="867"/>
      <c r="AU299" s="867"/>
      <c r="AV299" s="867"/>
      <c r="AW299" s="867"/>
      <c r="AX299" s="867"/>
      <c r="AY299" s="867"/>
      <c r="AZ299" s="867"/>
      <c r="BA299" s="867"/>
      <c r="BB299" s="867"/>
      <c r="BC299" s="867"/>
      <c r="BD299" s="867"/>
      <c r="BE299" s="585"/>
      <c r="BF299" s="585"/>
      <c r="BX299" s="625"/>
    </row>
    <row r="300" spans="1:76" ht="36.6" customHeight="1">
      <c r="A300" s="617"/>
      <c r="B300" s="618"/>
      <c r="C300" s="1987" t="s">
        <v>7278</v>
      </c>
      <c r="D300" s="1987"/>
      <c r="E300" s="1987"/>
      <c r="F300" s="1987"/>
      <c r="G300" s="1987"/>
      <c r="H300" s="1987"/>
      <c r="I300" s="1987"/>
      <c r="J300" s="1987"/>
      <c r="K300" s="1987"/>
      <c r="L300" s="1987"/>
      <c r="M300" s="1987"/>
      <c r="N300" s="1987"/>
      <c r="O300" s="1987"/>
      <c r="P300" s="1987"/>
      <c r="Q300" s="1987"/>
      <c r="R300" s="1987"/>
      <c r="S300" s="1987"/>
      <c r="T300" s="1987"/>
      <c r="U300" s="1987"/>
      <c r="V300" s="1987"/>
      <c r="W300" s="1987"/>
      <c r="X300" s="1987"/>
      <c r="Y300" s="1987"/>
      <c r="Z300" s="1987"/>
      <c r="AA300" s="1987"/>
      <c r="AB300" s="1987"/>
      <c r="AC300" s="1987"/>
      <c r="AD300" s="1987"/>
      <c r="AE300" s="1987"/>
      <c r="AF300" s="1987"/>
      <c r="AG300" s="1987"/>
      <c r="AH300" s="1987"/>
      <c r="AI300" s="1987"/>
      <c r="AJ300" s="1987"/>
      <c r="AK300" s="1987"/>
      <c r="AL300" s="1987"/>
      <c r="AM300" s="1987"/>
      <c r="AN300" s="1987"/>
      <c r="AO300" s="1987"/>
      <c r="AP300" s="1987"/>
      <c r="AQ300" s="1987"/>
      <c r="AR300" s="1987"/>
      <c r="AS300" s="1987"/>
      <c r="AT300" s="1987"/>
      <c r="AU300" s="1987"/>
      <c r="AV300" s="1987"/>
      <c r="AW300" s="1987"/>
      <c r="AX300" s="1987"/>
      <c r="AY300" s="1987"/>
      <c r="AZ300" s="1987"/>
      <c r="BA300" s="1987"/>
      <c r="BB300" s="1987"/>
      <c r="BC300" s="1987"/>
      <c r="BD300" s="619"/>
      <c r="BE300" s="78"/>
      <c r="BF300" s="78"/>
      <c r="BG300" s="78"/>
    </row>
    <row r="301" spans="1:76" ht="37.35" customHeight="1">
      <c r="A301" s="617"/>
      <c r="B301" s="618"/>
      <c r="C301" s="1988"/>
      <c r="D301" s="1987"/>
      <c r="E301" s="1987"/>
      <c r="F301" s="1987"/>
      <c r="G301" s="1987"/>
      <c r="H301" s="1987"/>
      <c r="I301" s="1987"/>
      <c r="J301" s="1987"/>
      <c r="K301" s="1987"/>
      <c r="L301" s="1987"/>
      <c r="M301" s="1987"/>
      <c r="N301" s="1987"/>
      <c r="O301" s="1987"/>
      <c r="P301" s="1987"/>
      <c r="Q301" s="1987"/>
      <c r="R301" s="1987"/>
      <c r="S301" s="1987"/>
      <c r="T301" s="1987"/>
      <c r="U301" s="1987"/>
      <c r="V301" s="1987"/>
      <c r="W301" s="1987"/>
      <c r="X301" s="1987"/>
      <c r="Y301" s="1987"/>
      <c r="Z301" s="1987"/>
      <c r="AA301" s="1987"/>
      <c r="AB301" s="1987"/>
      <c r="AC301" s="1987"/>
      <c r="AD301" s="1987"/>
      <c r="AE301" s="1987"/>
      <c r="AF301" s="1987"/>
      <c r="AG301" s="1987"/>
      <c r="AH301" s="1987"/>
      <c r="AI301" s="1987"/>
      <c r="AJ301" s="1987"/>
      <c r="AK301" s="1987"/>
      <c r="AL301" s="1987"/>
      <c r="AM301" s="1987"/>
      <c r="AN301" s="1987"/>
      <c r="AO301" s="1987"/>
      <c r="AP301" s="1987"/>
      <c r="AQ301" s="1987"/>
      <c r="AR301" s="1987"/>
      <c r="AS301" s="1987"/>
      <c r="AT301" s="1987"/>
      <c r="AU301" s="1987"/>
      <c r="AV301" s="1987"/>
      <c r="AW301" s="1987"/>
      <c r="AX301" s="1987"/>
      <c r="AY301" s="1987"/>
      <c r="AZ301" s="1987"/>
      <c r="BA301" s="1987"/>
      <c r="BB301" s="1987"/>
      <c r="BC301" s="1987"/>
      <c r="BD301" s="619"/>
      <c r="BE301" s="78"/>
      <c r="BF301" s="78"/>
      <c r="BG301" s="78"/>
    </row>
    <row r="302" spans="1:76" ht="37.35" customHeight="1">
      <c r="A302" s="617"/>
      <c r="B302" s="618"/>
      <c r="C302" s="1988"/>
      <c r="D302" s="1987"/>
      <c r="E302" s="1987"/>
      <c r="F302" s="1987"/>
      <c r="G302" s="1987"/>
      <c r="H302" s="1987"/>
      <c r="I302" s="1987"/>
      <c r="J302" s="1987"/>
      <c r="K302" s="1987"/>
      <c r="L302" s="1987"/>
      <c r="M302" s="1987"/>
      <c r="N302" s="1987"/>
      <c r="O302" s="1987"/>
      <c r="P302" s="1987"/>
      <c r="Q302" s="1987"/>
      <c r="R302" s="1987"/>
      <c r="S302" s="1987"/>
      <c r="T302" s="1987"/>
      <c r="U302" s="1987"/>
      <c r="V302" s="1987"/>
      <c r="W302" s="1987"/>
      <c r="X302" s="1987"/>
      <c r="Y302" s="1987"/>
      <c r="Z302" s="1987"/>
      <c r="AA302" s="1987"/>
      <c r="AB302" s="1987"/>
      <c r="AC302" s="1987"/>
      <c r="AD302" s="1987"/>
      <c r="AE302" s="1987"/>
      <c r="AF302" s="1987"/>
      <c r="AG302" s="1987"/>
      <c r="AH302" s="1987"/>
      <c r="AI302" s="1987"/>
      <c r="AJ302" s="1987"/>
      <c r="AK302" s="1987"/>
      <c r="AL302" s="1987"/>
      <c r="AM302" s="1987"/>
      <c r="AN302" s="1987"/>
      <c r="AO302" s="1987"/>
      <c r="AP302" s="1987"/>
      <c r="AQ302" s="1987"/>
      <c r="AR302" s="1987"/>
      <c r="AS302" s="1987"/>
      <c r="AT302" s="1987"/>
      <c r="AU302" s="1987"/>
      <c r="AV302" s="1987"/>
      <c r="AW302" s="1987"/>
      <c r="AX302" s="1987"/>
      <c r="AY302" s="1987"/>
      <c r="AZ302" s="1987"/>
      <c r="BA302" s="1987"/>
      <c r="BB302" s="1987"/>
      <c r="BC302" s="1987"/>
      <c r="BD302" s="619"/>
      <c r="BE302" s="78"/>
      <c r="BF302" s="78"/>
      <c r="BG302" s="78"/>
    </row>
    <row r="303" spans="1:76" ht="37.35" customHeight="1">
      <c r="A303" s="617"/>
      <c r="B303" s="618"/>
      <c r="C303" s="1988"/>
      <c r="D303" s="1987"/>
      <c r="E303" s="1987"/>
      <c r="F303" s="1987"/>
      <c r="G303" s="1987"/>
      <c r="H303" s="1987"/>
      <c r="I303" s="1987"/>
      <c r="J303" s="1987"/>
      <c r="K303" s="1987"/>
      <c r="L303" s="1987"/>
      <c r="M303" s="1987"/>
      <c r="N303" s="1987"/>
      <c r="O303" s="1987"/>
      <c r="P303" s="1987"/>
      <c r="Q303" s="1987"/>
      <c r="R303" s="1987"/>
      <c r="S303" s="1987"/>
      <c r="T303" s="1987"/>
      <c r="U303" s="1987"/>
      <c r="V303" s="1987"/>
      <c r="W303" s="1987"/>
      <c r="X303" s="1987"/>
      <c r="Y303" s="1987"/>
      <c r="Z303" s="1987"/>
      <c r="AA303" s="1987"/>
      <c r="AB303" s="1987"/>
      <c r="AC303" s="1987"/>
      <c r="AD303" s="1987"/>
      <c r="AE303" s="1987"/>
      <c r="AF303" s="1987"/>
      <c r="AG303" s="1987"/>
      <c r="AH303" s="1987"/>
      <c r="AI303" s="1987"/>
      <c r="AJ303" s="1987"/>
      <c r="AK303" s="1987"/>
      <c r="AL303" s="1987"/>
      <c r="AM303" s="1987"/>
      <c r="AN303" s="1987"/>
      <c r="AO303" s="1987"/>
      <c r="AP303" s="1987"/>
      <c r="AQ303" s="1987"/>
      <c r="AR303" s="1987"/>
      <c r="AS303" s="1987"/>
      <c r="AT303" s="1987"/>
      <c r="AU303" s="1987"/>
      <c r="AV303" s="1987"/>
      <c r="AW303" s="1987"/>
      <c r="AX303" s="1987"/>
      <c r="AY303" s="1987"/>
      <c r="AZ303" s="1987"/>
      <c r="BA303" s="1987"/>
      <c r="BB303" s="1987"/>
      <c r="BC303" s="1987"/>
      <c r="BD303" s="619"/>
      <c r="BE303" s="78"/>
      <c r="BF303" s="78"/>
      <c r="BG303" s="78"/>
    </row>
    <row r="304" spans="1:76" ht="37.35" customHeight="1">
      <c r="A304" s="617"/>
      <c r="B304" s="618"/>
      <c r="C304" s="1988"/>
      <c r="D304" s="1987"/>
      <c r="E304" s="1987"/>
      <c r="F304" s="1987"/>
      <c r="G304" s="1987"/>
      <c r="H304" s="1987"/>
      <c r="I304" s="1987"/>
      <c r="J304" s="1987"/>
      <c r="K304" s="1987"/>
      <c r="L304" s="1987"/>
      <c r="M304" s="1987"/>
      <c r="N304" s="1987"/>
      <c r="O304" s="1987"/>
      <c r="P304" s="1987"/>
      <c r="Q304" s="1987"/>
      <c r="R304" s="1987"/>
      <c r="S304" s="1987"/>
      <c r="T304" s="1987"/>
      <c r="U304" s="1987"/>
      <c r="V304" s="1987"/>
      <c r="W304" s="1987"/>
      <c r="X304" s="1987"/>
      <c r="Y304" s="1987"/>
      <c r="Z304" s="1987"/>
      <c r="AA304" s="1987"/>
      <c r="AB304" s="1987"/>
      <c r="AC304" s="1987"/>
      <c r="AD304" s="1987"/>
      <c r="AE304" s="1987"/>
      <c r="AF304" s="1987"/>
      <c r="AG304" s="1987"/>
      <c r="AH304" s="1987"/>
      <c r="AI304" s="1987"/>
      <c r="AJ304" s="1987"/>
      <c r="AK304" s="1987"/>
      <c r="AL304" s="1987"/>
      <c r="AM304" s="1987"/>
      <c r="AN304" s="1987"/>
      <c r="AO304" s="1987"/>
      <c r="AP304" s="1987"/>
      <c r="AQ304" s="1987"/>
      <c r="AR304" s="1987"/>
      <c r="AS304" s="1987"/>
      <c r="AT304" s="1987"/>
      <c r="AU304" s="1987"/>
      <c r="AV304" s="1987"/>
      <c r="AW304" s="1987"/>
      <c r="AX304" s="1987"/>
      <c r="AY304" s="1987"/>
      <c r="AZ304" s="1987"/>
      <c r="BA304" s="1987"/>
      <c r="BB304" s="1987"/>
      <c r="BC304" s="1987"/>
      <c r="BD304" s="619"/>
      <c r="BE304" s="78"/>
      <c r="BF304" s="78"/>
      <c r="BG304" s="78"/>
    </row>
    <row r="305" spans="1:59" ht="37.35" customHeight="1">
      <c r="A305" s="617"/>
      <c r="B305" s="618"/>
      <c r="C305" s="1988"/>
      <c r="D305" s="1987"/>
      <c r="E305" s="1987"/>
      <c r="F305" s="1987"/>
      <c r="G305" s="1987"/>
      <c r="H305" s="1987"/>
      <c r="I305" s="1987"/>
      <c r="J305" s="1987"/>
      <c r="K305" s="1987"/>
      <c r="L305" s="1987"/>
      <c r="M305" s="1987"/>
      <c r="N305" s="1987"/>
      <c r="O305" s="1987"/>
      <c r="P305" s="1987"/>
      <c r="Q305" s="1987"/>
      <c r="R305" s="1987"/>
      <c r="S305" s="1987"/>
      <c r="T305" s="1987"/>
      <c r="U305" s="1987"/>
      <c r="V305" s="1987"/>
      <c r="W305" s="1987"/>
      <c r="X305" s="1987"/>
      <c r="Y305" s="1987"/>
      <c r="Z305" s="1987"/>
      <c r="AA305" s="1987"/>
      <c r="AB305" s="1987"/>
      <c r="AC305" s="1987"/>
      <c r="AD305" s="1987"/>
      <c r="AE305" s="1987"/>
      <c r="AF305" s="1987"/>
      <c r="AG305" s="1987"/>
      <c r="AH305" s="1987"/>
      <c r="AI305" s="1987"/>
      <c r="AJ305" s="1987"/>
      <c r="AK305" s="1987"/>
      <c r="AL305" s="1987"/>
      <c r="AM305" s="1987"/>
      <c r="AN305" s="1987"/>
      <c r="AO305" s="1987"/>
      <c r="AP305" s="1987"/>
      <c r="AQ305" s="1987"/>
      <c r="AR305" s="1987"/>
      <c r="AS305" s="1987"/>
      <c r="AT305" s="1987"/>
      <c r="AU305" s="1987"/>
      <c r="AV305" s="1987"/>
      <c r="AW305" s="1987"/>
      <c r="AX305" s="1987"/>
      <c r="AY305" s="1987"/>
      <c r="AZ305" s="1987"/>
      <c r="BA305" s="1987"/>
      <c r="BB305" s="1987"/>
      <c r="BC305" s="1987"/>
      <c r="BD305" s="619"/>
      <c r="BE305" s="78"/>
      <c r="BF305" s="78"/>
      <c r="BG305" s="78"/>
    </row>
    <row r="306" spans="1:59" ht="37.35" customHeight="1">
      <c r="A306" s="617"/>
      <c r="B306" s="618"/>
      <c r="C306" s="1988"/>
      <c r="D306" s="1987"/>
      <c r="E306" s="1987"/>
      <c r="F306" s="1987"/>
      <c r="G306" s="1987"/>
      <c r="H306" s="1987"/>
      <c r="I306" s="1987"/>
      <c r="J306" s="1987"/>
      <c r="K306" s="1987"/>
      <c r="L306" s="1987"/>
      <c r="M306" s="1987"/>
      <c r="N306" s="1987"/>
      <c r="O306" s="1987"/>
      <c r="P306" s="1987"/>
      <c r="Q306" s="1987"/>
      <c r="R306" s="1987"/>
      <c r="S306" s="1987"/>
      <c r="T306" s="1987"/>
      <c r="U306" s="1987"/>
      <c r="V306" s="1987"/>
      <c r="W306" s="1987"/>
      <c r="X306" s="1987"/>
      <c r="Y306" s="1987"/>
      <c r="Z306" s="1987"/>
      <c r="AA306" s="1987"/>
      <c r="AB306" s="1987"/>
      <c r="AC306" s="1987"/>
      <c r="AD306" s="1987"/>
      <c r="AE306" s="1987"/>
      <c r="AF306" s="1987"/>
      <c r="AG306" s="1987"/>
      <c r="AH306" s="1987"/>
      <c r="AI306" s="1987"/>
      <c r="AJ306" s="1987"/>
      <c r="AK306" s="1987"/>
      <c r="AL306" s="1987"/>
      <c r="AM306" s="1987"/>
      <c r="AN306" s="1987"/>
      <c r="AO306" s="1987"/>
      <c r="AP306" s="1987"/>
      <c r="AQ306" s="1987"/>
      <c r="AR306" s="1987"/>
      <c r="AS306" s="1987"/>
      <c r="AT306" s="1987"/>
      <c r="AU306" s="1987"/>
      <c r="AV306" s="1987"/>
      <c r="AW306" s="1987"/>
      <c r="AX306" s="1987"/>
      <c r="AY306" s="1987"/>
      <c r="AZ306" s="1987"/>
      <c r="BA306" s="1987"/>
      <c r="BB306" s="1987"/>
      <c r="BC306" s="1987"/>
      <c r="BD306" s="619"/>
      <c r="BE306" s="78"/>
      <c r="BF306" s="78"/>
      <c r="BG306" s="78"/>
    </row>
    <row r="307" spans="1:59" ht="37.35" customHeight="1" thickBot="1">
      <c r="A307" s="617"/>
      <c r="B307" s="618"/>
      <c r="C307" s="1988"/>
      <c r="D307" s="1987"/>
      <c r="E307" s="1987"/>
      <c r="F307" s="1987"/>
      <c r="G307" s="1987"/>
      <c r="H307" s="1987"/>
      <c r="I307" s="1987"/>
      <c r="J307" s="1987"/>
      <c r="K307" s="1987"/>
      <c r="L307" s="1987"/>
      <c r="M307" s="1987"/>
      <c r="N307" s="1987"/>
      <c r="O307" s="1987"/>
      <c r="P307" s="1987"/>
      <c r="Q307" s="1987"/>
      <c r="R307" s="1987"/>
      <c r="S307" s="1987"/>
      <c r="T307" s="1987"/>
      <c r="U307" s="1987"/>
      <c r="V307" s="1987"/>
      <c r="W307" s="1987"/>
      <c r="X307" s="1987"/>
      <c r="Y307" s="1987"/>
      <c r="Z307" s="1987"/>
      <c r="AA307" s="1987"/>
      <c r="AB307" s="1987"/>
      <c r="AC307" s="1987"/>
      <c r="AD307" s="1987"/>
      <c r="AE307" s="1987"/>
      <c r="AF307" s="1987"/>
      <c r="AG307" s="1987"/>
      <c r="AH307" s="1987"/>
      <c r="AI307" s="1987"/>
      <c r="AJ307" s="1987"/>
      <c r="AK307" s="1987"/>
      <c r="AL307" s="1987"/>
      <c r="AM307" s="1987"/>
      <c r="AN307" s="1987"/>
      <c r="AO307" s="1987"/>
      <c r="AP307" s="1987"/>
      <c r="AQ307" s="1987"/>
      <c r="AR307" s="1987"/>
      <c r="AS307" s="1987"/>
      <c r="AT307" s="1987"/>
      <c r="AU307" s="1987"/>
      <c r="AV307" s="1987"/>
      <c r="AW307" s="1987"/>
      <c r="AX307" s="1987"/>
      <c r="AY307" s="1987"/>
      <c r="AZ307" s="1987"/>
      <c r="BA307" s="1987"/>
      <c r="BB307" s="1987"/>
      <c r="BC307" s="1987"/>
      <c r="BD307" s="619"/>
      <c r="BE307" s="78"/>
      <c r="BF307" s="78"/>
      <c r="BG307" s="78"/>
    </row>
    <row r="308" spans="1:59" ht="37.35" hidden="1" customHeight="1">
      <c r="A308" s="617"/>
      <c r="B308" s="618"/>
      <c r="C308" s="1987"/>
      <c r="D308" s="1987"/>
      <c r="E308" s="1987"/>
      <c r="F308" s="1987"/>
      <c r="G308" s="1987"/>
      <c r="H308" s="1987"/>
      <c r="I308" s="1987"/>
      <c r="J308" s="1987"/>
      <c r="K308" s="1987"/>
      <c r="L308" s="1987"/>
      <c r="M308" s="1987"/>
      <c r="N308" s="1987"/>
      <c r="O308" s="1987"/>
      <c r="P308" s="1987"/>
      <c r="Q308" s="1987"/>
      <c r="R308" s="1987"/>
      <c r="S308" s="1987"/>
      <c r="T308" s="1987"/>
      <c r="U308" s="1987"/>
      <c r="V308" s="1987"/>
      <c r="W308" s="1987"/>
      <c r="X308" s="1987"/>
      <c r="Y308" s="1987"/>
      <c r="Z308" s="1987"/>
      <c r="AA308" s="1987"/>
      <c r="AB308" s="1987"/>
      <c r="AC308" s="1987"/>
      <c r="AD308" s="1987"/>
      <c r="AE308" s="1987"/>
      <c r="AF308" s="1987"/>
      <c r="AG308" s="1987"/>
      <c r="AH308" s="1987"/>
      <c r="AI308" s="1987"/>
      <c r="AJ308" s="1987"/>
      <c r="AK308" s="1987"/>
      <c r="AL308" s="1987"/>
      <c r="AM308" s="1987"/>
      <c r="AN308" s="1987"/>
      <c r="AO308" s="1987"/>
      <c r="AP308" s="1987"/>
      <c r="AQ308" s="1987"/>
      <c r="AR308" s="1987"/>
      <c r="AS308" s="1987"/>
      <c r="AT308" s="1987"/>
      <c r="AU308" s="1987"/>
      <c r="AV308" s="1987"/>
      <c r="AW308" s="1987"/>
      <c r="AX308" s="1987"/>
      <c r="AY308" s="1987"/>
      <c r="AZ308" s="1987"/>
      <c r="BA308" s="1987"/>
      <c r="BB308" s="1987"/>
      <c r="BC308" s="1987"/>
      <c r="BD308" s="619"/>
      <c r="BE308" s="78"/>
      <c r="BF308" s="78"/>
      <c r="BG308" s="78"/>
    </row>
    <row r="309" spans="1:59" ht="37.35" hidden="1" customHeight="1">
      <c r="A309" s="617"/>
      <c r="B309" s="152"/>
      <c r="C309" s="1987"/>
      <c r="D309" s="1987"/>
      <c r="E309" s="1987"/>
      <c r="F309" s="1987"/>
      <c r="G309" s="1987"/>
      <c r="H309" s="1987"/>
      <c r="I309" s="1987"/>
      <c r="J309" s="1987"/>
      <c r="K309" s="1987"/>
      <c r="L309" s="1987"/>
      <c r="M309" s="1987"/>
      <c r="N309" s="1987"/>
      <c r="O309" s="1987"/>
      <c r="P309" s="1987"/>
      <c r="Q309" s="1987"/>
      <c r="R309" s="1987"/>
      <c r="S309" s="1987"/>
      <c r="T309" s="1987"/>
      <c r="U309" s="1987"/>
      <c r="V309" s="1987"/>
      <c r="W309" s="1987"/>
      <c r="X309" s="1987"/>
      <c r="Y309" s="1987"/>
      <c r="Z309" s="1987"/>
      <c r="AA309" s="1987"/>
      <c r="AB309" s="1987"/>
      <c r="AC309" s="1987"/>
      <c r="AD309" s="1987"/>
      <c r="AE309" s="1987"/>
      <c r="AF309" s="1987"/>
      <c r="AG309" s="1987"/>
      <c r="AH309" s="1987"/>
      <c r="AI309" s="1987"/>
      <c r="AJ309" s="1987"/>
      <c r="AK309" s="1987"/>
      <c r="AL309" s="1987"/>
      <c r="AM309" s="1987"/>
      <c r="AN309" s="1987"/>
      <c r="AO309" s="1987"/>
      <c r="AP309" s="1987"/>
      <c r="AQ309" s="1987"/>
      <c r="AR309" s="1987"/>
      <c r="AS309" s="1987"/>
      <c r="AT309" s="1987"/>
      <c r="AU309" s="1987"/>
      <c r="AV309" s="1987"/>
      <c r="AW309" s="1987"/>
      <c r="AX309" s="1987"/>
      <c r="AY309" s="1987"/>
      <c r="AZ309" s="1987"/>
      <c r="BA309" s="1987"/>
      <c r="BB309" s="1987"/>
      <c r="BC309" s="1987"/>
      <c r="BD309" s="619"/>
      <c r="BE309" s="78"/>
      <c r="BF309" s="78"/>
      <c r="BG309" s="78"/>
    </row>
    <row r="310" spans="1:59" ht="37.35" hidden="1" customHeight="1">
      <c r="A310" s="617"/>
      <c r="B310" s="152"/>
      <c r="C310" s="1987"/>
      <c r="D310" s="1987"/>
      <c r="E310" s="1987"/>
      <c r="F310" s="1987"/>
      <c r="G310" s="1987"/>
      <c r="H310" s="1987"/>
      <c r="I310" s="1987"/>
      <c r="J310" s="1987"/>
      <c r="K310" s="1987"/>
      <c r="L310" s="1987"/>
      <c r="M310" s="1987"/>
      <c r="N310" s="1987"/>
      <c r="O310" s="1987"/>
      <c r="P310" s="1987"/>
      <c r="Q310" s="1987"/>
      <c r="R310" s="1987"/>
      <c r="S310" s="1987"/>
      <c r="T310" s="1987"/>
      <c r="U310" s="1987"/>
      <c r="V310" s="1987"/>
      <c r="W310" s="1987"/>
      <c r="X310" s="1987"/>
      <c r="Y310" s="1987"/>
      <c r="Z310" s="1987"/>
      <c r="AA310" s="1987"/>
      <c r="AB310" s="1987"/>
      <c r="AC310" s="1987"/>
      <c r="AD310" s="1987"/>
      <c r="AE310" s="1987"/>
      <c r="AF310" s="1987"/>
      <c r="AG310" s="1987"/>
      <c r="AH310" s="1987"/>
      <c r="AI310" s="1987"/>
      <c r="AJ310" s="1987"/>
      <c r="AK310" s="1987"/>
      <c r="AL310" s="1987"/>
      <c r="AM310" s="1987"/>
      <c r="AN310" s="1987"/>
      <c r="AO310" s="1987"/>
      <c r="AP310" s="1987"/>
      <c r="AQ310" s="1987"/>
      <c r="AR310" s="1987"/>
      <c r="AS310" s="1987"/>
      <c r="AT310" s="1987"/>
      <c r="AU310" s="1987"/>
      <c r="AV310" s="1987"/>
      <c r="AW310" s="1987"/>
      <c r="AX310" s="1987"/>
      <c r="AY310" s="1987"/>
      <c r="AZ310" s="1987"/>
      <c r="BA310" s="1987"/>
      <c r="BB310" s="1987"/>
      <c r="BC310" s="1987"/>
      <c r="BD310" s="619"/>
      <c r="BE310" s="78"/>
      <c r="BF310" s="78"/>
      <c r="BG310" s="78"/>
    </row>
    <row r="311" spans="1:59" ht="37.35" hidden="1" customHeight="1">
      <c r="A311" s="617"/>
      <c r="B311" s="152"/>
      <c r="C311" s="1987"/>
      <c r="D311" s="1987"/>
      <c r="E311" s="1987"/>
      <c r="F311" s="1987"/>
      <c r="G311" s="1987"/>
      <c r="H311" s="1987"/>
      <c r="I311" s="1987"/>
      <c r="J311" s="1987"/>
      <c r="K311" s="1987"/>
      <c r="L311" s="1987"/>
      <c r="M311" s="1987"/>
      <c r="N311" s="1987"/>
      <c r="O311" s="1987"/>
      <c r="P311" s="1987"/>
      <c r="Q311" s="1987"/>
      <c r="R311" s="1987"/>
      <c r="S311" s="1987"/>
      <c r="T311" s="1987"/>
      <c r="U311" s="1987"/>
      <c r="V311" s="1987"/>
      <c r="W311" s="1987"/>
      <c r="X311" s="1987"/>
      <c r="Y311" s="1987"/>
      <c r="Z311" s="1987"/>
      <c r="AA311" s="1987"/>
      <c r="AB311" s="1987"/>
      <c r="AC311" s="1987"/>
      <c r="AD311" s="1987"/>
      <c r="AE311" s="1987"/>
      <c r="AF311" s="1987"/>
      <c r="AG311" s="1987"/>
      <c r="AH311" s="1987"/>
      <c r="AI311" s="1987"/>
      <c r="AJ311" s="1987"/>
      <c r="AK311" s="1987"/>
      <c r="AL311" s="1987"/>
      <c r="AM311" s="1987"/>
      <c r="AN311" s="1987"/>
      <c r="AO311" s="1987"/>
      <c r="AP311" s="1987"/>
      <c r="AQ311" s="1987"/>
      <c r="AR311" s="1987"/>
      <c r="AS311" s="1987"/>
      <c r="AT311" s="1987"/>
      <c r="AU311" s="1987"/>
      <c r="AV311" s="1987"/>
      <c r="AW311" s="1987"/>
      <c r="AX311" s="1987"/>
      <c r="AY311" s="1987"/>
      <c r="AZ311" s="1987"/>
      <c r="BA311" s="1987"/>
      <c r="BB311" s="1987"/>
      <c r="BC311" s="1987"/>
      <c r="BD311" s="619"/>
      <c r="BE311" s="78"/>
      <c r="BF311" s="78"/>
      <c r="BG311" s="78"/>
    </row>
    <row r="312" spans="1:59" ht="37.35" hidden="1" customHeight="1">
      <c r="A312" s="617"/>
      <c r="B312" s="618"/>
      <c r="C312" s="1988"/>
      <c r="D312" s="1987"/>
      <c r="E312" s="1987"/>
      <c r="F312" s="1987"/>
      <c r="G312" s="1987"/>
      <c r="H312" s="1987"/>
      <c r="I312" s="1987"/>
      <c r="J312" s="1987"/>
      <c r="K312" s="1987"/>
      <c r="L312" s="1987"/>
      <c r="M312" s="1987"/>
      <c r="N312" s="1987"/>
      <c r="O312" s="1987"/>
      <c r="P312" s="1987"/>
      <c r="Q312" s="1987"/>
      <c r="R312" s="1987"/>
      <c r="S312" s="1987"/>
      <c r="T312" s="1987"/>
      <c r="U312" s="1987"/>
      <c r="V312" s="1987"/>
      <c r="W312" s="1987"/>
      <c r="X312" s="1987"/>
      <c r="Y312" s="1987"/>
      <c r="Z312" s="1987"/>
      <c r="AA312" s="1987"/>
      <c r="AB312" s="1987"/>
      <c r="AC312" s="1987"/>
      <c r="AD312" s="1987"/>
      <c r="AE312" s="1987"/>
      <c r="AF312" s="1987"/>
      <c r="AG312" s="1987"/>
      <c r="AH312" s="1987"/>
      <c r="AI312" s="1987"/>
      <c r="AJ312" s="1987"/>
      <c r="AK312" s="1987"/>
      <c r="AL312" s="1987"/>
      <c r="AM312" s="1987"/>
      <c r="AN312" s="1987"/>
      <c r="AO312" s="1987"/>
      <c r="AP312" s="1987"/>
      <c r="AQ312" s="1987"/>
      <c r="AR312" s="1987"/>
      <c r="AS312" s="1987"/>
      <c r="AT312" s="1987"/>
      <c r="AU312" s="1987"/>
      <c r="AV312" s="1987"/>
      <c r="AW312" s="1987"/>
      <c r="AX312" s="1987"/>
      <c r="AY312" s="1987"/>
      <c r="AZ312" s="1987"/>
      <c r="BA312" s="1987"/>
      <c r="BB312" s="1987"/>
      <c r="BC312" s="1987"/>
      <c r="BD312" s="619"/>
      <c r="BE312" s="78"/>
      <c r="BF312" s="78"/>
      <c r="BG312" s="78"/>
    </row>
    <row r="313" spans="1:59" ht="37.35" hidden="1" customHeight="1">
      <c r="A313" s="617"/>
      <c r="B313" s="618"/>
      <c r="C313" s="1987"/>
      <c r="D313" s="1987"/>
      <c r="E313" s="1987"/>
      <c r="F313" s="1987"/>
      <c r="G313" s="1987"/>
      <c r="H313" s="1987"/>
      <c r="I313" s="1987"/>
      <c r="J313" s="1987"/>
      <c r="K313" s="1987"/>
      <c r="L313" s="1987"/>
      <c r="M313" s="1987"/>
      <c r="N313" s="1987"/>
      <c r="O313" s="1987"/>
      <c r="P313" s="1987"/>
      <c r="Q313" s="1987"/>
      <c r="R313" s="1987"/>
      <c r="S313" s="1987"/>
      <c r="T313" s="1987"/>
      <c r="U313" s="1987"/>
      <c r="V313" s="1987"/>
      <c r="W313" s="1987"/>
      <c r="X313" s="1987"/>
      <c r="Y313" s="1987"/>
      <c r="Z313" s="1987"/>
      <c r="AA313" s="1987"/>
      <c r="AB313" s="1987"/>
      <c r="AC313" s="1987"/>
      <c r="AD313" s="1987"/>
      <c r="AE313" s="1987"/>
      <c r="AF313" s="1987"/>
      <c r="AG313" s="1987"/>
      <c r="AH313" s="1987"/>
      <c r="AI313" s="1987"/>
      <c r="AJ313" s="1987"/>
      <c r="AK313" s="1987"/>
      <c r="AL313" s="1987"/>
      <c r="AM313" s="1987"/>
      <c r="AN313" s="1987"/>
      <c r="AO313" s="1987"/>
      <c r="AP313" s="1987"/>
      <c r="AQ313" s="1987"/>
      <c r="AR313" s="1987"/>
      <c r="AS313" s="1987"/>
      <c r="AT313" s="1987"/>
      <c r="AU313" s="1987"/>
      <c r="AV313" s="1987"/>
      <c r="AW313" s="1987"/>
      <c r="AX313" s="1987"/>
      <c r="AY313" s="1987"/>
      <c r="AZ313" s="1987"/>
      <c r="BA313" s="1987"/>
      <c r="BB313" s="1987"/>
      <c r="BC313" s="1987"/>
      <c r="BD313" s="619"/>
      <c r="BE313" s="78"/>
      <c r="BF313" s="78"/>
      <c r="BG313" s="78"/>
    </row>
    <row r="314" spans="1:59" ht="37.35" hidden="1" customHeight="1">
      <c r="A314" s="617"/>
      <c r="B314" s="152"/>
      <c r="C314" s="1987"/>
      <c r="D314" s="1987"/>
      <c r="E314" s="1987"/>
      <c r="F314" s="1987"/>
      <c r="G314" s="1987"/>
      <c r="H314" s="1987"/>
      <c r="I314" s="1987"/>
      <c r="J314" s="1987"/>
      <c r="K314" s="1987"/>
      <c r="L314" s="1987"/>
      <c r="M314" s="1987"/>
      <c r="N314" s="1987"/>
      <c r="O314" s="1987"/>
      <c r="P314" s="1987"/>
      <c r="Q314" s="1987"/>
      <c r="R314" s="1987"/>
      <c r="S314" s="1987"/>
      <c r="T314" s="1987"/>
      <c r="U314" s="1987"/>
      <c r="V314" s="1987"/>
      <c r="W314" s="1987"/>
      <c r="X314" s="1987"/>
      <c r="Y314" s="1987"/>
      <c r="Z314" s="1987"/>
      <c r="AA314" s="1987"/>
      <c r="AB314" s="1987"/>
      <c r="AC314" s="1987"/>
      <c r="AD314" s="1987"/>
      <c r="AE314" s="1987"/>
      <c r="AF314" s="1987"/>
      <c r="AG314" s="1987"/>
      <c r="AH314" s="1987"/>
      <c r="AI314" s="1987"/>
      <c r="AJ314" s="1987"/>
      <c r="AK314" s="1987"/>
      <c r="AL314" s="1987"/>
      <c r="AM314" s="1987"/>
      <c r="AN314" s="1987"/>
      <c r="AO314" s="1987"/>
      <c r="AP314" s="1987"/>
      <c r="AQ314" s="1987"/>
      <c r="AR314" s="1987"/>
      <c r="AS314" s="1987"/>
      <c r="AT314" s="1987"/>
      <c r="AU314" s="1987"/>
      <c r="AV314" s="1987"/>
      <c r="AW314" s="1987"/>
      <c r="AX314" s="1987"/>
      <c r="AY314" s="1987"/>
      <c r="AZ314" s="1987"/>
      <c r="BA314" s="1987"/>
      <c r="BB314" s="1987"/>
      <c r="BC314" s="1987"/>
      <c r="BD314" s="619"/>
      <c r="BE314" s="78"/>
      <c r="BF314" s="78"/>
      <c r="BG314" s="78"/>
    </row>
    <row r="315" spans="1:59" ht="37.35" hidden="1" customHeight="1" thickBot="1">
      <c r="A315" s="617"/>
      <c r="B315" s="152"/>
      <c r="C315" s="1987"/>
      <c r="D315" s="1987"/>
      <c r="E315" s="1987"/>
      <c r="F315" s="1987"/>
      <c r="G315" s="1987"/>
      <c r="H315" s="1987"/>
      <c r="I315" s="1987"/>
      <c r="J315" s="1987"/>
      <c r="K315" s="1987"/>
      <c r="L315" s="1987"/>
      <c r="M315" s="1987"/>
      <c r="N315" s="1987"/>
      <c r="O315" s="1987"/>
      <c r="P315" s="1987"/>
      <c r="Q315" s="1987"/>
      <c r="R315" s="1987"/>
      <c r="S315" s="1987"/>
      <c r="T315" s="1987"/>
      <c r="U315" s="1987"/>
      <c r="V315" s="1987"/>
      <c r="W315" s="1987"/>
      <c r="X315" s="1987"/>
      <c r="Y315" s="1987"/>
      <c r="Z315" s="1987"/>
      <c r="AA315" s="1987"/>
      <c r="AB315" s="1987"/>
      <c r="AC315" s="1987"/>
      <c r="AD315" s="1987"/>
      <c r="AE315" s="1987"/>
      <c r="AF315" s="1987"/>
      <c r="AG315" s="1987"/>
      <c r="AH315" s="1987"/>
      <c r="AI315" s="1987"/>
      <c r="AJ315" s="1987"/>
      <c r="AK315" s="1987"/>
      <c r="AL315" s="1987"/>
      <c r="AM315" s="1987"/>
      <c r="AN315" s="1987"/>
      <c r="AO315" s="1987"/>
      <c r="AP315" s="1987"/>
      <c r="AQ315" s="1987"/>
      <c r="AR315" s="1987"/>
      <c r="AS315" s="1987"/>
      <c r="AT315" s="1987"/>
      <c r="AU315" s="1987"/>
      <c r="AV315" s="1987"/>
      <c r="AW315" s="1987"/>
      <c r="AX315" s="1987"/>
      <c r="AY315" s="1987"/>
      <c r="AZ315" s="1987"/>
      <c r="BA315" s="1987"/>
      <c r="BB315" s="1987"/>
      <c r="BC315" s="1987"/>
      <c r="BD315" s="619"/>
      <c r="BE315" s="78"/>
      <c r="BF315" s="78"/>
      <c r="BG315" s="78"/>
    </row>
    <row r="316" spans="1:59" ht="37.35" hidden="1" customHeight="1">
      <c r="A316" s="617"/>
      <c r="B316" s="152"/>
      <c r="C316" s="1987"/>
      <c r="D316" s="1987"/>
      <c r="E316" s="1987"/>
      <c r="F316" s="1987"/>
      <c r="G316" s="1987"/>
      <c r="H316" s="1987"/>
      <c r="I316" s="1987"/>
      <c r="J316" s="1987"/>
      <c r="K316" s="1987"/>
      <c r="L316" s="1987"/>
      <c r="M316" s="1987"/>
      <c r="N316" s="1987"/>
      <c r="O316" s="1987"/>
      <c r="P316" s="1987"/>
      <c r="Q316" s="1987"/>
      <c r="R316" s="1987"/>
      <c r="S316" s="1987"/>
      <c r="T316" s="1987"/>
      <c r="U316" s="1987"/>
      <c r="V316" s="1987"/>
      <c r="W316" s="1987"/>
      <c r="X316" s="1987"/>
      <c r="Y316" s="1987"/>
      <c r="Z316" s="1987"/>
      <c r="AA316" s="1987"/>
      <c r="AB316" s="1987"/>
      <c r="AC316" s="1987"/>
      <c r="AD316" s="1987"/>
      <c r="AE316" s="1987"/>
      <c r="AF316" s="1987"/>
      <c r="AG316" s="1987"/>
      <c r="AH316" s="1987"/>
      <c r="AI316" s="1987"/>
      <c r="AJ316" s="1987"/>
      <c r="AK316" s="1987"/>
      <c r="AL316" s="1987"/>
      <c r="AM316" s="1987"/>
      <c r="AN316" s="1987"/>
      <c r="AO316" s="1987"/>
      <c r="AP316" s="1987"/>
      <c r="AQ316" s="1987"/>
      <c r="AR316" s="1987"/>
      <c r="AS316" s="1987"/>
      <c r="AT316" s="1987"/>
      <c r="AU316" s="1987"/>
      <c r="AV316" s="1987"/>
      <c r="AW316" s="1987"/>
      <c r="AX316" s="1987"/>
      <c r="AY316" s="1987"/>
      <c r="AZ316" s="1987"/>
      <c r="BA316" s="1987"/>
      <c r="BB316" s="1987"/>
      <c r="BC316" s="1987"/>
      <c r="BD316" s="619"/>
      <c r="BE316" s="78"/>
      <c r="BF316" s="78"/>
      <c r="BG316" s="78"/>
    </row>
    <row r="317" spans="1:59" ht="37.35" hidden="1" customHeight="1">
      <c r="A317" s="617"/>
      <c r="B317" s="618"/>
      <c r="C317" s="1988"/>
      <c r="D317" s="1987"/>
      <c r="E317" s="1987"/>
      <c r="F317" s="1987"/>
      <c r="G317" s="1987"/>
      <c r="H317" s="1987"/>
      <c r="I317" s="1987"/>
      <c r="J317" s="1987"/>
      <c r="K317" s="1987"/>
      <c r="L317" s="1987"/>
      <c r="M317" s="1987"/>
      <c r="N317" s="1987"/>
      <c r="O317" s="1987"/>
      <c r="P317" s="1987"/>
      <c r="Q317" s="1987"/>
      <c r="R317" s="1987"/>
      <c r="S317" s="1987"/>
      <c r="T317" s="1987"/>
      <c r="U317" s="1987"/>
      <c r="V317" s="1987"/>
      <c r="W317" s="1987"/>
      <c r="X317" s="1987"/>
      <c r="Y317" s="1987"/>
      <c r="Z317" s="1987"/>
      <c r="AA317" s="1987"/>
      <c r="AB317" s="1987"/>
      <c r="AC317" s="1987"/>
      <c r="AD317" s="1987"/>
      <c r="AE317" s="1987"/>
      <c r="AF317" s="1987"/>
      <c r="AG317" s="1987"/>
      <c r="AH317" s="1987"/>
      <c r="AI317" s="1987"/>
      <c r="AJ317" s="1987"/>
      <c r="AK317" s="1987"/>
      <c r="AL317" s="1987"/>
      <c r="AM317" s="1987"/>
      <c r="AN317" s="1987"/>
      <c r="AO317" s="1987"/>
      <c r="AP317" s="1987"/>
      <c r="AQ317" s="1987"/>
      <c r="AR317" s="1987"/>
      <c r="AS317" s="1987"/>
      <c r="AT317" s="1987"/>
      <c r="AU317" s="1987"/>
      <c r="AV317" s="1987"/>
      <c r="AW317" s="1987"/>
      <c r="AX317" s="1987"/>
      <c r="AY317" s="1987"/>
      <c r="AZ317" s="1987"/>
      <c r="BA317" s="1987"/>
      <c r="BB317" s="1987"/>
      <c r="BC317" s="1987"/>
      <c r="BD317" s="619"/>
      <c r="BE317" s="78"/>
      <c r="BF317" s="78"/>
      <c r="BG317" s="78"/>
    </row>
    <row r="318" spans="1:59" ht="37.35" hidden="1" customHeight="1">
      <c r="A318" s="617"/>
      <c r="B318" s="618"/>
      <c r="C318" s="1987"/>
      <c r="D318" s="1987"/>
      <c r="E318" s="1987"/>
      <c r="F318" s="1987"/>
      <c r="G318" s="1987"/>
      <c r="H318" s="1987"/>
      <c r="I318" s="1987"/>
      <c r="J318" s="1987"/>
      <c r="K318" s="1987"/>
      <c r="L318" s="1987"/>
      <c r="M318" s="1987"/>
      <c r="N318" s="1987"/>
      <c r="O318" s="1987"/>
      <c r="P318" s="1987"/>
      <c r="Q318" s="1987"/>
      <c r="R318" s="1987"/>
      <c r="S318" s="1987"/>
      <c r="T318" s="1987"/>
      <c r="U318" s="1987"/>
      <c r="V318" s="1987"/>
      <c r="W318" s="1987"/>
      <c r="X318" s="1987"/>
      <c r="Y318" s="1987"/>
      <c r="Z318" s="1987"/>
      <c r="AA318" s="1987"/>
      <c r="AB318" s="1987"/>
      <c r="AC318" s="1987"/>
      <c r="AD318" s="1987"/>
      <c r="AE318" s="1987"/>
      <c r="AF318" s="1987"/>
      <c r="AG318" s="1987"/>
      <c r="AH318" s="1987"/>
      <c r="AI318" s="1987"/>
      <c r="AJ318" s="1987"/>
      <c r="AK318" s="1987"/>
      <c r="AL318" s="1987"/>
      <c r="AM318" s="1987"/>
      <c r="AN318" s="1987"/>
      <c r="AO318" s="1987"/>
      <c r="AP318" s="1987"/>
      <c r="AQ318" s="1987"/>
      <c r="AR318" s="1987"/>
      <c r="AS318" s="1987"/>
      <c r="AT318" s="1987"/>
      <c r="AU318" s="1987"/>
      <c r="AV318" s="1987"/>
      <c r="AW318" s="1987"/>
      <c r="AX318" s="1987"/>
      <c r="AY318" s="1987"/>
      <c r="AZ318" s="1987"/>
      <c r="BA318" s="1987"/>
      <c r="BB318" s="1987"/>
      <c r="BC318" s="1987"/>
      <c r="BD318" s="619"/>
      <c r="BE318" s="78"/>
      <c r="BF318" s="78"/>
      <c r="BG318" s="78"/>
    </row>
    <row r="319" spans="1:59" ht="37.35" hidden="1" customHeight="1">
      <c r="A319" s="617"/>
      <c r="B319" s="152"/>
      <c r="C319" s="1987"/>
      <c r="D319" s="1987"/>
      <c r="E319" s="1987"/>
      <c r="F319" s="1987"/>
      <c r="G319" s="1987"/>
      <c r="H319" s="1987"/>
      <c r="I319" s="1987"/>
      <c r="J319" s="1987"/>
      <c r="K319" s="1987"/>
      <c r="L319" s="1987"/>
      <c r="M319" s="1987"/>
      <c r="N319" s="1987"/>
      <c r="O319" s="1987"/>
      <c r="P319" s="1987"/>
      <c r="Q319" s="1987"/>
      <c r="R319" s="1987"/>
      <c r="S319" s="1987"/>
      <c r="T319" s="1987"/>
      <c r="U319" s="1987"/>
      <c r="V319" s="1987"/>
      <c r="W319" s="1987"/>
      <c r="X319" s="1987"/>
      <c r="Y319" s="1987"/>
      <c r="Z319" s="1987"/>
      <c r="AA319" s="1987"/>
      <c r="AB319" s="1987"/>
      <c r="AC319" s="1987"/>
      <c r="AD319" s="1987"/>
      <c r="AE319" s="1987"/>
      <c r="AF319" s="1987"/>
      <c r="AG319" s="1987"/>
      <c r="AH319" s="1987"/>
      <c r="AI319" s="1987"/>
      <c r="AJ319" s="1987"/>
      <c r="AK319" s="1987"/>
      <c r="AL319" s="1987"/>
      <c r="AM319" s="1987"/>
      <c r="AN319" s="1987"/>
      <c r="AO319" s="1987"/>
      <c r="AP319" s="1987"/>
      <c r="AQ319" s="1987"/>
      <c r="AR319" s="1987"/>
      <c r="AS319" s="1987"/>
      <c r="AT319" s="1987"/>
      <c r="AU319" s="1987"/>
      <c r="AV319" s="1987"/>
      <c r="AW319" s="1987"/>
      <c r="AX319" s="1987"/>
      <c r="AY319" s="1987"/>
      <c r="AZ319" s="1987"/>
      <c r="BA319" s="1987"/>
      <c r="BB319" s="1987"/>
      <c r="BC319" s="1987"/>
      <c r="BD319" s="619"/>
      <c r="BE319" s="78"/>
      <c r="BF319" s="78"/>
      <c r="BG319" s="78"/>
    </row>
    <row r="320" spans="1:59" ht="37.35" hidden="1" customHeight="1">
      <c r="A320" s="617"/>
      <c r="B320" s="152"/>
      <c r="C320" s="1987"/>
      <c r="D320" s="1987"/>
      <c r="E320" s="1987"/>
      <c r="F320" s="1987"/>
      <c r="G320" s="1987"/>
      <c r="H320" s="1987"/>
      <c r="I320" s="1987"/>
      <c r="J320" s="1987"/>
      <c r="K320" s="1987"/>
      <c r="L320" s="1987"/>
      <c r="M320" s="1987"/>
      <c r="N320" s="1987"/>
      <c r="O320" s="1987"/>
      <c r="P320" s="1987"/>
      <c r="Q320" s="1987"/>
      <c r="R320" s="1987"/>
      <c r="S320" s="1987"/>
      <c r="T320" s="1987"/>
      <c r="U320" s="1987"/>
      <c r="V320" s="1987"/>
      <c r="W320" s="1987"/>
      <c r="X320" s="1987"/>
      <c r="Y320" s="1987"/>
      <c r="Z320" s="1987"/>
      <c r="AA320" s="1987"/>
      <c r="AB320" s="1987"/>
      <c r="AC320" s="1987"/>
      <c r="AD320" s="1987"/>
      <c r="AE320" s="1987"/>
      <c r="AF320" s="1987"/>
      <c r="AG320" s="1987"/>
      <c r="AH320" s="1987"/>
      <c r="AI320" s="1987"/>
      <c r="AJ320" s="1987"/>
      <c r="AK320" s="1987"/>
      <c r="AL320" s="1987"/>
      <c r="AM320" s="1987"/>
      <c r="AN320" s="1987"/>
      <c r="AO320" s="1987"/>
      <c r="AP320" s="1987"/>
      <c r="AQ320" s="1987"/>
      <c r="AR320" s="1987"/>
      <c r="AS320" s="1987"/>
      <c r="AT320" s="1987"/>
      <c r="AU320" s="1987"/>
      <c r="AV320" s="1987"/>
      <c r="AW320" s="1987"/>
      <c r="AX320" s="1987"/>
      <c r="AY320" s="1987"/>
      <c r="AZ320" s="1987"/>
      <c r="BA320" s="1987"/>
      <c r="BB320" s="1987"/>
      <c r="BC320" s="1987"/>
      <c r="BD320" s="619"/>
      <c r="BE320" s="78"/>
      <c r="BF320" s="78"/>
      <c r="BG320" s="78"/>
    </row>
    <row r="321" spans="1:76" ht="37.35" hidden="1" customHeight="1">
      <c r="A321" s="617"/>
      <c r="B321" s="152"/>
      <c r="C321" s="1987"/>
      <c r="D321" s="1987"/>
      <c r="E321" s="1987"/>
      <c r="F321" s="1987"/>
      <c r="G321" s="1987"/>
      <c r="H321" s="1987"/>
      <c r="I321" s="1987"/>
      <c r="J321" s="1987"/>
      <c r="K321" s="1987"/>
      <c r="L321" s="1987"/>
      <c r="M321" s="1987"/>
      <c r="N321" s="1987"/>
      <c r="O321" s="1987"/>
      <c r="P321" s="1987"/>
      <c r="Q321" s="1987"/>
      <c r="R321" s="1987"/>
      <c r="S321" s="1987"/>
      <c r="T321" s="1987"/>
      <c r="U321" s="1987"/>
      <c r="V321" s="1987"/>
      <c r="W321" s="1987"/>
      <c r="X321" s="1987"/>
      <c r="Y321" s="1987"/>
      <c r="Z321" s="1987"/>
      <c r="AA321" s="1987"/>
      <c r="AB321" s="1987"/>
      <c r="AC321" s="1987"/>
      <c r="AD321" s="1987"/>
      <c r="AE321" s="1987"/>
      <c r="AF321" s="1987"/>
      <c r="AG321" s="1987"/>
      <c r="AH321" s="1987"/>
      <c r="AI321" s="1987"/>
      <c r="AJ321" s="1987"/>
      <c r="AK321" s="1987"/>
      <c r="AL321" s="1987"/>
      <c r="AM321" s="1987"/>
      <c r="AN321" s="1987"/>
      <c r="AO321" s="1987"/>
      <c r="AP321" s="1987"/>
      <c r="AQ321" s="1987"/>
      <c r="AR321" s="1987"/>
      <c r="AS321" s="1987"/>
      <c r="AT321" s="1987"/>
      <c r="AU321" s="1987"/>
      <c r="AV321" s="1987"/>
      <c r="AW321" s="1987"/>
      <c r="AX321" s="1987"/>
      <c r="AY321" s="1987"/>
      <c r="AZ321" s="1987"/>
      <c r="BA321" s="1987"/>
      <c r="BB321" s="1987"/>
      <c r="BC321" s="1987"/>
      <c r="BD321" s="619"/>
      <c r="BE321" s="78"/>
      <c r="BF321" s="78"/>
      <c r="BG321" s="78"/>
    </row>
    <row r="322" spans="1:76" ht="37.35" hidden="1" customHeight="1">
      <c r="A322" s="617"/>
      <c r="B322" s="618"/>
      <c r="C322" s="1988"/>
      <c r="D322" s="1987"/>
      <c r="E322" s="1987"/>
      <c r="F322" s="1987"/>
      <c r="G322" s="1987"/>
      <c r="H322" s="1987"/>
      <c r="I322" s="1987"/>
      <c r="J322" s="1987"/>
      <c r="K322" s="1987"/>
      <c r="L322" s="1987"/>
      <c r="M322" s="1987"/>
      <c r="N322" s="1987"/>
      <c r="O322" s="1987"/>
      <c r="P322" s="1987"/>
      <c r="Q322" s="1987"/>
      <c r="R322" s="1987"/>
      <c r="S322" s="1987"/>
      <c r="T322" s="1987"/>
      <c r="U322" s="1987"/>
      <c r="V322" s="1987"/>
      <c r="W322" s="1987"/>
      <c r="X322" s="1987"/>
      <c r="Y322" s="1987"/>
      <c r="Z322" s="1987"/>
      <c r="AA322" s="1987"/>
      <c r="AB322" s="1987"/>
      <c r="AC322" s="1987"/>
      <c r="AD322" s="1987"/>
      <c r="AE322" s="1987"/>
      <c r="AF322" s="1987"/>
      <c r="AG322" s="1987"/>
      <c r="AH322" s="1987"/>
      <c r="AI322" s="1987"/>
      <c r="AJ322" s="1987"/>
      <c r="AK322" s="1987"/>
      <c r="AL322" s="1987"/>
      <c r="AM322" s="1987"/>
      <c r="AN322" s="1987"/>
      <c r="AO322" s="1987"/>
      <c r="AP322" s="1987"/>
      <c r="AQ322" s="1987"/>
      <c r="AR322" s="1987"/>
      <c r="AS322" s="1987"/>
      <c r="AT322" s="1987"/>
      <c r="AU322" s="1987"/>
      <c r="AV322" s="1987"/>
      <c r="AW322" s="1987"/>
      <c r="AX322" s="1987"/>
      <c r="AY322" s="1987"/>
      <c r="AZ322" s="1987"/>
      <c r="BA322" s="1987"/>
      <c r="BB322" s="1987"/>
      <c r="BC322" s="1987"/>
      <c r="BD322" s="619"/>
      <c r="BE322" s="78"/>
      <c r="BF322" s="78"/>
      <c r="BG322" s="78"/>
    </row>
    <row r="323" spans="1:76" ht="37.35" hidden="1" customHeight="1" thickBot="1">
      <c r="A323" s="617"/>
      <c r="B323" s="152"/>
      <c r="C323" s="1987"/>
      <c r="D323" s="1987"/>
      <c r="E323" s="1987"/>
      <c r="F323" s="1987"/>
      <c r="G323" s="1987"/>
      <c r="H323" s="1987"/>
      <c r="I323" s="1987"/>
      <c r="J323" s="1987"/>
      <c r="K323" s="1987"/>
      <c r="L323" s="1987"/>
      <c r="M323" s="1987"/>
      <c r="N323" s="1987"/>
      <c r="O323" s="1987"/>
      <c r="P323" s="1987"/>
      <c r="Q323" s="1987"/>
      <c r="R323" s="1987"/>
      <c r="S323" s="1987"/>
      <c r="T323" s="1987"/>
      <c r="U323" s="1987"/>
      <c r="V323" s="1987"/>
      <c r="W323" s="1987"/>
      <c r="X323" s="1987"/>
      <c r="Y323" s="1987"/>
      <c r="Z323" s="1987"/>
      <c r="AA323" s="1987"/>
      <c r="AB323" s="1987"/>
      <c r="AC323" s="1987"/>
      <c r="AD323" s="1987"/>
      <c r="AE323" s="1987"/>
      <c r="AF323" s="1987"/>
      <c r="AG323" s="1987"/>
      <c r="AH323" s="1987"/>
      <c r="AI323" s="1987"/>
      <c r="AJ323" s="1987"/>
      <c r="AK323" s="1987"/>
      <c r="AL323" s="1987"/>
      <c r="AM323" s="1987"/>
      <c r="AN323" s="1987"/>
      <c r="AO323" s="1987"/>
      <c r="AP323" s="1987"/>
      <c r="AQ323" s="1987"/>
      <c r="AR323" s="1987"/>
      <c r="AS323" s="1987"/>
      <c r="AT323" s="1987"/>
      <c r="AU323" s="1987"/>
      <c r="AV323" s="1987"/>
      <c r="AW323" s="1987"/>
      <c r="AX323" s="1987"/>
      <c r="AY323" s="1987"/>
      <c r="AZ323" s="1987"/>
      <c r="BA323" s="1987"/>
      <c r="BB323" s="1987"/>
      <c r="BC323" s="1987"/>
      <c r="BD323" s="619"/>
      <c r="BE323" s="78"/>
      <c r="BF323" s="78"/>
      <c r="BG323" s="78"/>
    </row>
    <row r="324" spans="1:76" ht="37.35" hidden="1" customHeight="1">
      <c r="A324" s="617"/>
      <c r="B324" s="152"/>
      <c r="C324" s="1987"/>
      <c r="D324" s="1987"/>
      <c r="E324" s="1987"/>
      <c r="F324" s="1987"/>
      <c r="G324" s="1987"/>
      <c r="H324" s="1987"/>
      <c r="I324" s="1987"/>
      <c r="J324" s="1987"/>
      <c r="K324" s="1987"/>
      <c r="L324" s="1987"/>
      <c r="M324" s="1987"/>
      <c r="N324" s="1987"/>
      <c r="O324" s="1987"/>
      <c r="P324" s="1987"/>
      <c r="Q324" s="1987"/>
      <c r="R324" s="1987"/>
      <c r="S324" s="1987"/>
      <c r="T324" s="1987"/>
      <c r="U324" s="1987"/>
      <c r="V324" s="1987"/>
      <c r="W324" s="1987"/>
      <c r="X324" s="1987"/>
      <c r="Y324" s="1987"/>
      <c r="Z324" s="1987"/>
      <c r="AA324" s="1987"/>
      <c r="AB324" s="1987"/>
      <c r="AC324" s="1987"/>
      <c r="AD324" s="1987"/>
      <c r="AE324" s="1987"/>
      <c r="AF324" s="1987"/>
      <c r="AG324" s="1987"/>
      <c r="AH324" s="1987"/>
      <c r="AI324" s="1987"/>
      <c r="AJ324" s="1987"/>
      <c r="AK324" s="1987"/>
      <c r="AL324" s="1987"/>
      <c r="AM324" s="1987"/>
      <c r="AN324" s="1987"/>
      <c r="AO324" s="1987"/>
      <c r="AP324" s="1987"/>
      <c r="AQ324" s="1987"/>
      <c r="AR324" s="1987"/>
      <c r="AS324" s="1987"/>
      <c r="AT324" s="1987"/>
      <c r="AU324" s="1987"/>
      <c r="AV324" s="1987"/>
      <c r="AW324" s="1987"/>
      <c r="AX324" s="1987"/>
      <c r="AY324" s="1987"/>
      <c r="AZ324" s="1987"/>
      <c r="BA324" s="1987"/>
      <c r="BB324" s="1987"/>
      <c r="BC324" s="1987"/>
      <c r="BD324" s="619"/>
      <c r="BE324" s="78"/>
      <c r="BF324" s="78"/>
      <c r="BG324" s="78"/>
    </row>
    <row r="325" spans="1:76" ht="37.35" hidden="1" customHeight="1">
      <c r="A325" s="617"/>
      <c r="B325" s="152"/>
      <c r="C325" s="1987"/>
      <c r="D325" s="1987"/>
      <c r="E325" s="1987"/>
      <c r="F325" s="1987"/>
      <c r="G325" s="1987"/>
      <c r="H325" s="1987"/>
      <c r="I325" s="1987"/>
      <c r="J325" s="1987"/>
      <c r="K325" s="1987"/>
      <c r="L325" s="1987"/>
      <c r="M325" s="1987"/>
      <c r="N325" s="1987"/>
      <c r="O325" s="1987"/>
      <c r="P325" s="1987"/>
      <c r="Q325" s="1987"/>
      <c r="R325" s="1987"/>
      <c r="S325" s="1987"/>
      <c r="T325" s="1987"/>
      <c r="U325" s="1987"/>
      <c r="V325" s="1987"/>
      <c r="W325" s="1987"/>
      <c r="X325" s="1987"/>
      <c r="Y325" s="1987"/>
      <c r="Z325" s="1987"/>
      <c r="AA325" s="1987"/>
      <c r="AB325" s="1987"/>
      <c r="AC325" s="1987"/>
      <c r="AD325" s="1987"/>
      <c r="AE325" s="1987"/>
      <c r="AF325" s="1987"/>
      <c r="AG325" s="1987"/>
      <c r="AH325" s="1987"/>
      <c r="AI325" s="1987"/>
      <c r="AJ325" s="1987"/>
      <c r="AK325" s="1987"/>
      <c r="AL325" s="1987"/>
      <c r="AM325" s="1987"/>
      <c r="AN325" s="1987"/>
      <c r="AO325" s="1987"/>
      <c r="AP325" s="1987"/>
      <c r="AQ325" s="1987"/>
      <c r="AR325" s="1987"/>
      <c r="AS325" s="1987"/>
      <c r="AT325" s="1987"/>
      <c r="AU325" s="1987"/>
      <c r="AV325" s="1987"/>
      <c r="AW325" s="1987"/>
      <c r="AX325" s="1987"/>
      <c r="AY325" s="1987"/>
      <c r="AZ325" s="1987"/>
      <c r="BA325" s="1987"/>
      <c r="BB325" s="1987"/>
      <c r="BC325" s="1987"/>
      <c r="BD325" s="619"/>
      <c r="BE325" s="78"/>
      <c r="BF325" s="78"/>
      <c r="BG325" s="78"/>
    </row>
    <row r="326" spans="1:76" ht="37.35" hidden="1" customHeight="1">
      <c r="A326" s="617"/>
      <c r="B326" s="618"/>
      <c r="C326" s="1988"/>
      <c r="D326" s="1987"/>
      <c r="E326" s="1987"/>
      <c r="F326" s="1987"/>
      <c r="G326" s="1987"/>
      <c r="H326" s="1987"/>
      <c r="I326" s="1987"/>
      <c r="J326" s="1987"/>
      <c r="K326" s="1987"/>
      <c r="L326" s="1987"/>
      <c r="M326" s="1987"/>
      <c r="N326" s="1987"/>
      <c r="O326" s="1987"/>
      <c r="P326" s="1987"/>
      <c r="Q326" s="1987"/>
      <c r="R326" s="1987"/>
      <c r="S326" s="1987"/>
      <c r="T326" s="1987"/>
      <c r="U326" s="1987"/>
      <c r="V326" s="1987"/>
      <c r="W326" s="1987"/>
      <c r="X326" s="1987"/>
      <c r="Y326" s="1987"/>
      <c r="Z326" s="1987"/>
      <c r="AA326" s="1987"/>
      <c r="AB326" s="1987"/>
      <c r="AC326" s="1987"/>
      <c r="AD326" s="1987"/>
      <c r="AE326" s="1987"/>
      <c r="AF326" s="1987"/>
      <c r="AG326" s="1987"/>
      <c r="AH326" s="1987"/>
      <c r="AI326" s="1987"/>
      <c r="AJ326" s="1987"/>
      <c r="AK326" s="1987"/>
      <c r="AL326" s="1987"/>
      <c r="AM326" s="1987"/>
      <c r="AN326" s="1987"/>
      <c r="AO326" s="1987"/>
      <c r="AP326" s="1987"/>
      <c r="AQ326" s="1987"/>
      <c r="AR326" s="1987"/>
      <c r="AS326" s="1987"/>
      <c r="AT326" s="1987"/>
      <c r="AU326" s="1987"/>
      <c r="AV326" s="1987"/>
      <c r="AW326" s="1987"/>
      <c r="AX326" s="1987"/>
      <c r="AY326" s="1987"/>
      <c r="AZ326" s="1987"/>
      <c r="BA326" s="1987"/>
      <c r="BB326" s="1987"/>
      <c r="BC326" s="1987"/>
      <c r="BD326" s="619"/>
      <c r="BE326" s="78"/>
      <c r="BF326" s="78"/>
      <c r="BG326" s="78"/>
    </row>
    <row r="327" spans="1:76" ht="37.35" hidden="1" customHeight="1">
      <c r="A327" s="617"/>
      <c r="B327" s="618"/>
      <c r="C327" s="1987"/>
      <c r="D327" s="1987"/>
      <c r="E327" s="1987"/>
      <c r="F327" s="1987"/>
      <c r="G327" s="1987"/>
      <c r="H327" s="1987"/>
      <c r="I327" s="1987"/>
      <c r="J327" s="1987"/>
      <c r="K327" s="1987"/>
      <c r="L327" s="1987"/>
      <c r="M327" s="1987"/>
      <c r="N327" s="1987"/>
      <c r="O327" s="1987"/>
      <c r="P327" s="1987"/>
      <c r="Q327" s="1987"/>
      <c r="R327" s="1987"/>
      <c r="S327" s="1987"/>
      <c r="T327" s="1987"/>
      <c r="U327" s="1987"/>
      <c r="V327" s="1987"/>
      <c r="W327" s="1987"/>
      <c r="X327" s="1987"/>
      <c r="Y327" s="1987"/>
      <c r="Z327" s="1987"/>
      <c r="AA327" s="1987"/>
      <c r="AB327" s="1987"/>
      <c r="AC327" s="1987"/>
      <c r="AD327" s="1987"/>
      <c r="AE327" s="1987"/>
      <c r="AF327" s="1987"/>
      <c r="AG327" s="1987"/>
      <c r="AH327" s="1987"/>
      <c r="AI327" s="1987"/>
      <c r="AJ327" s="1987"/>
      <c r="AK327" s="1987"/>
      <c r="AL327" s="1987"/>
      <c r="AM327" s="1987"/>
      <c r="AN327" s="1987"/>
      <c r="AO327" s="1987"/>
      <c r="AP327" s="1987"/>
      <c r="AQ327" s="1987"/>
      <c r="AR327" s="1987"/>
      <c r="AS327" s="1987"/>
      <c r="AT327" s="1987"/>
      <c r="AU327" s="1987"/>
      <c r="AV327" s="1987"/>
      <c r="AW327" s="1987"/>
      <c r="AX327" s="1987"/>
      <c r="AY327" s="1987"/>
      <c r="AZ327" s="1987"/>
      <c r="BA327" s="1987"/>
      <c r="BB327" s="1987"/>
      <c r="BC327" s="1987"/>
      <c r="BD327" s="619"/>
      <c r="BE327" s="78"/>
      <c r="BF327" s="78"/>
      <c r="BG327" s="78"/>
    </row>
    <row r="328" spans="1:76" ht="37.35" hidden="1" customHeight="1">
      <c r="A328" s="617"/>
      <c r="B328" s="152"/>
      <c r="C328" s="1987"/>
      <c r="D328" s="1987"/>
      <c r="E328" s="1987"/>
      <c r="F328" s="1987"/>
      <c r="G328" s="1987"/>
      <c r="H328" s="1987"/>
      <c r="I328" s="1987"/>
      <c r="J328" s="1987"/>
      <c r="K328" s="1987"/>
      <c r="L328" s="1987"/>
      <c r="M328" s="1987"/>
      <c r="N328" s="1987"/>
      <c r="O328" s="1987"/>
      <c r="P328" s="1987"/>
      <c r="Q328" s="1987"/>
      <c r="R328" s="1987"/>
      <c r="S328" s="1987"/>
      <c r="T328" s="1987"/>
      <c r="U328" s="1987"/>
      <c r="V328" s="1987"/>
      <c r="W328" s="1987"/>
      <c r="X328" s="1987"/>
      <c r="Y328" s="1987"/>
      <c r="Z328" s="1987"/>
      <c r="AA328" s="1987"/>
      <c r="AB328" s="1987"/>
      <c r="AC328" s="1987"/>
      <c r="AD328" s="1987"/>
      <c r="AE328" s="1987"/>
      <c r="AF328" s="1987"/>
      <c r="AG328" s="1987"/>
      <c r="AH328" s="1987"/>
      <c r="AI328" s="1987"/>
      <c r="AJ328" s="1987"/>
      <c r="AK328" s="1987"/>
      <c r="AL328" s="1987"/>
      <c r="AM328" s="1987"/>
      <c r="AN328" s="1987"/>
      <c r="AO328" s="1987"/>
      <c r="AP328" s="1987"/>
      <c r="AQ328" s="1987"/>
      <c r="AR328" s="1987"/>
      <c r="AS328" s="1987"/>
      <c r="AT328" s="1987"/>
      <c r="AU328" s="1987"/>
      <c r="AV328" s="1987"/>
      <c r="AW328" s="1987"/>
      <c r="AX328" s="1987"/>
      <c r="AY328" s="1987"/>
      <c r="AZ328" s="1987"/>
      <c r="BA328" s="1987"/>
      <c r="BB328" s="1987"/>
      <c r="BC328" s="1987"/>
      <c r="BD328" s="619"/>
      <c r="BE328" s="78"/>
      <c r="BF328" s="78"/>
      <c r="BG328" s="78"/>
    </row>
    <row r="329" spans="1:76" ht="37.35" hidden="1" customHeight="1">
      <c r="A329" s="617"/>
      <c r="B329" s="152"/>
      <c r="C329" s="1987"/>
      <c r="D329" s="1987"/>
      <c r="E329" s="1987"/>
      <c r="F329" s="1987"/>
      <c r="G329" s="1987"/>
      <c r="H329" s="1987"/>
      <c r="I329" s="1987"/>
      <c r="J329" s="1987"/>
      <c r="K329" s="1987"/>
      <c r="L329" s="1987"/>
      <c r="M329" s="1987"/>
      <c r="N329" s="1987"/>
      <c r="O329" s="1987"/>
      <c r="P329" s="1987"/>
      <c r="Q329" s="1987"/>
      <c r="R329" s="1987"/>
      <c r="S329" s="1987"/>
      <c r="T329" s="1987"/>
      <c r="U329" s="1987"/>
      <c r="V329" s="1987"/>
      <c r="W329" s="1987"/>
      <c r="X329" s="1987"/>
      <c r="Y329" s="1987"/>
      <c r="Z329" s="1987"/>
      <c r="AA329" s="1987"/>
      <c r="AB329" s="1987"/>
      <c r="AC329" s="1987"/>
      <c r="AD329" s="1987"/>
      <c r="AE329" s="1987"/>
      <c r="AF329" s="1987"/>
      <c r="AG329" s="1987"/>
      <c r="AH329" s="1987"/>
      <c r="AI329" s="1987"/>
      <c r="AJ329" s="1987"/>
      <c r="AK329" s="1987"/>
      <c r="AL329" s="1987"/>
      <c r="AM329" s="1987"/>
      <c r="AN329" s="1987"/>
      <c r="AO329" s="1987"/>
      <c r="AP329" s="1987"/>
      <c r="AQ329" s="1987"/>
      <c r="AR329" s="1987"/>
      <c r="AS329" s="1987"/>
      <c r="AT329" s="1987"/>
      <c r="AU329" s="1987"/>
      <c r="AV329" s="1987"/>
      <c r="AW329" s="1987"/>
      <c r="AX329" s="1987"/>
      <c r="AY329" s="1987"/>
      <c r="AZ329" s="1987"/>
      <c r="BA329" s="1987"/>
      <c r="BB329" s="1987"/>
      <c r="BC329" s="1987"/>
      <c r="BD329" s="619"/>
      <c r="BE329" s="78"/>
      <c r="BF329" s="78"/>
      <c r="BG329" s="78"/>
    </row>
    <row r="330" spans="1:76" ht="37.35" hidden="1" customHeight="1">
      <c r="A330" s="617"/>
      <c r="B330" s="152"/>
      <c r="C330" s="1987"/>
      <c r="D330" s="1987"/>
      <c r="E330" s="1987"/>
      <c r="F330" s="1987"/>
      <c r="G330" s="1987"/>
      <c r="H330" s="1987"/>
      <c r="I330" s="1987"/>
      <c r="J330" s="1987"/>
      <c r="K330" s="1987"/>
      <c r="L330" s="1987"/>
      <c r="M330" s="1987"/>
      <c r="N330" s="1987"/>
      <c r="O330" s="1987"/>
      <c r="P330" s="1987"/>
      <c r="Q330" s="1987"/>
      <c r="R330" s="1987"/>
      <c r="S330" s="1987"/>
      <c r="T330" s="1987"/>
      <c r="U330" s="1987"/>
      <c r="V330" s="1987"/>
      <c r="W330" s="1987"/>
      <c r="X330" s="1987"/>
      <c r="Y330" s="1987"/>
      <c r="Z330" s="1987"/>
      <c r="AA330" s="1987"/>
      <c r="AB330" s="1987"/>
      <c r="AC330" s="1987"/>
      <c r="AD330" s="1987"/>
      <c r="AE330" s="1987"/>
      <c r="AF330" s="1987"/>
      <c r="AG330" s="1987"/>
      <c r="AH330" s="1987"/>
      <c r="AI330" s="1987"/>
      <c r="AJ330" s="1987"/>
      <c r="AK330" s="1987"/>
      <c r="AL330" s="1987"/>
      <c r="AM330" s="1987"/>
      <c r="AN330" s="1987"/>
      <c r="AO330" s="1987"/>
      <c r="AP330" s="1987"/>
      <c r="AQ330" s="1987"/>
      <c r="AR330" s="1987"/>
      <c r="AS330" s="1987"/>
      <c r="AT330" s="1987"/>
      <c r="AU330" s="1987"/>
      <c r="AV330" s="1987"/>
      <c r="AW330" s="1987"/>
      <c r="AX330" s="1987"/>
      <c r="AY330" s="1987"/>
      <c r="AZ330" s="1987"/>
      <c r="BA330" s="1987"/>
      <c r="BB330" s="1987"/>
      <c r="BC330" s="1987"/>
      <c r="BD330" s="619"/>
      <c r="BE330" s="78"/>
      <c r="BF330" s="78"/>
      <c r="BG330" s="78"/>
    </row>
    <row r="331" spans="1:76" ht="37.35" hidden="1" customHeight="1" thickBot="1">
      <c r="A331" s="617"/>
      <c r="B331" s="623"/>
      <c r="C331" s="2162"/>
      <c r="D331" s="2162"/>
      <c r="E331" s="2162"/>
      <c r="F331" s="2162"/>
      <c r="G331" s="2162"/>
      <c r="H331" s="2162"/>
      <c r="I331" s="2162"/>
      <c r="J331" s="2162"/>
      <c r="K331" s="2162"/>
      <c r="L331" s="2162"/>
      <c r="M331" s="2162"/>
      <c r="N331" s="2162"/>
      <c r="O331" s="2162"/>
      <c r="P331" s="2162"/>
      <c r="Q331" s="2162"/>
      <c r="R331" s="2162"/>
      <c r="S331" s="2162"/>
      <c r="T331" s="2162"/>
      <c r="U331" s="2162"/>
      <c r="V331" s="2162"/>
      <c r="W331" s="2162"/>
      <c r="X331" s="2162"/>
      <c r="Y331" s="2162"/>
      <c r="Z331" s="2162"/>
      <c r="AA331" s="2162"/>
      <c r="AB331" s="2162"/>
      <c r="AC331" s="2162"/>
      <c r="AD331" s="2162"/>
      <c r="AE331" s="2162"/>
      <c r="AF331" s="2162"/>
      <c r="AG331" s="2162"/>
      <c r="AH331" s="2162"/>
      <c r="AI331" s="2162"/>
      <c r="AJ331" s="2162"/>
      <c r="AK331" s="2162"/>
      <c r="AL331" s="2162"/>
      <c r="AM331" s="2162"/>
      <c r="AN331" s="2162"/>
      <c r="AO331" s="2162"/>
      <c r="AP331" s="2162"/>
      <c r="AQ331" s="2162"/>
      <c r="AR331" s="2162"/>
      <c r="AS331" s="2162"/>
      <c r="AT331" s="2162"/>
      <c r="AU331" s="2162"/>
      <c r="AV331" s="2162"/>
      <c r="AW331" s="2162"/>
      <c r="AX331" s="2162"/>
      <c r="AY331" s="2162"/>
      <c r="AZ331" s="2162"/>
      <c r="BA331" s="2162"/>
      <c r="BB331" s="2162"/>
      <c r="BC331" s="2162"/>
      <c r="BD331" s="622"/>
      <c r="BE331" s="78"/>
      <c r="BF331" s="78"/>
      <c r="BG331" s="78"/>
    </row>
    <row r="332" spans="1:76">
      <c r="B332" s="628"/>
      <c r="C332" s="628"/>
      <c r="D332" s="628"/>
      <c r="E332" s="628"/>
      <c r="F332" s="628"/>
      <c r="G332" s="628"/>
      <c r="H332" s="628"/>
      <c r="I332" s="628"/>
      <c r="J332" s="628"/>
      <c r="K332" s="628"/>
      <c r="L332" s="628"/>
      <c r="M332" s="628"/>
      <c r="N332" s="628"/>
      <c r="O332" s="628"/>
      <c r="P332" s="628"/>
      <c r="Q332" s="628"/>
      <c r="R332" s="628"/>
      <c r="S332" s="628"/>
      <c r="T332" s="628"/>
      <c r="U332" s="628"/>
      <c r="V332" s="628"/>
      <c r="W332" s="628"/>
      <c r="X332" s="628"/>
      <c r="Y332" s="628"/>
      <c r="Z332" s="628"/>
      <c r="AA332" s="628"/>
      <c r="AB332" s="628"/>
      <c r="AC332" s="628"/>
      <c r="AD332" s="628"/>
      <c r="AE332" s="628"/>
      <c r="AF332" s="628"/>
      <c r="AG332" s="628"/>
      <c r="AH332" s="628"/>
      <c r="AI332" s="628"/>
      <c r="AJ332" s="628"/>
      <c r="AK332" s="628"/>
      <c r="AL332" s="628"/>
      <c r="AM332" s="628"/>
      <c r="AN332" s="628"/>
      <c r="AO332" s="628"/>
      <c r="AP332" s="628"/>
      <c r="AQ332" s="628"/>
      <c r="AR332" s="628"/>
      <c r="AS332" s="628"/>
      <c r="AT332" s="628"/>
      <c r="AU332" s="628"/>
      <c r="AV332" s="628"/>
      <c r="AW332" s="628"/>
      <c r="AX332" s="628"/>
      <c r="AY332" s="628"/>
      <c r="AZ332" s="628"/>
      <c r="BA332" s="628"/>
      <c r="BB332" s="628"/>
      <c r="BC332" s="628"/>
      <c r="BD332" s="628"/>
      <c r="BE332" s="585"/>
      <c r="BF332" s="585"/>
      <c r="BX332" s="625"/>
    </row>
    <row r="333" spans="1:76">
      <c r="B333" s="585"/>
      <c r="C333" s="585"/>
      <c r="D333" s="585"/>
      <c r="E333" s="585"/>
      <c r="F333" s="585"/>
      <c r="G333" s="585"/>
      <c r="H333" s="585"/>
      <c r="I333" s="585"/>
      <c r="J333" s="585"/>
      <c r="K333" s="585"/>
      <c r="L333" s="585"/>
      <c r="M333" s="585"/>
      <c r="N333" s="585"/>
      <c r="O333" s="585"/>
      <c r="P333" s="585"/>
      <c r="Q333" s="585"/>
      <c r="R333" s="585"/>
      <c r="S333" s="585"/>
      <c r="T333" s="585"/>
      <c r="U333" s="585"/>
      <c r="V333" s="585"/>
      <c r="W333" s="585"/>
      <c r="X333" s="585"/>
      <c r="Y333" s="585"/>
      <c r="Z333" s="585"/>
      <c r="AA333" s="585"/>
      <c r="AB333" s="585"/>
      <c r="AC333" s="585"/>
      <c r="AD333" s="585"/>
      <c r="AE333" s="585"/>
      <c r="AF333" s="585"/>
      <c r="AG333" s="585"/>
      <c r="AH333" s="585"/>
      <c r="AI333" s="585"/>
      <c r="AJ333" s="585"/>
      <c r="AK333" s="585"/>
      <c r="AL333" s="585"/>
      <c r="AM333" s="585"/>
      <c r="AN333" s="585"/>
      <c r="AO333" s="585"/>
      <c r="AP333" s="585"/>
      <c r="AQ333" s="585"/>
      <c r="AR333" s="585"/>
      <c r="AS333" s="585"/>
      <c r="AT333" s="585"/>
      <c r="AU333" s="585"/>
      <c r="AV333" s="585"/>
      <c r="AW333" s="585"/>
      <c r="AX333" s="585"/>
      <c r="AY333" s="585"/>
      <c r="AZ333" s="585"/>
      <c r="BA333" s="585"/>
      <c r="BB333" s="585"/>
      <c r="BC333" s="585"/>
      <c r="BD333" s="585"/>
      <c r="BE333" s="585"/>
      <c r="BF333" s="585"/>
      <c r="BX333" s="625"/>
    </row>
    <row r="334" spans="1:76" ht="70.5" customHeight="1">
      <c r="B334" s="2025" t="s">
        <v>3271</v>
      </c>
      <c r="C334" s="2025"/>
      <c r="D334" s="2025"/>
      <c r="E334" s="2025"/>
      <c r="F334" s="2025"/>
      <c r="G334" s="2025"/>
      <c r="H334" s="2025"/>
      <c r="I334" s="2025"/>
      <c r="J334" s="2025"/>
      <c r="K334" s="2025"/>
      <c r="L334" s="2025"/>
      <c r="M334" s="2025"/>
      <c r="N334" s="2025"/>
      <c r="O334" s="2025"/>
      <c r="P334" s="2025"/>
      <c r="Q334" s="2025"/>
      <c r="R334" s="2025"/>
      <c r="S334" s="2025"/>
      <c r="T334" s="2025"/>
      <c r="U334" s="2025"/>
      <c r="V334" s="2025"/>
      <c r="W334" s="2025"/>
      <c r="X334" s="2025"/>
      <c r="Y334" s="2025"/>
      <c r="Z334" s="2025"/>
      <c r="AA334" s="2025"/>
      <c r="AB334" s="2025"/>
      <c r="AC334" s="2025"/>
      <c r="AD334" s="2025"/>
      <c r="AE334" s="2025"/>
      <c r="AF334" s="2025"/>
      <c r="AG334" s="2025"/>
      <c r="AH334" s="2025"/>
      <c r="AI334" s="2025"/>
      <c r="AJ334" s="2025"/>
      <c r="AK334" s="2025"/>
      <c r="AL334" s="2025"/>
      <c r="AM334" s="2025"/>
      <c r="AN334" s="2025"/>
      <c r="AO334" s="2025"/>
      <c r="AP334" s="2025"/>
      <c r="AQ334" s="2025"/>
      <c r="AR334" s="2025"/>
      <c r="AS334" s="2025"/>
      <c r="AT334" s="2025"/>
      <c r="AU334" s="2025"/>
      <c r="AV334" s="2025"/>
      <c r="AW334" s="2025"/>
      <c r="AX334" s="2025"/>
      <c r="AY334" s="2025"/>
      <c r="AZ334" s="2025"/>
      <c r="BA334" s="2025"/>
      <c r="BB334" s="78"/>
      <c r="BC334" s="78"/>
      <c r="BD334" s="78"/>
      <c r="BE334" s="78"/>
      <c r="BF334" s="78"/>
      <c r="BX334" s="629"/>
    </row>
    <row r="335" spans="1:76" ht="23.25" customHeight="1">
      <c r="B335" s="152" t="s">
        <v>6213</v>
      </c>
      <c r="C335" s="153"/>
      <c r="D335" s="153"/>
      <c r="E335" s="153"/>
      <c r="F335" s="153"/>
      <c r="G335" s="153"/>
      <c r="H335" s="153"/>
      <c r="I335" s="153"/>
      <c r="J335" s="153"/>
      <c r="K335" s="153"/>
      <c r="L335" s="153"/>
      <c r="M335" s="153"/>
      <c r="N335" s="153"/>
      <c r="O335" s="153"/>
      <c r="P335" s="153"/>
      <c r="Q335" s="153"/>
      <c r="R335" s="153"/>
      <c r="S335" s="153"/>
      <c r="T335" s="153"/>
      <c r="U335" s="153"/>
      <c r="V335" s="153"/>
      <c r="W335" s="153"/>
      <c r="X335" s="153"/>
      <c r="Y335" s="153"/>
      <c r="Z335" s="153"/>
      <c r="AA335" s="153"/>
      <c r="AB335" s="153"/>
      <c r="AC335" s="153"/>
      <c r="AD335" s="153"/>
      <c r="AE335" s="153"/>
      <c r="AF335" s="153"/>
      <c r="AG335" s="153"/>
      <c r="AH335" s="153"/>
      <c r="AI335" s="153"/>
      <c r="AJ335" s="153"/>
      <c r="AK335" s="153"/>
      <c r="AL335" s="153"/>
      <c r="AM335" s="153"/>
      <c r="AN335" s="153"/>
      <c r="AO335" s="153"/>
      <c r="AP335" s="153"/>
      <c r="AQ335" s="153"/>
      <c r="AR335" s="153"/>
      <c r="AS335" s="153"/>
      <c r="AT335" s="153"/>
      <c r="AU335" s="78"/>
      <c r="AV335" s="78"/>
      <c r="AW335" s="78"/>
      <c r="AX335" s="78"/>
      <c r="AY335" s="78"/>
      <c r="AZ335" s="78"/>
      <c r="BA335" s="78"/>
      <c r="BB335" s="78"/>
      <c r="BC335" s="78"/>
      <c r="BD335" s="78"/>
      <c r="BE335" s="78"/>
      <c r="BF335" s="78"/>
      <c r="BK335" s="630"/>
      <c r="BX335" s="629"/>
    </row>
    <row r="336" spans="1:76" ht="18" customHeight="1">
      <c r="B336" s="153"/>
      <c r="C336" s="152" t="s">
        <v>240</v>
      </c>
      <c r="D336" s="153"/>
      <c r="E336" s="153"/>
      <c r="F336" s="153"/>
      <c r="G336" s="153"/>
      <c r="H336" s="153"/>
      <c r="I336" s="153"/>
      <c r="J336" s="153"/>
      <c r="K336" s="153"/>
      <c r="L336" s="153"/>
      <c r="M336" s="153"/>
      <c r="N336" s="153"/>
      <c r="O336" s="153"/>
      <c r="P336" s="153"/>
      <c r="Q336" s="153"/>
      <c r="R336" s="153"/>
      <c r="S336" s="153"/>
      <c r="T336" s="153"/>
      <c r="U336" s="153"/>
      <c r="V336" s="153"/>
      <c r="W336" s="153"/>
      <c r="X336" s="153"/>
      <c r="Y336" s="153"/>
      <c r="Z336" s="153"/>
      <c r="AA336" s="153"/>
      <c r="AB336" s="153"/>
      <c r="AC336" s="153"/>
      <c r="AD336" s="153"/>
      <c r="AE336" s="153"/>
      <c r="AF336" s="153"/>
      <c r="AG336" s="153"/>
      <c r="AH336" s="153"/>
      <c r="AI336" s="153"/>
      <c r="AJ336" s="153"/>
      <c r="AK336" s="153"/>
      <c r="AL336" s="153"/>
      <c r="AM336" s="153"/>
      <c r="AN336" s="153"/>
      <c r="AO336" s="153"/>
      <c r="AP336" s="153"/>
      <c r="AQ336" s="153"/>
      <c r="AR336" s="153"/>
      <c r="AS336" s="153"/>
      <c r="AT336" s="153"/>
      <c r="AU336" s="78"/>
      <c r="AV336" s="78"/>
      <c r="AW336" s="78"/>
      <c r="AX336" s="78"/>
      <c r="AY336" s="78"/>
      <c r="AZ336" s="78"/>
      <c r="BA336" s="78"/>
      <c r="BB336" s="78"/>
      <c r="BC336" s="78"/>
      <c r="BD336" s="78"/>
      <c r="BE336" s="78"/>
      <c r="BF336" s="78"/>
      <c r="BX336" s="629"/>
    </row>
    <row r="337" spans="1:89" ht="23.25" customHeight="1" thickBot="1">
      <c r="B337" s="153"/>
      <c r="C337" s="152" t="s">
        <v>241</v>
      </c>
      <c r="D337" s="153"/>
      <c r="E337" s="153"/>
      <c r="F337" s="153"/>
      <c r="G337" s="153"/>
      <c r="H337" s="153"/>
      <c r="I337" s="153"/>
      <c r="J337" s="153"/>
      <c r="K337" s="153"/>
      <c r="L337" s="153"/>
      <c r="M337" s="153"/>
      <c r="N337" s="153"/>
      <c r="O337" s="153"/>
      <c r="P337" s="153"/>
      <c r="Q337" s="153"/>
      <c r="R337" s="153"/>
      <c r="S337" s="153"/>
      <c r="T337" s="153"/>
      <c r="U337" s="153"/>
      <c r="V337" s="74" t="str">
        <f>IF('STEP１（第１入力頁）'!E$14="専ら事務所","","記入するのはこちらの表ではありません")</f>
        <v>記入するのはこちらの表ではありません</v>
      </c>
      <c r="W337" s="153"/>
      <c r="X337" s="153"/>
      <c r="Y337" s="153"/>
      <c r="Z337" s="153"/>
      <c r="AA337" s="153"/>
      <c r="AB337" s="153"/>
      <c r="AC337" s="153"/>
      <c r="AD337" s="153"/>
      <c r="AE337" s="153"/>
      <c r="AF337" s="153"/>
      <c r="AG337" s="153"/>
      <c r="AH337" s="153"/>
      <c r="AI337" s="153"/>
      <c r="AJ337" s="153"/>
      <c r="AK337" s="153"/>
      <c r="AL337" s="153"/>
      <c r="AM337" s="153"/>
      <c r="AN337" s="153"/>
      <c r="AO337" s="153"/>
      <c r="AP337" s="153"/>
      <c r="AQ337" s="153"/>
      <c r="AR337" s="153"/>
      <c r="AS337" s="153"/>
      <c r="AT337" s="153"/>
      <c r="AU337" s="78"/>
      <c r="AV337" s="78"/>
      <c r="AW337" s="78"/>
      <c r="AX337" s="78"/>
      <c r="AY337" s="78"/>
      <c r="AZ337" s="78"/>
      <c r="BA337" s="78"/>
      <c r="BB337" s="78"/>
      <c r="BC337" s="78"/>
      <c r="BD337" s="78"/>
      <c r="BE337" s="78"/>
      <c r="BF337" s="78"/>
      <c r="BX337" s="629"/>
    </row>
    <row r="338" spans="1:89" ht="41.25" customHeight="1" thickBot="1">
      <c r="A338" s="78"/>
      <c r="B338" s="2168" t="s">
        <v>5841</v>
      </c>
      <c r="C338" s="2169"/>
      <c r="D338" s="2169"/>
      <c r="E338" s="2169"/>
      <c r="F338" s="2169"/>
      <c r="G338" s="2169"/>
      <c r="H338" s="2169"/>
      <c r="I338" s="2170"/>
      <c r="J338" s="2032" t="s">
        <v>226</v>
      </c>
      <c r="K338" s="2032"/>
      <c r="L338" s="2032"/>
      <c r="M338" s="2032"/>
      <c r="N338" s="2032"/>
      <c r="O338" s="2032"/>
      <c r="P338" s="2032"/>
      <c r="Q338" s="2032"/>
      <c r="R338" s="2032"/>
      <c r="S338" s="2032"/>
      <c r="T338" s="2032"/>
      <c r="U338" s="2171"/>
      <c r="V338" s="2172" t="s">
        <v>231</v>
      </c>
      <c r="W338" s="2169"/>
      <c r="X338" s="2169"/>
      <c r="Y338" s="2169"/>
      <c r="Z338" s="2169"/>
      <c r="AA338" s="2169"/>
      <c r="AB338" s="2169"/>
      <c r="AC338" s="2169"/>
      <c r="AD338" s="2169"/>
      <c r="AE338" s="2169"/>
      <c r="AF338" s="2169"/>
      <c r="AG338" s="2169"/>
      <c r="AH338" s="2170"/>
      <c r="AI338" s="2172" t="s">
        <v>232</v>
      </c>
      <c r="AJ338" s="2169"/>
      <c r="AK338" s="2169"/>
      <c r="AL338" s="2169"/>
      <c r="AM338" s="2169"/>
      <c r="AN338" s="2169"/>
      <c r="AO338" s="2169"/>
      <c r="AP338" s="2169"/>
      <c r="AQ338" s="2169"/>
      <c r="AR338" s="2169"/>
      <c r="AS338" s="2169"/>
      <c r="AT338" s="2170"/>
      <c r="AU338" s="2172" t="s">
        <v>3521</v>
      </c>
      <c r="AV338" s="2169"/>
      <c r="AW338" s="2169"/>
      <c r="AX338" s="2169"/>
      <c r="AY338" s="2169"/>
      <c r="AZ338" s="2169"/>
      <c r="BA338" s="2169"/>
      <c r="BB338" s="2169"/>
      <c r="BC338" s="2169"/>
      <c r="BD338" s="2169"/>
      <c r="BE338" s="2169"/>
      <c r="BF338" s="2173"/>
      <c r="BG338" s="78"/>
      <c r="BH338" s="78"/>
    </row>
    <row r="339" spans="1:89" s="609" customFormat="1" ht="27" customHeight="1">
      <c r="B339" s="2184" t="s">
        <v>258</v>
      </c>
      <c r="C339" s="2185"/>
      <c r="D339" s="2185"/>
      <c r="E339" s="2185"/>
      <c r="F339" s="2185"/>
      <c r="G339" s="2185"/>
      <c r="H339" s="2185"/>
      <c r="I339" s="2186"/>
      <c r="J339" s="2187" t="s">
        <v>225</v>
      </c>
      <c r="K339" s="2188"/>
      <c r="L339" s="2188"/>
      <c r="M339" s="2188"/>
      <c r="N339" s="2188"/>
      <c r="O339" s="2188"/>
      <c r="P339" s="2188"/>
      <c r="Q339" s="2188"/>
      <c r="R339" s="2188"/>
      <c r="S339" s="2188"/>
      <c r="T339" s="2188"/>
      <c r="U339" s="2189"/>
      <c r="V339" s="2187" t="s">
        <v>233</v>
      </c>
      <c r="W339" s="2188"/>
      <c r="X339" s="2188"/>
      <c r="Y339" s="2188"/>
      <c r="Z339" s="2188"/>
      <c r="AA339" s="2188"/>
      <c r="AB339" s="2188"/>
      <c r="AC339" s="2188"/>
      <c r="AD339" s="2188"/>
      <c r="AE339" s="2188"/>
      <c r="AF339" s="2188"/>
      <c r="AG339" s="2188"/>
      <c r="AH339" s="2189"/>
      <c r="AI339" s="2187" t="s">
        <v>234</v>
      </c>
      <c r="AJ339" s="2188"/>
      <c r="AK339" s="2188"/>
      <c r="AL339" s="2188"/>
      <c r="AM339" s="2188"/>
      <c r="AN339" s="2188"/>
      <c r="AO339" s="2188"/>
      <c r="AP339" s="2188"/>
      <c r="AQ339" s="2188"/>
      <c r="AR339" s="2188"/>
      <c r="AS339" s="2188"/>
      <c r="AT339" s="2189"/>
      <c r="AU339" s="2187" t="s">
        <v>3522</v>
      </c>
      <c r="AV339" s="2188"/>
      <c r="AW339" s="2188"/>
      <c r="AX339" s="2188"/>
      <c r="AY339" s="2188"/>
      <c r="AZ339" s="2188"/>
      <c r="BA339" s="2188"/>
      <c r="BB339" s="2188"/>
      <c r="BC339" s="2188"/>
      <c r="BD339" s="2188"/>
      <c r="BE339" s="2188"/>
      <c r="BF339" s="2190"/>
      <c r="BG339" s="631"/>
      <c r="BX339" s="155"/>
      <c r="BY339" s="632">
        <f>SUM(BY340:BY347)</f>
        <v>0</v>
      </c>
      <c r="BZ339" s="155"/>
      <c r="CA339" s="155"/>
      <c r="CK339" s="2191" t="str">
        <f>IF(OR(BZ341&gt;0,'STEP１（第１入力頁）'!E14="工場等"),"","←該当しない場合は、下の該当なしボタンを押して下さい。")</f>
        <v/>
      </c>
    </row>
    <row r="340" spans="1:89" ht="25.35" customHeight="1">
      <c r="B340" s="2192" t="str">
        <f>IF(OR(BL340&gt;1,BS340&gt;1,BT340&gt;1,BX340&gt;1,BL341&gt;1,BS341&gt;1,BT341&gt;1,BX341&gt;1),"レ印は各項目ごとにそれぞれ一つだけ選択して下さい","")</f>
        <v/>
      </c>
      <c r="C340" s="2193"/>
      <c r="D340" s="2193"/>
      <c r="E340" s="2193"/>
      <c r="F340" s="2193"/>
      <c r="G340" s="2193"/>
      <c r="H340" s="2193"/>
      <c r="I340" s="2194"/>
      <c r="J340" s="634" t="s">
        <v>227</v>
      </c>
      <c r="K340" s="635"/>
      <c r="L340" s="635"/>
      <c r="M340" s="635"/>
      <c r="N340" s="635"/>
      <c r="O340" s="635"/>
      <c r="P340" s="635"/>
      <c r="Q340" s="635"/>
      <c r="R340" s="635"/>
      <c r="S340" s="635"/>
      <c r="T340" s="635"/>
      <c r="U340" s="635"/>
      <c r="V340" s="2198" t="s">
        <v>235</v>
      </c>
      <c r="W340" s="2199"/>
      <c r="X340" s="2199"/>
      <c r="Y340" s="2199"/>
      <c r="Z340" s="2199"/>
      <c r="AA340" s="2199"/>
      <c r="AB340" s="2199"/>
      <c r="AC340" s="2199"/>
      <c r="AD340" s="2199"/>
      <c r="AE340" s="2199"/>
      <c r="AF340" s="2199"/>
      <c r="AG340" s="2199"/>
      <c r="AH340" s="2200"/>
      <c r="AI340" s="2198" t="s">
        <v>236</v>
      </c>
      <c r="AJ340" s="2199"/>
      <c r="AK340" s="2199"/>
      <c r="AL340" s="2199"/>
      <c r="AM340" s="2199"/>
      <c r="AN340" s="2199"/>
      <c r="AO340" s="2199"/>
      <c r="AP340" s="2199"/>
      <c r="AQ340" s="2199"/>
      <c r="AR340" s="2199"/>
      <c r="AS340" s="2199"/>
      <c r="AT340" s="2200"/>
      <c r="AU340" s="759"/>
      <c r="AV340" s="637"/>
      <c r="AW340" s="637"/>
      <c r="AX340" s="637"/>
      <c r="AY340" s="637"/>
      <c r="AZ340" s="637"/>
      <c r="BA340" s="637"/>
      <c r="BB340" s="637"/>
      <c r="BC340" s="637"/>
      <c r="BD340" s="637"/>
      <c r="BE340" s="637"/>
      <c r="BF340" s="638"/>
      <c r="BG340" s="639"/>
      <c r="BL340" s="615">
        <f>COUNTIF(J341:J343,"true")</f>
        <v>0</v>
      </c>
      <c r="BM340" s="615"/>
      <c r="BN340" s="615"/>
      <c r="BO340" s="615"/>
      <c r="BP340" s="615"/>
      <c r="BQ340" s="615"/>
      <c r="BR340" s="615"/>
      <c r="BS340" s="615">
        <f>COUNTIF(V341:V343,"true")</f>
        <v>0</v>
      </c>
      <c r="BT340" s="615">
        <f>COUNTIF(AI341:AI343,"true")</f>
        <v>0</v>
      </c>
      <c r="BU340" s="615"/>
      <c r="BV340" s="615"/>
      <c r="BW340" s="615"/>
      <c r="BX340" s="615">
        <f>COUNTIF(AU340:AU343,"true")</f>
        <v>0</v>
      </c>
      <c r="BY340" s="632">
        <f>SUM(BL340:BX340)</f>
        <v>0</v>
      </c>
      <c r="BZ340" s="615"/>
      <c r="CK340" s="2191"/>
    </row>
    <row r="341" spans="1:89" ht="20.100000000000001" customHeight="1">
      <c r="B341" s="2192"/>
      <c r="C341" s="2193"/>
      <c r="D341" s="2193"/>
      <c r="E341" s="2193"/>
      <c r="F341" s="2193"/>
      <c r="G341" s="2193"/>
      <c r="H341" s="2193"/>
      <c r="I341" s="2194"/>
      <c r="J341" s="640" t="b">
        <f>IF(K341=1,TRUE,FALSE)</f>
        <v>0</v>
      </c>
      <c r="K341" s="758"/>
      <c r="N341" s="642" t="str">
        <f>IF(AND($BY340&gt;0,J341=FALSE,J342=FALSE,J343=FALSE),"設定状況を選択して下さい",IF(AND(J342=TRUE,R342=""),"進捗状況%を記入して下さい。",""))</f>
        <v/>
      </c>
      <c r="V341" s="640" t="b">
        <f>IF(W341=1,TRUE,FALSE)</f>
        <v>0</v>
      </c>
      <c r="W341" s="758"/>
      <c r="Z341" s="642" t="str">
        <f>IF(AND($BY340&gt;0,V341=FALSE,V342=FALSE,V343=FALSE),"設定状況を選択して下さい",IF(AND(V342=TRUE,AE342=""),"進捗状況%を記入して下さい。",""))</f>
        <v/>
      </c>
      <c r="AI341" s="640" t="b">
        <f>IF(AJ341=1,TRUE,FALSE)</f>
        <v>0</v>
      </c>
      <c r="AJ341" s="758"/>
      <c r="AM341" s="642" t="str">
        <f>IF(AND($BY340&gt;0,AI341=FALSE,AI342=FALSE,AI343=FALSE),"設定状況を選択して下さい",IF(AND(AI342=TRUE,AQ342=""),"進捗状況%を記入して下さい。",""))</f>
        <v/>
      </c>
      <c r="AU341" s="640" t="b">
        <f>IF(AU340=1,TRUE,FALSE)</f>
        <v>0</v>
      </c>
      <c r="BF341" s="617"/>
      <c r="BG341" s="639"/>
      <c r="BL341" s="615">
        <f>COUNTIF(J345:J347,"true")</f>
        <v>0</v>
      </c>
      <c r="BM341" s="615"/>
      <c r="BN341" s="615"/>
      <c r="BO341" s="615"/>
      <c r="BP341" s="615"/>
      <c r="BQ341" s="615"/>
      <c r="BR341" s="615"/>
      <c r="BS341" s="615">
        <f>COUNTIF(V345:V347,"true")</f>
        <v>0</v>
      </c>
      <c r="BT341" s="615">
        <f>COUNTIF(AI345:AI347,"true")</f>
        <v>0</v>
      </c>
      <c r="BU341" s="615"/>
      <c r="BV341" s="615"/>
      <c r="BW341" s="615"/>
      <c r="BX341" s="615">
        <f>COUNTIF(AU345:AU347,"true")</f>
        <v>0</v>
      </c>
      <c r="BY341" s="632">
        <f t="shared" ref="BY341" si="0">SUM(BL341:BX341)</f>
        <v>0</v>
      </c>
      <c r="BZ341" s="615">
        <f>SUM(BY340,BY341)</f>
        <v>0</v>
      </c>
      <c r="CK341" s="2191"/>
    </row>
    <row r="342" spans="1:89" ht="20.100000000000001" customHeight="1">
      <c r="B342" s="2192"/>
      <c r="C342" s="2193"/>
      <c r="D342" s="2193"/>
      <c r="E342" s="2193"/>
      <c r="F342" s="2193"/>
      <c r="G342" s="2193"/>
      <c r="H342" s="2193"/>
      <c r="I342" s="2194"/>
      <c r="J342" s="640" t="b">
        <f>IF(K341=2,TRUE,FALSE)</f>
        <v>0</v>
      </c>
      <c r="Q342" s="643" t="s">
        <v>230</v>
      </c>
      <c r="R342" s="2174"/>
      <c r="S342" s="2174"/>
      <c r="T342" s="643" t="s">
        <v>229</v>
      </c>
      <c r="V342" s="640" t="b">
        <f>IF(W341=2,TRUE,FALSE)</f>
        <v>0</v>
      </c>
      <c r="AD342" s="643" t="s">
        <v>230</v>
      </c>
      <c r="AE342" s="2174">
        <v>10</v>
      </c>
      <c r="AF342" s="2174"/>
      <c r="AG342" s="643" t="s">
        <v>229</v>
      </c>
      <c r="AI342" s="640" t="b">
        <f>IF(AJ341=2,TRUE,FALSE)</f>
        <v>0</v>
      </c>
      <c r="AP342" s="643" t="s">
        <v>230</v>
      </c>
      <c r="AQ342" s="2174"/>
      <c r="AR342" s="2174"/>
      <c r="AS342" s="643" t="s">
        <v>229</v>
      </c>
      <c r="AU342" s="640" t="b">
        <f>IF(AU340=2,TRUE,FALSE)</f>
        <v>0</v>
      </c>
      <c r="BF342" s="617"/>
      <c r="BG342" s="639"/>
      <c r="BL342" s="615"/>
      <c r="BM342" s="615"/>
      <c r="BN342" s="615"/>
      <c r="BO342" s="615"/>
      <c r="BP342" s="615"/>
      <c r="BQ342" s="615"/>
      <c r="BR342" s="615"/>
      <c r="BS342" s="615"/>
      <c r="BT342" s="615"/>
      <c r="BU342" s="615"/>
      <c r="BV342" s="615"/>
      <c r="BW342" s="615"/>
      <c r="BX342" s="615"/>
      <c r="BY342" s="632"/>
      <c r="BZ342" s="615"/>
      <c r="CK342" s="2191"/>
    </row>
    <row r="343" spans="1:89" ht="20.100000000000001" customHeight="1">
      <c r="B343" s="2195"/>
      <c r="C343" s="2196"/>
      <c r="D343" s="2196"/>
      <c r="E343" s="2196"/>
      <c r="F343" s="2196"/>
      <c r="G343" s="2196"/>
      <c r="H343" s="2196"/>
      <c r="I343" s="2197"/>
      <c r="J343" s="640" t="b">
        <f>IF(K341=3,TRUE,FALSE)</f>
        <v>0</v>
      </c>
      <c r="N343" s="642" t="str">
        <f>IF(OR(J341=TRUE,J342=TRUE),IF(AND(J345=FALSE,J346=FALSE,J347=FALSE),"実施状況↓を選択して下さい",""),"")</f>
        <v/>
      </c>
      <c r="V343" s="640" t="b">
        <f>IF(W341=3,TRUE,FALSE)</f>
        <v>0</v>
      </c>
      <c r="Z343" s="642" t="str">
        <f>IF(OR(V341=TRUE,V342=TRUE),IF(AND(V345=FALSE,V346=FALSE,V347=FALSE),"実施状況↓を選択して下さい",""),"")</f>
        <v/>
      </c>
      <c r="AI343" s="640" t="b">
        <f>IF(AJ341=3,TRUE,FALSE)</f>
        <v>0</v>
      </c>
      <c r="AM343" s="642" t="str">
        <f>IF(OR(AI341=TRUE,AI342=TRUE),IF(AND(AI345=FALSE,AI346=FALSE,AI347=FALSE),"実施状況↓を選択して下さい",""),"")</f>
        <v/>
      </c>
      <c r="AU343" s="640" t="b">
        <f>IF(AU340=3,TRUE,FALSE)</f>
        <v>0</v>
      </c>
      <c r="BF343" s="617"/>
      <c r="BG343" s="639"/>
      <c r="BL343" s="615"/>
      <c r="BM343" s="615"/>
      <c r="BN343" s="615"/>
      <c r="BO343" s="615"/>
      <c r="BP343" s="615"/>
      <c r="BQ343" s="615"/>
      <c r="BR343" s="615"/>
      <c r="BS343" s="615"/>
      <c r="BT343" s="615"/>
      <c r="BU343" s="615"/>
      <c r="BV343" s="615"/>
      <c r="BW343" s="615"/>
      <c r="BX343" s="615"/>
      <c r="BY343" s="632"/>
      <c r="BZ343" s="615"/>
      <c r="CK343" s="2191"/>
    </row>
    <row r="344" spans="1:89" ht="25.35" customHeight="1">
      <c r="B344" s="2195"/>
      <c r="C344" s="2196"/>
      <c r="D344" s="2196"/>
      <c r="E344" s="2196"/>
      <c r="F344" s="2196"/>
      <c r="G344" s="2196"/>
      <c r="H344" s="2196"/>
      <c r="I344" s="2197"/>
      <c r="J344" s="2175" t="s">
        <v>228</v>
      </c>
      <c r="K344" s="2176"/>
      <c r="L344" s="2176"/>
      <c r="M344" s="2176"/>
      <c r="N344" s="2176"/>
      <c r="O344" s="2176"/>
      <c r="P344" s="2176"/>
      <c r="Q344" s="2176"/>
      <c r="R344" s="2176"/>
      <c r="S344" s="2176"/>
      <c r="T344" s="2176"/>
      <c r="U344" s="2177"/>
      <c r="V344" s="2175" t="s">
        <v>237</v>
      </c>
      <c r="W344" s="2176"/>
      <c r="X344" s="2176"/>
      <c r="Y344" s="2176"/>
      <c r="Z344" s="2176"/>
      <c r="AA344" s="2176"/>
      <c r="AB344" s="2176"/>
      <c r="AC344" s="2176"/>
      <c r="AD344" s="2176"/>
      <c r="AE344" s="2176"/>
      <c r="AF344" s="2176"/>
      <c r="AG344" s="2176"/>
      <c r="AH344" s="2176"/>
      <c r="AI344" s="2175" t="s">
        <v>238</v>
      </c>
      <c r="AJ344" s="2176"/>
      <c r="AK344" s="2176"/>
      <c r="AL344" s="2176"/>
      <c r="AM344" s="2176"/>
      <c r="AN344" s="2176"/>
      <c r="AO344" s="2176"/>
      <c r="AP344" s="2176"/>
      <c r="AQ344" s="2176"/>
      <c r="AR344" s="2176"/>
      <c r="AS344" s="2176"/>
      <c r="AT344" s="2177"/>
      <c r="AU344" s="644"/>
      <c r="AV344" s="760" t="str">
        <f>IF(AND($BY340&gt;0,AU341=FALSE,AU342=FALSE,AU343=FALSE),"新設に関する措置を選択して下さい","")</f>
        <v/>
      </c>
      <c r="AW344" s="637"/>
      <c r="AX344" s="637"/>
      <c r="AY344" s="637"/>
      <c r="AZ344" s="637"/>
      <c r="BA344" s="637"/>
      <c r="BB344" s="637"/>
      <c r="BC344" s="637"/>
      <c r="BD344" s="637"/>
      <c r="BE344" s="637"/>
      <c r="BF344" s="638"/>
      <c r="BG344" s="639" t="s">
        <v>6301</v>
      </c>
      <c r="BL344" s="615"/>
      <c r="BM344" s="615"/>
      <c r="BN344" s="615"/>
      <c r="BO344" s="615"/>
      <c r="BP344" s="615"/>
      <c r="BQ344" s="615"/>
      <c r="BR344" s="615"/>
      <c r="BS344" s="615"/>
      <c r="BT344" s="615"/>
      <c r="BU344" s="615"/>
      <c r="BV344" s="615"/>
      <c r="BW344" s="615"/>
      <c r="BX344" s="615"/>
      <c r="BY344" s="632"/>
      <c r="BZ344" s="615"/>
      <c r="CK344" s="2191"/>
    </row>
    <row r="345" spans="1:89" ht="20.100000000000001" customHeight="1">
      <c r="B345" s="2195"/>
      <c r="C345" s="2196"/>
      <c r="D345" s="2196"/>
      <c r="E345" s="2196"/>
      <c r="F345" s="2196"/>
      <c r="G345" s="2196"/>
      <c r="H345" s="2196"/>
      <c r="I345" s="2197"/>
      <c r="J345" s="640" t="b">
        <f>IF(K345=1,TRUE,FALSE)</f>
        <v>0</v>
      </c>
      <c r="K345" s="758"/>
      <c r="P345" s="642"/>
      <c r="U345" s="645"/>
      <c r="V345" s="640" t="b">
        <f>IF(W345=1,TRUE,FALSE)</f>
        <v>0</v>
      </c>
      <c r="W345" s="758"/>
      <c r="AB345" s="642"/>
      <c r="AH345" s="645"/>
      <c r="AI345" s="640" t="b">
        <f>IF(AJ345=1,TRUE,FALSE)</f>
        <v>0</v>
      </c>
      <c r="AJ345" s="758"/>
      <c r="AO345" s="642"/>
      <c r="AU345" s="646"/>
      <c r="BF345" s="617"/>
      <c r="BG345" s="639"/>
      <c r="BL345" s="615"/>
      <c r="BM345" s="615"/>
      <c r="BN345" s="615"/>
      <c r="BO345" s="615"/>
      <c r="BP345" s="615"/>
      <c r="BQ345" s="615"/>
      <c r="BR345" s="615"/>
      <c r="BS345" s="615"/>
      <c r="BT345" s="615"/>
      <c r="BU345" s="615"/>
      <c r="BV345" s="615"/>
      <c r="BW345" s="615"/>
      <c r="BX345" s="615"/>
      <c r="BY345" s="632"/>
      <c r="BZ345" s="615"/>
      <c r="CK345" s="2191"/>
    </row>
    <row r="346" spans="1:89" ht="20.100000000000001" customHeight="1">
      <c r="B346" s="2195"/>
      <c r="C346" s="2196"/>
      <c r="D346" s="2196"/>
      <c r="E346" s="2196"/>
      <c r="F346" s="2196"/>
      <c r="G346" s="2196"/>
      <c r="H346" s="2196"/>
      <c r="I346" s="2197"/>
      <c r="J346" s="640" t="b">
        <f>IF($K345=2,TRUE,FALSE)</f>
        <v>0</v>
      </c>
      <c r="V346" s="640" t="b">
        <f>IF(W345=2,TRUE,FALSE)</f>
        <v>0</v>
      </c>
      <c r="AI346" s="640" t="b">
        <f>IF(AJ345=2,TRUE,FALSE)</f>
        <v>0</v>
      </c>
      <c r="AU346" s="646"/>
      <c r="BF346" s="617"/>
      <c r="BG346" s="639"/>
      <c r="BL346" s="615">
        <f>COUNTIF(J368:J370,"true")</f>
        <v>0</v>
      </c>
      <c r="BM346" s="615"/>
      <c r="BN346" s="615"/>
      <c r="BO346" s="615"/>
      <c r="BP346" s="615"/>
      <c r="BQ346" s="615"/>
      <c r="BR346" s="615"/>
      <c r="BS346" s="615">
        <f>COUNTIF(V368:V370,"true")</f>
        <v>0</v>
      </c>
      <c r="BT346" s="615">
        <f>COUNTIF(AI368:AI370,"true")</f>
        <v>0</v>
      </c>
      <c r="BU346" s="615"/>
      <c r="BV346" s="615"/>
      <c r="BW346" s="615"/>
      <c r="BX346" s="615">
        <f>COUNTIF(AU367:AU370,"true")</f>
        <v>0</v>
      </c>
      <c r="BY346" s="632">
        <f>SUM(BL346:BX346)</f>
        <v>0</v>
      </c>
      <c r="BZ346" s="615"/>
      <c r="CK346" s="2191"/>
    </row>
    <row r="347" spans="1:89" ht="20.100000000000001" customHeight="1">
      <c r="B347" s="2195"/>
      <c r="C347" s="2196"/>
      <c r="D347" s="2196"/>
      <c r="E347" s="2196"/>
      <c r="F347" s="2196"/>
      <c r="G347" s="2196"/>
      <c r="H347" s="2196"/>
      <c r="I347" s="2197"/>
      <c r="J347" s="640" t="b">
        <f>IF($K345=3,TRUE,FALSE)</f>
        <v>0</v>
      </c>
      <c r="V347" s="640" t="b">
        <f>IF(W345=3,TRUE,FALSE)</f>
        <v>0</v>
      </c>
      <c r="AI347" s="640" t="b">
        <f>IF(AJ345=3,TRUE,FALSE)</f>
        <v>0</v>
      </c>
      <c r="AU347" s="646"/>
      <c r="BF347" s="617"/>
      <c r="BG347" s="639"/>
      <c r="BL347" s="609"/>
      <c r="BM347" s="609"/>
      <c r="BN347" s="609"/>
      <c r="BO347" s="609"/>
      <c r="BP347" s="609"/>
      <c r="BQ347" s="609"/>
      <c r="BR347" s="609"/>
      <c r="BS347" s="609"/>
      <c r="BT347" s="609"/>
      <c r="BU347" s="609"/>
      <c r="BV347" s="609"/>
      <c r="BW347" s="609"/>
      <c r="BY347" s="632">
        <f>SUM(BY348:BY355)</f>
        <v>0</v>
      </c>
      <c r="CK347" s="2191"/>
    </row>
    <row r="348" spans="1:89" s="609" customFormat="1" ht="27" customHeight="1">
      <c r="B348" s="2178" t="s">
        <v>259</v>
      </c>
      <c r="C348" s="2179"/>
      <c r="D348" s="2179"/>
      <c r="E348" s="2179"/>
      <c r="F348" s="2179"/>
      <c r="G348" s="2179"/>
      <c r="H348" s="2179"/>
      <c r="I348" s="2180"/>
      <c r="J348" s="2181" t="s">
        <v>242</v>
      </c>
      <c r="K348" s="2182"/>
      <c r="L348" s="2182"/>
      <c r="M348" s="2182"/>
      <c r="N348" s="2182"/>
      <c r="O348" s="2182"/>
      <c r="P348" s="2182"/>
      <c r="Q348" s="2182"/>
      <c r="R348" s="2182"/>
      <c r="S348" s="2182"/>
      <c r="T348" s="2182"/>
      <c r="U348" s="2183"/>
      <c r="V348" s="2181" t="s">
        <v>243</v>
      </c>
      <c r="W348" s="2182"/>
      <c r="X348" s="2182"/>
      <c r="Y348" s="2182"/>
      <c r="Z348" s="2182"/>
      <c r="AA348" s="2182"/>
      <c r="AB348" s="2182"/>
      <c r="AC348" s="2182"/>
      <c r="AD348" s="2182"/>
      <c r="AE348" s="2182"/>
      <c r="AF348" s="2182"/>
      <c r="AG348" s="2182"/>
      <c r="AH348" s="2183"/>
      <c r="AI348" s="2181" t="s">
        <v>244</v>
      </c>
      <c r="AJ348" s="2182"/>
      <c r="AK348" s="2182"/>
      <c r="AL348" s="2182"/>
      <c r="AM348" s="2182"/>
      <c r="AN348" s="2182"/>
      <c r="AO348" s="2182"/>
      <c r="AP348" s="2182"/>
      <c r="AQ348" s="2182"/>
      <c r="AR348" s="2182"/>
      <c r="AS348" s="2182"/>
      <c r="AT348" s="2183"/>
      <c r="AU348" s="2181" t="s">
        <v>3523</v>
      </c>
      <c r="AV348" s="2182"/>
      <c r="AW348" s="2182"/>
      <c r="AX348" s="2182"/>
      <c r="AY348" s="2182"/>
      <c r="AZ348" s="2182"/>
      <c r="BA348" s="2182"/>
      <c r="BB348" s="2182"/>
      <c r="BC348" s="2182"/>
      <c r="BD348" s="2182"/>
      <c r="BE348" s="2182"/>
      <c r="BF348" s="2215"/>
      <c r="BG348" s="631"/>
      <c r="BL348" s="155"/>
      <c r="BM348" s="155"/>
      <c r="BN348" s="155"/>
      <c r="BO348" s="155"/>
      <c r="BP348" s="155"/>
      <c r="BQ348" s="155"/>
      <c r="BR348" s="155"/>
      <c r="BS348" s="155"/>
      <c r="BT348" s="155"/>
      <c r="BU348" s="155"/>
      <c r="BV348" s="155"/>
      <c r="BW348" s="155"/>
      <c r="BX348" s="155"/>
      <c r="BY348" s="582"/>
      <c r="BZ348" s="155"/>
      <c r="CA348" s="155"/>
      <c r="CK348" s="2204" t="str">
        <f>IF(OR(BZ349&gt;0,'STEP１（第１入力頁）'!E14="工場等"),"","←該当しない場合は、下の該当なしボタンを押して下さい。")</f>
        <v/>
      </c>
    </row>
    <row r="349" spans="1:89" ht="25.35" customHeight="1">
      <c r="B349" s="2216" t="str">
        <f>IF(OR(BL341&gt;1,BS341&gt;1,BT341&gt;1,BX341&gt;1,BL349&gt;1,BS349&gt;1,BT349&gt;1,BX349&gt;1),"レ印は各項目ごとにそれぞれ一つだけ選択して下さい","")</f>
        <v/>
      </c>
      <c r="C349" s="2217"/>
      <c r="D349" s="2217"/>
      <c r="E349" s="2217"/>
      <c r="F349" s="2217"/>
      <c r="G349" s="2217"/>
      <c r="H349" s="2217"/>
      <c r="I349" s="2218"/>
      <c r="J349" s="634" t="s">
        <v>227</v>
      </c>
      <c r="K349" s="637"/>
      <c r="L349" s="637"/>
      <c r="M349" s="637"/>
      <c r="N349" s="637"/>
      <c r="O349" s="637"/>
      <c r="P349" s="637"/>
      <c r="Q349" s="637"/>
      <c r="R349" s="637"/>
      <c r="S349" s="637"/>
      <c r="T349" s="637"/>
      <c r="U349" s="637"/>
      <c r="V349" s="2219" t="s">
        <v>235</v>
      </c>
      <c r="W349" s="2220"/>
      <c r="X349" s="2220"/>
      <c r="Y349" s="2220"/>
      <c r="Z349" s="2220"/>
      <c r="AA349" s="2220"/>
      <c r="AB349" s="2220"/>
      <c r="AC349" s="2220"/>
      <c r="AD349" s="2220"/>
      <c r="AE349" s="2220"/>
      <c r="AF349" s="2220"/>
      <c r="AG349" s="2220"/>
      <c r="AH349" s="2221"/>
      <c r="AI349" s="2219" t="s">
        <v>236</v>
      </c>
      <c r="AJ349" s="2220"/>
      <c r="AK349" s="2220"/>
      <c r="AL349" s="2220"/>
      <c r="AM349" s="2220"/>
      <c r="AN349" s="2220"/>
      <c r="AO349" s="2220"/>
      <c r="AP349" s="2220"/>
      <c r="AQ349" s="2220"/>
      <c r="AR349" s="2220"/>
      <c r="AS349" s="2220"/>
      <c r="AT349" s="2221"/>
      <c r="AU349" s="759"/>
      <c r="AV349" s="637"/>
      <c r="AW349" s="637"/>
      <c r="AX349" s="637"/>
      <c r="AY349" s="637"/>
      <c r="AZ349" s="637"/>
      <c r="BA349" s="637"/>
      <c r="BB349" s="637"/>
      <c r="BC349" s="637"/>
      <c r="BD349" s="637"/>
      <c r="BE349" s="637"/>
      <c r="BF349" s="638"/>
      <c r="BG349" s="639"/>
      <c r="BL349" s="615">
        <f>COUNTIF(J350:J352,"true")</f>
        <v>0</v>
      </c>
      <c r="BM349" s="615"/>
      <c r="BN349" s="615"/>
      <c r="BO349" s="615"/>
      <c r="BP349" s="615"/>
      <c r="BQ349" s="615"/>
      <c r="BR349" s="615"/>
      <c r="BS349" s="615">
        <f>COUNTIF(V350:V352,"true")</f>
        <v>0</v>
      </c>
      <c r="BT349" s="615">
        <f>COUNTIF(AI350:AI352,"true")</f>
        <v>0</v>
      </c>
      <c r="BU349" s="615"/>
      <c r="BV349" s="615"/>
      <c r="BW349" s="615"/>
      <c r="BX349" s="615">
        <f>COUNTIF(AU349:AU352,"true")</f>
        <v>0</v>
      </c>
      <c r="BY349" s="632">
        <f>SUM(BL349:BX349)</f>
        <v>0</v>
      </c>
      <c r="BZ349" s="615">
        <f>SUM(BY349,BY350)</f>
        <v>0</v>
      </c>
      <c r="CK349" s="2204"/>
    </row>
    <row r="350" spans="1:89" ht="20.100000000000001" customHeight="1">
      <c r="B350" s="2216"/>
      <c r="C350" s="2217"/>
      <c r="D350" s="2217"/>
      <c r="E350" s="2217"/>
      <c r="F350" s="2217"/>
      <c r="G350" s="2217"/>
      <c r="H350" s="2217"/>
      <c r="I350" s="2218"/>
      <c r="J350" s="640" t="b">
        <f>IF(K350=1,TRUE,FALSE)</f>
        <v>0</v>
      </c>
      <c r="K350" s="758"/>
      <c r="N350" s="642" t="str">
        <f>IF(AND($BY349&gt;0,J350=FALSE,J351=FALSE,J352=FALSE),"設定状況を選択して下さい",IF(AND(J351=TRUE,R351=""),"進捗状況%を記入して下さい。",""))</f>
        <v/>
      </c>
      <c r="V350" s="640" t="b">
        <f>IF(W350=1,TRUE,FALSE)</f>
        <v>0</v>
      </c>
      <c r="W350" s="758"/>
      <c r="Z350" s="642" t="str">
        <f>IF(AND($BY349&gt;0,V350=FALSE,V351=FALSE,V352=FALSE),"設定状況を選択して下さい",IF(AND(V351=TRUE,AE351=""),"進捗状況%を記入して下さい。",""))</f>
        <v/>
      </c>
      <c r="AI350" s="640" t="b">
        <f>IF(AJ350=1,TRUE,FALSE)</f>
        <v>0</v>
      </c>
      <c r="AJ350" s="758"/>
      <c r="AM350" s="642" t="str">
        <f>IF(AND($BY349&gt;0,AI350=FALSE,AI351=FALSE,AI352=FALSE),"設定状況を選択して下さい",IF(AND(AI351=TRUE,AQ351=""),"進捗状況%を記入して下さい。",""))</f>
        <v/>
      </c>
      <c r="AU350" s="640" t="b">
        <f>IF(AU349=1,TRUE,FALSE)</f>
        <v>0</v>
      </c>
      <c r="BF350" s="617"/>
      <c r="BG350" s="639"/>
      <c r="BL350" s="615">
        <f>COUNTIF(J354:J356,"true")</f>
        <v>0</v>
      </c>
      <c r="BM350" s="615"/>
      <c r="BN350" s="615"/>
      <c r="BO350" s="615"/>
      <c r="BP350" s="615"/>
      <c r="BQ350" s="615"/>
      <c r="BR350" s="615"/>
      <c r="BS350" s="615">
        <f>COUNTIF(V354:V356,"true")</f>
        <v>0</v>
      </c>
      <c r="BT350" s="615">
        <f>COUNTIF(AI354:AI356,"true")</f>
        <v>0</v>
      </c>
      <c r="BU350" s="615"/>
      <c r="BV350" s="615"/>
      <c r="BW350" s="615"/>
      <c r="BX350" s="615">
        <f>COUNTIF(AU354:AU356,"true")</f>
        <v>0</v>
      </c>
      <c r="BY350" s="632">
        <f>SUM(BL350:BX350)</f>
        <v>0</v>
      </c>
      <c r="BZ350" s="615">
        <f>SUM(BY349,BY350)</f>
        <v>0</v>
      </c>
      <c r="CK350" s="2204"/>
    </row>
    <row r="351" spans="1:89" ht="20.100000000000001" customHeight="1">
      <c r="B351" s="2216"/>
      <c r="C351" s="2217"/>
      <c r="D351" s="2217"/>
      <c r="E351" s="2217"/>
      <c r="F351" s="2217"/>
      <c r="G351" s="2217"/>
      <c r="H351" s="2217"/>
      <c r="I351" s="2218"/>
      <c r="J351" s="640" t="b">
        <f>IF($K350=2,TRUE,FALSE)</f>
        <v>0</v>
      </c>
      <c r="Q351" s="643" t="s">
        <v>230</v>
      </c>
      <c r="R351" s="2174"/>
      <c r="S351" s="2174"/>
      <c r="T351" s="643" t="s">
        <v>229</v>
      </c>
      <c r="V351" s="640" t="b">
        <f>IF(W350=2,TRUE,FALSE)</f>
        <v>0</v>
      </c>
      <c r="AD351" s="643" t="s">
        <v>230</v>
      </c>
      <c r="AE351" s="2174"/>
      <c r="AF351" s="2174"/>
      <c r="AG351" s="643" t="s">
        <v>229</v>
      </c>
      <c r="AI351" s="640" t="b">
        <f>IF(AJ350=2,TRUE,FALSE)</f>
        <v>0</v>
      </c>
      <c r="AP351" s="643" t="s">
        <v>230</v>
      </c>
      <c r="AQ351" s="2174"/>
      <c r="AR351" s="2174"/>
      <c r="AS351" s="643" t="s">
        <v>229</v>
      </c>
      <c r="AU351" s="640" t="b">
        <f>IF(AU349=2,TRUE,FALSE)</f>
        <v>0</v>
      </c>
      <c r="BF351" s="617"/>
      <c r="BL351" s="615"/>
      <c r="BM351" s="615"/>
      <c r="BN351" s="615"/>
      <c r="BO351" s="615"/>
      <c r="BP351" s="615"/>
      <c r="BQ351" s="615"/>
      <c r="BR351" s="615"/>
      <c r="BS351" s="615"/>
      <c r="BT351" s="615"/>
      <c r="BU351" s="615"/>
      <c r="BV351" s="615"/>
      <c r="BW351" s="615"/>
      <c r="BX351" s="615"/>
      <c r="BY351" s="632"/>
      <c r="CK351" s="2204"/>
    </row>
    <row r="352" spans="1:89" ht="20.100000000000001" customHeight="1">
      <c r="B352" s="2216"/>
      <c r="C352" s="2217"/>
      <c r="D352" s="2217"/>
      <c r="E352" s="2217"/>
      <c r="F352" s="2217"/>
      <c r="G352" s="2217"/>
      <c r="H352" s="2217"/>
      <c r="I352" s="2218"/>
      <c r="J352" s="640" t="b">
        <f>IF($K350=3,TRUE,FALSE)</f>
        <v>0</v>
      </c>
      <c r="N352" s="642" t="str">
        <f>IF(OR(J350=TRUE,J351=TRUE),IF(AND(J354=FALSE,J355=FALSE,J356=FALSE),"実施状況↓を選択して下さい",""),"")</f>
        <v/>
      </c>
      <c r="V352" s="640" t="b">
        <f>IF(W350=3,TRUE,FALSE)</f>
        <v>0</v>
      </c>
      <c r="Z352" s="642" t="str">
        <f>IF(OR(V350=TRUE,V351=TRUE),IF(AND(V354=FALSE,V355=FALSE,V356=FALSE),"実施状況↓を選択して下さい",""),"")</f>
        <v/>
      </c>
      <c r="AI352" s="640" t="b">
        <f>IF(AJ350=3,TRUE,FALSE)</f>
        <v>0</v>
      </c>
      <c r="AM352" s="642" t="str">
        <f>IF(OR(AI350=TRUE,AI351=TRUE),IF(AND(AI354=FALSE,AI355=FALSE,AI356=FALSE),"実施状況↓を選択して下さい",""),"")</f>
        <v/>
      </c>
      <c r="AU352" s="640" t="b">
        <f>IF(AU349=3,TRUE,FALSE)</f>
        <v>0</v>
      </c>
      <c r="BF352" s="617"/>
      <c r="BG352" s="639"/>
      <c r="BL352" s="615"/>
      <c r="BM352" s="615"/>
      <c r="BN352" s="615"/>
      <c r="BO352" s="615"/>
      <c r="BP352" s="615"/>
      <c r="BQ352" s="615"/>
      <c r="BR352" s="615"/>
      <c r="BS352" s="615"/>
      <c r="BT352" s="615"/>
      <c r="BU352" s="615"/>
      <c r="BV352" s="615"/>
      <c r="BW352" s="615"/>
      <c r="BX352" s="615"/>
      <c r="BY352" s="632"/>
      <c r="CK352" s="2204"/>
    </row>
    <row r="353" spans="2:90" ht="25.35" customHeight="1">
      <c r="B353" s="2216"/>
      <c r="C353" s="2217"/>
      <c r="D353" s="2217"/>
      <c r="E353" s="2217"/>
      <c r="F353" s="2217"/>
      <c r="G353" s="2217"/>
      <c r="H353" s="2217"/>
      <c r="I353" s="2218"/>
      <c r="J353" s="2175" t="s">
        <v>228</v>
      </c>
      <c r="K353" s="2176"/>
      <c r="L353" s="2176"/>
      <c r="M353" s="2176"/>
      <c r="N353" s="2176"/>
      <c r="O353" s="2176"/>
      <c r="P353" s="2176"/>
      <c r="Q353" s="2176"/>
      <c r="R353" s="2176"/>
      <c r="S353" s="2176"/>
      <c r="T353" s="2176"/>
      <c r="U353" s="2177"/>
      <c r="V353" s="2175" t="s">
        <v>237</v>
      </c>
      <c r="W353" s="2176"/>
      <c r="X353" s="2176"/>
      <c r="Y353" s="2176"/>
      <c r="Z353" s="2176"/>
      <c r="AA353" s="2176"/>
      <c r="AB353" s="2176"/>
      <c r="AC353" s="2176"/>
      <c r="AD353" s="2176"/>
      <c r="AE353" s="2176"/>
      <c r="AF353" s="2176"/>
      <c r="AG353" s="2176"/>
      <c r="AH353" s="2176"/>
      <c r="AI353" s="2175" t="s">
        <v>238</v>
      </c>
      <c r="AJ353" s="2176"/>
      <c r="AK353" s="2176"/>
      <c r="AL353" s="2176"/>
      <c r="AM353" s="2176"/>
      <c r="AN353" s="2176"/>
      <c r="AO353" s="2176"/>
      <c r="AP353" s="2176"/>
      <c r="AQ353" s="2176"/>
      <c r="AR353" s="2176"/>
      <c r="AS353" s="2176"/>
      <c r="AT353" s="2177"/>
      <c r="AU353" s="644"/>
      <c r="AV353" s="760" t="str">
        <f>IF(AND($BY349&gt;0,AU350=FALSE,AU351=FALSE,AU352=FALSE),"新設に関する措置を選択して下さい","")</f>
        <v/>
      </c>
      <c r="AW353" s="637"/>
      <c r="AX353" s="637"/>
      <c r="AY353" s="637"/>
      <c r="AZ353" s="637"/>
      <c r="BA353" s="637"/>
      <c r="BB353" s="637"/>
      <c r="BC353" s="637"/>
      <c r="BD353" s="637"/>
      <c r="BE353" s="637"/>
      <c r="BF353" s="638"/>
      <c r="BG353" s="639" t="s">
        <v>6301</v>
      </c>
      <c r="BL353" s="615"/>
      <c r="BM353" s="615"/>
      <c r="BN353" s="615"/>
      <c r="BO353" s="615"/>
      <c r="BP353" s="615"/>
      <c r="BQ353" s="615"/>
      <c r="BR353" s="615"/>
      <c r="BS353" s="615"/>
      <c r="BT353" s="615"/>
      <c r="BU353" s="615"/>
      <c r="BV353" s="615"/>
      <c r="BW353" s="615"/>
      <c r="BX353" s="615"/>
      <c r="BY353" s="632"/>
      <c r="CK353" s="2204"/>
    </row>
    <row r="354" spans="2:90" ht="20.100000000000001" customHeight="1">
      <c r="B354" s="2216"/>
      <c r="C354" s="2217"/>
      <c r="D354" s="2217"/>
      <c r="E354" s="2217"/>
      <c r="F354" s="2217"/>
      <c r="G354" s="2217"/>
      <c r="H354" s="2217"/>
      <c r="I354" s="2218"/>
      <c r="J354" s="640" t="b">
        <f>IF(K354=1,TRUE,FALSE)</f>
        <v>0</v>
      </c>
      <c r="K354" s="758"/>
      <c r="V354" s="640" t="b">
        <f>IF(W354=1,TRUE,FALSE)</f>
        <v>0</v>
      </c>
      <c r="W354" s="758"/>
      <c r="AI354" s="640" t="b">
        <f>IF(AJ354=1,TRUE,FALSE)</f>
        <v>0</v>
      </c>
      <c r="AJ354" s="758"/>
      <c r="AU354" s="646"/>
      <c r="BF354" s="617"/>
      <c r="BG354" s="639"/>
      <c r="BL354" s="615"/>
      <c r="BM354" s="615"/>
      <c r="BN354" s="615"/>
      <c r="BO354" s="615"/>
      <c r="BP354" s="615"/>
      <c r="BQ354" s="615"/>
      <c r="BR354" s="615"/>
      <c r="BS354" s="615"/>
      <c r="BT354" s="615"/>
      <c r="BU354" s="615"/>
      <c r="BV354" s="615"/>
      <c r="BW354" s="615"/>
      <c r="BX354" s="615"/>
      <c r="BY354" s="632"/>
      <c r="CK354" s="2204"/>
    </row>
    <row r="355" spans="2:90" ht="20.100000000000001" customHeight="1">
      <c r="B355" s="2216"/>
      <c r="C355" s="2217"/>
      <c r="D355" s="2217"/>
      <c r="E355" s="2217"/>
      <c r="F355" s="2217"/>
      <c r="G355" s="2217"/>
      <c r="H355" s="2217"/>
      <c r="I355" s="2218"/>
      <c r="J355" s="640" t="b">
        <f>IF($K354=2,TRUE,FALSE)</f>
        <v>0</v>
      </c>
      <c r="V355" s="640" t="b">
        <f>IF(W354=2,TRUE,FALSE)</f>
        <v>0</v>
      </c>
      <c r="AI355" s="640" t="b">
        <f>IF(AJ354=2,TRUE,FALSE)</f>
        <v>0</v>
      </c>
      <c r="AU355" s="646"/>
      <c r="BF355" s="617"/>
      <c r="BG355" s="639"/>
      <c r="BL355" s="615"/>
      <c r="BM355" s="615"/>
      <c r="BN355" s="615"/>
      <c r="BO355" s="615"/>
      <c r="BP355" s="615"/>
      <c r="BQ355" s="615"/>
      <c r="BR355" s="615"/>
      <c r="BX355" s="615"/>
      <c r="BY355" s="632"/>
      <c r="CK355" s="2204"/>
    </row>
    <row r="356" spans="2:90" ht="20.100000000000001" customHeight="1">
      <c r="B356" s="2216"/>
      <c r="C356" s="2217"/>
      <c r="D356" s="2217"/>
      <c r="E356" s="2217"/>
      <c r="F356" s="2217"/>
      <c r="G356" s="2217"/>
      <c r="H356" s="2217"/>
      <c r="I356" s="2218"/>
      <c r="J356" s="649" t="b">
        <f>IF($K354=3,TRUE,FALSE)</f>
        <v>0</v>
      </c>
      <c r="V356" s="649" t="b">
        <f>IF(W354=3,TRUE,FALSE)</f>
        <v>0</v>
      </c>
      <c r="AI356" s="649" t="b">
        <f>IF(AJ354=3,TRUE,FALSE)</f>
        <v>0</v>
      </c>
      <c r="AU356" s="650"/>
      <c r="BF356" s="617"/>
      <c r="BG356" s="639"/>
      <c r="BL356" s="609"/>
      <c r="BM356" s="609"/>
      <c r="BN356" s="609"/>
      <c r="BO356" s="609"/>
      <c r="BP356" s="609"/>
      <c r="BQ356" s="609"/>
      <c r="BR356" s="609"/>
      <c r="BS356" s="609"/>
      <c r="BT356" s="609"/>
      <c r="BU356" s="609"/>
      <c r="BV356" s="609"/>
      <c r="BW356" s="609"/>
      <c r="BY356" s="632">
        <f>SUM(BY357:BY364)</f>
        <v>0</v>
      </c>
      <c r="CK356" s="2204"/>
      <c r="CL356" s="651"/>
    </row>
    <row r="357" spans="2:90" s="609" customFormat="1" ht="27" customHeight="1">
      <c r="B357" s="2178" t="s">
        <v>6302</v>
      </c>
      <c r="C357" s="2179"/>
      <c r="D357" s="2179"/>
      <c r="E357" s="2179"/>
      <c r="F357" s="2179"/>
      <c r="G357" s="2179"/>
      <c r="H357" s="2179"/>
      <c r="I357" s="2180"/>
      <c r="J357" s="652"/>
      <c r="K357" s="647"/>
      <c r="L357" s="647"/>
      <c r="M357" s="647"/>
      <c r="N357" s="647"/>
      <c r="O357" s="647"/>
      <c r="P357" s="647"/>
      <c r="Q357" s="647"/>
      <c r="R357" s="647"/>
      <c r="S357" s="647"/>
      <c r="T357" s="647"/>
      <c r="U357" s="648"/>
      <c r="V357" s="652"/>
      <c r="W357" s="647"/>
      <c r="X357" s="647"/>
      <c r="Y357" s="647"/>
      <c r="Z357" s="647"/>
      <c r="AA357" s="647"/>
      <c r="AB357" s="647"/>
      <c r="AC357" s="647"/>
      <c r="AD357" s="647"/>
      <c r="AE357" s="647"/>
      <c r="AF357" s="647"/>
      <c r="AG357" s="647"/>
      <c r="AH357" s="648"/>
      <c r="AI357" s="2201" t="s">
        <v>4316</v>
      </c>
      <c r="AJ357" s="2202"/>
      <c r="AK357" s="2202"/>
      <c r="AL357" s="2202"/>
      <c r="AM357" s="2202"/>
      <c r="AN357" s="2202"/>
      <c r="AO357" s="2202"/>
      <c r="AP357" s="2202"/>
      <c r="AQ357" s="2202"/>
      <c r="AR357" s="2202"/>
      <c r="AS357" s="2202"/>
      <c r="AT357" s="2203"/>
      <c r="AU357" s="652"/>
      <c r="AV357" s="647"/>
      <c r="AW357" s="647"/>
      <c r="AX357" s="647"/>
      <c r="AY357" s="647"/>
      <c r="AZ357" s="647"/>
      <c r="BA357" s="647"/>
      <c r="BB357" s="647"/>
      <c r="BC357" s="647"/>
      <c r="BD357" s="647"/>
      <c r="BE357" s="647"/>
      <c r="BF357" s="653"/>
      <c r="BG357" s="631"/>
      <c r="BL357" s="155"/>
      <c r="BM357" s="155"/>
      <c r="BN357" s="155"/>
      <c r="BO357" s="155"/>
      <c r="BP357" s="155"/>
      <c r="BQ357" s="155"/>
      <c r="BR357" s="155"/>
      <c r="BS357" s="155"/>
      <c r="BT357" s="155"/>
      <c r="BU357" s="155"/>
      <c r="BV357" s="155"/>
      <c r="BW357" s="155"/>
      <c r="BX357" s="155"/>
      <c r="BY357" s="582"/>
      <c r="BZ357" s="155"/>
      <c r="CA357" s="155"/>
      <c r="CK357" s="2204" t="str">
        <f>IF(OR(BZ358&gt;0,'STEP１（第１入力頁）'!E14="工場等"),"","←該当しない場合は、下の該当なしボタンを押して下さい。")</f>
        <v/>
      </c>
    </row>
    <row r="358" spans="2:90" s="655" customFormat="1" ht="25.35" customHeight="1">
      <c r="B358" s="2205"/>
      <c r="C358" s="2206"/>
      <c r="D358" s="2206"/>
      <c r="E358" s="2206"/>
      <c r="F358" s="2206"/>
      <c r="G358" s="2206"/>
      <c r="H358" s="2206"/>
      <c r="I358" s="2207"/>
      <c r="J358" s="871"/>
      <c r="K358" s="872"/>
      <c r="L358" s="872"/>
      <c r="M358" s="872"/>
      <c r="N358" s="872"/>
      <c r="O358" s="872"/>
      <c r="P358" s="872"/>
      <c r="Q358" s="872"/>
      <c r="R358" s="872"/>
      <c r="S358" s="872"/>
      <c r="T358" s="872"/>
      <c r="U358" s="872"/>
      <c r="V358" s="873"/>
      <c r="W358" s="874"/>
      <c r="X358" s="874"/>
      <c r="Y358" s="874"/>
      <c r="Z358" s="874"/>
      <c r="AA358" s="874"/>
      <c r="AB358" s="874"/>
      <c r="AC358" s="874"/>
      <c r="AD358" s="874"/>
      <c r="AE358" s="874"/>
      <c r="AF358" s="874"/>
      <c r="AG358" s="874"/>
      <c r="AH358" s="875"/>
      <c r="AI358" s="2208" t="s">
        <v>4492</v>
      </c>
      <c r="AJ358" s="2209"/>
      <c r="AK358" s="2209"/>
      <c r="AL358" s="2209"/>
      <c r="AM358" s="2209"/>
      <c r="AN358" s="2209"/>
      <c r="AO358" s="2209"/>
      <c r="AP358" s="2209"/>
      <c r="AQ358" s="2209"/>
      <c r="AR358" s="2209"/>
      <c r="AS358" s="2209"/>
      <c r="AT358" s="2210"/>
      <c r="AU358" s="868"/>
      <c r="AV358" s="869"/>
      <c r="AW358" s="869"/>
      <c r="AX358" s="869"/>
      <c r="AY358" s="869"/>
      <c r="AZ358" s="869"/>
      <c r="BA358" s="869"/>
      <c r="BB358" s="869"/>
      <c r="BC358" s="869"/>
      <c r="BD358" s="869"/>
      <c r="BE358" s="869"/>
      <c r="BF358" s="870"/>
      <c r="BG358" s="654"/>
      <c r="BL358" s="615"/>
      <c r="BM358" s="615"/>
      <c r="BN358" s="615"/>
      <c r="BO358" s="615"/>
      <c r="BP358" s="615"/>
      <c r="BQ358" s="615"/>
      <c r="BR358" s="615"/>
      <c r="BS358" s="615"/>
      <c r="BT358" s="615">
        <f>COUNTIF(AI359:AI361,"true")</f>
        <v>0</v>
      </c>
      <c r="BU358" s="615"/>
      <c r="BV358" s="615"/>
      <c r="BW358" s="615"/>
      <c r="BX358" s="615"/>
      <c r="BY358" s="632">
        <f>SUM(BL358:BX358)</f>
        <v>0</v>
      </c>
      <c r="BZ358" s="615">
        <f>SUM(BY358,BY359)</f>
        <v>0</v>
      </c>
      <c r="CA358" s="656"/>
      <c r="CK358" s="2204"/>
    </row>
    <row r="359" spans="2:90" s="609" customFormat="1" ht="20.100000000000001" customHeight="1">
      <c r="B359" s="2205"/>
      <c r="C359" s="2206"/>
      <c r="D359" s="2206"/>
      <c r="E359" s="2206"/>
      <c r="F359" s="2206"/>
      <c r="G359" s="2206"/>
      <c r="H359" s="2206"/>
      <c r="I359" s="2207"/>
      <c r="J359" s="657"/>
      <c r="K359" s="78"/>
      <c r="L359" s="78"/>
      <c r="M359" s="78"/>
      <c r="N359" s="658"/>
      <c r="O359" s="78"/>
      <c r="P359" s="78"/>
      <c r="Q359" s="78"/>
      <c r="R359" s="78"/>
      <c r="S359" s="78"/>
      <c r="T359" s="78"/>
      <c r="U359" s="78"/>
      <c r="V359" s="657"/>
      <c r="W359" s="78"/>
      <c r="X359" s="78"/>
      <c r="Y359" s="78"/>
      <c r="Z359" s="658"/>
      <c r="AA359" s="78"/>
      <c r="AB359" s="78"/>
      <c r="AC359" s="78"/>
      <c r="AD359" s="78"/>
      <c r="AE359" s="78"/>
      <c r="AF359" s="78"/>
      <c r="AG359" s="78"/>
      <c r="AH359" s="659"/>
      <c r="AI359" s="660" t="b">
        <f>IF(AJ359=1,TRUE,FALSE)</f>
        <v>0</v>
      </c>
      <c r="AJ359" s="754"/>
      <c r="AK359" s="78"/>
      <c r="AL359" s="78"/>
      <c r="AM359" s="753" t="str">
        <f>IF(AND(BY358&gt;0,AI359=FALSE,AI360=FALSE,AI361=FALSE),"設定状況を選択して下さい",IF(AND(AI360=TRUE,AQ360=""),"進捗状況%を記入して下さい。",""))</f>
        <v/>
      </c>
      <c r="AN359" s="78"/>
      <c r="AO359" s="78"/>
      <c r="AP359" s="78"/>
      <c r="AQ359" s="78"/>
      <c r="AR359" s="78"/>
      <c r="AS359" s="78"/>
      <c r="AT359" s="78"/>
      <c r="AU359" s="660" t="b">
        <f>IF(AU358=1,TRUE,FALSE)</f>
        <v>0</v>
      </c>
      <c r="AV359" s="78"/>
      <c r="AW359" s="78"/>
      <c r="AX359" s="78"/>
      <c r="AY359" s="78"/>
      <c r="AZ359" s="78"/>
      <c r="BA359" s="78"/>
      <c r="BB359" s="78"/>
      <c r="BC359" s="78"/>
      <c r="BD359" s="78"/>
      <c r="BE359" s="78"/>
      <c r="BF359" s="661"/>
      <c r="BG359" s="631"/>
      <c r="BL359" s="615"/>
      <c r="BM359" s="615"/>
      <c r="BN359" s="615"/>
      <c r="BO359" s="615"/>
      <c r="BP359" s="615"/>
      <c r="BQ359" s="615"/>
      <c r="BR359" s="615"/>
      <c r="BS359" s="615"/>
      <c r="BT359" s="615">
        <f>COUNTIF(AI363:AI365,"true")</f>
        <v>0</v>
      </c>
      <c r="BU359" s="615"/>
      <c r="BV359" s="615"/>
      <c r="BW359" s="615"/>
      <c r="BX359" s="615"/>
      <c r="BY359" s="632">
        <f>SUM(BL359:BX359)</f>
        <v>0</v>
      </c>
      <c r="BZ359" s="615">
        <f>SUM(BY358,BY359)</f>
        <v>0</v>
      </c>
      <c r="CA359" s="155"/>
      <c r="CK359" s="2204"/>
    </row>
    <row r="360" spans="2:90" s="609" customFormat="1" ht="20.100000000000001" customHeight="1">
      <c r="B360" s="2205"/>
      <c r="C360" s="2206"/>
      <c r="D360" s="2206"/>
      <c r="E360" s="2206"/>
      <c r="F360" s="2206"/>
      <c r="G360" s="2206"/>
      <c r="H360" s="2206"/>
      <c r="I360" s="2207"/>
      <c r="J360" s="657"/>
      <c r="K360" s="78"/>
      <c r="L360" s="78"/>
      <c r="M360" s="78"/>
      <c r="N360" s="78"/>
      <c r="O360" s="78"/>
      <c r="P360" s="78"/>
      <c r="Q360" s="78"/>
      <c r="R360" s="78"/>
      <c r="S360" s="78"/>
      <c r="T360" s="78"/>
      <c r="U360" s="78"/>
      <c r="V360" s="657"/>
      <c r="W360" s="78"/>
      <c r="X360" s="78"/>
      <c r="Y360" s="78"/>
      <c r="Z360" s="78"/>
      <c r="AA360" s="78"/>
      <c r="AB360" s="78"/>
      <c r="AC360" s="78"/>
      <c r="AD360" s="78"/>
      <c r="AE360" s="78"/>
      <c r="AF360" s="78"/>
      <c r="AG360" s="78"/>
      <c r="AH360" s="659"/>
      <c r="AI360" s="660" t="b">
        <f>IF(AJ359=2,TRUE,FALSE)</f>
        <v>0</v>
      </c>
      <c r="AJ360" s="78"/>
      <c r="AK360" s="78"/>
      <c r="AL360" s="78"/>
      <c r="AM360" s="78"/>
      <c r="AN360" s="78"/>
      <c r="AO360" s="78"/>
      <c r="AP360" s="78" t="s">
        <v>230</v>
      </c>
      <c r="AQ360" s="2211"/>
      <c r="AR360" s="2211"/>
      <c r="AS360" s="78" t="s">
        <v>229</v>
      </c>
      <c r="AT360" s="78"/>
      <c r="AU360" s="660" t="b">
        <f>IF(AU358=2,TRUE,FALSE)</f>
        <v>0</v>
      </c>
      <c r="AV360" s="78"/>
      <c r="AW360" s="78"/>
      <c r="AX360" s="78"/>
      <c r="AY360" s="78"/>
      <c r="AZ360" s="78"/>
      <c r="BA360" s="78"/>
      <c r="BB360" s="78"/>
      <c r="BC360" s="78"/>
      <c r="BD360" s="78"/>
      <c r="BE360" s="78"/>
      <c r="BF360" s="661"/>
      <c r="BG360" s="631"/>
      <c r="BX360" s="155"/>
      <c r="BY360" s="582"/>
      <c r="BZ360" s="155"/>
      <c r="CA360" s="155"/>
      <c r="CK360" s="2204"/>
    </row>
    <row r="361" spans="2:90" s="609" customFormat="1" ht="20.100000000000001" customHeight="1">
      <c r="B361" s="2205"/>
      <c r="C361" s="2206"/>
      <c r="D361" s="2206"/>
      <c r="E361" s="2206"/>
      <c r="F361" s="2206"/>
      <c r="G361" s="2206"/>
      <c r="H361" s="2206"/>
      <c r="I361" s="2207"/>
      <c r="J361" s="657"/>
      <c r="K361" s="78"/>
      <c r="L361" s="78"/>
      <c r="M361" s="78"/>
      <c r="N361" s="658"/>
      <c r="O361" s="78"/>
      <c r="P361" s="78"/>
      <c r="Q361" s="78"/>
      <c r="R361" s="78"/>
      <c r="S361" s="78"/>
      <c r="T361" s="78"/>
      <c r="U361" s="78"/>
      <c r="V361" s="657"/>
      <c r="W361" s="78"/>
      <c r="X361" s="78"/>
      <c r="Y361" s="78"/>
      <c r="Z361" s="658"/>
      <c r="AA361" s="78"/>
      <c r="AB361" s="78"/>
      <c r="AC361" s="78"/>
      <c r="AD361" s="78"/>
      <c r="AE361" s="78"/>
      <c r="AF361" s="78"/>
      <c r="AG361" s="78"/>
      <c r="AH361" s="659"/>
      <c r="AI361" s="660" t="b">
        <f>IF(AJ359=3,TRUE,FALSE)</f>
        <v>0</v>
      </c>
      <c r="AJ361" s="78"/>
      <c r="AK361" s="78"/>
      <c r="AL361" s="78"/>
      <c r="AM361" s="753" t="str">
        <f>IF(OR(AI359=TRUE,AI360=TRUE),IF(AND(AI363=FALSE,AI364=FALSE,AI365=FALSE),"実施状況↓を選択して下さい",""),"")</f>
        <v/>
      </c>
      <c r="AN361" s="78"/>
      <c r="AO361" s="78"/>
      <c r="AP361" s="78"/>
      <c r="AQ361" s="78"/>
      <c r="AR361" s="78"/>
      <c r="AS361" s="78"/>
      <c r="AT361" s="78"/>
      <c r="AU361" s="660" t="b">
        <f>IF(AU358=3,TRUE,FALSE)</f>
        <v>0</v>
      </c>
      <c r="AV361" s="78"/>
      <c r="AW361" s="78"/>
      <c r="AX361" s="78"/>
      <c r="AY361" s="78"/>
      <c r="AZ361" s="78"/>
      <c r="BA361" s="78"/>
      <c r="BB361" s="78"/>
      <c r="BC361" s="78"/>
      <c r="BD361" s="78"/>
      <c r="BE361" s="78"/>
      <c r="BF361" s="661"/>
      <c r="BG361" s="631"/>
      <c r="BX361" s="155"/>
      <c r="BY361" s="582"/>
      <c r="BZ361" s="155"/>
      <c r="CA361" s="155"/>
      <c r="CK361" s="2204"/>
    </row>
    <row r="362" spans="2:90" s="609" customFormat="1" ht="25.35" customHeight="1">
      <c r="B362" s="2205"/>
      <c r="C362" s="2206"/>
      <c r="D362" s="2206"/>
      <c r="E362" s="2206"/>
      <c r="F362" s="2206"/>
      <c r="G362" s="2206"/>
      <c r="H362" s="2206"/>
      <c r="I362" s="2207"/>
      <c r="J362" s="662"/>
      <c r="K362" s="663"/>
      <c r="L362" s="663"/>
      <c r="M362" s="663"/>
      <c r="N362" s="663"/>
      <c r="O362" s="663"/>
      <c r="P362" s="663"/>
      <c r="Q362" s="663"/>
      <c r="R362" s="663"/>
      <c r="S362" s="663"/>
      <c r="T362" s="663"/>
      <c r="U362" s="664"/>
      <c r="V362" s="662"/>
      <c r="W362" s="663"/>
      <c r="X362" s="663"/>
      <c r="Y362" s="663"/>
      <c r="Z362" s="663"/>
      <c r="AA362" s="663"/>
      <c r="AB362" s="663"/>
      <c r="AC362" s="663"/>
      <c r="AD362" s="663"/>
      <c r="AE362" s="663"/>
      <c r="AF362" s="663"/>
      <c r="AG362" s="663"/>
      <c r="AH362" s="664"/>
      <c r="AI362" s="2212" t="s">
        <v>4493</v>
      </c>
      <c r="AJ362" s="2213"/>
      <c r="AK362" s="2213"/>
      <c r="AL362" s="2213"/>
      <c r="AM362" s="2213"/>
      <c r="AN362" s="2213"/>
      <c r="AO362" s="2213"/>
      <c r="AP362" s="2213"/>
      <c r="AQ362" s="2213"/>
      <c r="AR362" s="2213"/>
      <c r="AS362" s="2213"/>
      <c r="AT362" s="2214"/>
      <c r="AU362" s="665"/>
      <c r="AV362" s="666"/>
      <c r="AW362" s="667"/>
      <c r="AX362" s="667"/>
      <c r="AY362" s="667"/>
      <c r="AZ362" s="667"/>
      <c r="BA362" s="667"/>
      <c r="BB362" s="667"/>
      <c r="BC362" s="667"/>
      <c r="BD362" s="667"/>
      <c r="BE362" s="667"/>
      <c r="BF362" s="668"/>
      <c r="BG362" s="631"/>
      <c r="BX362" s="155"/>
      <c r="BY362" s="582"/>
      <c r="BZ362" s="155"/>
      <c r="CA362" s="155"/>
      <c r="CK362" s="2204"/>
    </row>
    <row r="363" spans="2:90" s="609" customFormat="1" ht="20.100000000000001" customHeight="1">
      <c r="B363" s="2205"/>
      <c r="C363" s="2206"/>
      <c r="D363" s="2206"/>
      <c r="E363" s="2206"/>
      <c r="F363" s="2206"/>
      <c r="G363" s="2206"/>
      <c r="H363" s="2206"/>
      <c r="I363" s="2207"/>
      <c r="J363" s="657"/>
      <c r="K363" s="78"/>
      <c r="L363" s="78"/>
      <c r="M363" s="78"/>
      <c r="N363" s="78"/>
      <c r="O363" s="78"/>
      <c r="P363" s="78"/>
      <c r="Q363" s="78"/>
      <c r="R363" s="78"/>
      <c r="S363" s="78"/>
      <c r="T363" s="78"/>
      <c r="U363" s="78"/>
      <c r="V363" s="657"/>
      <c r="W363" s="78"/>
      <c r="X363" s="78"/>
      <c r="Y363" s="78"/>
      <c r="Z363" s="78"/>
      <c r="AA363" s="78"/>
      <c r="AB363" s="78"/>
      <c r="AC363" s="78"/>
      <c r="AD363" s="78"/>
      <c r="AE363" s="78"/>
      <c r="AF363" s="78"/>
      <c r="AG363" s="78"/>
      <c r="AH363" s="78"/>
      <c r="AI363" s="657" t="b">
        <f>IF(AJ363=1,TRUE,FALSE)</f>
        <v>0</v>
      </c>
      <c r="AJ363" s="754"/>
      <c r="AK363" s="78"/>
      <c r="AL363" s="78"/>
      <c r="AM363" s="78"/>
      <c r="AN363" s="78"/>
      <c r="AO363" s="78"/>
      <c r="AP363" s="78"/>
      <c r="AQ363" s="78"/>
      <c r="AR363" s="78"/>
      <c r="AS363" s="78"/>
      <c r="AT363" s="78"/>
      <c r="AU363" s="669"/>
      <c r="AV363" s="78"/>
      <c r="AW363" s="78"/>
      <c r="AX363" s="78"/>
      <c r="AY363" s="78"/>
      <c r="AZ363" s="78"/>
      <c r="BA363" s="78"/>
      <c r="BB363" s="78"/>
      <c r="BC363" s="78"/>
      <c r="BD363" s="78"/>
      <c r="BE363" s="78"/>
      <c r="BF363" s="661"/>
      <c r="BG363" s="631"/>
      <c r="BX363" s="155"/>
      <c r="BY363" s="582"/>
      <c r="BZ363" s="155"/>
      <c r="CA363" s="155"/>
      <c r="CK363" s="2204"/>
    </row>
    <row r="364" spans="2:90" s="609" customFormat="1" ht="20.100000000000001" customHeight="1">
      <c r="B364" s="2205"/>
      <c r="C364" s="2206"/>
      <c r="D364" s="2206"/>
      <c r="E364" s="2206"/>
      <c r="F364" s="2206"/>
      <c r="G364" s="2206"/>
      <c r="H364" s="2206"/>
      <c r="I364" s="2207"/>
      <c r="J364" s="657" t="b">
        <f>IF($K363=2,TRUE,FALSE)</f>
        <v>0</v>
      </c>
      <c r="K364" s="78"/>
      <c r="L364" s="78"/>
      <c r="M364" s="78"/>
      <c r="N364" s="78"/>
      <c r="O364" s="78"/>
      <c r="P364" s="78"/>
      <c r="Q364" s="78"/>
      <c r="R364" s="78"/>
      <c r="S364" s="78"/>
      <c r="T364" s="78"/>
      <c r="U364" s="78"/>
      <c r="V364" s="657" t="b">
        <f>IF(W363=2,TRUE,FALSE)</f>
        <v>0</v>
      </c>
      <c r="W364" s="78"/>
      <c r="X364" s="78"/>
      <c r="Y364" s="78"/>
      <c r="Z364" s="78"/>
      <c r="AA364" s="78"/>
      <c r="AB364" s="78"/>
      <c r="AC364" s="78"/>
      <c r="AD364" s="78"/>
      <c r="AE364" s="78"/>
      <c r="AF364" s="78"/>
      <c r="AG364" s="78"/>
      <c r="AH364" s="78"/>
      <c r="AI364" s="657" t="b">
        <f>IF(AJ363=2,TRUE,FALSE)</f>
        <v>0</v>
      </c>
      <c r="AJ364" s="78"/>
      <c r="AK364" s="78"/>
      <c r="AL364" s="78"/>
      <c r="AM364" s="78"/>
      <c r="AN364" s="78"/>
      <c r="AO364" s="78"/>
      <c r="AP364" s="78"/>
      <c r="AQ364" s="78"/>
      <c r="AR364" s="78"/>
      <c r="AS364" s="78"/>
      <c r="AT364" s="78"/>
      <c r="AU364" s="669"/>
      <c r="AV364" s="78"/>
      <c r="AW364" s="78"/>
      <c r="AX364" s="78"/>
      <c r="AY364" s="78"/>
      <c r="AZ364" s="78"/>
      <c r="BA364" s="78"/>
      <c r="BB364" s="78"/>
      <c r="BC364" s="78"/>
      <c r="BD364" s="78"/>
      <c r="BE364" s="78"/>
      <c r="BF364" s="661"/>
      <c r="BG364" s="631"/>
      <c r="BX364" s="155"/>
      <c r="BY364" s="582"/>
      <c r="BZ364" s="155"/>
      <c r="CA364" s="155"/>
      <c r="CK364" s="2204"/>
    </row>
    <row r="365" spans="2:90" s="609" customFormat="1" ht="20.100000000000001" customHeight="1">
      <c r="B365" s="2205"/>
      <c r="C365" s="2206"/>
      <c r="D365" s="2206"/>
      <c r="E365" s="2206"/>
      <c r="F365" s="2206"/>
      <c r="G365" s="2206"/>
      <c r="H365" s="2206"/>
      <c r="I365" s="2207"/>
      <c r="J365" s="670"/>
      <c r="K365" s="671"/>
      <c r="L365" s="671"/>
      <c r="M365" s="671"/>
      <c r="N365" s="671"/>
      <c r="O365" s="671"/>
      <c r="P365" s="671"/>
      <c r="Q365" s="671"/>
      <c r="R365" s="671"/>
      <c r="S365" s="671"/>
      <c r="T365" s="671"/>
      <c r="U365" s="671"/>
      <c r="V365" s="670"/>
      <c r="W365" s="671"/>
      <c r="X365" s="671"/>
      <c r="Y365" s="671"/>
      <c r="Z365" s="671"/>
      <c r="AA365" s="671"/>
      <c r="AB365" s="671"/>
      <c r="AC365" s="671"/>
      <c r="AD365" s="671"/>
      <c r="AE365" s="671"/>
      <c r="AF365" s="671"/>
      <c r="AG365" s="671"/>
      <c r="AH365" s="671"/>
      <c r="AI365" s="670" t="b">
        <f>IF(AJ363=3,TRUE,FALSE)</f>
        <v>0</v>
      </c>
      <c r="AJ365" s="671"/>
      <c r="AK365" s="671"/>
      <c r="AL365" s="671"/>
      <c r="AM365" s="671"/>
      <c r="AN365" s="671"/>
      <c r="AO365" s="671"/>
      <c r="AP365" s="671"/>
      <c r="AQ365" s="671"/>
      <c r="AR365" s="671"/>
      <c r="AS365" s="671"/>
      <c r="AT365" s="671"/>
      <c r="AU365" s="672"/>
      <c r="AV365" s="671"/>
      <c r="AW365" s="671"/>
      <c r="AX365" s="671"/>
      <c r="AY365" s="671"/>
      <c r="AZ365" s="671"/>
      <c r="BA365" s="671"/>
      <c r="BB365" s="671"/>
      <c r="BC365" s="671"/>
      <c r="BD365" s="671"/>
      <c r="BE365" s="671"/>
      <c r="BF365" s="673"/>
      <c r="BG365" s="631"/>
      <c r="BX365" s="155"/>
      <c r="BY365" s="582"/>
      <c r="BZ365" s="155"/>
      <c r="CA365" s="155"/>
      <c r="CK365" s="2204"/>
    </row>
    <row r="366" spans="2:90" ht="27" customHeight="1">
      <c r="B366" s="2178" t="s">
        <v>260</v>
      </c>
      <c r="C366" s="2179"/>
      <c r="D366" s="2179"/>
      <c r="E366" s="2179"/>
      <c r="F366" s="2179"/>
      <c r="G366" s="2179"/>
      <c r="H366" s="2179"/>
      <c r="I366" s="2180"/>
      <c r="J366" s="2181" t="s">
        <v>255</v>
      </c>
      <c r="K366" s="2182"/>
      <c r="L366" s="2182"/>
      <c r="M366" s="2182"/>
      <c r="N366" s="2182"/>
      <c r="O366" s="2182"/>
      <c r="P366" s="2182"/>
      <c r="Q366" s="2182"/>
      <c r="R366" s="2182"/>
      <c r="S366" s="2182"/>
      <c r="T366" s="2182"/>
      <c r="U366" s="2183"/>
      <c r="V366" s="2181" t="s">
        <v>256</v>
      </c>
      <c r="W366" s="2182"/>
      <c r="X366" s="2182"/>
      <c r="Y366" s="2182"/>
      <c r="Z366" s="2182"/>
      <c r="AA366" s="2182"/>
      <c r="AB366" s="2182"/>
      <c r="AC366" s="2182"/>
      <c r="AD366" s="2182"/>
      <c r="AE366" s="2182"/>
      <c r="AF366" s="2182"/>
      <c r="AG366" s="2182"/>
      <c r="AH366" s="2183"/>
      <c r="AI366" s="2181" t="s">
        <v>245</v>
      </c>
      <c r="AJ366" s="2182"/>
      <c r="AK366" s="2182"/>
      <c r="AL366" s="2182"/>
      <c r="AM366" s="2182"/>
      <c r="AN366" s="2182"/>
      <c r="AO366" s="2182"/>
      <c r="AP366" s="2182"/>
      <c r="AQ366" s="2182"/>
      <c r="AR366" s="2182"/>
      <c r="AS366" s="2182"/>
      <c r="AT366" s="2183"/>
      <c r="AU366" s="2181" t="s">
        <v>3524</v>
      </c>
      <c r="AV366" s="2182"/>
      <c r="AW366" s="2182"/>
      <c r="AX366" s="2182"/>
      <c r="AY366" s="2182"/>
      <c r="AZ366" s="2182"/>
      <c r="BA366" s="2182"/>
      <c r="BB366" s="2182"/>
      <c r="BC366" s="2182"/>
      <c r="BD366" s="2182"/>
      <c r="BE366" s="2182"/>
      <c r="BF366" s="2215"/>
      <c r="BG366" s="639"/>
      <c r="CK366" s="2191" t="str">
        <f>IF(OR(BZ368&gt;0,'STEP１（第１入力頁）'!E14="工場等"),"","←該当しない場合は、下の該当なしボタンを押して下さい。")</f>
        <v/>
      </c>
    </row>
    <row r="367" spans="2:90" ht="25.35" customHeight="1">
      <c r="B367" s="2192" t="str">
        <f>IF(OR(BL367&gt;1,BS367&gt;1,BT367&gt;1,BX367&gt;1,BL368&gt;1,BS368&gt;1,BT368&gt;1,BX368&gt;1),"レ印は各項目ごとにそれぞれ一つだけ選択して下さい","")</f>
        <v/>
      </c>
      <c r="C367" s="2193"/>
      <c r="D367" s="2193"/>
      <c r="E367" s="2193"/>
      <c r="F367" s="2193"/>
      <c r="G367" s="2193"/>
      <c r="H367" s="2193"/>
      <c r="I367" s="2194"/>
      <c r="J367" s="634" t="s">
        <v>227</v>
      </c>
      <c r="K367" s="674"/>
      <c r="L367" s="674"/>
      <c r="M367" s="674"/>
      <c r="N367" s="674"/>
      <c r="O367" s="674"/>
      <c r="P367" s="674"/>
      <c r="Q367" s="674"/>
      <c r="R367" s="674"/>
      <c r="S367" s="674"/>
      <c r="T367" s="674"/>
      <c r="U367" s="674"/>
      <c r="V367" s="2198" t="s">
        <v>235</v>
      </c>
      <c r="W367" s="2199"/>
      <c r="X367" s="2199"/>
      <c r="Y367" s="2199"/>
      <c r="Z367" s="2199"/>
      <c r="AA367" s="2199"/>
      <c r="AB367" s="2199"/>
      <c r="AC367" s="2199"/>
      <c r="AD367" s="2199"/>
      <c r="AE367" s="2199"/>
      <c r="AF367" s="2199"/>
      <c r="AG367" s="2199"/>
      <c r="AH367" s="2200"/>
      <c r="AI367" s="2198" t="s">
        <v>236</v>
      </c>
      <c r="AJ367" s="2199"/>
      <c r="AK367" s="2199"/>
      <c r="AL367" s="2199"/>
      <c r="AM367" s="2199"/>
      <c r="AN367" s="2199"/>
      <c r="AO367" s="2199"/>
      <c r="AP367" s="2199"/>
      <c r="AQ367" s="2199"/>
      <c r="AR367" s="2199"/>
      <c r="AS367" s="2199"/>
      <c r="AT367" s="2200"/>
      <c r="AU367" s="759"/>
      <c r="AV367" s="637"/>
      <c r="AW367" s="637"/>
      <c r="AX367" s="637"/>
      <c r="AY367" s="637"/>
      <c r="AZ367" s="637"/>
      <c r="BA367" s="637"/>
      <c r="BB367" s="637"/>
      <c r="BC367" s="637"/>
      <c r="BD367" s="637"/>
      <c r="BE367" s="637"/>
      <c r="BF367" s="638"/>
      <c r="BG367" s="639"/>
      <c r="BL367" s="615">
        <f>COUNTIF(J368:J370,"true")</f>
        <v>0</v>
      </c>
      <c r="BS367" s="615">
        <f>COUNTIF(V368:V370,"true")</f>
        <v>0</v>
      </c>
      <c r="BT367" s="615">
        <f>COUNTIF(AI368:AI370,"true")</f>
        <v>0</v>
      </c>
      <c r="BX367" s="615">
        <f>COUNTIF(AU367:AU370,"true")</f>
        <v>0</v>
      </c>
      <c r="BY367" s="632">
        <f>SUM(BL367:BX367)</f>
        <v>0</v>
      </c>
      <c r="CK367" s="2191"/>
    </row>
    <row r="368" spans="2:90" ht="20.100000000000001" customHeight="1">
      <c r="B368" s="2192"/>
      <c r="C368" s="2193"/>
      <c r="D368" s="2193"/>
      <c r="E368" s="2193"/>
      <c r="F368" s="2193"/>
      <c r="G368" s="2193"/>
      <c r="H368" s="2193"/>
      <c r="I368" s="2194"/>
      <c r="J368" s="640" t="b">
        <f>IF(K368=1,TRUE,FALSE)</f>
        <v>0</v>
      </c>
      <c r="K368" s="758"/>
      <c r="N368" s="642" t="str">
        <f>IF(AND($BY367&gt;0,J368=FALSE,J369=FALSE,J370=FALSE),"設定状況を選択して下さい",IF(AND(J369=TRUE,R369=""),"進捗状況%を記入して下さい。",""))</f>
        <v/>
      </c>
      <c r="V368" s="640" t="b">
        <f>IF(W368=1,TRUE,FALSE)</f>
        <v>0</v>
      </c>
      <c r="W368" s="758"/>
      <c r="Z368" s="642" t="str">
        <f>IF(AND($BY367&gt;0,V368=FALSE,V369=FALSE,V370=FALSE),"設定状況を選択して下さい",IF(AND(V369=TRUE,AE369=""),"進捗状況%を記入して下さい。",""))</f>
        <v/>
      </c>
      <c r="AI368" s="640" t="b">
        <f>IF(AJ368=1,TRUE,FALSE)</f>
        <v>0</v>
      </c>
      <c r="AJ368" s="758"/>
      <c r="AM368" s="642" t="str">
        <f>IF(AND($BY367&gt;0,AI368=FALSE,AI369=FALSE,AI370=FALSE),"設定状況を選択して下さい",IF(AND(AI369=TRUE,AQ369=""),"進捗状況%を記入して下さい。",""))</f>
        <v/>
      </c>
      <c r="AU368" s="640" t="b">
        <f>IF(AU367=1,TRUE,FALSE)</f>
        <v>0</v>
      </c>
      <c r="BF368" s="617"/>
      <c r="BG368" s="639"/>
      <c r="BL368" s="615">
        <f>COUNTIF(J372:J374,"true")</f>
        <v>0</v>
      </c>
      <c r="BS368" s="615">
        <f>COUNTIF(V372:V374,"true")</f>
        <v>0</v>
      </c>
      <c r="BT368" s="615">
        <f>COUNTIF(AI372:AI374,"true")</f>
        <v>0</v>
      </c>
      <c r="BY368" s="632">
        <f>SUM(BL368:BX368)</f>
        <v>0</v>
      </c>
      <c r="BZ368" s="615">
        <f>SUM(BY367,BY368)</f>
        <v>0</v>
      </c>
      <c r="CK368" s="2191"/>
    </row>
    <row r="369" spans="2:89" ht="20.100000000000001" customHeight="1">
      <c r="B369" s="2192"/>
      <c r="C369" s="2193"/>
      <c r="D369" s="2193"/>
      <c r="E369" s="2193"/>
      <c r="F369" s="2193"/>
      <c r="G369" s="2193"/>
      <c r="H369" s="2193"/>
      <c r="I369" s="2194"/>
      <c r="J369" s="640" t="b">
        <f>IF($K368=2,TRUE,FALSE)</f>
        <v>0</v>
      </c>
      <c r="Q369" s="643" t="s">
        <v>230</v>
      </c>
      <c r="R369" s="2174"/>
      <c r="S369" s="2174"/>
      <c r="T369" s="643" t="s">
        <v>229</v>
      </c>
      <c r="V369" s="640" t="b">
        <f>IF(W368=2,TRUE,FALSE)</f>
        <v>0</v>
      </c>
      <c r="AD369" s="643" t="s">
        <v>230</v>
      </c>
      <c r="AE369" s="2174"/>
      <c r="AF369" s="2174"/>
      <c r="AG369" s="643" t="s">
        <v>229</v>
      </c>
      <c r="AI369" s="640" t="b">
        <f>IF(AJ368=2,TRUE,FALSE)</f>
        <v>0</v>
      </c>
      <c r="AP369" s="643" t="s">
        <v>230</v>
      </c>
      <c r="AQ369" s="2174"/>
      <c r="AR369" s="2174"/>
      <c r="AS369" s="643" t="s">
        <v>229</v>
      </c>
      <c r="AU369" s="640" t="b">
        <f>IF(AU367=2,TRUE,FALSE)</f>
        <v>0</v>
      </c>
      <c r="BF369" s="617"/>
      <c r="BG369" s="639"/>
      <c r="CK369" s="2191"/>
    </row>
    <row r="370" spans="2:89" ht="20.100000000000001" customHeight="1">
      <c r="B370" s="2222"/>
      <c r="C370" s="2223"/>
      <c r="D370" s="2223"/>
      <c r="E370" s="2223"/>
      <c r="F370" s="2223"/>
      <c r="G370" s="2223"/>
      <c r="H370" s="2223"/>
      <c r="I370" s="2224"/>
      <c r="J370" s="640" t="b">
        <f>IF($K368=3,TRUE,FALSE)</f>
        <v>0</v>
      </c>
      <c r="N370" s="642" t="str">
        <f>IF(OR(J368=TRUE,J369=TRUE),IF(AND(J372=FALSE,J373=FALSE,J374=FALSE),"実施状況↓を選択して下さい",""),"")</f>
        <v/>
      </c>
      <c r="V370" s="640" t="b">
        <f>IF(W368=3,TRUE,FALSE)</f>
        <v>0</v>
      </c>
      <c r="Z370" s="642" t="str">
        <f>IF(OR(V368=TRUE,V369=TRUE),IF(AND(V372=FALSE,V373=FALSE,V374=FALSE),"実施状況↓を選択して下さい",""),"")</f>
        <v/>
      </c>
      <c r="AI370" s="640" t="b">
        <f>IF(AJ368=3,TRUE,FALSE)</f>
        <v>0</v>
      </c>
      <c r="AM370" s="642" t="str">
        <f>IF(OR(AI368=TRUE,AI369=TRUE),IF(AND(AI372=FALSE,AI373=FALSE,AI374=FALSE),"実施状況↓を選択して下さい",""),"")</f>
        <v/>
      </c>
      <c r="AU370" s="640" t="b">
        <f>IF(AU367=3,TRUE,FALSE)</f>
        <v>0</v>
      </c>
      <c r="BF370" s="617"/>
      <c r="BG370" s="639"/>
      <c r="CK370" s="2191"/>
    </row>
    <row r="371" spans="2:89" ht="25.35" customHeight="1">
      <c r="B371" s="2222"/>
      <c r="C371" s="2223"/>
      <c r="D371" s="2223"/>
      <c r="E371" s="2223"/>
      <c r="F371" s="2223"/>
      <c r="G371" s="2223"/>
      <c r="H371" s="2223"/>
      <c r="I371" s="2224"/>
      <c r="J371" s="2175" t="s">
        <v>228</v>
      </c>
      <c r="K371" s="2176"/>
      <c r="L371" s="2176"/>
      <c r="M371" s="2176"/>
      <c r="N371" s="2176"/>
      <c r="O371" s="2176"/>
      <c r="P371" s="2176"/>
      <c r="Q371" s="2176"/>
      <c r="R371" s="2176"/>
      <c r="S371" s="2176"/>
      <c r="T371" s="2176"/>
      <c r="U371" s="2177"/>
      <c r="V371" s="2175" t="s">
        <v>237</v>
      </c>
      <c r="W371" s="2176"/>
      <c r="X371" s="2176"/>
      <c r="Y371" s="2176"/>
      <c r="Z371" s="2176"/>
      <c r="AA371" s="2176"/>
      <c r="AB371" s="2176"/>
      <c r="AC371" s="2176"/>
      <c r="AD371" s="2176"/>
      <c r="AE371" s="2176"/>
      <c r="AF371" s="2176"/>
      <c r="AG371" s="2176"/>
      <c r="AH371" s="2176"/>
      <c r="AI371" s="2175" t="s">
        <v>238</v>
      </c>
      <c r="AJ371" s="2176"/>
      <c r="AK371" s="2176"/>
      <c r="AL371" s="2176"/>
      <c r="AM371" s="2176"/>
      <c r="AN371" s="2176"/>
      <c r="AO371" s="2176"/>
      <c r="AP371" s="2176"/>
      <c r="AQ371" s="2176"/>
      <c r="AR371" s="2176"/>
      <c r="AS371" s="2176"/>
      <c r="AT371" s="2177"/>
      <c r="AU371" s="644"/>
      <c r="AV371" s="760" t="str">
        <f>IF(AND($BY367&gt;0,AU368=FALSE,AU369=FALSE,AU370=FALSE),"新設に関する措置を選択して下さい","")</f>
        <v/>
      </c>
      <c r="AW371" s="637"/>
      <c r="AX371" s="637"/>
      <c r="AY371" s="637"/>
      <c r="AZ371" s="637"/>
      <c r="BA371" s="637"/>
      <c r="BB371" s="637"/>
      <c r="BC371" s="637"/>
      <c r="BD371" s="637"/>
      <c r="BE371" s="637"/>
      <c r="BF371" s="638"/>
      <c r="BG371" s="639" t="s">
        <v>6301</v>
      </c>
      <c r="CK371" s="2191"/>
    </row>
    <row r="372" spans="2:89" ht="20.100000000000001" customHeight="1">
      <c r="B372" s="2222"/>
      <c r="C372" s="2223"/>
      <c r="D372" s="2223"/>
      <c r="E372" s="2223"/>
      <c r="F372" s="2223"/>
      <c r="G372" s="2223"/>
      <c r="H372" s="2223"/>
      <c r="I372" s="2224"/>
      <c r="J372" s="640" t="b">
        <f>IF(K372=1,TRUE,FALSE)</f>
        <v>0</v>
      </c>
      <c r="K372" s="758"/>
      <c r="V372" s="640" t="b">
        <f>IF(W372=1,TRUE,FALSE)</f>
        <v>0</v>
      </c>
      <c r="W372" s="758"/>
      <c r="AI372" s="640" t="b">
        <f>IF(AJ372=1,TRUE,FALSE)</f>
        <v>0</v>
      </c>
      <c r="AJ372" s="758"/>
      <c r="AU372" s="646"/>
      <c r="BF372" s="617"/>
      <c r="BG372" s="639"/>
      <c r="CK372" s="2191"/>
    </row>
    <row r="373" spans="2:89" s="609" customFormat="1" ht="20.100000000000001" customHeight="1">
      <c r="B373" s="2222"/>
      <c r="C373" s="2223"/>
      <c r="D373" s="2223"/>
      <c r="E373" s="2223"/>
      <c r="F373" s="2223"/>
      <c r="G373" s="2223"/>
      <c r="H373" s="2223"/>
      <c r="I373" s="2224"/>
      <c r="J373" s="640" t="b">
        <f>IF($K372=2,TRUE,FALSE)</f>
        <v>0</v>
      </c>
      <c r="K373" s="155"/>
      <c r="L373" s="155"/>
      <c r="M373" s="155"/>
      <c r="N373" s="155"/>
      <c r="O373" s="155"/>
      <c r="P373" s="155"/>
      <c r="Q373" s="155"/>
      <c r="R373" s="155"/>
      <c r="S373" s="155"/>
      <c r="T373" s="155"/>
      <c r="U373" s="155"/>
      <c r="V373" s="640" t="b">
        <f>IF(W372=2,TRUE,FALSE)</f>
        <v>0</v>
      </c>
      <c r="W373" s="155"/>
      <c r="X373" s="155"/>
      <c r="Y373" s="155"/>
      <c r="Z373" s="155"/>
      <c r="AA373" s="155"/>
      <c r="AB373" s="155"/>
      <c r="AC373" s="155"/>
      <c r="AD373" s="155"/>
      <c r="AE373" s="155"/>
      <c r="AF373" s="155"/>
      <c r="AG373" s="155"/>
      <c r="AH373" s="155"/>
      <c r="AI373" s="640" t="b">
        <f>IF(AJ372=2,TRUE,FALSE)</f>
        <v>0</v>
      </c>
      <c r="AJ373" s="155"/>
      <c r="AK373" s="155"/>
      <c r="AL373" s="155"/>
      <c r="AM373" s="155"/>
      <c r="AN373" s="155"/>
      <c r="AO373" s="155"/>
      <c r="AP373" s="155"/>
      <c r="AQ373" s="155"/>
      <c r="AR373" s="155"/>
      <c r="AS373" s="155"/>
      <c r="AT373" s="155"/>
      <c r="AU373" s="646"/>
      <c r="AV373" s="155"/>
      <c r="AW373" s="155"/>
      <c r="AX373" s="155"/>
      <c r="AY373" s="155"/>
      <c r="AZ373" s="155"/>
      <c r="BA373" s="155"/>
      <c r="BB373" s="155"/>
      <c r="BC373" s="155"/>
      <c r="BD373" s="155"/>
      <c r="BE373" s="155"/>
      <c r="BF373" s="617"/>
      <c r="BG373" s="631"/>
      <c r="BX373" s="155"/>
      <c r="BY373" s="582"/>
      <c r="BZ373" s="155"/>
      <c r="CA373" s="155"/>
      <c r="CK373" s="2191"/>
    </row>
    <row r="374" spans="2:89" ht="20.100000000000001" customHeight="1">
      <c r="B374" s="2222"/>
      <c r="C374" s="2223"/>
      <c r="D374" s="2223"/>
      <c r="E374" s="2223"/>
      <c r="F374" s="2223"/>
      <c r="G374" s="2223"/>
      <c r="H374" s="2223"/>
      <c r="I374" s="2224"/>
      <c r="J374" s="640" t="b">
        <f>IF($K372=3,TRUE,FALSE)</f>
        <v>0</v>
      </c>
      <c r="V374" s="640" t="b">
        <f>IF(W372=3,TRUE,FALSE)</f>
        <v>0</v>
      </c>
      <c r="AI374" s="640" t="b">
        <f>IF(AJ372=3,TRUE,FALSE)</f>
        <v>0</v>
      </c>
      <c r="AU374" s="646"/>
      <c r="BF374" s="617"/>
      <c r="BG374" s="639"/>
      <c r="CK374" s="2191"/>
    </row>
    <row r="375" spans="2:89" ht="27" customHeight="1">
      <c r="B375" s="2178" t="s">
        <v>261</v>
      </c>
      <c r="C375" s="2179"/>
      <c r="D375" s="2179"/>
      <c r="E375" s="2179"/>
      <c r="F375" s="2179"/>
      <c r="G375" s="2179"/>
      <c r="H375" s="2179"/>
      <c r="I375" s="2180"/>
      <c r="J375" s="2181" t="s">
        <v>246</v>
      </c>
      <c r="K375" s="2182"/>
      <c r="L375" s="2182"/>
      <c r="M375" s="2182"/>
      <c r="N375" s="2182"/>
      <c r="O375" s="2182"/>
      <c r="P375" s="2182"/>
      <c r="Q375" s="2182"/>
      <c r="R375" s="2182"/>
      <c r="S375" s="2182"/>
      <c r="T375" s="2182"/>
      <c r="U375" s="2183"/>
      <c r="V375" s="2181" t="s">
        <v>247</v>
      </c>
      <c r="W375" s="2182"/>
      <c r="X375" s="2182"/>
      <c r="Y375" s="2182"/>
      <c r="Z375" s="2182"/>
      <c r="AA375" s="2182"/>
      <c r="AB375" s="2182"/>
      <c r="AC375" s="2182"/>
      <c r="AD375" s="2182"/>
      <c r="AE375" s="2182"/>
      <c r="AF375" s="2182"/>
      <c r="AG375" s="2182"/>
      <c r="AH375" s="2183"/>
      <c r="AI375" s="2181" t="s">
        <v>248</v>
      </c>
      <c r="AJ375" s="2182"/>
      <c r="AK375" s="2182"/>
      <c r="AL375" s="2182"/>
      <c r="AM375" s="2182"/>
      <c r="AN375" s="2182"/>
      <c r="AO375" s="2182"/>
      <c r="AP375" s="2182"/>
      <c r="AQ375" s="2182"/>
      <c r="AR375" s="2182"/>
      <c r="AS375" s="2182"/>
      <c r="AT375" s="2183"/>
      <c r="AU375" s="2181" t="s">
        <v>3525</v>
      </c>
      <c r="AV375" s="2182"/>
      <c r="AW375" s="2182"/>
      <c r="AX375" s="2182"/>
      <c r="AY375" s="2182"/>
      <c r="AZ375" s="2182"/>
      <c r="BA375" s="2182"/>
      <c r="BB375" s="2182"/>
      <c r="BC375" s="2182"/>
      <c r="BD375" s="2182"/>
      <c r="BE375" s="2182"/>
      <c r="BF375" s="2215"/>
      <c r="BG375" s="639"/>
      <c r="CK375" s="2191" t="str">
        <f>IF(OR(BZ377&gt;0,'STEP１（第１入力頁）'!E14="工場等"),"","←該当しない場合は、下の該当なしボタンを押して下さい。")</f>
        <v/>
      </c>
    </row>
    <row r="376" spans="2:89" ht="25.35" customHeight="1">
      <c r="B376" s="2192" t="str">
        <f>IF(OR(BL376&gt;1,BS376&gt;1,BT376&gt;1,BX376&gt;1,BL377&gt;1,BS377&gt;1,BT377&gt;1,BX377&gt;1),"レ印は各項目ごとにそれぞれ一つだけ選択して下さい","")</f>
        <v/>
      </c>
      <c r="C376" s="2193"/>
      <c r="D376" s="2193"/>
      <c r="E376" s="2193"/>
      <c r="F376" s="2193"/>
      <c r="G376" s="2193"/>
      <c r="H376" s="2193"/>
      <c r="I376" s="2194"/>
      <c r="J376" s="634" t="s">
        <v>227</v>
      </c>
      <c r="K376" s="674"/>
      <c r="L376" s="674"/>
      <c r="M376" s="674"/>
      <c r="N376" s="674"/>
      <c r="O376" s="674"/>
      <c r="P376" s="674"/>
      <c r="Q376" s="674"/>
      <c r="R376" s="674"/>
      <c r="S376" s="674"/>
      <c r="T376" s="674"/>
      <c r="U376" s="674"/>
      <c r="V376" s="2198" t="s">
        <v>235</v>
      </c>
      <c r="W376" s="2199"/>
      <c r="X376" s="2199"/>
      <c r="Y376" s="2199"/>
      <c r="Z376" s="2199"/>
      <c r="AA376" s="2199"/>
      <c r="AB376" s="2199"/>
      <c r="AC376" s="2199"/>
      <c r="AD376" s="2199"/>
      <c r="AE376" s="2199"/>
      <c r="AF376" s="2199"/>
      <c r="AG376" s="2199"/>
      <c r="AH376" s="2200"/>
      <c r="AI376" s="2198" t="s">
        <v>236</v>
      </c>
      <c r="AJ376" s="2199"/>
      <c r="AK376" s="2199"/>
      <c r="AL376" s="2199"/>
      <c r="AM376" s="2199"/>
      <c r="AN376" s="2199"/>
      <c r="AO376" s="2199"/>
      <c r="AP376" s="2199"/>
      <c r="AQ376" s="2199"/>
      <c r="AR376" s="2199"/>
      <c r="AS376" s="2199"/>
      <c r="AT376" s="2200"/>
      <c r="AU376" s="759"/>
      <c r="AV376" s="637"/>
      <c r="AW376" s="637"/>
      <c r="AX376" s="637"/>
      <c r="AY376" s="637"/>
      <c r="AZ376" s="637"/>
      <c r="BA376" s="637"/>
      <c r="BB376" s="637"/>
      <c r="BC376" s="637"/>
      <c r="BD376" s="637"/>
      <c r="BE376" s="637"/>
      <c r="BF376" s="638"/>
      <c r="BG376" s="639"/>
      <c r="BL376" s="615">
        <f>COUNTIF(J377:J379,"true")</f>
        <v>0</v>
      </c>
      <c r="BS376" s="615">
        <f>COUNTIF(V377:V379,"true")</f>
        <v>0</v>
      </c>
      <c r="BT376" s="615">
        <f>COUNTIF(AI377:AI379,"true")</f>
        <v>0</v>
      </c>
      <c r="BX376" s="615">
        <f>COUNTIF(AU376:AU379,"true")</f>
        <v>0</v>
      </c>
      <c r="BY376" s="632">
        <f>SUM(BL376:BX376)</f>
        <v>0</v>
      </c>
      <c r="CK376" s="2191"/>
    </row>
    <row r="377" spans="2:89" ht="20.100000000000001" customHeight="1">
      <c r="B377" s="2192"/>
      <c r="C377" s="2193"/>
      <c r="D377" s="2193"/>
      <c r="E377" s="2193"/>
      <c r="F377" s="2193"/>
      <c r="G377" s="2193"/>
      <c r="H377" s="2193"/>
      <c r="I377" s="2194"/>
      <c r="J377" s="640" t="b">
        <f>IF(K377=1,TRUE,FALSE)</f>
        <v>0</v>
      </c>
      <c r="K377" s="758"/>
      <c r="N377" s="642" t="str">
        <f>IF(AND($BY376&gt;0,J377=FALSE,J378=FALSE,J379=FALSE),"設定状況を選択して下さい",IF(AND(J378=TRUE,R378=""),"進捗状況%を記入して下さい。",""))</f>
        <v/>
      </c>
      <c r="V377" s="640" t="b">
        <f>IF(W377=1,TRUE,FALSE)</f>
        <v>0</v>
      </c>
      <c r="W377" s="758"/>
      <c r="Z377" s="642" t="str">
        <f>IF(AND($BY376&gt;0,V377=FALSE,V378=FALSE,V379=FALSE),"設定状況を選択して下さい",IF(AND(V378=TRUE,AE378=""),"進捗状況%を記入して下さい。",""))</f>
        <v/>
      </c>
      <c r="AI377" s="640" t="b">
        <f>IF(AJ377=1,TRUE,FALSE)</f>
        <v>0</v>
      </c>
      <c r="AJ377" s="758"/>
      <c r="AM377" s="642" t="str">
        <f>IF(AND($BY376&gt;0,AI377=FALSE,AI378=FALSE,AI379=FALSE),"設定状況を選択して下さい",IF(AND(AI378=TRUE,AQ378=""),"進捗状況%を記入して下さい。",""))</f>
        <v/>
      </c>
      <c r="AU377" s="640" t="b">
        <f>IF(AU376=1,TRUE,FALSE)</f>
        <v>0</v>
      </c>
      <c r="BF377" s="617"/>
      <c r="BG377" s="639"/>
      <c r="BL377" s="615">
        <f>COUNTIF(J381:J383,"true")</f>
        <v>0</v>
      </c>
      <c r="BS377" s="615">
        <f>COUNTIF(V381:V383,"true")</f>
        <v>0</v>
      </c>
      <c r="BT377" s="615">
        <f>COUNTIF(AI381:AI383,"true")</f>
        <v>0</v>
      </c>
      <c r="BY377" s="632">
        <f>SUM(BL377:BX377)</f>
        <v>0</v>
      </c>
      <c r="BZ377" s="615">
        <f>SUM(BY376,BY377)</f>
        <v>0</v>
      </c>
      <c r="CK377" s="2191"/>
    </row>
    <row r="378" spans="2:89" ht="20.100000000000001" customHeight="1">
      <c r="B378" s="2192"/>
      <c r="C378" s="2193"/>
      <c r="D378" s="2193"/>
      <c r="E378" s="2193"/>
      <c r="F378" s="2193"/>
      <c r="G378" s="2193"/>
      <c r="H378" s="2193"/>
      <c r="I378" s="2194"/>
      <c r="J378" s="640" t="b">
        <f>IF($K377=2,TRUE,FALSE)</f>
        <v>0</v>
      </c>
      <c r="Q378" s="643" t="s">
        <v>230</v>
      </c>
      <c r="R378" s="2174"/>
      <c r="S378" s="2174"/>
      <c r="T378" s="643" t="s">
        <v>229</v>
      </c>
      <c r="V378" s="640" t="b">
        <f>IF(W377=2,TRUE,FALSE)</f>
        <v>0</v>
      </c>
      <c r="AD378" s="643" t="s">
        <v>230</v>
      </c>
      <c r="AE378" s="2174"/>
      <c r="AF378" s="2174"/>
      <c r="AG378" s="643" t="s">
        <v>229</v>
      </c>
      <c r="AI378" s="640" t="b">
        <f>IF(AJ377=2,TRUE,FALSE)</f>
        <v>0</v>
      </c>
      <c r="AP378" s="643" t="s">
        <v>230</v>
      </c>
      <c r="AQ378" s="2174"/>
      <c r="AR378" s="2174"/>
      <c r="AS378" s="643" t="s">
        <v>229</v>
      </c>
      <c r="AU378" s="640" t="b">
        <f>IF(AU376=2,TRUE,FALSE)</f>
        <v>0</v>
      </c>
      <c r="BF378" s="617"/>
      <c r="BG378" s="639"/>
      <c r="CK378" s="2191"/>
    </row>
    <row r="379" spans="2:89" ht="20.100000000000001" customHeight="1">
      <c r="B379" s="2222"/>
      <c r="C379" s="2223"/>
      <c r="D379" s="2223"/>
      <c r="E379" s="2223"/>
      <c r="F379" s="2223"/>
      <c r="G379" s="2223"/>
      <c r="H379" s="2223"/>
      <c r="I379" s="2224"/>
      <c r="J379" s="640" t="b">
        <f>IF($K377=3,TRUE,FALSE)</f>
        <v>0</v>
      </c>
      <c r="N379" s="642" t="str">
        <f>IF(OR(J377=TRUE,J378=TRUE),IF(AND(J381=FALSE,J382=FALSE,J383=FALSE),"実施状況↓を選択して下さい",""),"")</f>
        <v/>
      </c>
      <c r="V379" s="640" t="b">
        <f>IF(W377=3,TRUE,FALSE)</f>
        <v>0</v>
      </c>
      <c r="Z379" s="642" t="str">
        <f>IF(OR(V377=TRUE,V378=TRUE),IF(AND(V381=FALSE,V382=FALSE,V383=FALSE),"実施状況↓を選択して下さい",""),"")</f>
        <v/>
      </c>
      <c r="AI379" s="640" t="b">
        <f>IF(AJ377=3,TRUE,FALSE)</f>
        <v>0</v>
      </c>
      <c r="AM379" s="642" t="str">
        <f>IF(OR(AI377=TRUE,AI378=TRUE),IF(AND(AI381=FALSE,AI382=FALSE,AI383=FALSE),"実施状況↓を選択して下さい",""),"")</f>
        <v/>
      </c>
      <c r="AU379" s="640" t="b">
        <f>IF(AU376=3,TRUE,FALSE)</f>
        <v>0</v>
      </c>
      <c r="BF379" s="617"/>
      <c r="BG379" s="639"/>
      <c r="CK379" s="2191"/>
    </row>
    <row r="380" spans="2:89" ht="25.35" customHeight="1">
      <c r="B380" s="2222"/>
      <c r="C380" s="2223"/>
      <c r="D380" s="2223"/>
      <c r="E380" s="2223"/>
      <c r="F380" s="2223"/>
      <c r="G380" s="2223"/>
      <c r="H380" s="2223"/>
      <c r="I380" s="2224"/>
      <c r="J380" s="2175" t="s">
        <v>228</v>
      </c>
      <c r="K380" s="2176"/>
      <c r="L380" s="2176"/>
      <c r="M380" s="2176"/>
      <c r="N380" s="2176"/>
      <c r="O380" s="2176"/>
      <c r="P380" s="2176"/>
      <c r="Q380" s="2176"/>
      <c r="R380" s="2176"/>
      <c r="S380" s="2176"/>
      <c r="T380" s="2176"/>
      <c r="U380" s="2177"/>
      <c r="V380" s="2175" t="s">
        <v>237</v>
      </c>
      <c r="W380" s="2176"/>
      <c r="X380" s="2176"/>
      <c r="Y380" s="2176"/>
      <c r="Z380" s="2176"/>
      <c r="AA380" s="2176"/>
      <c r="AB380" s="2176"/>
      <c r="AC380" s="2176"/>
      <c r="AD380" s="2176"/>
      <c r="AE380" s="2176"/>
      <c r="AF380" s="2176"/>
      <c r="AG380" s="2176"/>
      <c r="AH380" s="2176"/>
      <c r="AI380" s="2175" t="s">
        <v>238</v>
      </c>
      <c r="AJ380" s="2176"/>
      <c r="AK380" s="2176"/>
      <c r="AL380" s="2176"/>
      <c r="AM380" s="2176"/>
      <c r="AN380" s="2176"/>
      <c r="AO380" s="2176"/>
      <c r="AP380" s="2176"/>
      <c r="AQ380" s="2176"/>
      <c r="AR380" s="2176"/>
      <c r="AS380" s="2176"/>
      <c r="AT380" s="2177"/>
      <c r="AU380" s="644"/>
      <c r="AV380" s="760" t="str">
        <f>IF(AND($BY376&gt;0,AU377=FALSE,AU378=FALSE,AU379=FALSE),"新設に関する措置を選択して下さい","")</f>
        <v/>
      </c>
      <c r="AW380" s="637"/>
      <c r="AX380" s="637"/>
      <c r="AY380" s="637"/>
      <c r="AZ380" s="637"/>
      <c r="BA380" s="637"/>
      <c r="BB380" s="637"/>
      <c r="BC380" s="637"/>
      <c r="BD380" s="637"/>
      <c r="BE380" s="637"/>
      <c r="BF380" s="638"/>
      <c r="BG380" s="639"/>
      <c r="CK380" s="2191"/>
    </row>
    <row r="381" spans="2:89" s="609" customFormat="1" ht="20.100000000000001" customHeight="1">
      <c r="B381" s="2222"/>
      <c r="C381" s="2223"/>
      <c r="D381" s="2223"/>
      <c r="E381" s="2223"/>
      <c r="F381" s="2223"/>
      <c r="G381" s="2223"/>
      <c r="H381" s="2223"/>
      <c r="I381" s="2224"/>
      <c r="J381" s="640" t="b">
        <f>IF(K381=1,TRUE,FALSE)</f>
        <v>0</v>
      </c>
      <c r="K381" s="758"/>
      <c r="L381" s="155"/>
      <c r="M381" s="155"/>
      <c r="N381" s="155"/>
      <c r="O381" s="155"/>
      <c r="P381" s="155"/>
      <c r="Q381" s="155"/>
      <c r="R381" s="155"/>
      <c r="S381" s="155"/>
      <c r="T381" s="155"/>
      <c r="U381" s="155"/>
      <c r="V381" s="640" t="b">
        <f>IF(W381=1,TRUE,FALSE)</f>
        <v>0</v>
      </c>
      <c r="W381" s="758"/>
      <c r="X381" s="155"/>
      <c r="Y381" s="155"/>
      <c r="Z381" s="155"/>
      <c r="AA381" s="155"/>
      <c r="AB381" s="155"/>
      <c r="AC381" s="155"/>
      <c r="AD381" s="155"/>
      <c r="AE381" s="155"/>
      <c r="AF381" s="155"/>
      <c r="AG381" s="155"/>
      <c r="AH381" s="155"/>
      <c r="AI381" s="640" t="b">
        <f>IF(AJ381=1,TRUE,FALSE)</f>
        <v>0</v>
      </c>
      <c r="AJ381" s="758"/>
      <c r="AK381" s="155"/>
      <c r="AL381" s="155"/>
      <c r="AM381" s="155"/>
      <c r="AN381" s="155"/>
      <c r="AO381" s="155"/>
      <c r="AP381" s="155"/>
      <c r="AQ381" s="155"/>
      <c r="AR381" s="155"/>
      <c r="AS381" s="155"/>
      <c r="AT381" s="155"/>
      <c r="AU381" s="646"/>
      <c r="AV381" s="155"/>
      <c r="AW381" s="155"/>
      <c r="AX381" s="155"/>
      <c r="AY381" s="155"/>
      <c r="AZ381" s="155"/>
      <c r="BA381" s="155"/>
      <c r="BB381" s="155"/>
      <c r="BC381" s="155"/>
      <c r="BD381" s="155"/>
      <c r="BE381" s="155"/>
      <c r="BF381" s="617"/>
      <c r="BG381" s="631"/>
      <c r="BX381" s="155"/>
      <c r="BY381" s="582"/>
      <c r="BZ381" s="155"/>
      <c r="CA381" s="155"/>
      <c r="CK381" s="2191"/>
    </row>
    <row r="382" spans="2:89" ht="20.100000000000001" customHeight="1">
      <c r="B382" s="2222"/>
      <c r="C382" s="2223"/>
      <c r="D382" s="2223"/>
      <c r="E382" s="2223"/>
      <c r="F382" s="2223"/>
      <c r="G382" s="2223"/>
      <c r="H382" s="2223"/>
      <c r="I382" s="2224"/>
      <c r="J382" s="640" t="b">
        <f>IF($K381=2,TRUE,FALSE)</f>
        <v>0</v>
      </c>
      <c r="V382" s="640" t="b">
        <f>IF(W381=2,TRUE,FALSE)</f>
        <v>0</v>
      </c>
      <c r="AI382" s="640" t="b">
        <f>IF(AJ381=2,TRUE,FALSE)</f>
        <v>0</v>
      </c>
      <c r="AU382" s="646"/>
      <c r="BF382" s="617"/>
      <c r="BG382" s="639"/>
      <c r="CK382" s="2191"/>
    </row>
    <row r="383" spans="2:89" s="677" customFormat="1" ht="20.100000000000001" customHeight="1">
      <c r="B383" s="2230"/>
      <c r="C383" s="2231"/>
      <c r="D383" s="2231"/>
      <c r="E383" s="2231"/>
      <c r="F383" s="2231"/>
      <c r="G383" s="2231"/>
      <c r="H383" s="2231"/>
      <c r="I383" s="2232"/>
      <c r="J383" s="640" t="b">
        <f>IF($K381=3,TRUE,FALSE)</f>
        <v>0</v>
      </c>
      <c r="K383" s="675"/>
      <c r="L383" s="675"/>
      <c r="M383" s="675"/>
      <c r="N383" s="675"/>
      <c r="O383" s="675"/>
      <c r="P383" s="675"/>
      <c r="Q383" s="675"/>
      <c r="R383" s="675"/>
      <c r="S383" s="675"/>
      <c r="T383" s="675"/>
      <c r="U383" s="675"/>
      <c r="V383" s="640" t="b">
        <f>IF(W381=3,TRUE,FALSE)</f>
        <v>0</v>
      </c>
      <c r="W383" s="675"/>
      <c r="X383" s="675"/>
      <c r="Y383" s="675"/>
      <c r="Z383" s="675"/>
      <c r="AA383" s="675"/>
      <c r="AB383" s="675"/>
      <c r="AC383" s="675"/>
      <c r="AD383" s="675"/>
      <c r="AE383" s="675"/>
      <c r="AF383" s="675"/>
      <c r="AG383" s="675"/>
      <c r="AH383" s="675"/>
      <c r="AI383" s="640" t="b">
        <f>IF(AJ381=3,TRUE,FALSE)</f>
        <v>0</v>
      </c>
      <c r="AJ383" s="675"/>
      <c r="AK383" s="675"/>
      <c r="AL383" s="675"/>
      <c r="AM383" s="675"/>
      <c r="AN383" s="675"/>
      <c r="AO383" s="675"/>
      <c r="AP383" s="675"/>
      <c r="AQ383" s="675"/>
      <c r="AR383" s="675"/>
      <c r="AS383" s="675"/>
      <c r="AT383" s="675"/>
      <c r="AU383" s="646"/>
      <c r="AV383" s="155"/>
      <c r="AW383" s="155"/>
      <c r="AX383" s="155"/>
      <c r="AY383" s="155"/>
      <c r="AZ383" s="155"/>
      <c r="BA383" s="155"/>
      <c r="BB383" s="155"/>
      <c r="BC383" s="155"/>
      <c r="BD383" s="155"/>
      <c r="BE383" s="155"/>
      <c r="BF383" s="617"/>
      <c r="BG383" s="676"/>
      <c r="BX383" s="155"/>
      <c r="BY383" s="582"/>
      <c r="BZ383" s="155"/>
      <c r="CA383" s="155"/>
      <c r="CK383" s="2191"/>
    </row>
    <row r="384" spans="2:89" ht="27" customHeight="1">
      <c r="B384" s="678" t="s">
        <v>239</v>
      </c>
      <c r="C384" s="679"/>
      <c r="D384" s="679"/>
      <c r="E384" s="679"/>
      <c r="F384" s="679"/>
      <c r="G384" s="679"/>
      <c r="H384" s="679"/>
      <c r="I384" s="680"/>
      <c r="V384" s="681"/>
      <c r="AI384" s="681"/>
      <c r="AU384" s="2181" t="s">
        <v>3526</v>
      </c>
      <c r="AV384" s="2182"/>
      <c r="AW384" s="2182"/>
      <c r="AX384" s="2182"/>
      <c r="AY384" s="2182"/>
      <c r="AZ384" s="2182"/>
      <c r="BA384" s="2182"/>
      <c r="BB384" s="2182"/>
      <c r="BC384" s="2182"/>
      <c r="BD384" s="2182"/>
      <c r="BE384" s="2182"/>
      <c r="BF384" s="2215"/>
      <c r="BG384" s="639"/>
      <c r="CK384" s="682"/>
    </row>
    <row r="385" spans="2:89" ht="20.100000000000001" customHeight="1">
      <c r="B385" s="683"/>
      <c r="J385" s="646"/>
      <c r="V385" s="646"/>
      <c r="AI385" s="646"/>
      <c r="AT385" s="684" t="str">
        <f>IF(AND(AU385=FALSE,AU386=FALSE),IF(#REF!=1,"必ずどちらかを選択して下さい。⇒",""),IF(AND(AU385=TRUE,AU386=TRUE),"チェックを入れられるのはいずれか一方です。⇒",""))</f>
        <v/>
      </c>
      <c r="AU385" s="685" t="b">
        <f>IF($AV$385=1,TRUE,FALSE)</f>
        <v>1</v>
      </c>
      <c r="AV385" s="758">
        <v>1</v>
      </c>
      <c r="BF385" s="617"/>
      <c r="BG385" s="639"/>
      <c r="CK385" s="682"/>
    </row>
    <row r="386" spans="2:89" ht="20.100000000000001" customHeight="1" thickBot="1">
      <c r="B386" s="686"/>
      <c r="C386" s="687"/>
      <c r="D386" s="687"/>
      <c r="E386" s="687"/>
      <c r="F386" s="687"/>
      <c r="G386" s="687"/>
      <c r="H386" s="687"/>
      <c r="I386" s="688"/>
      <c r="J386" s="583"/>
      <c r="K386" s="583"/>
      <c r="L386" s="583"/>
      <c r="M386" s="583"/>
      <c r="N386" s="583"/>
      <c r="O386" s="583"/>
      <c r="P386" s="583"/>
      <c r="Q386" s="583"/>
      <c r="R386" s="583"/>
      <c r="S386" s="583"/>
      <c r="T386" s="583"/>
      <c r="U386" s="583"/>
      <c r="V386" s="689"/>
      <c r="W386" s="583"/>
      <c r="X386" s="583"/>
      <c r="Y386" s="583"/>
      <c r="Z386" s="583"/>
      <c r="AA386" s="583"/>
      <c r="AB386" s="583"/>
      <c r="AC386" s="583"/>
      <c r="AD386" s="583"/>
      <c r="AE386" s="583"/>
      <c r="AF386" s="583"/>
      <c r="AG386" s="583"/>
      <c r="AH386" s="583"/>
      <c r="AI386" s="689"/>
      <c r="AJ386" s="583"/>
      <c r="AK386" s="583"/>
      <c r="AL386" s="583"/>
      <c r="AM386" s="583"/>
      <c r="AN386" s="583"/>
      <c r="AO386" s="583"/>
      <c r="AP386" s="583"/>
      <c r="AQ386" s="583"/>
      <c r="AR386" s="583"/>
      <c r="AS386" s="583"/>
      <c r="AT386" s="583"/>
      <c r="AU386" s="640" t="b">
        <f>IF($AV$385=2,TRUE,FALSE)</f>
        <v>0</v>
      </c>
      <c r="AV386" s="583"/>
      <c r="AW386" s="583"/>
      <c r="AX386" s="583"/>
      <c r="AY386" s="583"/>
      <c r="AZ386" s="583"/>
      <c r="BA386" s="583"/>
      <c r="BB386" s="583"/>
      <c r="BC386" s="583"/>
      <c r="BD386" s="583"/>
      <c r="BE386" s="583"/>
      <c r="BF386" s="690"/>
      <c r="BG386" s="639"/>
      <c r="CK386" s="682"/>
    </row>
    <row r="387" spans="2:89" ht="36.75" customHeight="1">
      <c r="B387" s="2184" t="s">
        <v>257</v>
      </c>
      <c r="C387" s="2185"/>
      <c r="D387" s="2185"/>
      <c r="E387" s="2185"/>
      <c r="F387" s="2185"/>
      <c r="G387" s="2185"/>
      <c r="H387" s="2185"/>
      <c r="I387" s="2186"/>
      <c r="J387" s="2187" t="s">
        <v>249</v>
      </c>
      <c r="K387" s="2188"/>
      <c r="L387" s="2188"/>
      <c r="M387" s="2188"/>
      <c r="N387" s="2188"/>
      <c r="O387" s="2188"/>
      <c r="P387" s="2188"/>
      <c r="Q387" s="2188"/>
      <c r="R387" s="2188"/>
      <c r="S387" s="2188"/>
      <c r="T387" s="2188"/>
      <c r="U387" s="2189"/>
      <c r="V387" s="2187" t="s">
        <v>250</v>
      </c>
      <c r="W387" s="2188"/>
      <c r="X387" s="2188"/>
      <c r="Y387" s="2188"/>
      <c r="Z387" s="2188"/>
      <c r="AA387" s="2188"/>
      <c r="AB387" s="2188"/>
      <c r="AC387" s="2188"/>
      <c r="AD387" s="2188"/>
      <c r="AE387" s="2188"/>
      <c r="AF387" s="2188"/>
      <c r="AG387" s="2188"/>
      <c r="AH387" s="2189"/>
      <c r="AI387" s="2187" t="s">
        <v>251</v>
      </c>
      <c r="AJ387" s="2188"/>
      <c r="AK387" s="2188"/>
      <c r="AL387" s="2188"/>
      <c r="AM387" s="2188"/>
      <c r="AN387" s="2188"/>
      <c r="AO387" s="2188"/>
      <c r="AP387" s="2188"/>
      <c r="AQ387" s="2188"/>
      <c r="AR387" s="2188"/>
      <c r="AS387" s="2188"/>
      <c r="AT387" s="2189"/>
      <c r="AU387" s="2187" t="s">
        <v>3527</v>
      </c>
      <c r="AV387" s="2188"/>
      <c r="AW387" s="2188"/>
      <c r="AX387" s="2188"/>
      <c r="AY387" s="2188"/>
      <c r="AZ387" s="2188"/>
      <c r="BA387" s="2188"/>
      <c r="BB387" s="2188"/>
      <c r="BC387" s="2188"/>
      <c r="BD387" s="2188"/>
      <c r="BE387" s="2188"/>
      <c r="BF387" s="2190"/>
      <c r="BG387" s="639"/>
      <c r="CK387" s="2191" t="str">
        <f>IF(OR(BZ389&gt;0,'STEP１（第１入力頁）'!E14="工場等"),"","←該当しない場合は、下の該当なしボタンを押して下さい。")</f>
        <v/>
      </c>
    </row>
    <row r="388" spans="2:89" ht="25.35" customHeight="1">
      <c r="B388" s="2225"/>
      <c r="C388" s="2226"/>
      <c r="D388" s="2226"/>
      <c r="E388" s="2226"/>
      <c r="F388" s="2226"/>
      <c r="G388" s="2226"/>
      <c r="H388" s="2226"/>
      <c r="I388" s="2227"/>
      <c r="J388" s="634" t="s">
        <v>227</v>
      </c>
      <c r="K388" s="674"/>
      <c r="L388" s="674"/>
      <c r="M388" s="674"/>
      <c r="N388" s="674"/>
      <c r="O388" s="674"/>
      <c r="P388" s="674"/>
      <c r="Q388" s="674"/>
      <c r="R388" s="674"/>
      <c r="S388" s="674"/>
      <c r="T388" s="674"/>
      <c r="U388" s="674"/>
      <c r="V388" s="2198" t="s">
        <v>235</v>
      </c>
      <c r="W388" s="2199"/>
      <c r="X388" s="2199"/>
      <c r="Y388" s="2199"/>
      <c r="Z388" s="2199"/>
      <c r="AA388" s="2199"/>
      <c r="AB388" s="2199"/>
      <c r="AC388" s="2199"/>
      <c r="AD388" s="2199"/>
      <c r="AE388" s="2199"/>
      <c r="AF388" s="2199"/>
      <c r="AG388" s="2199"/>
      <c r="AH388" s="2200"/>
      <c r="AI388" s="2198" t="s">
        <v>236</v>
      </c>
      <c r="AJ388" s="2199"/>
      <c r="AK388" s="2199"/>
      <c r="AL388" s="2199"/>
      <c r="AM388" s="2199"/>
      <c r="AN388" s="2199"/>
      <c r="AO388" s="2199"/>
      <c r="AP388" s="2199"/>
      <c r="AQ388" s="2199"/>
      <c r="AR388" s="2199"/>
      <c r="AS388" s="2199"/>
      <c r="AT388" s="2200"/>
      <c r="AU388" s="759"/>
      <c r="AV388" s="637"/>
      <c r="AW388" s="637"/>
      <c r="AX388" s="637"/>
      <c r="AY388" s="637"/>
      <c r="AZ388" s="637"/>
      <c r="BA388" s="637"/>
      <c r="BB388" s="637"/>
      <c r="BC388" s="637"/>
      <c r="BD388" s="637"/>
      <c r="BE388" s="637"/>
      <c r="BF388" s="638"/>
      <c r="BG388" s="639"/>
      <c r="BL388" s="615">
        <f>COUNTIF(J389:J391,"true")</f>
        <v>0</v>
      </c>
      <c r="BS388" s="615">
        <f>COUNTIF(V389:V391,"true")</f>
        <v>0</v>
      </c>
      <c r="BT388" s="615">
        <f>COUNTIF(AI389:AI391,"true")</f>
        <v>0</v>
      </c>
      <c r="BX388" s="615">
        <f>COUNTIF(AU388:AU391,"true")</f>
        <v>0</v>
      </c>
      <c r="BY388" s="632">
        <f>SUM(BL388:BX388)</f>
        <v>0</v>
      </c>
      <c r="CK388" s="2191"/>
    </row>
    <row r="389" spans="2:89" ht="20.100000000000001" customHeight="1">
      <c r="B389" s="2225"/>
      <c r="C389" s="2226"/>
      <c r="D389" s="2226"/>
      <c r="E389" s="2226"/>
      <c r="F389" s="2226"/>
      <c r="G389" s="2226"/>
      <c r="H389" s="2226"/>
      <c r="I389" s="2227"/>
      <c r="J389" s="640" t="b">
        <f>IF(K389=1,TRUE,FALSE)</f>
        <v>0</v>
      </c>
      <c r="K389" s="758"/>
      <c r="N389" s="642" t="str">
        <f>IF(AND($BY388&gt;0,J389=FALSE,J390=FALSE,J391=FALSE),"設定状況を選択して下さい",IF(AND(J390=TRUE,R390=""),"進捗状況%を記入して下さい。",""))</f>
        <v/>
      </c>
      <c r="V389" s="640" t="b">
        <f>IF(W389=1,TRUE,FALSE)</f>
        <v>0</v>
      </c>
      <c r="W389" s="758"/>
      <c r="Z389" s="642" t="str">
        <f>IF(AND($BY388&gt;0,V389=FALSE,V390=FALSE,V391=FALSE),"設定状況を選択して下さい",IF(AND(V390=TRUE,AE390=""),"進捗状況%を記入して下さい。",""))</f>
        <v/>
      </c>
      <c r="AI389" s="640" t="b">
        <f>IF(AJ389=1,TRUE,FALSE)</f>
        <v>0</v>
      </c>
      <c r="AJ389" s="758"/>
      <c r="AM389" s="642" t="str">
        <f>IF(AND($BY388&gt;0,AI389=FALSE,AI390=FALSE,AI391=FALSE),"設定状況を選択して下さい",IF(AND(AI390=TRUE,AQ390=""),"進捗状況%を記入して下さい。",""))</f>
        <v/>
      </c>
      <c r="AU389" s="640" t="b">
        <f>IF(AU388=1,TRUE,FALSE)</f>
        <v>0</v>
      </c>
      <c r="BF389" s="617"/>
      <c r="BG389" s="639"/>
      <c r="BL389" s="615">
        <f>COUNTIF(J393:J395,"true")</f>
        <v>0</v>
      </c>
      <c r="BS389" s="615">
        <f>COUNTIF(V393:V395,"true")</f>
        <v>0</v>
      </c>
      <c r="BT389" s="615">
        <f>COUNTIF(AI393:AI395,"true")</f>
        <v>0</v>
      </c>
      <c r="BY389" s="632">
        <f>SUM(BL389:BX389)</f>
        <v>0</v>
      </c>
      <c r="BZ389" s="615">
        <f>SUM(BY388,BY389)</f>
        <v>0</v>
      </c>
      <c r="CK389" s="2191"/>
    </row>
    <row r="390" spans="2:89" s="609" customFormat="1" ht="20.100000000000001" customHeight="1">
      <c r="B390" s="2228"/>
      <c r="C390" s="1834"/>
      <c r="D390" s="1834"/>
      <c r="E390" s="1834"/>
      <c r="F390" s="1834"/>
      <c r="G390" s="1834"/>
      <c r="H390" s="1834"/>
      <c r="I390" s="2229"/>
      <c r="J390" s="640" t="b">
        <f>IF($K389=2,TRUE,FALSE)</f>
        <v>0</v>
      </c>
      <c r="K390" s="155"/>
      <c r="L390" s="155"/>
      <c r="M390" s="155"/>
      <c r="N390" s="155"/>
      <c r="O390" s="155"/>
      <c r="P390" s="155"/>
      <c r="Q390" s="643" t="s">
        <v>230</v>
      </c>
      <c r="R390" s="2174"/>
      <c r="S390" s="2174"/>
      <c r="T390" s="643" t="s">
        <v>229</v>
      </c>
      <c r="U390" s="155"/>
      <c r="V390" s="640" t="b">
        <f>IF(W389=2,TRUE,FALSE)</f>
        <v>0</v>
      </c>
      <c r="W390" s="155"/>
      <c r="X390" s="155"/>
      <c r="Y390" s="155"/>
      <c r="Z390" s="155"/>
      <c r="AA390" s="155"/>
      <c r="AB390" s="155"/>
      <c r="AC390" s="155"/>
      <c r="AD390" s="643" t="s">
        <v>230</v>
      </c>
      <c r="AE390" s="2174">
        <v>12</v>
      </c>
      <c r="AF390" s="2174"/>
      <c r="AG390" s="643" t="s">
        <v>229</v>
      </c>
      <c r="AH390" s="155"/>
      <c r="AI390" s="640" t="b">
        <f>IF(AJ389=2,TRUE,FALSE)</f>
        <v>0</v>
      </c>
      <c r="AJ390" s="155"/>
      <c r="AK390" s="155"/>
      <c r="AL390" s="155"/>
      <c r="AM390" s="155"/>
      <c r="AN390" s="155"/>
      <c r="AO390" s="155"/>
      <c r="AP390" s="643" t="s">
        <v>230</v>
      </c>
      <c r="AQ390" s="2174">
        <v>13</v>
      </c>
      <c r="AR390" s="2174"/>
      <c r="AS390" s="643" t="s">
        <v>229</v>
      </c>
      <c r="AT390" s="155"/>
      <c r="AU390" s="640" t="b">
        <f>IF(AU388=2,TRUE,FALSE)</f>
        <v>0</v>
      </c>
      <c r="AV390" s="155"/>
      <c r="AW390" s="155"/>
      <c r="AX390" s="155"/>
      <c r="AY390" s="155"/>
      <c r="AZ390" s="155"/>
      <c r="BA390" s="155"/>
      <c r="BB390" s="155"/>
      <c r="BC390" s="155"/>
      <c r="BD390" s="155"/>
      <c r="BE390" s="155"/>
      <c r="BF390" s="617"/>
      <c r="BG390" s="631"/>
      <c r="BX390" s="155"/>
      <c r="BY390" s="582"/>
      <c r="BZ390" s="155"/>
      <c r="CA390" s="155"/>
      <c r="CK390" s="2191"/>
    </row>
    <row r="391" spans="2:89" ht="20.100000000000001" customHeight="1">
      <c r="B391" s="2236" t="str">
        <f>IF(OR(BL388&gt;1,BS388&gt;1,BT388&gt;1,BX388&gt;1,BL389&gt;1,BS389&gt;1,BT389&gt;1,BX389&gt;1),"レ印は各項目ごとにそれぞれ一つだけ選択して下さい","")</f>
        <v/>
      </c>
      <c r="C391" s="2237"/>
      <c r="D391" s="2237"/>
      <c r="E391" s="2237"/>
      <c r="F391" s="2237"/>
      <c r="G391" s="2237"/>
      <c r="H391" s="2237"/>
      <c r="I391" s="2238"/>
      <c r="J391" s="640" t="b">
        <f>IF($K389=3,TRUE,FALSE)</f>
        <v>0</v>
      </c>
      <c r="N391" s="642" t="str">
        <f>IF(OR(J389=TRUE,J390=TRUE),IF(AND(J393=FALSE,J394=FALSE,J395=FALSE),"実施状況↓を選択して下さい",""),"")</f>
        <v/>
      </c>
      <c r="V391" s="640" t="b">
        <f>IF(W389=3,TRUE,FALSE)</f>
        <v>0</v>
      </c>
      <c r="Z391" s="642" t="str">
        <f>IF(OR(V389=TRUE,V390=TRUE),IF(AND(V393=FALSE,V394=FALSE,V395=FALSE),"実施状況↓を選択して下さい",""),"")</f>
        <v/>
      </c>
      <c r="AI391" s="640" t="b">
        <f>IF(AJ389=3,TRUE,FALSE)</f>
        <v>0</v>
      </c>
      <c r="AM391" s="642" t="str">
        <f>IF(OR(AI389=TRUE,AI390=TRUE),IF(AND(AI393=FALSE,AI394=FALSE,AI395=FALSE),"実施状況↓を選択して下さい",""),"")</f>
        <v/>
      </c>
      <c r="AU391" s="640" t="b">
        <f>IF(AU388=3,TRUE,FALSE)</f>
        <v>0</v>
      </c>
      <c r="BF391" s="617"/>
      <c r="BG391" s="639"/>
      <c r="CK391" s="2191"/>
    </row>
    <row r="392" spans="2:89" s="677" customFormat="1" ht="25.35" customHeight="1">
      <c r="B392" s="2236"/>
      <c r="C392" s="2237"/>
      <c r="D392" s="2237"/>
      <c r="E392" s="2237"/>
      <c r="F392" s="2237"/>
      <c r="G392" s="2237"/>
      <c r="H392" s="2237"/>
      <c r="I392" s="2238"/>
      <c r="J392" s="2175" t="s">
        <v>228</v>
      </c>
      <c r="K392" s="2176"/>
      <c r="L392" s="2176"/>
      <c r="M392" s="2176"/>
      <c r="N392" s="2176"/>
      <c r="O392" s="2176"/>
      <c r="P392" s="2176"/>
      <c r="Q392" s="2176"/>
      <c r="R392" s="2176"/>
      <c r="S392" s="2176"/>
      <c r="T392" s="2176"/>
      <c r="U392" s="2177"/>
      <c r="V392" s="2175" t="s">
        <v>237</v>
      </c>
      <c r="W392" s="2176"/>
      <c r="X392" s="2176"/>
      <c r="Y392" s="2176"/>
      <c r="Z392" s="2176"/>
      <c r="AA392" s="2176"/>
      <c r="AB392" s="2176"/>
      <c r="AC392" s="2176"/>
      <c r="AD392" s="2176"/>
      <c r="AE392" s="2176"/>
      <c r="AF392" s="2176"/>
      <c r="AG392" s="2176"/>
      <c r="AH392" s="2176"/>
      <c r="AI392" s="2175" t="s">
        <v>238</v>
      </c>
      <c r="AJ392" s="2176"/>
      <c r="AK392" s="2176"/>
      <c r="AL392" s="2176"/>
      <c r="AM392" s="2176"/>
      <c r="AN392" s="2176"/>
      <c r="AO392" s="2176"/>
      <c r="AP392" s="2176"/>
      <c r="AQ392" s="2176"/>
      <c r="AR392" s="2176"/>
      <c r="AS392" s="2176"/>
      <c r="AT392" s="2177"/>
      <c r="AU392" s="644"/>
      <c r="AV392" s="760" t="str">
        <f>IF(AND($BY388&gt;0,AU389=FALSE,AU390=FALSE,AU391=FALSE),"新設に関する措置を選択して下さい","")</f>
        <v/>
      </c>
      <c r="AW392" s="637"/>
      <c r="AX392" s="637"/>
      <c r="AY392" s="637"/>
      <c r="AZ392" s="637"/>
      <c r="BA392" s="637"/>
      <c r="BB392" s="637"/>
      <c r="BC392" s="637"/>
      <c r="BD392" s="637"/>
      <c r="BE392" s="637"/>
      <c r="BF392" s="638"/>
      <c r="BG392" s="676" t="s">
        <v>6301</v>
      </c>
      <c r="BX392" s="155"/>
      <c r="BY392" s="582"/>
      <c r="BZ392" s="155"/>
      <c r="CA392" s="155"/>
      <c r="CK392" s="2191"/>
    </row>
    <row r="393" spans="2:89" ht="20.100000000000001" customHeight="1">
      <c r="B393" s="2236"/>
      <c r="C393" s="2237"/>
      <c r="D393" s="2237"/>
      <c r="E393" s="2237"/>
      <c r="F393" s="2237"/>
      <c r="G393" s="2237"/>
      <c r="H393" s="2237"/>
      <c r="I393" s="2238"/>
      <c r="J393" s="640" t="b">
        <f>IF(K393=1,TRUE,FALSE)</f>
        <v>0</v>
      </c>
      <c r="K393" s="758"/>
      <c r="V393" s="640" t="b">
        <f>IF(W393=1,TRUE,FALSE)</f>
        <v>0</v>
      </c>
      <c r="W393" s="758"/>
      <c r="AI393" s="640" t="b">
        <f>IF(AJ393=1,TRUE,FALSE)</f>
        <v>0</v>
      </c>
      <c r="AJ393" s="758"/>
      <c r="AU393" s="646"/>
      <c r="BF393" s="617"/>
      <c r="BG393" s="639"/>
      <c r="CK393" s="2191"/>
    </row>
    <row r="394" spans="2:89" ht="20.100000000000001" customHeight="1">
      <c r="B394" s="2239"/>
      <c r="C394" s="2240"/>
      <c r="D394" s="2240"/>
      <c r="E394" s="2240"/>
      <c r="F394" s="2240"/>
      <c r="G394" s="2240"/>
      <c r="H394" s="2240"/>
      <c r="I394" s="2241"/>
      <c r="J394" s="640" t="b">
        <f>IF($K393=2,TRUE,FALSE)</f>
        <v>0</v>
      </c>
      <c r="V394" s="640" t="b">
        <f>IF(W393=2,TRUE,FALSE)</f>
        <v>0</v>
      </c>
      <c r="AI394" s="640" t="b">
        <f>IF(AJ393=2,TRUE,FALSE)</f>
        <v>0</v>
      </c>
      <c r="AU394" s="646"/>
      <c r="BF394" s="617"/>
      <c r="BG394" s="639"/>
      <c r="CK394" s="2191"/>
    </row>
    <row r="395" spans="2:89" ht="20.100000000000001" customHeight="1">
      <c r="B395" s="2239"/>
      <c r="C395" s="2240"/>
      <c r="D395" s="2240"/>
      <c r="E395" s="2240"/>
      <c r="F395" s="2240"/>
      <c r="G395" s="2240"/>
      <c r="H395" s="2240"/>
      <c r="I395" s="2241"/>
      <c r="J395" s="640" t="b">
        <f>IF($K393=3,TRUE,FALSE)</f>
        <v>0</v>
      </c>
      <c r="V395" s="640" t="b">
        <f>IF(W393=3,TRUE,FALSE)</f>
        <v>0</v>
      </c>
      <c r="AI395" s="640" t="b">
        <f>IF(AJ393=3,TRUE,FALSE)</f>
        <v>0</v>
      </c>
      <c r="AU395" s="646"/>
      <c r="BF395" s="617"/>
      <c r="BG395" s="639"/>
      <c r="CK395" s="2191"/>
    </row>
    <row r="396" spans="2:89" s="609" customFormat="1" ht="27" customHeight="1">
      <c r="B396" s="2178" t="s">
        <v>6303</v>
      </c>
      <c r="C396" s="2179"/>
      <c r="D396" s="2179"/>
      <c r="E396" s="2179"/>
      <c r="F396" s="2179"/>
      <c r="G396" s="2179"/>
      <c r="H396" s="2179"/>
      <c r="I396" s="2180"/>
      <c r="J396" s="652"/>
      <c r="K396" s="647"/>
      <c r="L396" s="647"/>
      <c r="M396" s="647"/>
      <c r="N396" s="647"/>
      <c r="O396" s="647"/>
      <c r="P396" s="647"/>
      <c r="Q396" s="647"/>
      <c r="R396" s="647"/>
      <c r="S396" s="647"/>
      <c r="T396" s="647"/>
      <c r="U396" s="648"/>
      <c r="V396" s="652"/>
      <c r="W396" s="647"/>
      <c r="X396" s="647"/>
      <c r="Y396" s="647"/>
      <c r="Z396" s="647"/>
      <c r="AA396" s="647"/>
      <c r="AB396" s="647"/>
      <c r="AC396" s="647"/>
      <c r="AD396" s="647"/>
      <c r="AE396" s="647"/>
      <c r="AF396" s="647"/>
      <c r="AG396" s="647"/>
      <c r="AH396" s="648"/>
      <c r="AI396" s="2201" t="s">
        <v>4317</v>
      </c>
      <c r="AJ396" s="2202"/>
      <c r="AK396" s="2202"/>
      <c r="AL396" s="2202"/>
      <c r="AM396" s="2202"/>
      <c r="AN396" s="2202"/>
      <c r="AO396" s="2202"/>
      <c r="AP396" s="2202"/>
      <c r="AQ396" s="2202"/>
      <c r="AR396" s="2202"/>
      <c r="AS396" s="2202"/>
      <c r="AT396" s="2203"/>
      <c r="AU396" s="652"/>
      <c r="AV396" s="647"/>
      <c r="AW396" s="647"/>
      <c r="AX396" s="647"/>
      <c r="AY396" s="647"/>
      <c r="AZ396" s="647"/>
      <c r="BA396" s="647"/>
      <c r="BB396" s="647"/>
      <c r="BC396" s="647"/>
      <c r="BD396" s="647"/>
      <c r="BE396" s="647"/>
      <c r="BF396" s="653"/>
      <c r="BG396" s="631"/>
      <c r="BT396" s="155"/>
      <c r="BU396" s="155"/>
      <c r="BV396" s="155"/>
      <c r="BW396" s="155"/>
      <c r="BX396" s="155"/>
      <c r="BY396" s="582"/>
      <c r="BZ396" s="155"/>
      <c r="CA396" s="155"/>
      <c r="CK396" s="2204" t="str">
        <f>IF(OR(BZ398&gt;0,'STEP１（第１入力頁）'!E14="工場等"),"","←該当しない場合は、下の該当なしボタンを押して下さい。")</f>
        <v/>
      </c>
    </row>
    <row r="397" spans="2:89" s="655" customFormat="1" ht="25.35" customHeight="1">
      <c r="B397" s="2205" t="str">
        <f>IF(OR(BL389&gt;1,BS389&gt;1,BT389&gt;1,BX389&gt;1,BL397&gt;1,BS397&gt;1,BT397&gt;1,BX397&gt;1),"レ印は各項目ごとにそれぞれ一つだけ選択して下さい","")</f>
        <v/>
      </c>
      <c r="C397" s="2206"/>
      <c r="D397" s="2206"/>
      <c r="E397" s="2206"/>
      <c r="F397" s="2206"/>
      <c r="G397" s="2206"/>
      <c r="H397" s="2206"/>
      <c r="I397" s="2207"/>
      <c r="J397" s="871"/>
      <c r="K397" s="872"/>
      <c r="L397" s="872"/>
      <c r="M397" s="872"/>
      <c r="N397" s="872"/>
      <c r="O397" s="872"/>
      <c r="P397" s="872"/>
      <c r="Q397" s="872"/>
      <c r="R397" s="872"/>
      <c r="S397" s="872"/>
      <c r="T397" s="872"/>
      <c r="U397" s="872"/>
      <c r="V397" s="873"/>
      <c r="W397" s="874"/>
      <c r="X397" s="874"/>
      <c r="Y397" s="874"/>
      <c r="Z397" s="874"/>
      <c r="AA397" s="874"/>
      <c r="AB397" s="874"/>
      <c r="AC397" s="874"/>
      <c r="AD397" s="874"/>
      <c r="AE397" s="874"/>
      <c r="AF397" s="874"/>
      <c r="AG397" s="874"/>
      <c r="AH397" s="875"/>
      <c r="AI397" s="2208" t="s">
        <v>4492</v>
      </c>
      <c r="AJ397" s="2209"/>
      <c r="AK397" s="2209"/>
      <c r="AL397" s="2209"/>
      <c r="AM397" s="2209"/>
      <c r="AN397" s="2209"/>
      <c r="AO397" s="2209"/>
      <c r="AP397" s="2209"/>
      <c r="AQ397" s="2209"/>
      <c r="AR397" s="2209"/>
      <c r="AS397" s="2209"/>
      <c r="AT397" s="2210"/>
      <c r="AU397" s="868"/>
      <c r="AV397" s="869"/>
      <c r="AW397" s="869"/>
      <c r="AX397" s="869"/>
      <c r="AY397" s="869"/>
      <c r="AZ397" s="869"/>
      <c r="BA397" s="869"/>
      <c r="BB397" s="869"/>
      <c r="BC397" s="869"/>
      <c r="BD397" s="869"/>
      <c r="BE397" s="869"/>
      <c r="BF397" s="870"/>
      <c r="BG397" s="654"/>
      <c r="BT397" s="615">
        <f>COUNTIF(AI398:AI400,"true")</f>
        <v>0</v>
      </c>
      <c r="BU397" s="615"/>
      <c r="BV397" s="615"/>
      <c r="BW397" s="615"/>
      <c r="BX397" s="615"/>
      <c r="BY397" s="632">
        <f>SUM(BL397:BX397)</f>
        <v>0</v>
      </c>
      <c r="BZ397" s="615">
        <f>SUM(BY397,BY398)</f>
        <v>0</v>
      </c>
      <c r="CA397" s="656"/>
      <c r="CK397" s="2204"/>
    </row>
    <row r="398" spans="2:89" s="609" customFormat="1" ht="20.100000000000001" customHeight="1">
      <c r="B398" s="2205"/>
      <c r="C398" s="2206"/>
      <c r="D398" s="2206"/>
      <c r="E398" s="2206"/>
      <c r="F398" s="2206"/>
      <c r="G398" s="2206"/>
      <c r="H398" s="2206"/>
      <c r="I398" s="2207"/>
      <c r="J398" s="657"/>
      <c r="K398" s="78"/>
      <c r="L398" s="78"/>
      <c r="M398" s="78"/>
      <c r="N398" s="658"/>
      <c r="O398" s="78"/>
      <c r="P398" s="78"/>
      <c r="Q398" s="78"/>
      <c r="R398" s="78"/>
      <c r="S398" s="78"/>
      <c r="T398" s="78"/>
      <c r="U398" s="78"/>
      <c r="V398" s="657"/>
      <c r="W398" s="78"/>
      <c r="X398" s="78"/>
      <c r="Y398" s="78"/>
      <c r="Z398" s="658"/>
      <c r="AA398" s="78"/>
      <c r="AB398" s="78"/>
      <c r="AC398" s="78"/>
      <c r="AD398" s="78"/>
      <c r="AE398" s="78"/>
      <c r="AF398" s="78"/>
      <c r="AG398" s="78"/>
      <c r="AH398" s="659"/>
      <c r="AI398" s="660" t="b">
        <f>IF(AJ398=1,TRUE,FALSE)</f>
        <v>0</v>
      </c>
      <c r="AJ398" s="754"/>
      <c r="AK398" s="78"/>
      <c r="AL398" s="78"/>
      <c r="AM398" s="753" t="str">
        <f>IF(AND($BY389&gt;0,AI398=FALSE,AI399=FALSE,AI400=FALSE),"設定状況を選択して下さい",IF(AND(AI399=TRUE,AQ399=""),"進捗状況%を記入して下さい。",""))</f>
        <v/>
      </c>
      <c r="AN398" s="78"/>
      <c r="AO398" s="78"/>
      <c r="AP398" s="78"/>
      <c r="AQ398" s="78"/>
      <c r="AR398" s="78"/>
      <c r="AS398" s="78"/>
      <c r="AT398" s="78"/>
      <c r="AU398" s="660" t="b">
        <f>IF(AU397=1,TRUE,FALSE)</f>
        <v>0</v>
      </c>
      <c r="AV398" s="78"/>
      <c r="AW398" s="78"/>
      <c r="AX398" s="78"/>
      <c r="AY398" s="78"/>
      <c r="AZ398" s="78"/>
      <c r="BA398" s="78"/>
      <c r="BB398" s="78"/>
      <c r="BC398" s="78"/>
      <c r="BD398" s="78"/>
      <c r="BE398" s="78"/>
      <c r="BF398" s="661"/>
      <c r="BG398" s="631"/>
      <c r="BL398" s="615">
        <f>COUNTIF(J402:J404,"true")</f>
        <v>0</v>
      </c>
      <c r="BM398" s="155"/>
      <c r="BN398" s="155"/>
      <c r="BO398" s="155"/>
      <c r="BP398" s="155"/>
      <c r="BQ398" s="155"/>
      <c r="BR398" s="155"/>
      <c r="BS398" s="615">
        <f>COUNTIF(V402:V404,"true")</f>
        <v>0</v>
      </c>
      <c r="BT398" s="615">
        <f>COUNTIF(AI402:AI404,"true")</f>
        <v>0</v>
      </c>
      <c r="BU398" s="615"/>
      <c r="BV398" s="615"/>
      <c r="BW398" s="615"/>
      <c r="BX398" s="615"/>
      <c r="BY398" s="632">
        <f>SUM(BL398:BX398)</f>
        <v>0</v>
      </c>
      <c r="BZ398" s="615">
        <f>SUM(BY397,BY398)</f>
        <v>0</v>
      </c>
      <c r="CA398" s="155"/>
      <c r="CK398" s="2204"/>
    </row>
    <row r="399" spans="2:89" s="609" customFormat="1" ht="20.100000000000001" customHeight="1">
      <c r="B399" s="2205"/>
      <c r="C399" s="2206"/>
      <c r="D399" s="2206"/>
      <c r="E399" s="2206"/>
      <c r="F399" s="2206"/>
      <c r="G399" s="2206"/>
      <c r="H399" s="2206"/>
      <c r="I399" s="2207"/>
      <c r="J399" s="657"/>
      <c r="K399" s="78"/>
      <c r="L399" s="78"/>
      <c r="M399" s="78"/>
      <c r="N399" s="78"/>
      <c r="O399" s="78"/>
      <c r="P399" s="78"/>
      <c r="Q399" s="78"/>
      <c r="R399" s="78"/>
      <c r="S399" s="78"/>
      <c r="T399" s="78"/>
      <c r="U399" s="78"/>
      <c r="V399" s="657"/>
      <c r="W399" s="78"/>
      <c r="X399" s="78"/>
      <c r="Y399" s="78"/>
      <c r="Z399" s="78"/>
      <c r="AA399" s="78"/>
      <c r="AB399" s="78"/>
      <c r="AC399" s="78"/>
      <c r="AD399" s="78"/>
      <c r="AE399" s="78"/>
      <c r="AF399" s="78"/>
      <c r="AG399" s="78"/>
      <c r="AH399" s="659"/>
      <c r="AI399" s="660" t="b">
        <f>IF(AJ398=2,TRUE,FALSE)</f>
        <v>0</v>
      </c>
      <c r="AJ399" s="78"/>
      <c r="AK399" s="78"/>
      <c r="AL399" s="78"/>
      <c r="AM399" s="78"/>
      <c r="AN399" s="78"/>
      <c r="AO399" s="78"/>
      <c r="AP399" s="78" t="s">
        <v>230</v>
      </c>
      <c r="AQ399" s="2211"/>
      <c r="AR399" s="2211"/>
      <c r="AS399" s="78" t="s">
        <v>229</v>
      </c>
      <c r="AT399" s="78"/>
      <c r="AU399" s="660" t="b">
        <f>IF(AU397=2,TRUE,FALSE)</f>
        <v>0</v>
      </c>
      <c r="AV399" s="78"/>
      <c r="AW399" s="78"/>
      <c r="AX399" s="78"/>
      <c r="AY399" s="78"/>
      <c r="AZ399" s="78"/>
      <c r="BA399" s="78"/>
      <c r="BB399" s="78"/>
      <c r="BC399" s="78"/>
      <c r="BD399" s="78"/>
      <c r="BE399" s="78"/>
      <c r="BF399" s="661"/>
      <c r="BG399" s="631"/>
      <c r="BX399" s="155"/>
      <c r="BY399" s="582"/>
      <c r="BZ399" s="155"/>
      <c r="CA399" s="155"/>
      <c r="CK399" s="2204"/>
    </row>
    <row r="400" spans="2:89" s="609" customFormat="1" ht="20.100000000000001" customHeight="1">
      <c r="B400" s="2205"/>
      <c r="C400" s="2206"/>
      <c r="D400" s="2206"/>
      <c r="E400" s="2206"/>
      <c r="F400" s="2206"/>
      <c r="G400" s="2206"/>
      <c r="H400" s="2206"/>
      <c r="I400" s="2207"/>
      <c r="J400" s="657"/>
      <c r="K400" s="78"/>
      <c r="L400" s="78"/>
      <c r="M400" s="78"/>
      <c r="N400" s="658"/>
      <c r="O400" s="78"/>
      <c r="P400" s="78"/>
      <c r="Q400" s="78"/>
      <c r="R400" s="78"/>
      <c r="S400" s="78"/>
      <c r="T400" s="78"/>
      <c r="U400" s="78"/>
      <c r="V400" s="657"/>
      <c r="W400" s="78"/>
      <c r="X400" s="78"/>
      <c r="Y400" s="78"/>
      <c r="Z400" s="658"/>
      <c r="AA400" s="78"/>
      <c r="AB400" s="78"/>
      <c r="AC400" s="78"/>
      <c r="AD400" s="78"/>
      <c r="AE400" s="78"/>
      <c r="AF400" s="78"/>
      <c r="AG400" s="78"/>
      <c r="AH400" s="659"/>
      <c r="AI400" s="660" t="b">
        <f>IF(AJ398=3,TRUE,FALSE)</f>
        <v>0</v>
      </c>
      <c r="AJ400" s="78"/>
      <c r="AK400" s="78"/>
      <c r="AL400" s="78"/>
      <c r="AM400" s="642" t="str">
        <f>IF(OR(AI398=TRUE,AI399=TRUE),IF(AND(AI402=FALSE,AI403=FALSE,AI404=FALSE),"実施状況↓を選択して下さい",""),"")</f>
        <v/>
      </c>
      <c r="AN400" s="78"/>
      <c r="AO400" s="78"/>
      <c r="AP400" s="78"/>
      <c r="AQ400" s="78"/>
      <c r="AR400" s="78"/>
      <c r="AS400" s="78"/>
      <c r="AT400" s="78"/>
      <c r="AU400" s="660" t="b">
        <f>IF(AU397=3,TRUE,FALSE)</f>
        <v>0</v>
      </c>
      <c r="AV400" s="78"/>
      <c r="AW400" s="78"/>
      <c r="AX400" s="78"/>
      <c r="AY400" s="78"/>
      <c r="AZ400" s="78"/>
      <c r="BA400" s="78"/>
      <c r="BB400" s="78"/>
      <c r="BC400" s="78"/>
      <c r="BD400" s="78"/>
      <c r="BE400" s="78"/>
      <c r="BF400" s="661"/>
      <c r="BG400" s="631"/>
      <c r="BL400" s="155"/>
      <c r="BM400" s="155"/>
      <c r="BN400" s="155"/>
      <c r="BO400" s="155"/>
      <c r="BP400" s="155"/>
      <c r="BQ400" s="155"/>
      <c r="BR400" s="155"/>
      <c r="BS400" s="155"/>
      <c r="BT400" s="155"/>
      <c r="BU400" s="155"/>
      <c r="BV400" s="155"/>
      <c r="BW400" s="155"/>
      <c r="BX400" s="155"/>
      <c r="BY400" s="582"/>
      <c r="BZ400" s="155"/>
      <c r="CA400" s="155"/>
      <c r="CK400" s="2204"/>
    </row>
    <row r="401" spans="2:89" s="609" customFormat="1" ht="25.35" customHeight="1">
      <c r="B401" s="2205"/>
      <c r="C401" s="2206"/>
      <c r="D401" s="2206"/>
      <c r="E401" s="2206"/>
      <c r="F401" s="2206"/>
      <c r="G401" s="2206"/>
      <c r="H401" s="2206"/>
      <c r="I401" s="2207"/>
      <c r="J401" s="691"/>
      <c r="K401" s="162"/>
      <c r="L401" s="162"/>
      <c r="M401" s="162"/>
      <c r="N401" s="162"/>
      <c r="O401" s="162"/>
      <c r="P401" s="162"/>
      <c r="Q401" s="162"/>
      <c r="R401" s="162"/>
      <c r="S401" s="162"/>
      <c r="T401" s="162"/>
      <c r="U401" s="692"/>
      <c r="V401" s="691"/>
      <c r="W401" s="162"/>
      <c r="X401" s="162"/>
      <c r="Y401" s="162"/>
      <c r="Z401" s="162"/>
      <c r="AA401" s="162"/>
      <c r="AB401" s="162"/>
      <c r="AC401" s="162"/>
      <c r="AD401" s="162"/>
      <c r="AE401" s="162"/>
      <c r="AF401" s="162"/>
      <c r="AG401" s="162"/>
      <c r="AH401" s="692"/>
      <c r="AI401" s="2233" t="s">
        <v>4493</v>
      </c>
      <c r="AJ401" s="2234"/>
      <c r="AK401" s="2234"/>
      <c r="AL401" s="2234"/>
      <c r="AM401" s="2234"/>
      <c r="AN401" s="2234"/>
      <c r="AO401" s="2234"/>
      <c r="AP401" s="2234"/>
      <c r="AQ401" s="2234"/>
      <c r="AR401" s="2234"/>
      <c r="AS401" s="2234"/>
      <c r="AT401" s="2235"/>
      <c r="AU401" s="693"/>
      <c r="AV401" s="658"/>
      <c r="AW401" s="694"/>
      <c r="AX401" s="694"/>
      <c r="AY401" s="694"/>
      <c r="AZ401" s="694"/>
      <c r="BA401" s="694"/>
      <c r="BB401" s="694"/>
      <c r="BC401" s="694"/>
      <c r="BD401" s="694"/>
      <c r="BE401" s="694"/>
      <c r="BF401" s="986"/>
      <c r="BG401" s="631"/>
      <c r="BL401" s="677"/>
      <c r="BM401" s="677"/>
      <c r="BN401" s="677"/>
      <c r="BO401" s="677"/>
      <c r="BP401" s="677"/>
      <c r="BQ401" s="677"/>
      <c r="BR401" s="677"/>
      <c r="BS401" s="677"/>
      <c r="BT401" s="677"/>
      <c r="BU401" s="677"/>
      <c r="BV401" s="677"/>
      <c r="BW401" s="677"/>
      <c r="BX401" s="155"/>
      <c r="BY401" s="582"/>
      <c r="BZ401" s="155"/>
      <c r="CA401" s="155"/>
      <c r="CK401" s="2204"/>
    </row>
    <row r="402" spans="2:89" s="609" customFormat="1" ht="20.100000000000001" customHeight="1">
      <c r="B402" s="2205"/>
      <c r="C402" s="2206"/>
      <c r="D402" s="2206"/>
      <c r="E402" s="2206"/>
      <c r="F402" s="2206"/>
      <c r="G402" s="2206"/>
      <c r="H402" s="2206"/>
      <c r="I402" s="2207"/>
      <c r="J402" s="660"/>
      <c r="K402" s="78"/>
      <c r="L402" s="78"/>
      <c r="M402" s="78"/>
      <c r="N402" s="78"/>
      <c r="O402" s="78"/>
      <c r="P402" s="78"/>
      <c r="Q402" s="78"/>
      <c r="R402" s="78"/>
      <c r="S402" s="78"/>
      <c r="T402" s="78"/>
      <c r="U402" s="78"/>
      <c r="V402" s="660"/>
      <c r="W402" s="78"/>
      <c r="X402" s="78"/>
      <c r="Y402" s="78"/>
      <c r="Z402" s="78"/>
      <c r="AA402" s="78"/>
      <c r="AB402" s="78"/>
      <c r="AC402" s="78"/>
      <c r="AD402" s="78"/>
      <c r="AE402" s="78"/>
      <c r="AF402" s="78"/>
      <c r="AG402" s="78"/>
      <c r="AH402" s="78"/>
      <c r="AI402" s="660" t="b">
        <f>IF(AJ402=1,TRUE,FALSE)</f>
        <v>0</v>
      </c>
      <c r="AJ402" s="754"/>
      <c r="AK402" s="78"/>
      <c r="AL402" s="78"/>
      <c r="AM402" s="78"/>
      <c r="AN402" s="78"/>
      <c r="AO402" s="78"/>
      <c r="AP402" s="78"/>
      <c r="AQ402" s="78"/>
      <c r="AR402" s="78"/>
      <c r="AS402" s="78"/>
      <c r="AT402" s="78"/>
      <c r="AU402" s="695"/>
      <c r="AV402" s="78"/>
      <c r="AW402" s="78"/>
      <c r="AX402" s="78"/>
      <c r="AY402" s="78"/>
      <c r="AZ402" s="78"/>
      <c r="BA402" s="78"/>
      <c r="BB402" s="78"/>
      <c r="BC402" s="78"/>
      <c r="BD402" s="78"/>
      <c r="BE402" s="78"/>
      <c r="BF402" s="661"/>
      <c r="BG402" s="631"/>
      <c r="BX402" s="155"/>
      <c r="BY402" s="582"/>
      <c r="BZ402" s="155"/>
      <c r="CA402" s="155"/>
      <c r="CK402" s="2204"/>
    </row>
    <row r="403" spans="2:89" s="609" customFormat="1" ht="20.100000000000001" customHeight="1">
      <c r="B403" s="2205"/>
      <c r="C403" s="2206"/>
      <c r="D403" s="2206"/>
      <c r="E403" s="2206"/>
      <c r="F403" s="2206"/>
      <c r="G403" s="2206"/>
      <c r="H403" s="2206"/>
      <c r="I403" s="2207"/>
      <c r="J403" s="660" t="b">
        <f>IF($K402=2,TRUE,FALSE)</f>
        <v>0</v>
      </c>
      <c r="K403" s="78"/>
      <c r="L403" s="78"/>
      <c r="M403" s="78"/>
      <c r="N403" s="78"/>
      <c r="O403" s="78"/>
      <c r="P403" s="78"/>
      <c r="Q403" s="78"/>
      <c r="R403" s="78"/>
      <c r="S403" s="78"/>
      <c r="T403" s="78"/>
      <c r="U403" s="78"/>
      <c r="V403" s="660" t="b">
        <f>IF(W402=2,TRUE,FALSE)</f>
        <v>0</v>
      </c>
      <c r="W403" s="78"/>
      <c r="X403" s="78"/>
      <c r="Y403" s="78"/>
      <c r="Z403" s="78"/>
      <c r="AA403" s="78"/>
      <c r="AB403" s="78"/>
      <c r="AC403" s="78"/>
      <c r="AD403" s="78"/>
      <c r="AE403" s="78"/>
      <c r="AF403" s="78"/>
      <c r="AG403" s="78"/>
      <c r="AH403" s="78"/>
      <c r="AI403" s="660" t="b">
        <f>IF(AJ402=2,TRUE,FALSE)</f>
        <v>0</v>
      </c>
      <c r="AJ403" s="78"/>
      <c r="AK403" s="78"/>
      <c r="AL403" s="78"/>
      <c r="AM403" s="78"/>
      <c r="AN403" s="78"/>
      <c r="AO403" s="78"/>
      <c r="AP403" s="78"/>
      <c r="AQ403" s="78"/>
      <c r="AR403" s="78"/>
      <c r="AS403" s="78"/>
      <c r="AT403" s="78"/>
      <c r="AU403" s="695"/>
      <c r="AV403" s="78"/>
      <c r="AW403" s="78"/>
      <c r="AX403" s="78"/>
      <c r="AY403" s="78"/>
      <c r="AZ403" s="78"/>
      <c r="BA403" s="78"/>
      <c r="BB403" s="78"/>
      <c r="BC403" s="78"/>
      <c r="BD403" s="78"/>
      <c r="BE403" s="78"/>
      <c r="BF403" s="661"/>
      <c r="BG403" s="631"/>
      <c r="BX403" s="155"/>
      <c r="BY403" s="582"/>
      <c r="BZ403" s="155"/>
      <c r="CA403" s="155"/>
      <c r="CK403" s="2204"/>
    </row>
    <row r="404" spans="2:89" s="609" customFormat="1" ht="20.100000000000001" customHeight="1">
      <c r="B404" s="2205"/>
      <c r="C404" s="2206"/>
      <c r="D404" s="2206"/>
      <c r="E404" s="2206"/>
      <c r="F404" s="2206"/>
      <c r="G404" s="2206"/>
      <c r="H404" s="2206"/>
      <c r="I404" s="2207"/>
      <c r="J404" s="657"/>
      <c r="K404" s="78"/>
      <c r="L404" s="78"/>
      <c r="M404" s="78"/>
      <c r="N404" s="78"/>
      <c r="O404" s="78"/>
      <c r="P404" s="78"/>
      <c r="Q404" s="78"/>
      <c r="R404" s="78"/>
      <c r="S404" s="78"/>
      <c r="T404" s="78"/>
      <c r="U404" s="78"/>
      <c r="V404" s="657"/>
      <c r="W404" s="78"/>
      <c r="X404" s="78"/>
      <c r="Y404" s="78"/>
      <c r="Z404" s="78"/>
      <c r="AA404" s="78"/>
      <c r="AB404" s="78"/>
      <c r="AC404" s="78"/>
      <c r="AD404" s="78"/>
      <c r="AE404" s="78"/>
      <c r="AF404" s="78"/>
      <c r="AG404" s="78"/>
      <c r="AH404" s="78"/>
      <c r="AI404" s="657" t="b">
        <f>IF(AJ402=3,TRUE,FALSE)</f>
        <v>0</v>
      </c>
      <c r="AJ404" s="78"/>
      <c r="AK404" s="78"/>
      <c r="AL404" s="78"/>
      <c r="AM404" s="78"/>
      <c r="AN404" s="78"/>
      <c r="AO404" s="78"/>
      <c r="AP404" s="78"/>
      <c r="AQ404" s="78"/>
      <c r="AR404" s="78"/>
      <c r="AS404" s="78"/>
      <c r="AT404" s="78"/>
      <c r="AU404" s="669"/>
      <c r="AV404" s="78"/>
      <c r="AW404" s="78"/>
      <c r="AX404" s="78"/>
      <c r="AY404" s="78"/>
      <c r="AZ404" s="78"/>
      <c r="BA404" s="78"/>
      <c r="BB404" s="78"/>
      <c r="BC404" s="78"/>
      <c r="BD404" s="78"/>
      <c r="BE404" s="78"/>
      <c r="BF404" s="661"/>
      <c r="BG404" s="631"/>
      <c r="BX404" s="155"/>
      <c r="BY404" s="582"/>
      <c r="BZ404" s="155"/>
      <c r="CA404" s="155"/>
      <c r="CK404" s="2204"/>
    </row>
    <row r="405" spans="2:89" ht="27" customHeight="1">
      <c r="B405" s="2178" t="s">
        <v>3111</v>
      </c>
      <c r="C405" s="2179"/>
      <c r="D405" s="2179"/>
      <c r="E405" s="2179"/>
      <c r="F405" s="2179"/>
      <c r="G405" s="2179"/>
      <c r="H405" s="2179"/>
      <c r="I405" s="2180"/>
      <c r="J405" s="2181" t="s">
        <v>262</v>
      </c>
      <c r="K405" s="2182"/>
      <c r="L405" s="2182"/>
      <c r="M405" s="2182"/>
      <c r="N405" s="2182"/>
      <c r="O405" s="2182"/>
      <c r="P405" s="2182"/>
      <c r="Q405" s="2182"/>
      <c r="R405" s="2182"/>
      <c r="S405" s="2182"/>
      <c r="T405" s="2182"/>
      <c r="U405" s="2183"/>
      <c r="V405" s="2181"/>
      <c r="W405" s="2182"/>
      <c r="X405" s="2182"/>
      <c r="Y405" s="2182"/>
      <c r="Z405" s="2182"/>
      <c r="AA405" s="2182"/>
      <c r="AB405" s="2182"/>
      <c r="AC405" s="2182"/>
      <c r="AD405" s="2182"/>
      <c r="AE405" s="2182"/>
      <c r="AF405" s="2182"/>
      <c r="AG405" s="2182"/>
      <c r="AH405" s="2183"/>
      <c r="AI405" s="2181"/>
      <c r="AJ405" s="2182"/>
      <c r="AK405" s="2182"/>
      <c r="AL405" s="2182"/>
      <c r="AM405" s="2182"/>
      <c r="AN405" s="2182"/>
      <c r="AO405" s="2182"/>
      <c r="AP405" s="2182"/>
      <c r="AQ405" s="2182"/>
      <c r="AR405" s="2182"/>
      <c r="AS405" s="2182"/>
      <c r="AT405" s="2183"/>
      <c r="AU405" s="2181" t="s">
        <v>3528</v>
      </c>
      <c r="AV405" s="2182"/>
      <c r="AW405" s="2182"/>
      <c r="AX405" s="2182"/>
      <c r="AY405" s="2182"/>
      <c r="AZ405" s="2182"/>
      <c r="BA405" s="2182"/>
      <c r="BB405" s="2182"/>
      <c r="BC405" s="2182"/>
      <c r="BD405" s="2182"/>
      <c r="BE405" s="2182"/>
      <c r="BF405" s="2215"/>
      <c r="BG405" s="639"/>
      <c r="CK405" s="2191" t="str">
        <f>IF(OR(BZ407&gt;0,'STEP１（第１入力頁）'!E14="工場等"),"","←該当しない場合は、下の該当なしボタンを押して下さい。")</f>
        <v/>
      </c>
    </row>
    <row r="406" spans="2:89" ht="25.35" customHeight="1">
      <c r="B406" s="2192" t="str">
        <f>IF(OR(BL406&gt;1,BS406&gt;1,BT406&gt;1,BX406&gt;1,BL407&gt;1,BS407&gt;1,BT407&gt;1,BX407&gt;1),"レ印は各項目ごとにそれぞれ一つだけ選択して下さい","")</f>
        <v/>
      </c>
      <c r="C406" s="2193"/>
      <c r="D406" s="2193"/>
      <c r="E406" s="2193"/>
      <c r="F406" s="2193"/>
      <c r="G406" s="2193"/>
      <c r="H406" s="2193"/>
      <c r="I406" s="2194"/>
      <c r="J406" s="634" t="s">
        <v>227</v>
      </c>
      <c r="K406" s="674"/>
      <c r="L406" s="674"/>
      <c r="M406" s="674"/>
      <c r="N406" s="674"/>
      <c r="O406" s="674"/>
      <c r="P406" s="674"/>
      <c r="Q406" s="674"/>
      <c r="R406" s="674"/>
      <c r="S406" s="674"/>
      <c r="T406" s="674"/>
      <c r="U406" s="674"/>
      <c r="V406" s="2198"/>
      <c r="W406" s="2199"/>
      <c r="X406" s="2199"/>
      <c r="Y406" s="2199"/>
      <c r="Z406" s="2199"/>
      <c r="AA406" s="2199"/>
      <c r="AB406" s="2199"/>
      <c r="AC406" s="2199"/>
      <c r="AD406" s="2199"/>
      <c r="AE406" s="2199"/>
      <c r="AF406" s="2199"/>
      <c r="AG406" s="2199"/>
      <c r="AH406" s="2200"/>
      <c r="AI406" s="2198"/>
      <c r="AJ406" s="2199"/>
      <c r="AK406" s="2199"/>
      <c r="AL406" s="2199"/>
      <c r="AM406" s="2199"/>
      <c r="AN406" s="2199"/>
      <c r="AO406" s="2199"/>
      <c r="AP406" s="2199"/>
      <c r="AQ406" s="2199"/>
      <c r="AR406" s="2199"/>
      <c r="AS406" s="2199"/>
      <c r="AT406" s="2200"/>
      <c r="AU406" s="636"/>
      <c r="AV406" s="637"/>
      <c r="AW406" s="637"/>
      <c r="AX406" s="637"/>
      <c r="AY406" s="637"/>
      <c r="AZ406" s="637"/>
      <c r="BA406" s="637"/>
      <c r="BB406" s="637"/>
      <c r="BC406" s="637"/>
      <c r="BD406" s="637"/>
      <c r="BE406" s="637"/>
      <c r="BF406" s="638"/>
      <c r="BG406" s="639"/>
      <c r="BL406" s="615">
        <f>COUNTIF(J407:J409,"true")</f>
        <v>0</v>
      </c>
      <c r="BS406" s="615">
        <f>COUNTIF(V407:V409,"true")</f>
        <v>0</v>
      </c>
      <c r="BT406" s="615">
        <f>COUNTIF(AI407:AI409,"true")</f>
        <v>0</v>
      </c>
      <c r="BX406" s="615">
        <f>COUNTIF(AU406:AU409,"true")</f>
        <v>0</v>
      </c>
      <c r="BY406" s="632">
        <f>SUM(BL406:BX406)</f>
        <v>0</v>
      </c>
      <c r="CK406" s="2191"/>
    </row>
    <row r="407" spans="2:89" ht="20.100000000000001" customHeight="1">
      <c r="B407" s="2192"/>
      <c r="C407" s="2193"/>
      <c r="D407" s="2193"/>
      <c r="E407" s="2193"/>
      <c r="F407" s="2193"/>
      <c r="G407" s="2193"/>
      <c r="H407" s="2193"/>
      <c r="I407" s="2194"/>
      <c r="J407" s="640" t="b">
        <f>IF(K407=1,TRUE,FALSE)</f>
        <v>0</v>
      </c>
      <c r="K407" s="641"/>
      <c r="N407" s="642" t="str">
        <f>IF(AND($BY406&gt;0,J407=FALSE,J408=FALSE,J409=FALSE),"設定状況を選択して下さい",IF(AND(J408=TRUE,R408=""),"進捗状況%を記入して下さい。",""))</f>
        <v/>
      </c>
      <c r="V407" s="696" t="b">
        <f>IF(W407=1,TRUE,FALSE)</f>
        <v>0</v>
      </c>
      <c r="AI407" s="696" t="b">
        <f>IF(AJ407=1,TRUE,FALSE)</f>
        <v>0</v>
      </c>
      <c r="AU407" s="640" t="b">
        <f>IF(AU406=1,TRUE,FALSE)</f>
        <v>0</v>
      </c>
      <c r="BF407" s="617"/>
      <c r="BG407" s="639"/>
      <c r="BL407" s="615">
        <f>COUNTIF(J411:J413,"true")</f>
        <v>0</v>
      </c>
      <c r="BS407" s="615">
        <f>COUNTIF(V411:V413,"true")</f>
        <v>0</v>
      </c>
      <c r="BT407" s="615">
        <f>COUNTIF(AI411:AI413,"true")</f>
        <v>0</v>
      </c>
      <c r="BY407" s="632">
        <f>SUM(BL407:BX407)</f>
        <v>0</v>
      </c>
      <c r="BZ407" s="615">
        <f>SUM(BY406,BY407)</f>
        <v>0</v>
      </c>
      <c r="CK407" s="2191"/>
    </row>
    <row r="408" spans="2:89" s="609" customFormat="1" ht="20.100000000000001" customHeight="1">
      <c r="B408" s="2192"/>
      <c r="C408" s="2193"/>
      <c r="D408" s="2193"/>
      <c r="E408" s="2193"/>
      <c r="F408" s="2193"/>
      <c r="G408" s="2193"/>
      <c r="H408" s="2193"/>
      <c r="I408" s="2194"/>
      <c r="J408" s="640" t="b">
        <f>IF($K407=2,TRUE,FALSE)</f>
        <v>0</v>
      </c>
      <c r="K408" s="155"/>
      <c r="L408" s="155"/>
      <c r="M408" s="155"/>
      <c r="N408" s="155"/>
      <c r="O408" s="155"/>
      <c r="P408" s="155"/>
      <c r="Q408" s="643" t="s">
        <v>230</v>
      </c>
      <c r="R408" s="2174"/>
      <c r="S408" s="2174"/>
      <c r="T408" s="643" t="s">
        <v>229</v>
      </c>
      <c r="U408" s="155"/>
      <c r="V408" s="646"/>
      <c r="W408" s="155"/>
      <c r="X408" s="155"/>
      <c r="Y408" s="155"/>
      <c r="Z408" s="155"/>
      <c r="AA408" s="155"/>
      <c r="AB408" s="155"/>
      <c r="AC408" s="155"/>
      <c r="AD408" s="155"/>
      <c r="AE408" s="155"/>
      <c r="AF408" s="155"/>
      <c r="AG408" s="155"/>
      <c r="AH408" s="155"/>
      <c r="AI408" s="646"/>
      <c r="AJ408" s="155"/>
      <c r="AK408" s="155"/>
      <c r="AL408" s="155"/>
      <c r="AM408" s="155"/>
      <c r="AN408" s="155"/>
      <c r="AO408" s="155"/>
      <c r="AP408" s="155"/>
      <c r="AQ408" s="155"/>
      <c r="AR408" s="155"/>
      <c r="AS408" s="155"/>
      <c r="AT408" s="155"/>
      <c r="AU408" s="640" t="b">
        <f>IF(AU406=2,TRUE,FALSE)</f>
        <v>0</v>
      </c>
      <c r="AV408" s="155"/>
      <c r="AW408" s="155"/>
      <c r="AX408" s="155"/>
      <c r="AY408" s="155"/>
      <c r="AZ408" s="155"/>
      <c r="BA408" s="155"/>
      <c r="BB408" s="155"/>
      <c r="BC408" s="155"/>
      <c r="BD408" s="155"/>
      <c r="BE408" s="155"/>
      <c r="BF408" s="617"/>
      <c r="BG408" s="631"/>
      <c r="BX408" s="155"/>
      <c r="BY408" s="582"/>
      <c r="BZ408" s="155"/>
      <c r="CA408" s="155"/>
      <c r="CK408" s="2191"/>
    </row>
    <row r="409" spans="2:89" ht="20.100000000000001" customHeight="1">
      <c r="B409" s="2222"/>
      <c r="C409" s="2223"/>
      <c r="D409" s="2223"/>
      <c r="E409" s="2223"/>
      <c r="F409" s="2223"/>
      <c r="G409" s="2223"/>
      <c r="H409" s="2223"/>
      <c r="I409" s="2224"/>
      <c r="J409" s="640" t="b">
        <f>IF($K407=3,TRUE,FALSE)</f>
        <v>0</v>
      </c>
      <c r="N409" s="642" t="str">
        <f>IF(OR(J407=TRUE,J408=TRUE),IF(AND(J411=FALSE,J412=FALSE,J413=FALSE),"実施状況↓を選択して下さい",""),"")</f>
        <v/>
      </c>
      <c r="V409" s="697"/>
      <c r="AI409" s="697"/>
      <c r="AU409" s="640" t="b">
        <f>IF(AU406=3,TRUE,FALSE)</f>
        <v>0</v>
      </c>
      <c r="BF409" s="617"/>
      <c r="BG409" s="639"/>
      <c r="CK409" s="2191"/>
    </row>
    <row r="410" spans="2:89" ht="25.35" customHeight="1">
      <c r="B410" s="2222"/>
      <c r="C410" s="2223"/>
      <c r="D410" s="2223"/>
      <c r="E410" s="2223"/>
      <c r="F410" s="2223"/>
      <c r="G410" s="2223"/>
      <c r="H410" s="2223"/>
      <c r="I410" s="2224"/>
      <c r="J410" s="2175" t="s">
        <v>228</v>
      </c>
      <c r="K410" s="2176"/>
      <c r="L410" s="2176"/>
      <c r="M410" s="2176"/>
      <c r="N410" s="2176"/>
      <c r="O410" s="2176"/>
      <c r="P410" s="2176"/>
      <c r="Q410" s="2176"/>
      <c r="R410" s="2176"/>
      <c r="S410" s="2176"/>
      <c r="T410" s="2176"/>
      <c r="U410" s="2177"/>
      <c r="V410" s="2175"/>
      <c r="W410" s="2176"/>
      <c r="X410" s="2176"/>
      <c r="Y410" s="2176"/>
      <c r="Z410" s="2176"/>
      <c r="AA410" s="2176"/>
      <c r="AB410" s="2176"/>
      <c r="AC410" s="2176"/>
      <c r="AD410" s="2176"/>
      <c r="AE410" s="2176"/>
      <c r="AF410" s="2176"/>
      <c r="AG410" s="2176"/>
      <c r="AH410" s="2176"/>
      <c r="AI410" s="2175"/>
      <c r="AJ410" s="2176"/>
      <c r="AK410" s="2176"/>
      <c r="AL410" s="2176"/>
      <c r="AM410" s="2176"/>
      <c r="AN410" s="2176"/>
      <c r="AO410" s="2176"/>
      <c r="AP410" s="2176"/>
      <c r="AQ410" s="2176"/>
      <c r="AR410" s="2176"/>
      <c r="AS410" s="2176"/>
      <c r="AT410" s="2177"/>
      <c r="AU410" s="644"/>
      <c r="AV410" s="760" t="str">
        <f>IF(AND($BY406&gt;0,AU407=FALSE,AU408=FALSE,AU409=FALSE),"新設に関する措置を選択して下さい","")</f>
        <v/>
      </c>
      <c r="AW410" s="637"/>
      <c r="AX410" s="637"/>
      <c r="AY410" s="637"/>
      <c r="AZ410" s="637"/>
      <c r="BA410" s="637"/>
      <c r="BB410" s="637"/>
      <c r="BC410" s="637"/>
      <c r="BD410" s="637"/>
      <c r="BE410" s="637"/>
      <c r="BF410" s="638"/>
      <c r="BG410" s="639"/>
      <c r="CK410" s="2191"/>
    </row>
    <row r="411" spans="2:89" ht="20.100000000000001" customHeight="1">
      <c r="B411" s="2222"/>
      <c r="C411" s="2223"/>
      <c r="D411" s="2223"/>
      <c r="E411" s="2223"/>
      <c r="F411" s="2223"/>
      <c r="G411" s="2223"/>
      <c r="H411" s="2223"/>
      <c r="I411" s="2224"/>
      <c r="J411" s="640" t="b">
        <f>IF(K411=1,TRUE,FALSE)</f>
        <v>0</v>
      </c>
      <c r="K411" s="641"/>
      <c r="V411" s="696" t="b">
        <f>IF(W411=1,TRUE,FALSE)</f>
        <v>0</v>
      </c>
      <c r="AI411" s="696" t="b">
        <f>IF(AJ411=1,TRUE,FALSE)</f>
        <v>0</v>
      </c>
      <c r="AU411" s="646"/>
      <c r="BF411" s="617"/>
      <c r="BG411" s="639"/>
      <c r="CK411" s="2191"/>
    </row>
    <row r="412" spans="2:89" ht="20.100000000000001" customHeight="1">
      <c r="B412" s="2222"/>
      <c r="C412" s="2223"/>
      <c r="D412" s="2223"/>
      <c r="E412" s="2223"/>
      <c r="F412" s="2223"/>
      <c r="G412" s="2223"/>
      <c r="H412" s="2223"/>
      <c r="I412" s="2224"/>
      <c r="J412" s="640" t="b">
        <f>IF($K411=2,TRUE,FALSE)</f>
        <v>0</v>
      </c>
      <c r="V412" s="646"/>
      <c r="AI412" s="646"/>
      <c r="AU412" s="646"/>
      <c r="BF412" s="617"/>
      <c r="BG412" s="639"/>
      <c r="CK412" s="2191"/>
    </row>
    <row r="413" spans="2:89" ht="20.100000000000001" customHeight="1">
      <c r="B413" s="2222"/>
      <c r="C413" s="2223"/>
      <c r="D413" s="2223"/>
      <c r="E413" s="2223"/>
      <c r="F413" s="2223"/>
      <c r="G413" s="2223"/>
      <c r="H413" s="2223"/>
      <c r="I413" s="2224"/>
      <c r="J413" s="640" t="b">
        <f>IF($K411=3,TRUE,FALSE)</f>
        <v>0</v>
      </c>
      <c r="V413" s="646"/>
      <c r="AI413" s="646"/>
      <c r="AU413" s="646"/>
      <c r="BF413" s="617"/>
      <c r="BG413" s="639"/>
      <c r="CK413" s="2191"/>
    </row>
    <row r="414" spans="2:89" ht="27" customHeight="1">
      <c r="B414" s="2178" t="s">
        <v>28</v>
      </c>
      <c r="C414" s="2179"/>
      <c r="D414" s="2179"/>
      <c r="E414" s="2179"/>
      <c r="F414" s="2179"/>
      <c r="G414" s="2179"/>
      <c r="H414" s="2179"/>
      <c r="I414" s="2180"/>
      <c r="J414" s="2181" t="s">
        <v>252</v>
      </c>
      <c r="K414" s="2182"/>
      <c r="L414" s="2182"/>
      <c r="M414" s="2182"/>
      <c r="N414" s="2182"/>
      <c r="O414" s="2182"/>
      <c r="P414" s="2182"/>
      <c r="Q414" s="2182"/>
      <c r="R414" s="2182"/>
      <c r="S414" s="2182"/>
      <c r="T414" s="2182"/>
      <c r="U414" s="2183"/>
      <c r="V414" s="2181" t="s">
        <v>253</v>
      </c>
      <c r="W414" s="2182"/>
      <c r="X414" s="2182"/>
      <c r="Y414" s="2182"/>
      <c r="Z414" s="2182"/>
      <c r="AA414" s="2182"/>
      <c r="AB414" s="2182"/>
      <c r="AC414" s="2182"/>
      <c r="AD414" s="2182"/>
      <c r="AE414" s="2182"/>
      <c r="AF414" s="2182"/>
      <c r="AG414" s="2182"/>
      <c r="AH414" s="2183"/>
      <c r="AI414" s="2181" t="s">
        <v>254</v>
      </c>
      <c r="AJ414" s="2182"/>
      <c r="AK414" s="2182"/>
      <c r="AL414" s="2182"/>
      <c r="AM414" s="2182"/>
      <c r="AN414" s="2182"/>
      <c r="AO414" s="2182"/>
      <c r="AP414" s="2182"/>
      <c r="AQ414" s="2182"/>
      <c r="AR414" s="2182"/>
      <c r="AS414" s="2182"/>
      <c r="AT414" s="2183"/>
      <c r="AU414" s="2181" t="s">
        <v>3529</v>
      </c>
      <c r="AV414" s="2182"/>
      <c r="AW414" s="2182"/>
      <c r="AX414" s="2182"/>
      <c r="AY414" s="2182"/>
      <c r="AZ414" s="2182"/>
      <c r="BA414" s="2182"/>
      <c r="BB414" s="2182"/>
      <c r="BC414" s="2182"/>
      <c r="BD414" s="2182"/>
      <c r="BE414" s="2182"/>
      <c r="BF414" s="2215"/>
      <c r="BG414" s="639"/>
      <c r="CK414" s="2191" t="str">
        <f>IF(OR(BZ416&gt;0,'STEP１（第１入力頁）'!E14="工場等"),"","←該当しない場合は、下の該当なしボタンを押して下さい。")</f>
        <v/>
      </c>
    </row>
    <row r="415" spans="2:89" ht="25.35" customHeight="1">
      <c r="B415" s="2192" t="str">
        <f>IF(OR(BL415&gt;1,BS415&gt;1,BT415&gt;1,BX415&gt;1,BL416&gt;1,BS416&gt;1,BT416&gt;1,BX416&gt;1),"レ印は各項目ごとにそれぞれ一つだけ選択して下さい","")</f>
        <v/>
      </c>
      <c r="C415" s="2193"/>
      <c r="D415" s="2193"/>
      <c r="E415" s="2193"/>
      <c r="F415" s="2193"/>
      <c r="G415" s="2193"/>
      <c r="H415" s="2193"/>
      <c r="I415" s="2194"/>
      <c r="J415" s="634" t="s">
        <v>227</v>
      </c>
      <c r="K415" s="674"/>
      <c r="L415" s="674"/>
      <c r="M415" s="674"/>
      <c r="N415" s="674"/>
      <c r="O415" s="674"/>
      <c r="P415" s="674"/>
      <c r="Q415" s="674"/>
      <c r="R415" s="674"/>
      <c r="S415" s="674"/>
      <c r="T415" s="674"/>
      <c r="U415" s="674"/>
      <c r="V415" s="2198" t="s">
        <v>235</v>
      </c>
      <c r="W415" s="2199"/>
      <c r="X415" s="2199"/>
      <c r="Y415" s="2199"/>
      <c r="Z415" s="2199"/>
      <c r="AA415" s="2199"/>
      <c r="AB415" s="2199"/>
      <c r="AC415" s="2199"/>
      <c r="AD415" s="2199"/>
      <c r="AE415" s="2199"/>
      <c r="AF415" s="2199"/>
      <c r="AG415" s="2199"/>
      <c r="AH415" s="2200"/>
      <c r="AI415" s="2198" t="s">
        <v>236</v>
      </c>
      <c r="AJ415" s="2199"/>
      <c r="AK415" s="2199"/>
      <c r="AL415" s="2199"/>
      <c r="AM415" s="2199"/>
      <c r="AN415" s="2199"/>
      <c r="AO415" s="2199"/>
      <c r="AP415" s="2199"/>
      <c r="AQ415" s="2199"/>
      <c r="AR415" s="2199"/>
      <c r="AS415" s="2199"/>
      <c r="AT415" s="2200"/>
      <c r="AU415" s="636"/>
      <c r="AV415" s="637"/>
      <c r="AW415" s="637"/>
      <c r="AX415" s="637"/>
      <c r="AY415" s="637"/>
      <c r="AZ415" s="637"/>
      <c r="BA415" s="637"/>
      <c r="BB415" s="637"/>
      <c r="BC415" s="637"/>
      <c r="BD415" s="637"/>
      <c r="BE415" s="637"/>
      <c r="BF415" s="638"/>
      <c r="BG415" s="639"/>
      <c r="BH415" s="78"/>
      <c r="BL415" s="615">
        <f>COUNTIF(J416:J418,"true")</f>
        <v>0</v>
      </c>
      <c r="BS415" s="615">
        <f>COUNTIF(V416:V418,"true")</f>
        <v>0</v>
      </c>
      <c r="BT415" s="615">
        <f>COUNTIF(AI416:AI418,"true")</f>
        <v>0</v>
      </c>
      <c r="BX415" s="615">
        <f>COUNTIF(AU415:AU418,"true")</f>
        <v>0</v>
      </c>
      <c r="BY415" s="632">
        <f>SUM(BL415:BX415)</f>
        <v>0</v>
      </c>
      <c r="CK415" s="2191"/>
    </row>
    <row r="416" spans="2:89" s="609" customFormat="1" ht="20.100000000000001" customHeight="1">
      <c r="B416" s="2192"/>
      <c r="C416" s="2193"/>
      <c r="D416" s="2193"/>
      <c r="E416" s="2193"/>
      <c r="F416" s="2193"/>
      <c r="G416" s="2193"/>
      <c r="H416" s="2193"/>
      <c r="I416" s="2194"/>
      <c r="J416" s="640" t="b">
        <f>IF(K416=1,TRUE,FALSE)</f>
        <v>0</v>
      </c>
      <c r="K416" s="641"/>
      <c r="L416" s="155"/>
      <c r="M416" s="155"/>
      <c r="N416" s="642" t="str">
        <f>IF(AND($BY415&gt;0,J416=FALSE,J417=FALSE,J418=FALSE),"設定状況を選択して下さい",IF(AND(J417=TRUE,R417=""),"進捗状況%を記入して下さい。",""))</f>
        <v/>
      </c>
      <c r="O416" s="155"/>
      <c r="P416" s="155"/>
      <c r="Q416" s="155"/>
      <c r="R416" s="155"/>
      <c r="S416" s="155"/>
      <c r="T416" s="155"/>
      <c r="U416" s="155"/>
      <c r="V416" s="640" t="b">
        <f>IF(W416=1,TRUE,FALSE)</f>
        <v>0</v>
      </c>
      <c r="W416" s="641"/>
      <c r="X416" s="155"/>
      <c r="Y416" s="155"/>
      <c r="Z416" s="642" t="str">
        <f>IF(AND($BY415&gt;0,V416=FALSE,V417=FALSE,V418=FALSE),"設定状況を選択して下さい",IF(AND(V417=TRUE,AE417=""),"進捗状況%を記入して下さい。",""))</f>
        <v/>
      </c>
      <c r="AA416" s="155"/>
      <c r="AB416" s="155"/>
      <c r="AC416" s="155"/>
      <c r="AD416" s="155"/>
      <c r="AE416" s="155"/>
      <c r="AF416" s="155"/>
      <c r="AG416" s="155"/>
      <c r="AH416" s="155"/>
      <c r="AI416" s="640" t="b">
        <f>IF(AJ416=1,TRUE,FALSE)</f>
        <v>0</v>
      </c>
      <c r="AJ416" s="641"/>
      <c r="AK416" s="155"/>
      <c r="AL416" s="155"/>
      <c r="AM416" s="642" t="str">
        <f>IF(AND($BY415&gt;0,AI416=FALSE,AI417=FALSE,AI418=FALSE),"設定状況を選択して下さい",IF(AND(AI417=TRUE,AQ417=""),"進捗状況%を記入して下さい。",""))</f>
        <v/>
      </c>
      <c r="AN416" s="155"/>
      <c r="AO416" s="155"/>
      <c r="AP416" s="155"/>
      <c r="AQ416" s="155"/>
      <c r="AR416" s="155"/>
      <c r="AS416" s="155"/>
      <c r="AT416" s="155"/>
      <c r="AU416" s="640" t="b">
        <f>IF(AU415=1,TRUE,FALSE)</f>
        <v>0</v>
      </c>
      <c r="AV416" s="155"/>
      <c r="AW416" s="155"/>
      <c r="AX416" s="155"/>
      <c r="AY416" s="155"/>
      <c r="AZ416" s="155"/>
      <c r="BA416" s="155"/>
      <c r="BB416" s="155"/>
      <c r="BC416" s="155"/>
      <c r="BD416" s="155"/>
      <c r="BE416" s="155"/>
      <c r="BF416" s="617"/>
      <c r="BG416" s="631"/>
      <c r="BL416" s="615">
        <f>COUNTIF(J420:J422,"true")</f>
        <v>0</v>
      </c>
      <c r="BM416" s="155"/>
      <c r="BN416" s="155"/>
      <c r="BO416" s="155"/>
      <c r="BP416" s="155"/>
      <c r="BQ416" s="155"/>
      <c r="BR416" s="155"/>
      <c r="BS416" s="615">
        <f>COUNTIF(V420:V422,"true")</f>
        <v>0</v>
      </c>
      <c r="BT416" s="615">
        <f>COUNTIF(AI420:AI422,"true")</f>
        <v>0</v>
      </c>
      <c r="BU416" s="155"/>
      <c r="BV416" s="155"/>
      <c r="BW416" s="155"/>
      <c r="BX416" s="155"/>
      <c r="BY416" s="632">
        <f>SUM(BL416:BX416)</f>
        <v>0</v>
      </c>
      <c r="BZ416" s="615">
        <f>SUM(BY415,BY416)</f>
        <v>0</v>
      </c>
      <c r="CA416" s="155"/>
      <c r="CK416" s="2191"/>
    </row>
    <row r="417" spans="1:89" ht="20.100000000000001" customHeight="1">
      <c r="B417" s="2192"/>
      <c r="C417" s="2193"/>
      <c r="D417" s="2193"/>
      <c r="E417" s="2193"/>
      <c r="F417" s="2193"/>
      <c r="G417" s="2193"/>
      <c r="H417" s="2193"/>
      <c r="I417" s="2194"/>
      <c r="J417" s="640" t="b">
        <f>IF($K416=2,TRUE,FALSE)</f>
        <v>0</v>
      </c>
      <c r="Q417" s="643" t="s">
        <v>230</v>
      </c>
      <c r="R417" s="2174"/>
      <c r="S417" s="2174"/>
      <c r="T417" s="643" t="s">
        <v>229</v>
      </c>
      <c r="V417" s="640" t="b">
        <f>IF(W416=2,TRUE,FALSE)</f>
        <v>0</v>
      </c>
      <c r="AD417" s="643" t="s">
        <v>230</v>
      </c>
      <c r="AE417" s="2174"/>
      <c r="AF417" s="2174"/>
      <c r="AG417" s="643" t="s">
        <v>229</v>
      </c>
      <c r="AI417" s="640" t="b">
        <f>IF(AJ416=2,TRUE,FALSE)</f>
        <v>0</v>
      </c>
      <c r="AP417" s="643" t="s">
        <v>230</v>
      </c>
      <c r="AQ417" s="2174"/>
      <c r="AR417" s="2174"/>
      <c r="AS417" s="643" t="s">
        <v>229</v>
      </c>
      <c r="AU417" s="640" t="b">
        <f>IF(AU415=2,TRUE,FALSE)</f>
        <v>0</v>
      </c>
      <c r="BF417" s="617"/>
      <c r="BG417" s="639"/>
      <c r="CK417" s="2191"/>
    </row>
    <row r="418" spans="1:89" ht="20.100000000000001" customHeight="1">
      <c r="B418" s="2222"/>
      <c r="C418" s="2223"/>
      <c r="D418" s="2223"/>
      <c r="E418" s="2223"/>
      <c r="F418" s="2223"/>
      <c r="G418" s="2223"/>
      <c r="H418" s="2223"/>
      <c r="I418" s="2224"/>
      <c r="J418" s="640" t="b">
        <f>IF($K416=3,TRUE,FALSE)</f>
        <v>0</v>
      </c>
      <c r="N418" s="642" t="str">
        <f>IF(OR(J416=TRUE,J417=TRUE),IF(AND(J420=FALSE,J421=FALSE,J422=FALSE),"実施状況↓を選択して下さい",""),"")</f>
        <v/>
      </c>
      <c r="V418" s="640" t="b">
        <f>IF(W416=3,TRUE,FALSE)</f>
        <v>0</v>
      </c>
      <c r="Z418" s="642" t="str">
        <f>IF(OR(V416=TRUE,V417=TRUE),IF(AND(V420=FALSE,V421=FALSE,V422=FALSE),"実施状況↓を選択して下さい",""),"")</f>
        <v/>
      </c>
      <c r="AI418" s="640" t="b">
        <f>IF(AJ416=3,TRUE,FALSE)</f>
        <v>0</v>
      </c>
      <c r="AM418" s="642" t="str">
        <f>IF(OR(AI416=TRUE,AI417=TRUE),IF(AND(AI420=FALSE,AI421=FALSE,AI422=FALSE),"実施状況↓を選択して下さい",""),"")</f>
        <v/>
      </c>
      <c r="AU418" s="640" t="b">
        <f>IF(AU415=3,TRUE,FALSE)</f>
        <v>0</v>
      </c>
      <c r="BF418" s="617"/>
      <c r="BG418" s="639"/>
      <c r="CK418" s="2191"/>
    </row>
    <row r="419" spans="1:89" ht="25.35" customHeight="1">
      <c r="B419" s="2222"/>
      <c r="C419" s="2223"/>
      <c r="D419" s="2223"/>
      <c r="E419" s="2223"/>
      <c r="F419" s="2223"/>
      <c r="G419" s="2223"/>
      <c r="H419" s="2223"/>
      <c r="I419" s="2224"/>
      <c r="J419" s="2175" t="s">
        <v>228</v>
      </c>
      <c r="K419" s="2176"/>
      <c r="L419" s="2176"/>
      <c r="M419" s="2176"/>
      <c r="N419" s="2176"/>
      <c r="O419" s="2176"/>
      <c r="P419" s="2176"/>
      <c r="Q419" s="2176"/>
      <c r="R419" s="2176"/>
      <c r="S419" s="2176"/>
      <c r="T419" s="2176"/>
      <c r="U419" s="2177"/>
      <c r="V419" s="2175" t="s">
        <v>237</v>
      </c>
      <c r="W419" s="2176"/>
      <c r="X419" s="2176"/>
      <c r="Y419" s="2176"/>
      <c r="Z419" s="2176"/>
      <c r="AA419" s="2176"/>
      <c r="AB419" s="2176"/>
      <c r="AC419" s="2176"/>
      <c r="AD419" s="2176"/>
      <c r="AE419" s="2176"/>
      <c r="AF419" s="2176"/>
      <c r="AG419" s="2176"/>
      <c r="AH419" s="2176"/>
      <c r="AI419" s="2175" t="s">
        <v>238</v>
      </c>
      <c r="AJ419" s="2176"/>
      <c r="AK419" s="2176"/>
      <c r="AL419" s="2176"/>
      <c r="AM419" s="2176"/>
      <c r="AN419" s="2176"/>
      <c r="AO419" s="2176"/>
      <c r="AP419" s="2176"/>
      <c r="AQ419" s="2176"/>
      <c r="AR419" s="2176"/>
      <c r="AS419" s="2176"/>
      <c r="AT419" s="2177"/>
      <c r="AU419" s="644"/>
      <c r="AV419" s="760" t="str">
        <f>IF(AND($BY415&gt;0,AU416=FALSE,AU417=FALSE,AU418=FALSE),"新設に関する措置を選択して下さい","")</f>
        <v/>
      </c>
      <c r="AW419" s="637"/>
      <c r="AX419" s="637"/>
      <c r="AY419" s="637"/>
      <c r="AZ419" s="637"/>
      <c r="BA419" s="637"/>
      <c r="BB419" s="637"/>
      <c r="BC419" s="637"/>
      <c r="BD419" s="637"/>
      <c r="BE419" s="637"/>
      <c r="BF419" s="638"/>
      <c r="BG419" s="639"/>
      <c r="CK419" s="2191"/>
    </row>
    <row r="420" spans="1:89" ht="20.100000000000001" customHeight="1">
      <c r="B420" s="2222"/>
      <c r="C420" s="2223"/>
      <c r="D420" s="2223"/>
      <c r="E420" s="2223"/>
      <c r="F420" s="2223"/>
      <c r="G420" s="2223"/>
      <c r="H420" s="2223"/>
      <c r="I420" s="2224"/>
      <c r="J420" s="640" t="b">
        <f>IF(K420=1,TRUE,FALSE)</f>
        <v>0</v>
      </c>
      <c r="K420" s="641"/>
      <c r="V420" s="640" t="b">
        <f>IF(W420=1,TRUE,FALSE)</f>
        <v>0</v>
      </c>
      <c r="W420" s="641"/>
      <c r="AI420" s="640" t="b">
        <f>IF(AJ420=1,TRUE,FALSE)</f>
        <v>0</v>
      </c>
      <c r="AJ420" s="641"/>
      <c r="AU420" s="646"/>
      <c r="BF420" s="617"/>
      <c r="BG420" s="639"/>
      <c r="CK420" s="2191"/>
    </row>
    <row r="421" spans="1:89" ht="20.100000000000001" customHeight="1">
      <c r="B421" s="2222"/>
      <c r="C421" s="2223"/>
      <c r="D421" s="2223"/>
      <c r="E421" s="2223"/>
      <c r="F421" s="2223"/>
      <c r="G421" s="2223"/>
      <c r="H421" s="2223"/>
      <c r="I421" s="2224"/>
      <c r="J421" s="640" t="b">
        <f>IF($K420=2,TRUE,FALSE)</f>
        <v>0</v>
      </c>
      <c r="V421" s="640" t="b">
        <f>IF(W420=2,TRUE,FALSE)</f>
        <v>0</v>
      </c>
      <c r="AI421" s="640" t="b">
        <f>IF(AJ420=2,TRUE,FALSE)</f>
        <v>0</v>
      </c>
      <c r="AU421" s="646"/>
      <c r="BF421" s="617"/>
      <c r="BG421" s="639"/>
      <c r="CK421" s="2191"/>
    </row>
    <row r="422" spans="1:89" ht="20.100000000000001" customHeight="1" thickBot="1">
      <c r="B422" s="2257"/>
      <c r="C422" s="2258"/>
      <c r="D422" s="2258"/>
      <c r="E422" s="2258"/>
      <c r="F422" s="2258"/>
      <c r="G422" s="2258"/>
      <c r="H422" s="2258"/>
      <c r="I422" s="2259"/>
      <c r="J422" s="640" t="b">
        <f>IF($K420=3,TRUE,FALSE)</f>
        <v>0</v>
      </c>
      <c r="K422" s="583"/>
      <c r="L422" s="583"/>
      <c r="M422" s="583"/>
      <c r="N422" s="583"/>
      <c r="O422" s="583"/>
      <c r="P422" s="583"/>
      <c r="Q422" s="583"/>
      <c r="R422" s="583"/>
      <c r="S422" s="583"/>
      <c r="T422" s="583"/>
      <c r="U422" s="583"/>
      <c r="V422" s="640" t="b">
        <f>IF(W420=3,TRUE,FALSE)</f>
        <v>0</v>
      </c>
      <c r="W422" s="583"/>
      <c r="X422" s="583"/>
      <c r="Y422" s="583"/>
      <c r="Z422" s="583"/>
      <c r="AA422" s="583"/>
      <c r="AB422" s="583"/>
      <c r="AC422" s="583"/>
      <c r="AD422" s="583"/>
      <c r="AE422" s="583"/>
      <c r="AF422" s="583"/>
      <c r="AG422" s="583"/>
      <c r="AH422" s="583"/>
      <c r="AI422" s="640" t="b">
        <f>IF(AJ420=3,TRUE,FALSE)</f>
        <v>0</v>
      </c>
      <c r="AJ422" s="583"/>
      <c r="AK422" s="583"/>
      <c r="AL422" s="583"/>
      <c r="AM422" s="583"/>
      <c r="AN422" s="583"/>
      <c r="AO422" s="583"/>
      <c r="AP422" s="583"/>
      <c r="AQ422" s="583"/>
      <c r="AR422" s="583"/>
      <c r="AS422" s="583"/>
      <c r="AT422" s="583"/>
      <c r="AU422" s="689"/>
      <c r="AV422" s="583"/>
      <c r="AW422" s="583"/>
      <c r="AX422" s="583"/>
      <c r="AY422" s="583"/>
      <c r="AZ422" s="583"/>
      <c r="BA422" s="583"/>
      <c r="BB422" s="583"/>
      <c r="BC422" s="583"/>
      <c r="BD422" s="583"/>
      <c r="BE422" s="583"/>
      <c r="BF422" s="690"/>
      <c r="BG422" s="639"/>
      <c r="CK422" s="2191"/>
    </row>
    <row r="423" spans="1:89" ht="20.100000000000001" customHeight="1">
      <c r="B423" s="2242" t="s">
        <v>3106</v>
      </c>
      <c r="C423" s="2243"/>
      <c r="D423" s="2243"/>
      <c r="E423" s="2243"/>
      <c r="F423" s="2243"/>
      <c r="G423" s="2243"/>
      <c r="H423" s="2243"/>
      <c r="I423" s="2243"/>
      <c r="J423" s="2243"/>
      <c r="K423" s="2243"/>
      <c r="L423" s="2243"/>
      <c r="M423" s="2243"/>
      <c r="N423" s="2243"/>
      <c r="O423" s="2243"/>
      <c r="P423" s="2243"/>
      <c r="Q423" s="2243"/>
      <c r="R423" s="2243"/>
      <c r="S423" s="2243"/>
      <c r="T423" s="2243"/>
      <c r="U423" s="2243"/>
      <c r="V423" s="2243"/>
      <c r="W423" s="2243"/>
      <c r="X423" s="2243"/>
      <c r="Y423" s="2243"/>
      <c r="Z423" s="2243"/>
      <c r="AA423" s="2243"/>
      <c r="AB423" s="2243"/>
      <c r="AC423" s="2243"/>
      <c r="AD423" s="2243"/>
      <c r="AE423" s="2243"/>
      <c r="AF423" s="2243"/>
      <c r="AG423" s="2243"/>
      <c r="AH423" s="2243"/>
      <c r="AI423" s="2243"/>
      <c r="AJ423" s="2243"/>
      <c r="AK423" s="2243"/>
      <c r="AL423" s="2244"/>
      <c r="AM423" s="640" t="b">
        <f>IF($AN$494=1,TRUE,FALSE)</f>
        <v>0</v>
      </c>
      <c r="AN423" s="698"/>
      <c r="AO423" s="624"/>
      <c r="AP423" s="624"/>
      <c r="AQ423" s="624"/>
      <c r="AR423" s="624"/>
      <c r="AS423" s="624"/>
      <c r="AT423" s="624"/>
      <c r="AU423" s="624"/>
      <c r="AV423" s="624"/>
      <c r="AW423" s="624"/>
      <c r="AX423" s="624"/>
      <c r="AY423" s="624"/>
      <c r="AZ423" s="624"/>
      <c r="BA423" s="624"/>
      <c r="BB423" s="624"/>
      <c r="BC423" s="624"/>
      <c r="BD423" s="624"/>
      <c r="BE423" s="624"/>
      <c r="BF423" s="699" t="str">
        <f>IF(BL347&gt;1,"レ印は一つだけ選択して下さい","")</f>
        <v/>
      </c>
      <c r="BG423" s="639"/>
      <c r="BL423" s="615">
        <f>COUNTIF(AM423:AM425,"true")</f>
        <v>0</v>
      </c>
      <c r="BS423" s="615"/>
      <c r="BT423" s="615"/>
      <c r="BX423" s="615"/>
      <c r="BY423" s="632">
        <f>SUM(BL423:BX423)</f>
        <v>0</v>
      </c>
      <c r="CK423" s="2191" t="str">
        <f>IF(OR(BZ424&gt;0,'STEP１（第１入力頁）'!E14="工場等"),"","←該当しない場合は、下の該当なしボタンを押して下さい。")</f>
        <v/>
      </c>
    </row>
    <row r="424" spans="1:89" s="609" customFormat="1" ht="20.100000000000001" customHeight="1">
      <c r="B424" s="2245" t="s">
        <v>3107</v>
      </c>
      <c r="C424" s="2246"/>
      <c r="D424" s="2246"/>
      <c r="E424" s="2246"/>
      <c r="F424" s="2246"/>
      <c r="G424" s="2246"/>
      <c r="H424" s="2246"/>
      <c r="I424" s="2246"/>
      <c r="J424" s="2246"/>
      <c r="K424" s="2246"/>
      <c r="L424" s="2246"/>
      <c r="M424" s="2246"/>
      <c r="N424" s="2246"/>
      <c r="O424" s="2246"/>
      <c r="P424" s="2246"/>
      <c r="Q424" s="2246"/>
      <c r="R424" s="2246"/>
      <c r="S424" s="2246"/>
      <c r="T424" s="2246"/>
      <c r="U424" s="2246"/>
      <c r="V424" s="2246"/>
      <c r="W424" s="2246"/>
      <c r="X424" s="2246"/>
      <c r="Y424" s="2246"/>
      <c r="Z424" s="2246"/>
      <c r="AA424" s="2246"/>
      <c r="AB424" s="2246"/>
      <c r="AC424" s="2246"/>
      <c r="AD424" s="2246"/>
      <c r="AE424" s="2246"/>
      <c r="AF424" s="2246"/>
      <c r="AG424" s="2246"/>
      <c r="AH424" s="2246"/>
      <c r="AI424" s="2246"/>
      <c r="AJ424" s="2246"/>
      <c r="AK424" s="2246"/>
      <c r="AL424" s="2247"/>
      <c r="AM424" s="640" t="b">
        <f>IF($AN$423=2,TRUE,FALSE)</f>
        <v>0</v>
      </c>
      <c r="AN424" s="155"/>
      <c r="AO424" s="155"/>
      <c r="AP424" s="155"/>
      <c r="AQ424" s="155"/>
      <c r="AR424" s="155"/>
      <c r="AS424" s="155"/>
      <c r="AT424" s="155"/>
      <c r="AU424" s="155"/>
      <c r="AV424" s="155"/>
      <c r="AW424" s="155"/>
      <c r="AX424" s="155"/>
      <c r="AY424" s="155"/>
      <c r="AZ424" s="155"/>
      <c r="BA424" s="155"/>
      <c r="BB424" s="155"/>
      <c r="BC424" s="155"/>
      <c r="BD424" s="155"/>
      <c r="BE424" s="155"/>
      <c r="BF424" s="617"/>
      <c r="BG424" s="631"/>
      <c r="BL424" s="615">
        <f>COUNTIF(AM423:AM425,"true")</f>
        <v>0</v>
      </c>
      <c r="BM424" s="155"/>
      <c r="BN424" s="155"/>
      <c r="BO424" s="155"/>
      <c r="BP424" s="155"/>
      <c r="BQ424" s="155"/>
      <c r="BR424" s="155"/>
      <c r="BS424" s="615"/>
      <c r="BT424" s="615"/>
      <c r="BU424" s="155"/>
      <c r="BV424" s="155"/>
      <c r="BW424" s="155"/>
      <c r="BX424" s="155"/>
      <c r="BY424" s="632">
        <f>SUM(BL424:BX424)</f>
        <v>0</v>
      </c>
      <c r="BZ424" s="615">
        <f>SUM(BY423,BY424)</f>
        <v>0</v>
      </c>
      <c r="CA424" s="155"/>
      <c r="CK424" s="2191"/>
    </row>
    <row r="425" spans="1:89" ht="20.100000000000001" customHeight="1" thickBot="1">
      <c r="B425" s="701"/>
      <c r="C425" s="583"/>
      <c r="D425" s="583"/>
      <c r="E425" s="583"/>
      <c r="F425" s="583"/>
      <c r="G425" s="583"/>
      <c r="H425" s="583"/>
      <c r="I425" s="583"/>
      <c r="J425" s="583"/>
      <c r="K425" s="583"/>
      <c r="L425" s="583"/>
      <c r="M425" s="583"/>
      <c r="N425" s="583"/>
      <c r="O425" s="583"/>
      <c r="P425" s="583"/>
      <c r="Q425" s="583"/>
      <c r="R425" s="583"/>
      <c r="S425" s="583"/>
      <c r="T425" s="583"/>
      <c r="U425" s="583"/>
      <c r="V425" s="583"/>
      <c r="W425" s="583"/>
      <c r="X425" s="583"/>
      <c r="Y425" s="583"/>
      <c r="Z425" s="583"/>
      <c r="AA425" s="583"/>
      <c r="AB425" s="583"/>
      <c r="AC425" s="583"/>
      <c r="AD425" s="583"/>
      <c r="AE425" s="583"/>
      <c r="AF425" s="583"/>
      <c r="AG425" s="583"/>
      <c r="AH425" s="583"/>
      <c r="AI425" s="583"/>
      <c r="AJ425" s="583"/>
      <c r="AK425" s="583"/>
      <c r="AL425" s="702"/>
      <c r="AM425" s="640" t="b">
        <f>IF($AN$423=3,TRUE,FALSE)</f>
        <v>0</v>
      </c>
      <c r="AN425" s="583"/>
      <c r="AO425" s="583"/>
      <c r="AP425" s="583"/>
      <c r="AQ425" s="583"/>
      <c r="AR425" s="583"/>
      <c r="AS425" s="583"/>
      <c r="AT425" s="583"/>
      <c r="AU425" s="583"/>
      <c r="AV425" s="583"/>
      <c r="AW425" s="583"/>
      <c r="AX425" s="583"/>
      <c r="AY425" s="583"/>
      <c r="AZ425" s="583"/>
      <c r="BA425" s="583"/>
      <c r="BB425" s="583"/>
      <c r="BC425" s="583"/>
      <c r="BD425" s="583"/>
      <c r="BE425" s="583"/>
      <c r="BF425" s="690"/>
      <c r="BG425" s="639"/>
      <c r="CK425" s="2191"/>
    </row>
    <row r="426" spans="1:89" s="677" customFormat="1" ht="22.5" customHeight="1">
      <c r="AK426" s="155"/>
      <c r="AL426" s="155"/>
      <c r="AM426" s="155"/>
      <c r="AN426" s="155"/>
      <c r="AO426" s="155"/>
      <c r="AP426" s="155"/>
      <c r="AQ426" s="155"/>
      <c r="AR426" s="155"/>
      <c r="AS426" s="155"/>
      <c r="AT426" s="155"/>
      <c r="AU426" s="155"/>
      <c r="AV426" s="155"/>
      <c r="AW426" s="155"/>
      <c r="AX426" s="155"/>
      <c r="AY426" s="155"/>
      <c r="AZ426" s="155"/>
      <c r="BA426" s="155"/>
      <c r="BB426" s="155"/>
      <c r="BC426" s="155"/>
      <c r="BD426" s="155"/>
      <c r="BE426" s="155"/>
      <c r="BF426" s="155"/>
      <c r="BG426" s="676"/>
      <c r="BX426" s="155"/>
      <c r="BY426" s="582"/>
      <c r="BZ426" s="155"/>
      <c r="CA426" s="155"/>
    </row>
    <row r="427" spans="1:89" s="677" customFormat="1" ht="7.5" customHeight="1">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55"/>
      <c r="AK427" s="155"/>
      <c r="AL427" s="155"/>
      <c r="AM427" s="155"/>
      <c r="AN427" s="155"/>
      <c r="AO427" s="155"/>
      <c r="AP427" s="155"/>
      <c r="AQ427" s="155"/>
      <c r="AR427" s="155"/>
      <c r="AS427" s="155"/>
      <c r="AT427" s="155"/>
      <c r="AU427" s="155"/>
      <c r="AV427" s="155"/>
      <c r="AW427" s="155"/>
      <c r="AX427" s="155"/>
      <c r="AY427" s="155"/>
      <c r="AZ427" s="155"/>
      <c r="BA427" s="155"/>
      <c r="BB427" s="155"/>
      <c r="BC427" s="155"/>
      <c r="BD427" s="155"/>
      <c r="BE427" s="155"/>
      <c r="BF427" s="155"/>
      <c r="BG427" s="676"/>
      <c r="BX427" s="155"/>
      <c r="BY427" s="582"/>
      <c r="BZ427" s="155"/>
      <c r="CA427" s="155"/>
    </row>
    <row r="428" spans="1:89" s="677" customFormat="1" ht="15" customHeight="1">
      <c r="A428" s="155"/>
      <c r="B428" s="153"/>
      <c r="C428" s="152" t="s">
        <v>6214</v>
      </c>
      <c r="D428" s="153"/>
      <c r="E428" s="153"/>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55"/>
      <c r="AK428" s="155"/>
      <c r="AL428" s="155"/>
      <c r="AM428" s="155"/>
      <c r="AN428" s="155"/>
      <c r="AO428" s="155"/>
      <c r="AP428" s="155"/>
      <c r="AQ428" s="155"/>
      <c r="AR428" s="155"/>
      <c r="AS428" s="155"/>
      <c r="AT428" s="155"/>
      <c r="AU428" s="155"/>
      <c r="AV428" s="155"/>
      <c r="AW428" s="155"/>
      <c r="AX428" s="155"/>
      <c r="AY428" s="155"/>
      <c r="AZ428" s="155"/>
      <c r="BA428" s="155"/>
      <c r="BB428" s="155"/>
      <c r="BC428" s="155"/>
      <c r="BD428" s="155"/>
      <c r="BE428" s="155"/>
      <c r="BF428" s="155"/>
      <c r="BG428" s="676"/>
      <c r="BX428" s="155"/>
      <c r="BY428" s="582"/>
      <c r="BZ428" s="155"/>
      <c r="CA428" s="155"/>
    </row>
    <row r="429" spans="1:89" ht="24" customHeight="1" thickBot="1">
      <c r="B429" s="153"/>
      <c r="C429" s="152" t="s">
        <v>263</v>
      </c>
      <c r="D429" s="153"/>
      <c r="E429" s="153"/>
      <c r="V429" s="74" t="str">
        <f>IF('STEP１（第１入力頁）'!E$14="工場等","","記入するのはこちらの表ではありません")</f>
        <v/>
      </c>
      <c r="BG429" s="639"/>
    </row>
    <row r="430" spans="1:89" ht="15" customHeight="1" thickBot="1">
      <c r="B430" s="2248" t="s">
        <v>265</v>
      </c>
      <c r="C430" s="2249"/>
      <c r="D430" s="2249"/>
      <c r="E430" s="2249"/>
      <c r="F430" s="2249"/>
      <c r="G430" s="2249"/>
      <c r="H430" s="2249"/>
      <c r="I430" s="2250"/>
      <c r="J430" s="2251" t="s">
        <v>6215</v>
      </c>
      <c r="K430" s="2251"/>
      <c r="L430" s="2251"/>
      <c r="M430" s="2251"/>
      <c r="N430" s="2251"/>
      <c r="O430" s="2251"/>
      <c r="P430" s="2251"/>
      <c r="Q430" s="2251"/>
      <c r="R430" s="2251"/>
      <c r="S430" s="2251"/>
      <c r="T430" s="2251"/>
      <c r="U430" s="2252"/>
      <c r="V430" s="2251" t="s">
        <v>231</v>
      </c>
      <c r="W430" s="2252"/>
      <c r="X430" s="2252"/>
      <c r="Y430" s="2252"/>
      <c r="Z430" s="2252"/>
      <c r="AA430" s="2252"/>
      <c r="AB430" s="2252"/>
      <c r="AC430" s="2252"/>
      <c r="AD430" s="2252"/>
      <c r="AE430" s="2252"/>
      <c r="AF430" s="2252"/>
      <c r="AG430" s="2252"/>
      <c r="AH430" s="2252"/>
      <c r="AI430" s="2253" t="s">
        <v>232</v>
      </c>
      <c r="AJ430" s="2249"/>
      <c r="AK430" s="2249"/>
      <c r="AL430" s="2249"/>
      <c r="AM430" s="2249"/>
      <c r="AN430" s="2249"/>
      <c r="AO430" s="2249"/>
      <c r="AP430" s="2249"/>
      <c r="AQ430" s="2249"/>
      <c r="AR430" s="2249"/>
      <c r="AS430" s="2249"/>
      <c r="AT430" s="2250"/>
      <c r="AU430" s="2254" t="s">
        <v>3520</v>
      </c>
      <c r="AV430" s="2255"/>
      <c r="AW430" s="2255"/>
      <c r="AX430" s="2255"/>
      <c r="AY430" s="2255"/>
      <c r="AZ430" s="2255"/>
      <c r="BA430" s="2255"/>
      <c r="BB430" s="2255"/>
      <c r="BC430" s="2255"/>
      <c r="BD430" s="2255"/>
      <c r="BE430" s="2255"/>
      <c r="BF430" s="2256"/>
      <c r="BG430" s="639"/>
    </row>
    <row r="431" spans="1:89" ht="27" customHeight="1">
      <c r="B431" s="2266" t="s">
        <v>266</v>
      </c>
      <c r="C431" s="2267"/>
      <c r="D431" s="2267"/>
      <c r="E431" s="2267"/>
      <c r="F431" s="2267"/>
      <c r="G431" s="2267"/>
      <c r="H431" s="2267"/>
      <c r="I431" s="2268"/>
      <c r="J431" s="2269" t="s">
        <v>268</v>
      </c>
      <c r="K431" s="2270"/>
      <c r="L431" s="2270"/>
      <c r="M431" s="2270"/>
      <c r="N431" s="2270"/>
      <c r="O431" s="2270"/>
      <c r="P431" s="2270"/>
      <c r="Q431" s="2270"/>
      <c r="R431" s="2270"/>
      <c r="S431" s="2270"/>
      <c r="T431" s="2270"/>
      <c r="U431" s="2271"/>
      <c r="V431" s="2269" t="s">
        <v>267</v>
      </c>
      <c r="W431" s="2270"/>
      <c r="X431" s="2270"/>
      <c r="Y431" s="2270"/>
      <c r="Z431" s="2270"/>
      <c r="AA431" s="2270"/>
      <c r="AB431" s="2270"/>
      <c r="AC431" s="2270"/>
      <c r="AD431" s="2270"/>
      <c r="AE431" s="2270"/>
      <c r="AF431" s="2270"/>
      <c r="AG431" s="2270"/>
      <c r="AH431" s="2271"/>
      <c r="AI431" s="2269" t="s">
        <v>269</v>
      </c>
      <c r="AJ431" s="2270"/>
      <c r="AK431" s="2270"/>
      <c r="AL431" s="2270"/>
      <c r="AM431" s="2270"/>
      <c r="AN431" s="2270"/>
      <c r="AO431" s="2270"/>
      <c r="AP431" s="2270"/>
      <c r="AQ431" s="2270"/>
      <c r="AR431" s="2270"/>
      <c r="AS431" s="2270"/>
      <c r="AT431" s="2271"/>
      <c r="AU431" s="2269" t="s">
        <v>3530</v>
      </c>
      <c r="AV431" s="2270"/>
      <c r="AW431" s="2270"/>
      <c r="AX431" s="2270"/>
      <c r="AY431" s="2270"/>
      <c r="AZ431" s="2270"/>
      <c r="BA431" s="2270"/>
      <c r="BB431" s="2270"/>
      <c r="BC431" s="2270"/>
      <c r="BD431" s="2270"/>
      <c r="BE431" s="2270"/>
      <c r="BF431" s="2272"/>
      <c r="BG431" s="639"/>
      <c r="BL431" s="609"/>
      <c r="BM431" s="609"/>
      <c r="BN431" s="609"/>
      <c r="BO431" s="609"/>
      <c r="BP431" s="609"/>
      <c r="BQ431" s="609"/>
      <c r="BR431" s="609"/>
      <c r="BS431" s="609"/>
      <c r="BT431" s="609"/>
      <c r="BU431" s="609"/>
      <c r="BV431" s="609"/>
      <c r="BW431" s="609"/>
      <c r="BY431" s="632">
        <f>SUM(BY432:BY439)</f>
        <v>7</v>
      </c>
      <c r="CK431" s="2191" t="str">
        <f>IF('STEP１（第１入力頁）'!E14="専ら事務所","",IF(BZ433&gt;0,"←原則として、「(3)廃熱の回収利用」欄にも入力する必要があります。","←該当しない場合は、下のボタンを押して下さい。"))</f>
        <v>←原則として、「(3)廃熱の回収利用」欄にも入力する必要があります。</v>
      </c>
    </row>
    <row r="432" spans="1:89" ht="25.35" customHeight="1">
      <c r="B432" s="2192" t="str">
        <f>IF(OR(BL432&gt;1,BS432&gt;1,BT432&gt;1,BX432&gt;1,BL433&gt;1,BS433&gt;1,BT433&gt;1,BX433&gt;1),"レ印は各項目ごとにそれぞれ一つだけ選択して下さい","")</f>
        <v/>
      </c>
      <c r="C432" s="2193"/>
      <c r="D432" s="2193"/>
      <c r="E432" s="2193"/>
      <c r="F432" s="2193"/>
      <c r="G432" s="2193"/>
      <c r="H432" s="2193"/>
      <c r="I432" s="2194"/>
      <c r="J432" s="987" t="s">
        <v>227</v>
      </c>
      <c r="K432" s="674"/>
      <c r="L432" s="674"/>
      <c r="M432" s="674"/>
      <c r="N432" s="674"/>
      <c r="O432" s="674"/>
      <c r="P432" s="674"/>
      <c r="Q432" s="674"/>
      <c r="R432" s="674"/>
      <c r="S432" s="674"/>
      <c r="T432" s="674"/>
      <c r="U432" s="674"/>
      <c r="V432" s="2273" t="s">
        <v>235</v>
      </c>
      <c r="W432" s="2274"/>
      <c r="X432" s="2274"/>
      <c r="Y432" s="2274"/>
      <c r="Z432" s="2274"/>
      <c r="AA432" s="2274"/>
      <c r="AB432" s="2274"/>
      <c r="AC432" s="2274"/>
      <c r="AD432" s="2274"/>
      <c r="AE432" s="2274"/>
      <c r="AF432" s="2274"/>
      <c r="AG432" s="2274"/>
      <c r="AH432" s="2275"/>
      <c r="AI432" s="2273" t="s">
        <v>236</v>
      </c>
      <c r="AJ432" s="2274"/>
      <c r="AK432" s="2274"/>
      <c r="AL432" s="2274"/>
      <c r="AM432" s="2274"/>
      <c r="AN432" s="2274"/>
      <c r="AO432" s="2274"/>
      <c r="AP432" s="2274"/>
      <c r="AQ432" s="2274"/>
      <c r="AR432" s="2274"/>
      <c r="AS432" s="2274"/>
      <c r="AT432" s="2275"/>
      <c r="AU432" s="636">
        <v>3</v>
      </c>
      <c r="AV432" s="637"/>
      <c r="AW432" s="637"/>
      <c r="AX432" s="637"/>
      <c r="AY432" s="637"/>
      <c r="AZ432" s="637"/>
      <c r="BA432" s="637"/>
      <c r="BB432" s="637"/>
      <c r="BC432" s="637"/>
      <c r="BD432" s="637"/>
      <c r="BE432" s="637"/>
      <c r="BF432" s="638"/>
      <c r="BG432" s="639"/>
      <c r="BL432" s="615">
        <f>COUNTIF(J433:J435,"true")</f>
        <v>1</v>
      </c>
      <c r="BM432" s="615"/>
      <c r="BN432" s="615"/>
      <c r="BO432" s="615"/>
      <c r="BP432" s="615"/>
      <c r="BQ432" s="615"/>
      <c r="BR432" s="615"/>
      <c r="BS432" s="615">
        <f>COUNTIF(V433:V435,"true")</f>
        <v>1</v>
      </c>
      <c r="BT432" s="615">
        <f>COUNTIF(AI433:AI435,"true")</f>
        <v>1</v>
      </c>
      <c r="BU432" s="615"/>
      <c r="BV432" s="615"/>
      <c r="BW432" s="615"/>
      <c r="BX432" s="615">
        <f>COUNTIF(AU432:AU435,"true")</f>
        <v>1</v>
      </c>
      <c r="BY432" s="632">
        <f>SUM(BL432:BX432)</f>
        <v>4</v>
      </c>
      <c r="BZ432" s="615"/>
      <c r="CK432" s="2191"/>
    </row>
    <row r="433" spans="1:89" ht="20.100000000000001" customHeight="1">
      <c r="B433" s="2192"/>
      <c r="C433" s="2193"/>
      <c r="D433" s="2193"/>
      <c r="E433" s="2193"/>
      <c r="F433" s="2193"/>
      <c r="G433" s="2193"/>
      <c r="H433" s="2193"/>
      <c r="I433" s="2194"/>
      <c r="J433" s="640" t="b">
        <f>IF(K433=1,TRUE,FALSE)</f>
        <v>1</v>
      </c>
      <c r="K433" s="758">
        <v>1</v>
      </c>
      <c r="N433" s="642" t="str">
        <f>IF(AND($BY432&gt;0,J433=FALSE,J434=FALSE,J435=FALSE),"設定状況を選択して下さい",IF(AND(J434=TRUE,R434=""),"進捗状況%を記入して下さい。",""))</f>
        <v/>
      </c>
      <c r="V433" s="640" t="b">
        <f>IF(W433=1,TRUE,FALSE)</f>
        <v>1</v>
      </c>
      <c r="W433" s="758">
        <v>1</v>
      </c>
      <c r="Z433" s="642" t="str">
        <f>IF(AND($BY432&gt;0,V433=FALSE,V434=FALSE,V435=FALSE),"設定状況を選択して下さい",IF(AND(V434=TRUE,AE434=""),"進捗状況%を記入して下さい。",""))</f>
        <v/>
      </c>
      <c r="AI433" s="640" t="b">
        <f>IF(AJ433=1,TRUE,FALSE)</f>
        <v>1</v>
      </c>
      <c r="AJ433" s="758">
        <v>1</v>
      </c>
      <c r="AM433" s="642" t="str">
        <f>IF(AND($BY432&gt;0,AI433=FALSE,AI434=FALSE,AI435=FALSE),"設定状況を選択して下さい",IF(AND(AI434=TRUE,AQ434=""),"進捗状況%を記入して下さい。",""))</f>
        <v/>
      </c>
      <c r="AU433" s="640" t="b">
        <f>IF(AU432=1,TRUE,FALSE)</f>
        <v>0</v>
      </c>
      <c r="BF433" s="617"/>
      <c r="BG433" s="639"/>
      <c r="BL433" s="615">
        <f>COUNTIF(J437:J439,"true")</f>
        <v>1</v>
      </c>
      <c r="BM433" s="615"/>
      <c r="BN433" s="615"/>
      <c r="BO433" s="615"/>
      <c r="BP433" s="615"/>
      <c r="BQ433" s="615"/>
      <c r="BR433" s="615"/>
      <c r="BS433" s="615">
        <f>COUNTIF(V437:V439,"true")</f>
        <v>1</v>
      </c>
      <c r="BT433" s="615">
        <f>COUNTIF(AI437:AI439,"true")</f>
        <v>1</v>
      </c>
      <c r="BU433" s="615"/>
      <c r="BV433" s="615"/>
      <c r="BW433" s="615"/>
      <c r="BX433" s="615">
        <f>COUNTIF(AU437:AU439,"true")</f>
        <v>0</v>
      </c>
      <c r="BY433" s="632">
        <f t="shared" ref="BY433" si="1">SUM(BL433:BX433)</f>
        <v>3</v>
      </c>
      <c r="BZ433" s="615">
        <f>SUM(BY432,BY433)</f>
        <v>7</v>
      </c>
      <c r="CK433" s="2191"/>
    </row>
    <row r="434" spans="1:89" ht="20.100000000000001" customHeight="1">
      <c r="B434" s="2192"/>
      <c r="C434" s="2193"/>
      <c r="D434" s="2193"/>
      <c r="E434" s="2193"/>
      <c r="F434" s="2193"/>
      <c r="G434" s="2193"/>
      <c r="H434" s="2193"/>
      <c r="I434" s="2194"/>
      <c r="J434" s="640" t="b">
        <f>IF(K433=2,TRUE,FALSE)</f>
        <v>0</v>
      </c>
      <c r="Q434" s="643" t="s">
        <v>230</v>
      </c>
      <c r="R434" s="2174"/>
      <c r="S434" s="2174"/>
      <c r="T434" s="643" t="s">
        <v>229</v>
      </c>
      <c r="V434" s="640" t="b">
        <f>IF(W433=2,TRUE,FALSE)</f>
        <v>0</v>
      </c>
      <c r="AD434" s="643" t="s">
        <v>230</v>
      </c>
      <c r="AE434" s="2174">
        <v>1</v>
      </c>
      <c r="AF434" s="2174"/>
      <c r="AG434" s="643" t="s">
        <v>229</v>
      </c>
      <c r="AI434" s="640" t="b">
        <f>IF(AJ433=2,TRUE,FALSE)</f>
        <v>0</v>
      </c>
      <c r="AP434" s="643" t="s">
        <v>230</v>
      </c>
      <c r="AQ434" s="2174"/>
      <c r="AR434" s="2174"/>
      <c r="AS434" s="643" t="s">
        <v>229</v>
      </c>
      <c r="AU434" s="640" t="b">
        <f>IF(AU432=2,TRUE,FALSE)</f>
        <v>0</v>
      </c>
      <c r="BF434" s="617"/>
      <c r="BG434" s="639"/>
      <c r="BL434" s="615"/>
      <c r="BM434" s="615"/>
      <c r="BN434" s="615"/>
      <c r="BO434" s="615"/>
      <c r="BP434" s="615"/>
      <c r="BQ434" s="615"/>
      <c r="BR434" s="615"/>
      <c r="BS434" s="615"/>
      <c r="BT434" s="615"/>
      <c r="BU434" s="615"/>
      <c r="BV434" s="615"/>
      <c r="BW434" s="615"/>
      <c r="BX434" s="615"/>
      <c r="BY434" s="632"/>
      <c r="BZ434" s="615"/>
      <c r="CK434" s="2191"/>
    </row>
    <row r="435" spans="1:89" ht="20.100000000000001" customHeight="1">
      <c r="B435" s="2222"/>
      <c r="C435" s="2223"/>
      <c r="D435" s="2223"/>
      <c r="E435" s="2223"/>
      <c r="F435" s="2223"/>
      <c r="G435" s="2223"/>
      <c r="H435" s="2223"/>
      <c r="I435" s="2224"/>
      <c r="J435" s="640" t="b">
        <f>IF(K433=3,TRUE,FALSE)</f>
        <v>0</v>
      </c>
      <c r="N435" s="642" t="str">
        <f>IF(OR(J433=TRUE,J434=TRUE),IF(AND(J437=FALSE,J438=FALSE,J439=FALSE),"実施状況↓を選択して下さい",""),"")</f>
        <v/>
      </c>
      <c r="V435" s="640" t="b">
        <f>IF(W433=3,TRUE,FALSE)</f>
        <v>0</v>
      </c>
      <c r="Z435" s="642" t="str">
        <f>IF(OR(V433=TRUE,V434=TRUE),IF(AND(V437=FALSE,V438=FALSE,V439=FALSE),"実施状況↓を選択して下さい",""),"")</f>
        <v/>
      </c>
      <c r="AD435" s="642"/>
      <c r="AI435" s="640" t="b">
        <f>IF(AJ433=3,TRUE,FALSE)</f>
        <v>0</v>
      </c>
      <c r="AM435" s="642" t="str">
        <f>IF(OR(AI433=TRUE,AI434=TRUE),IF(AND(AI437=FALSE,AI438=FALSE,AI439=FALSE),"実施状況↓を選択して下さい",""),"")</f>
        <v/>
      </c>
      <c r="AU435" s="640" t="b">
        <f>IF(AU432=3,TRUE,FALSE)</f>
        <v>1</v>
      </c>
      <c r="BF435" s="617"/>
      <c r="BG435" s="639"/>
      <c r="BL435" s="615"/>
      <c r="BM435" s="615"/>
      <c r="BN435" s="615"/>
      <c r="BO435" s="615"/>
      <c r="BP435" s="615"/>
      <c r="BQ435" s="615"/>
      <c r="BR435" s="615"/>
      <c r="BS435" s="615"/>
      <c r="BT435" s="615"/>
      <c r="BU435" s="615"/>
      <c r="BV435" s="615"/>
      <c r="BW435" s="615"/>
      <c r="BX435" s="615"/>
      <c r="BY435" s="632"/>
      <c r="BZ435" s="615"/>
      <c r="CK435" s="2191"/>
    </row>
    <row r="436" spans="1:89" s="609" customFormat="1" ht="25.35" customHeight="1">
      <c r="B436" s="2222"/>
      <c r="C436" s="2223"/>
      <c r="D436" s="2223"/>
      <c r="E436" s="2223"/>
      <c r="F436" s="2223"/>
      <c r="G436" s="2223"/>
      <c r="H436" s="2223"/>
      <c r="I436" s="2224"/>
      <c r="J436" s="2175" t="s">
        <v>228</v>
      </c>
      <c r="K436" s="2176"/>
      <c r="L436" s="2176"/>
      <c r="M436" s="2176"/>
      <c r="N436" s="2176"/>
      <c r="O436" s="2176"/>
      <c r="P436" s="2176"/>
      <c r="Q436" s="2176"/>
      <c r="R436" s="2176"/>
      <c r="S436" s="2176"/>
      <c r="T436" s="2176"/>
      <c r="U436" s="2177"/>
      <c r="V436" s="2175" t="s">
        <v>237</v>
      </c>
      <c r="W436" s="2176"/>
      <c r="X436" s="2176"/>
      <c r="Y436" s="2176"/>
      <c r="Z436" s="2176"/>
      <c r="AA436" s="2176"/>
      <c r="AB436" s="2176"/>
      <c r="AC436" s="2176"/>
      <c r="AD436" s="2176"/>
      <c r="AE436" s="2176"/>
      <c r="AF436" s="2176"/>
      <c r="AG436" s="2176"/>
      <c r="AH436" s="2176"/>
      <c r="AI436" s="2175" t="s">
        <v>238</v>
      </c>
      <c r="AJ436" s="2176"/>
      <c r="AK436" s="2176"/>
      <c r="AL436" s="2176"/>
      <c r="AM436" s="2176"/>
      <c r="AN436" s="2176"/>
      <c r="AO436" s="2176"/>
      <c r="AP436" s="2176"/>
      <c r="AQ436" s="2176"/>
      <c r="AR436" s="2176"/>
      <c r="AS436" s="2176"/>
      <c r="AT436" s="2177"/>
      <c r="AU436" s="644"/>
      <c r="AV436" s="760" t="str">
        <f>IF(AND($BY432&gt;0,AU433=FALSE,AU434=FALSE,AU435=FALSE),"新設に関する措置を選択して下さい","")</f>
        <v/>
      </c>
      <c r="AW436" s="637"/>
      <c r="AX436" s="637"/>
      <c r="AY436" s="637"/>
      <c r="AZ436" s="637"/>
      <c r="BA436" s="637"/>
      <c r="BB436" s="637"/>
      <c r="BC436" s="637"/>
      <c r="BD436" s="637"/>
      <c r="BE436" s="637"/>
      <c r="BF436" s="638"/>
      <c r="BG436" s="631"/>
      <c r="BL436" s="615"/>
      <c r="BS436" s="615"/>
      <c r="BT436" s="615"/>
      <c r="BX436" s="615"/>
      <c r="BY436" s="632"/>
      <c r="BZ436" s="615"/>
      <c r="CA436" s="155"/>
      <c r="CK436" s="2191"/>
    </row>
    <row r="437" spans="1:89" ht="20.100000000000001" customHeight="1">
      <c r="B437" s="2222"/>
      <c r="C437" s="2223"/>
      <c r="D437" s="2223"/>
      <c r="E437" s="2223"/>
      <c r="F437" s="2223"/>
      <c r="G437" s="2223"/>
      <c r="H437" s="2223"/>
      <c r="I437" s="2224"/>
      <c r="J437" s="640" t="b">
        <f>IF($K437=1,TRUE,FALSE)</f>
        <v>1</v>
      </c>
      <c r="K437" s="758">
        <v>1</v>
      </c>
      <c r="P437" s="642"/>
      <c r="U437" s="645"/>
      <c r="V437" s="640" t="b">
        <f>IF(W437=1,TRUE,FALSE)</f>
        <v>1</v>
      </c>
      <c r="W437" s="758">
        <v>1</v>
      </c>
      <c r="AH437" s="645"/>
      <c r="AI437" s="640" t="b">
        <f>IF(AJ437=1,TRUE,FALSE)</f>
        <v>1</v>
      </c>
      <c r="AJ437" s="758">
        <v>1</v>
      </c>
      <c r="AO437" s="642"/>
      <c r="AT437" s="645"/>
      <c r="AU437" s="646"/>
      <c r="BF437" s="617"/>
      <c r="BG437" s="639"/>
      <c r="BL437" s="615"/>
      <c r="BM437" s="615"/>
      <c r="BN437" s="615"/>
      <c r="BO437" s="615"/>
      <c r="BP437" s="615"/>
      <c r="BQ437" s="615"/>
      <c r="BR437" s="615"/>
      <c r="BS437" s="615"/>
      <c r="BT437" s="615"/>
      <c r="BU437" s="615"/>
      <c r="BV437" s="615"/>
      <c r="BW437" s="615"/>
      <c r="BX437" s="615"/>
      <c r="BY437" s="632"/>
      <c r="BZ437" s="615"/>
      <c r="CK437" s="2191"/>
    </row>
    <row r="438" spans="1:89" ht="20.100000000000001" customHeight="1">
      <c r="B438" s="2222"/>
      <c r="C438" s="2223"/>
      <c r="D438" s="2223"/>
      <c r="E438" s="2223"/>
      <c r="F438" s="2223"/>
      <c r="G438" s="2223"/>
      <c r="H438" s="2223"/>
      <c r="I438" s="2224"/>
      <c r="J438" s="640" t="b">
        <f>IF(K437=2,TRUE,FALSE)</f>
        <v>0</v>
      </c>
      <c r="V438" s="640" t="b">
        <f>IF(W437=2,TRUE,FALSE)</f>
        <v>0</v>
      </c>
      <c r="AI438" s="640" t="b">
        <f>IF(AJ437=2,TRUE,FALSE)</f>
        <v>0</v>
      </c>
      <c r="AU438" s="646"/>
      <c r="BF438" s="617"/>
      <c r="BG438" s="639"/>
      <c r="BL438" s="615"/>
      <c r="BM438" s="615"/>
      <c r="BN438" s="615"/>
      <c r="BO438" s="615"/>
      <c r="BP438" s="615"/>
      <c r="BQ438" s="615"/>
      <c r="BR438" s="615"/>
      <c r="BS438" s="615"/>
      <c r="BT438" s="615"/>
      <c r="BU438" s="615"/>
      <c r="BV438" s="615"/>
      <c r="BW438" s="615"/>
      <c r="BX438" s="615"/>
      <c r="BY438" s="632"/>
      <c r="BZ438" s="615"/>
      <c r="CK438" s="2191"/>
    </row>
    <row r="439" spans="1:89" ht="20.100000000000001" customHeight="1">
      <c r="B439" s="2230"/>
      <c r="C439" s="2231"/>
      <c r="D439" s="2231"/>
      <c r="E439" s="2231"/>
      <c r="F439" s="2231"/>
      <c r="G439" s="2231"/>
      <c r="H439" s="2231"/>
      <c r="I439" s="2232"/>
      <c r="J439" s="640" t="b">
        <f>IF(K437=3,TRUE,FALSE)</f>
        <v>0</v>
      </c>
      <c r="K439" s="675"/>
      <c r="L439" s="675"/>
      <c r="M439" s="675"/>
      <c r="N439" s="675"/>
      <c r="O439" s="675"/>
      <c r="P439" s="675"/>
      <c r="Q439" s="675"/>
      <c r="R439" s="675"/>
      <c r="S439" s="675"/>
      <c r="T439" s="675"/>
      <c r="U439" s="675"/>
      <c r="V439" s="640" t="b">
        <f>IF(W437=3,TRUE,FALSE)</f>
        <v>0</v>
      </c>
      <c r="W439" s="675"/>
      <c r="X439" s="675"/>
      <c r="Y439" s="675"/>
      <c r="Z439" s="675"/>
      <c r="AA439" s="675"/>
      <c r="AB439" s="675"/>
      <c r="AC439" s="675"/>
      <c r="AD439" s="675"/>
      <c r="AE439" s="675"/>
      <c r="AF439" s="675"/>
      <c r="AG439" s="675"/>
      <c r="AH439" s="675"/>
      <c r="AI439" s="640" t="b">
        <f>IF(AJ437=3,TRUE,FALSE)</f>
        <v>0</v>
      </c>
      <c r="AJ439" s="675"/>
      <c r="AK439" s="675"/>
      <c r="AL439" s="675"/>
      <c r="AM439" s="675"/>
      <c r="AN439" s="675"/>
      <c r="AO439" s="675"/>
      <c r="AP439" s="675"/>
      <c r="AQ439" s="675"/>
      <c r="AR439" s="675"/>
      <c r="AS439" s="675"/>
      <c r="AT439" s="675"/>
      <c r="AU439" s="703"/>
      <c r="AV439" s="675"/>
      <c r="AW439" s="675"/>
      <c r="AX439" s="675"/>
      <c r="AY439" s="675"/>
      <c r="AZ439" s="675"/>
      <c r="BA439" s="675"/>
      <c r="BB439" s="675"/>
      <c r="BC439" s="675"/>
      <c r="BD439" s="675"/>
      <c r="BE439" s="675"/>
      <c r="BF439" s="704"/>
      <c r="BG439" s="639"/>
      <c r="BL439" s="615"/>
      <c r="BM439" s="615"/>
      <c r="BN439" s="615"/>
      <c r="BO439" s="615"/>
      <c r="BP439" s="615"/>
      <c r="BQ439" s="615"/>
      <c r="BR439" s="615"/>
      <c r="BS439" s="615"/>
      <c r="BT439" s="615"/>
      <c r="BU439" s="615"/>
      <c r="BV439" s="615"/>
      <c r="BW439" s="615"/>
      <c r="BX439" s="615"/>
      <c r="BY439" s="632"/>
      <c r="BZ439" s="615"/>
      <c r="CK439" s="2191"/>
    </row>
    <row r="440" spans="1:89" ht="20.100000000000001" customHeight="1">
      <c r="B440" s="705" t="s">
        <v>264</v>
      </c>
      <c r="C440" s="706"/>
      <c r="D440" s="706"/>
      <c r="E440" s="706"/>
      <c r="F440" s="706"/>
      <c r="G440" s="706"/>
      <c r="H440" s="706"/>
      <c r="I440" s="706"/>
      <c r="J440" s="707"/>
      <c r="K440" s="707"/>
      <c r="L440" s="707"/>
      <c r="M440" s="707"/>
      <c r="N440" s="707"/>
      <c r="O440" s="707"/>
      <c r="P440" s="707"/>
      <c r="Q440" s="707"/>
      <c r="R440" s="707"/>
      <c r="S440" s="707"/>
      <c r="T440" s="707"/>
      <c r="U440" s="707"/>
      <c r="V440" s="707"/>
      <c r="W440" s="707"/>
      <c r="X440" s="707"/>
      <c r="Y440" s="707"/>
      <c r="Z440" s="707"/>
      <c r="AA440" s="707"/>
      <c r="AB440" s="707"/>
      <c r="AC440" s="707"/>
      <c r="AD440" s="707"/>
      <c r="AE440" s="707"/>
      <c r="AF440" s="707"/>
      <c r="AG440" s="707"/>
      <c r="AH440" s="707"/>
      <c r="AI440" s="707"/>
      <c r="AJ440" s="707"/>
      <c r="AK440" s="707"/>
      <c r="AL440" s="707"/>
      <c r="AM440" s="707"/>
      <c r="AN440" s="707"/>
      <c r="AO440" s="707"/>
      <c r="AP440" s="707"/>
      <c r="AQ440" s="707"/>
      <c r="AR440" s="707"/>
      <c r="AS440" s="707"/>
      <c r="AT440" s="707"/>
      <c r="AU440" s="707"/>
      <c r="AV440" s="707"/>
      <c r="AW440" s="707"/>
      <c r="AX440" s="707"/>
      <c r="AY440" s="707"/>
      <c r="AZ440" s="707"/>
      <c r="BA440" s="707"/>
      <c r="BB440" s="707"/>
      <c r="BC440" s="707"/>
      <c r="BD440" s="707"/>
      <c r="BE440" s="707"/>
      <c r="BF440" s="708"/>
      <c r="BG440" s="639"/>
      <c r="BL440" s="615"/>
      <c r="BM440" s="615"/>
      <c r="BN440" s="615"/>
      <c r="BO440" s="615"/>
      <c r="BP440" s="615"/>
      <c r="BQ440" s="615"/>
      <c r="BR440" s="615"/>
      <c r="BS440" s="615"/>
      <c r="BT440" s="615"/>
      <c r="BU440" s="615"/>
      <c r="BV440" s="615"/>
      <c r="BW440" s="615"/>
      <c r="BX440" s="615"/>
      <c r="BY440" s="632"/>
      <c r="BZ440" s="615"/>
    </row>
    <row r="441" spans="1:89" ht="27" customHeight="1">
      <c r="B441" s="2260" t="s">
        <v>42</v>
      </c>
      <c r="C441" s="2261"/>
      <c r="D441" s="2261"/>
      <c r="E441" s="2261"/>
      <c r="F441" s="2261"/>
      <c r="G441" s="2261"/>
      <c r="H441" s="2261"/>
      <c r="I441" s="2262"/>
      <c r="J441" s="2263" t="s">
        <v>270</v>
      </c>
      <c r="K441" s="2264"/>
      <c r="L441" s="2264"/>
      <c r="M441" s="2264"/>
      <c r="N441" s="2264"/>
      <c r="O441" s="2264"/>
      <c r="P441" s="2264"/>
      <c r="Q441" s="2264"/>
      <c r="R441" s="2264"/>
      <c r="S441" s="2264"/>
      <c r="T441" s="2264"/>
      <c r="U441" s="2265"/>
      <c r="V441" s="2263" t="s">
        <v>271</v>
      </c>
      <c r="W441" s="2264"/>
      <c r="X441" s="2264"/>
      <c r="Y441" s="2264"/>
      <c r="Z441" s="2264"/>
      <c r="AA441" s="2264"/>
      <c r="AB441" s="2264"/>
      <c r="AC441" s="2264"/>
      <c r="AD441" s="2264"/>
      <c r="AE441" s="2264"/>
      <c r="AF441" s="2264"/>
      <c r="AG441" s="2264"/>
      <c r="AH441" s="2265"/>
      <c r="AI441" s="2263" t="s">
        <v>272</v>
      </c>
      <c r="AJ441" s="2264"/>
      <c r="AK441" s="2264"/>
      <c r="AL441" s="2264"/>
      <c r="AM441" s="2264"/>
      <c r="AN441" s="2264"/>
      <c r="AO441" s="2264"/>
      <c r="AP441" s="2264"/>
      <c r="AQ441" s="2264"/>
      <c r="AR441" s="2264"/>
      <c r="AS441" s="2264"/>
      <c r="AT441" s="2265"/>
      <c r="AU441" s="2276" t="s">
        <v>3531</v>
      </c>
      <c r="AV441" s="2277"/>
      <c r="AW441" s="2277"/>
      <c r="AX441" s="2277"/>
      <c r="AY441" s="2277"/>
      <c r="AZ441" s="2277"/>
      <c r="BA441" s="2277"/>
      <c r="BB441" s="2277"/>
      <c r="BC441" s="2277"/>
      <c r="BD441" s="2277"/>
      <c r="BE441" s="2277"/>
      <c r="BF441" s="2278"/>
      <c r="BG441" s="639"/>
      <c r="BL441" s="609"/>
      <c r="BM441" s="609"/>
      <c r="BN441" s="609"/>
      <c r="BO441" s="609"/>
      <c r="BP441" s="609"/>
      <c r="BQ441" s="609"/>
      <c r="BR441" s="609"/>
      <c r="BS441" s="609"/>
      <c r="BT441" s="609"/>
      <c r="BU441" s="609"/>
      <c r="BV441" s="609"/>
      <c r="BW441" s="609"/>
      <c r="BY441" s="632">
        <f>SUM(BY442:BY449)</f>
        <v>7</v>
      </c>
      <c r="CK441" s="2191" t="str">
        <f>IF(OR(BZ443&gt;0,'STEP１（第１入力頁）'!E14="専ら事務所"),"","←該当しない場合は、下のボタンを押して下さい。")</f>
        <v/>
      </c>
    </row>
    <row r="442" spans="1:89" ht="25.35" customHeight="1">
      <c r="B442" s="2192" t="str">
        <f>IF(OR(BL442&gt;1,BS442&gt;1,BT442&gt;1,BX442&gt;1,BL443&gt;1,BS443&gt;1,BT443&gt;1,BX443&gt;1),"レ印は各項目ごとにそれぞれ一つだけ選択して下さい","")</f>
        <v/>
      </c>
      <c r="C442" s="2193"/>
      <c r="D442" s="2193"/>
      <c r="E442" s="2193"/>
      <c r="F442" s="2193"/>
      <c r="G442" s="2193"/>
      <c r="H442" s="2193"/>
      <c r="I442" s="2194"/>
      <c r="J442" s="634" t="s">
        <v>227</v>
      </c>
      <c r="K442" s="674"/>
      <c r="L442" s="674"/>
      <c r="M442" s="674"/>
      <c r="N442" s="674"/>
      <c r="O442" s="674"/>
      <c r="P442" s="674"/>
      <c r="Q442" s="674"/>
      <c r="R442" s="674"/>
      <c r="S442" s="674"/>
      <c r="T442" s="674"/>
      <c r="U442" s="674"/>
      <c r="V442" s="2198" t="s">
        <v>235</v>
      </c>
      <c r="W442" s="2199"/>
      <c r="X442" s="2199"/>
      <c r="Y442" s="2199"/>
      <c r="Z442" s="2199"/>
      <c r="AA442" s="2199"/>
      <c r="AB442" s="2199"/>
      <c r="AC442" s="2199"/>
      <c r="AD442" s="2199"/>
      <c r="AE442" s="2199"/>
      <c r="AF442" s="2199"/>
      <c r="AG442" s="2199"/>
      <c r="AH442" s="2200"/>
      <c r="AI442" s="2198" t="s">
        <v>236</v>
      </c>
      <c r="AJ442" s="2199"/>
      <c r="AK442" s="2199"/>
      <c r="AL442" s="2199"/>
      <c r="AM442" s="2199"/>
      <c r="AN442" s="2199"/>
      <c r="AO442" s="2199"/>
      <c r="AP442" s="2199"/>
      <c r="AQ442" s="2199"/>
      <c r="AR442" s="2199"/>
      <c r="AS442" s="2199"/>
      <c r="AT442" s="2200"/>
      <c r="AU442" s="636">
        <v>2</v>
      </c>
      <c r="AV442" s="637"/>
      <c r="AW442" s="637"/>
      <c r="AX442" s="637"/>
      <c r="AY442" s="637"/>
      <c r="AZ442" s="637"/>
      <c r="BA442" s="637"/>
      <c r="BB442" s="637"/>
      <c r="BC442" s="637"/>
      <c r="BD442" s="637"/>
      <c r="BE442" s="637"/>
      <c r="BF442" s="638"/>
      <c r="BG442" s="639"/>
      <c r="BL442" s="615">
        <f>COUNTIF(J443:J445,"true")</f>
        <v>1</v>
      </c>
      <c r="BM442" s="615"/>
      <c r="BN442" s="615"/>
      <c r="BO442" s="615"/>
      <c r="BP442" s="615"/>
      <c r="BQ442" s="615"/>
      <c r="BR442" s="615"/>
      <c r="BS442" s="615">
        <f>COUNTIF(V443:V445,"true")</f>
        <v>1</v>
      </c>
      <c r="BT442" s="615">
        <f>COUNTIF(AI443:AI445,"true")</f>
        <v>1</v>
      </c>
      <c r="BU442" s="615"/>
      <c r="BV442" s="615"/>
      <c r="BW442" s="615"/>
      <c r="BX442" s="615">
        <f>COUNTIF(AU442:AU445,"true")</f>
        <v>1</v>
      </c>
      <c r="BY442" s="632">
        <f>SUM(BL442:BX442)</f>
        <v>4</v>
      </c>
      <c r="BZ442" s="615"/>
      <c r="CK442" s="2191"/>
    </row>
    <row r="443" spans="1:89" ht="20.100000000000001" customHeight="1">
      <c r="B443" s="2192"/>
      <c r="C443" s="2193"/>
      <c r="D443" s="2193"/>
      <c r="E443" s="2193"/>
      <c r="F443" s="2193"/>
      <c r="G443" s="2193"/>
      <c r="H443" s="2193"/>
      <c r="I443" s="2194"/>
      <c r="J443" s="640" t="b">
        <f>IF($K443=1,TRUE,FALSE)</f>
        <v>1</v>
      </c>
      <c r="K443" s="758">
        <v>1</v>
      </c>
      <c r="N443" s="642" t="str">
        <f>IF(AND($BY442&gt;0,J443=FALSE,J444=FALSE,J445=FALSE),"設定状況を選択して下さい",IF(AND(J444=TRUE,R444=""),"進捗状況%を記入して下さい。",""))</f>
        <v/>
      </c>
      <c r="V443" s="640" t="b">
        <f>IF(W443=1,TRUE,FALSE)</f>
        <v>1</v>
      </c>
      <c r="W443" s="758">
        <v>1</v>
      </c>
      <c r="Z443" s="642" t="str">
        <f>IF(AND($BY442&gt;0,V443=FALSE,V444=FALSE,V445=FALSE),"設定状況を選択して下さい",IF(AND(V444=TRUE,AE444=""),"進捗状況%を記入して下さい。",""))</f>
        <v/>
      </c>
      <c r="AI443" s="640" t="b">
        <f>IF(AJ443=1,TRUE,FALSE)</f>
        <v>1</v>
      </c>
      <c r="AJ443" s="758">
        <v>1</v>
      </c>
      <c r="AM443" s="642" t="str">
        <f>IF(AND($BY442&gt;0,AI443=FALSE,AI444=FALSE,AI445=FALSE),"設定状況を選択して下さい",IF(AND(AI444=TRUE,AQ444=""),"進捗状況%を記入して下さい。",""))</f>
        <v/>
      </c>
      <c r="AU443" s="640" t="b">
        <f>IF(AU442=1,TRUE,FALSE)</f>
        <v>0</v>
      </c>
      <c r="BF443" s="617"/>
      <c r="BG443" s="639"/>
      <c r="BL443" s="615">
        <f>COUNTIF(J447:J449,"true")</f>
        <v>1</v>
      </c>
      <c r="BM443" s="615"/>
      <c r="BN443" s="615"/>
      <c r="BO443" s="615"/>
      <c r="BP443" s="615"/>
      <c r="BQ443" s="615"/>
      <c r="BR443" s="615"/>
      <c r="BS443" s="615">
        <f>COUNTIF(V447:V449,"true")</f>
        <v>1</v>
      </c>
      <c r="BT443" s="615">
        <f>COUNTIF(AI447:AI449,"true")</f>
        <v>1</v>
      </c>
      <c r="BU443" s="615"/>
      <c r="BV443" s="615"/>
      <c r="BW443" s="615"/>
      <c r="BX443" s="615">
        <f>COUNTIF(AU447:AU449,"true")</f>
        <v>0</v>
      </c>
      <c r="BY443" s="632">
        <f t="shared" ref="BY443" si="2">SUM(BL443:BX443)</f>
        <v>3</v>
      </c>
      <c r="BZ443" s="615">
        <f>SUM(BY442,BY443)</f>
        <v>7</v>
      </c>
      <c r="CK443" s="2191"/>
    </row>
    <row r="444" spans="1:89" ht="20.100000000000001" customHeight="1">
      <c r="B444" s="2192"/>
      <c r="C444" s="2193"/>
      <c r="D444" s="2193"/>
      <c r="E444" s="2193"/>
      <c r="F444" s="2193"/>
      <c r="G444" s="2193"/>
      <c r="H444" s="2193"/>
      <c r="I444" s="2194"/>
      <c r="J444" s="640" t="b">
        <f>IF(K443=2,TRUE,FALSE)</f>
        <v>0</v>
      </c>
      <c r="Q444" s="643" t="s">
        <v>230</v>
      </c>
      <c r="R444" s="2174"/>
      <c r="S444" s="2174"/>
      <c r="T444" s="643" t="s">
        <v>229</v>
      </c>
      <c r="V444" s="640" t="b">
        <f>IF(W443=2,TRUE,FALSE)</f>
        <v>0</v>
      </c>
      <c r="AD444" s="643" t="s">
        <v>230</v>
      </c>
      <c r="AE444" s="2174">
        <v>2</v>
      </c>
      <c r="AF444" s="2174"/>
      <c r="AG444" s="643" t="s">
        <v>229</v>
      </c>
      <c r="AI444" s="640" t="b">
        <f>IF(AJ443=2,TRUE,FALSE)</f>
        <v>0</v>
      </c>
      <c r="AP444" s="643" t="s">
        <v>230</v>
      </c>
      <c r="AQ444" s="2174"/>
      <c r="AR444" s="2174"/>
      <c r="AS444" s="643" t="s">
        <v>229</v>
      </c>
      <c r="AU444" s="640" t="b">
        <f>IF(AU442=2,TRUE,FALSE)</f>
        <v>1</v>
      </c>
      <c r="BF444" s="617"/>
      <c r="BG444" s="639"/>
      <c r="BL444" s="615"/>
      <c r="BM444" s="615"/>
      <c r="BN444" s="615"/>
      <c r="BO444" s="615"/>
      <c r="BP444" s="615"/>
      <c r="BQ444" s="615"/>
      <c r="BR444" s="615"/>
      <c r="BS444" s="615"/>
      <c r="BT444" s="615"/>
      <c r="BU444" s="615"/>
      <c r="BV444" s="615"/>
      <c r="BW444" s="615"/>
      <c r="BX444" s="615"/>
      <c r="BY444" s="632"/>
      <c r="CK444" s="2191"/>
    </row>
    <row r="445" spans="1:89" ht="20.100000000000001" customHeight="1">
      <c r="B445" s="2222"/>
      <c r="C445" s="2223"/>
      <c r="D445" s="2223"/>
      <c r="E445" s="2223"/>
      <c r="F445" s="2223"/>
      <c r="G445" s="2223"/>
      <c r="H445" s="2223"/>
      <c r="I445" s="2224"/>
      <c r="J445" s="640" t="b">
        <f>IF(K443=3,TRUE,FALSE)</f>
        <v>0</v>
      </c>
      <c r="N445" s="642" t="str">
        <f>IF(OR(J443=TRUE,J444=TRUE),IF(AND(J447=FALSE,J448=FALSE,J449=FALSE),"実施状況↓を選択して下さい",""),"")</f>
        <v/>
      </c>
      <c r="V445" s="640" t="b">
        <f>IF(W443=3,TRUE,FALSE)</f>
        <v>0</v>
      </c>
      <c r="Z445" s="642" t="str">
        <f>IF(OR(V443=TRUE,V444=TRUE),IF(AND(V447=FALSE,V448=FALSE,V449=FALSE),"実施状況↓を選択して下さい",""),"")</f>
        <v/>
      </c>
      <c r="AI445" s="640" t="b">
        <f>IF(AJ443=3,TRUE,FALSE)</f>
        <v>0</v>
      </c>
      <c r="AM445" s="642" t="str">
        <f>IF(OR(AI443=TRUE,AI444=TRUE),IF(AND(AI447=FALSE,AI448=FALSE,AI449=FALSE),"実施状況↓を選択して下さい",""),"")</f>
        <v/>
      </c>
      <c r="AU445" s="640" t="b">
        <f>IF(AU442=3,TRUE,FALSE)</f>
        <v>0</v>
      </c>
      <c r="BF445" s="617"/>
      <c r="BG445" s="639"/>
      <c r="BL445" s="615"/>
      <c r="BM445" s="615"/>
      <c r="BN445" s="615"/>
      <c r="BO445" s="615"/>
      <c r="BP445" s="615"/>
      <c r="BQ445" s="615"/>
      <c r="BR445" s="615"/>
      <c r="BS445" s="615"/>
      <c r="BT445" s="615"/>
      <c r="BU445" s="615"/>
      <c r="BV445" s="615"/>
      <c r="BW445" s="615"/>
      <c r="BX445" s="615"/>
      <c r="BY445" s="632"/>
      <c r="CK445" s="2191"/>
    </row>
    <row r="446" spans="1:89" ht="25.35" customHeight="1">
      <c r="A446" s="609"/>
      <c r="B446" s="2222"/>
      <c r="C446" s="2223"/>
      <c r="D446" s="2223"/>
      <c r="E446" s="2223"/>
      <c r="F446" s="2223"/>
      <c r="G446" s="2223"/>
      <c r="H446" s="2223"/>
      <c r="I446" s="2224"/>
      <c r="J446" s="2175" t="s">
        <v>228</v>
      </c>
      <c r="K446" s="2176"/>
      <c r="L446" s="2176"/>
      <c r="M446" s="2176"/>
      <c r="N446" s="2176"/>
      <c r="O446" s="2176"/>
      <c r="P446" s="2176"/>
      <c r="Q446" s="2176"/>
      <c r="R446" s="2176"/>
      <c r="S446" s="2176"/>
      <c r="T446" s="2176"/>
      <c r="U446" s="2177"/>
      <c r="V446" s="2175" t="s">
        <v>237</v>
      </c>
      <c r="W446" s="2176"/>
      <c r="X446" s="2176"/>
      <c r="Y446" s="2176"/>
      <c r="Z446" s="2176"/>
      <c r="AA446" s="2176"/>
      <c r="AB446" s="2176"/>
      <c r="AC446" s="2176"/>
      <c r="AD446" s="2176"/>
      <c r="AE446" s="2176"/>
      <c r="AF446" s="2176"/>
      <c r="AG446" s="2176"/>
      <c r="AH446" s="2176"/>
      <c r="AI446" s="2175" t="s">
        <v>238</v>
      </c>
      <c r="AJ446" s="2176"/>
      <c r="AK446" s="2176"/>
      <c r="AL446" s="2176"/>
      <c r="AM446" s="2176"/>
      <c r="AN446" s="2176"/>
      <c r="AO446" s="2176"/>
      <c r="AP446" s="2176"/>
      <c r="AQ446" s="2176"/>
      <c r="AR446" s="2176"/>
      <c r="AS446" s="2176"/>
      <c r="AT446" s="2177"/>
      <c r="AU446" s="644"/>
      <c r="AV446" s="760" t="str">
        <f>IF(AND($BY442&gt;0,AU443=FALSE,AU444=FALSE,AU445=FALSE),"新設に関する措置を選択して下さい","")</f>
        <v/>
      </c>
      <c r="AW446" s="637"/>
      <c r="AX446" s="637"/>
      <c r="AY446" s="637"/>
      <c r="AZ446" s="637"/>
      <c r="BA446" s="637"/>
      <c r="BB446" s="637"/>
      <c r="BC446" s="637"/>
      <c r="BD446" s="637"/>
      <c r="BE446" s="637"/>
      <c r="BF446" s="638"/>
      <c r="BG446" s="631"/>
      <c r="BL446" s="615"/>
      <c r="BM446" s="615"/>
      <c r="BN446" s="615"/>
      <c r="BO446" s="615"/>
      <c r="BP446" s="615"/>
      <c r="BQ446" s="615"/>
      <c r="BR446" s="615"/>
      <c r="BS446" s="615"/>
      <c r="BT446" s="615"/>
      <c r="BU446" s="615"/>
      <c r="BV446" s="615"/>
      <c r="BW446" s="615"/>
      <c r="BX446" s="615"/>
      <c r="BY446" s="632"/>
      <c r="CK446" s="2191"/>
    </row>
    <row r="447" spans="1:89" ht="20.100000000000001" customHeight="1">
      <c r="B447" s="2222"/>
      <c r="C447" s="2223"/>
      <c r="D447" s="2223"/>
      <c r="E447" s="2223"/>
      <c r="F447" s="2223"/>
      <c r="G447" s="2223"/>
      <c r="H447" s="2223"/>
      <c r="I447" s="2224"/>
      <c r="J447" s="640" t="b">
        <f>IF($K447=1,TRUE,FALSE)</f>
        <v>1</v>
      </c>
      <c r="K447" s="758">
        <v>1</v>
      </c>
      <c r="V447" s="640" t="b">
        <f>IF(W447=1,TRUE,FALSE)</f>
        <v>0</v>
      </c>
      <c r="W447" s="758">
        <v>2</v>
      </c>
      <c r="AI447" s="640" t="b">
        <f>IF(AJ447=1,TRUE,FALSE)</f>
        <v>0</v>
      </c>
      <c r="AJ447" s="758">
        <v>2</v>
      </c>
      <c r="AU447" s="646"/>
      <c r="BF447" s="617"/>
      <c r="BG447" s="639"/>
      <c r="BL447" s="615"/>
      <c r="BS447" s="615"/>
      <c r="BT447" s="615"/>
      <c r="BX447" s="615"/>
      <c r="BY447" s="632"/>
      <c r="CK447" s="2191"/>
    </row>
    <row r="448" spans="1:89" ht="20.100000000000001" customHeight="1">
      <c r="B448" s="2222"/>
      <c r="C448" s="2223"/>
      <c r="D448" s="2223"/>
      <c r="E448" s="2223"/>
      <c r="F448" s="2223"/>
      <c r="G448" s="2223"/>
      <c r="H448" s="2223"/>
      <c r="I448" s="2224"/>
      <c r="J448" s="640" t="b">
        <f>IF(K447=2,TRUE,FALSE)</f>
        <v>0</v>
      </c>
      <c r="V448" s="640" t="b">
        <f>IF(W447=2,TRUE,FALSE)</f>
        <v>1</v>
      </c>
      <c r="AI448" s="640" t="b">
        <f>IF(AJ447=2,TRUE,FALSE)</f>
        <v>1</v>
      </c>
      <c r="AU448" s="646"/>
      <c r="BF448" s="617"/>
      <c r="BG448" s="639"/>
      <c r="BL448" s="615"/>
      <c r="BM448" s="615"/>
      <c r="BN448" s="615"/>
      <c r="BO448" s="615"/>
      <c r="BP448" s="615"/>
      <c r="BQ448" s="615"/>
      <c r="BR448" s="615"/>
      <c r="BS448" s="615"/>
      <c r="BT448" s="615"/>
      <c r="BU448" s="615"/>
      <c r="BV448" s="615"/>
      <c r="BW448" s="615"/>
      <c r="BX448" s="615"/>
      <c r="BY448" s="632"/>
      <c r="CK448" s="2191"/>
    </row>
    <row r="449" spans="1:89" ht="20.100000000000001" customHeight="1">
      <c r="B449" s="2222"/>
      <c r="C449" s="2223"/>
      <c r="D449" s="2223"/>
      <c r="E449" s="2223"/>
      <c r="F449" s="2223"/>
      <c r="G449" s="2223"/>
      <c r="H449" s="2223"/>
      <c r="I449" s="2224"/>
      <c r="J449" s="640" t="b">
        <f>IF(K447=3,TRUE,FALSE)</f>
        <v>0</v>
      </c>
      <c r="V449" s="640" t="b">
        <f>IF(W447=3,TRUE,FALSE)</f>
        <v>0</v>
      </c>
      <c r="AI449" s="640" t="b">
        <f>IF(AJ447=3,TRUE,FALSE)</f>
        <v>0</v>
      </c>
      <c r="AU449" s="646"/>
      <c r="BF449" s="617"/>
      <c r="BG449" s="639"/>
      <c r="BL449" s="615"/>
      <c r="BM449" s="615"/>
      <c r="BN449" s="615"/>
      <c r="BO449" s="615"/>
      <c r="BP449" s="615"/>
      <c r="BQ449" s="615"/>
      <c r="BR449" s="615"/>
      <c r="BS449" s="615"/>
      <c r="BT449" s="615"/>
      <c r="BU449" s="615"/>
      <c r="BV449" s="615"/>
      <c r="BW449" s="615"/>
      <c r="BX449" s="615"/>
      <c r="BY449" s="632"/>
      <c r="CK449" s="2191"/>
    </row>
    <row r="450" spans="1:89" ht="27" customHeight="1">
      <c r="B450" s="2178" t="s">
        <v>43</v>
      </c>
      <c r="C450" s="2179"/>
      <c r="D450" s="2179"/>
      <c r="E450" s="2179"/>
      <c r="F450" s="2179"/>
      <c r="G450" s="2179"/>
      <c r="H450" s="2179"/>
      <c r="I450" s="2180"/>
      <c r="J450" s="2181" t="s">
        <v>287</v>
      </c>
      <c r="K450" s="2182"/>
      <c r="L450" s="2182"/>
      <c r="M450" s="2182"/>
      <c r="N450" s="2182"/>
      <c r="O450" s="2182"/>
      <c r="P450" s="2182"/>
      <c r="Q450" s="2182"/>
      <c r="R450" s="2182"/>
      <c r="S450" s="2182"/>
      <c r="T450" s="2182"/>
      <c r="U450" s="2183"/>
      <c r="V450" s="2181" t="s">
        <v>288</v>
      </c>
      <c r="W450" s="2182"/>
      <c r="X450" s="2182"/>
      <c r="Y450" s="2182"/>
      <c r="Z450" s="2182"/>
      <c r="AA450" s="2182"/>
      <c r="AB450" s="2182"/>
      <c r="AC450" s="2182"/>
      <c r="AD450" s="2182"/>
      <c r="AE450" s="2182"/>
      <c r="AF450" s="2182"/>
      <c r="AG450" s="2182"/>
      <c r="AH450" s="2183"/>
      <c r="AI450" s="2181" t="s">
        <v>289</v>
      </c>
      <c r="AJ450" s="2182"/>
      <c r="AK450" s="2182"/>
      <c r="AL450" s="2182"/>
      <c r="AM450" s="2182"/>
      <c r="AN450" s="2182"/>
      <c r="AO450" s="2182"/>
      <c r="AP450" s="2182"/>
      <c r="AQ450" s="2182"/>
      <c r="AR450" s="2182"/>
      <c r="AS450" s="2182"/>
      <c r="AT450" s="2183"/>
      <c r="AU450" s="2181" t="s">
        <v>3532</v>
      </c>
      <c r="AV450" s="2182"/>
      <c r="AW450" s="2182"/>
      <c r="AX450" s="2182"/>
      <c r="AY450" s="2182"/>
      <c r="AZ450" s="2182"/>
      <c r="BA450" s="2182"/>
      <c r="BB450" s="2182"/>
      <c r="BC450" s="2182"/>
      <c r="BD450" s="2182"/>
      <c r="BE450" s="2182"/>
      <c r="BF450" s="2215"/>
      <c r="BG450" s="639"/>
      <c r="BL450" s="609"/>
      <c r="BM450" s="609"/>
      <c r="BN450" s="609"/>
      <c r="BO450" s="609"/>
      <c r="BP450" s="609"/>
      <c r="BQ450" s="609"/>
      <c r="BR450" s="609"/>
      <c r="BS450" s="609"/>
      <c r="BT450" s="609"/>
      <c r="BU450" s="609"/>
      <c r="BV450" s="609"/>
      <c r="BW450" s="609"/>
      <c r="BY450" s="632"/>
      <c r="CK450" s="2191" t="str">
        <f>IF(OR(BZ452&gt;0,'STEP１（第１入力頁）'!E14="専ら事務所"),"","←該当しない場合は、下のボタンをを押して下さい。")</f>
        <v/>
      </c>
    </row>
    <row r="451" spans="1:89" ht="25.35" customHeight="1">
      <c r="B451" s="2192" t="str">
        <f>IF(OR(BL451&gt;1,BS451&gt;1,BT451&gt;1,BX451&gt;1,BL452&gt;1,BS452&gt;1,BT452&gt;1,BX452&gt;1),"レ印は各項目ごとにそれぞれ一つだけ選択して下さい","")</f>
        <v/>
      </c>
      <c r="C451" s="2193"/>
      <c r="D451" s="2193"/>
      <c r="E451" s="2193"/>
      <c r="F451" s="2193"/>
      <c r="G451" s="2193"/>
      <c r="H451" s="2193"/>
      <c r="I451" s="2194"/>
      <c r="J451" s="634" t="s">
        <v>227</v>
      </c>
      <c r="K451" s="674"/>
      <c r="L451" s="674"/>
      <c r="M451" s="674"/>
      <c r="N451" s="674"/>
      <c r="O451" s="674"/>
      <c r="P451" s="674"/>
      <c r="Q451" s="674"/>
      <c r="R451" s="674"/>
      <c r="S451" s="674"/>
      <c r="T451" s="674"/>
      <c r="U451" s="674"/>
      <c r="V451" s="2198" t="s">
        <v>235</v>
      </c>
      <c r="W451" s="2199"/>
      <c r="X451" s="2199"/>
      <c r="Y451" s="2199"/>
      <c r="Z451" s="2199"/>
      <c r="AA451" s="2199"/>
      <c r="AB451" s="2199"/>
      <c r="AC451" s="2199"/>
      <c r="AD451" s="2199"/>
      <c r="AE451" s="2199"/>
      <c r="AF451" s="2199"/>
      <c r="AG451" s="2199"/>
      <c r="AH451" s="2200"/>
      <c r="AI451" s="2198" t="s">
        <v>236</v>
      </c>
      <c r="AJ451" s="2199"/>
      <c r="AK451" s="2199"/>
      <c r="AL451" s="2199"/>
      <c r="AM451" s="2199"/>
      <c r="AN451" s="2199"/>
      <c r="AO451" s="2199"/>
      <c r="AP451" s="2199"/>
      <c r="AQ451" s="2199"/>
      <c r="AR451" s="2199"/>
      <c r="AS451" s="2199"/>
      <c r="AT451" s="2200"/>
      <c r="AU451" s="636">
        <v>1</v>
      </c>
      <c r="AV451" s="637"/>
      <c r="AW451" s="637"/>
      <c r="AX451" s="637"/>
      <c r="AY451" s="637"/>
      <c r="AZ451" s="637"/>
      <c r="BA451" s="637"/>
      <c r="BB451" s="637"/>
      <c r="BC451" s="637"/>
      <c r="BD451" s="637"/>
      <c r="BE451" s="637"/>
      <c r="BF451" s="638"/>
      <c r="BG451" s="639"/>
      <c r="BL451" s="615">
        <f>COUNTIF(J452:J454,"true")</f>
        <v>1</v>
      </c>
      <c r="BM451" s="615"/>
      <c r="BN451" s="615"/>
      <c r="BO451" s="615"/>
      <c r="BP451" s="615"/>
      <c r="BQ451" s="615"/>
      <c r="BR451" s="615"/>
      <c r="BS451" s="615">
        <f>COUNTIF(V452:V454,"true")</f>
        <v>1</v>
      </c>
      <c r="BT451" s="615">
        <f>COUNTIF(AI452:AI454,"true")</f>
        <v>1</v>
      </c>
      <c r="BU451" s="615"/>
      <c r="BV451" s="615"/>
      <c r="BW451" s="615"/>
      <c r="BX451" s="615">
        <f>COUNTIF(AU451:AU454,"true")</f>
        <v>1</v>
      </c>
      <c r="BY451" s="632">
        <f>SUM(BL451:BX451)</f>
        <v>4</v>
      </c>
      <c r="BZ451" s="615"/>
      <c r="CK451" s="2191"/>
    </row>
    <row r="452" spans="1:89" ht="20.100000000000001" customHeight="1">
      <c r="B452" s="2192"/>
      <c r="C452" s="2193"/>
      <c r="D452" s="2193"/>
      <c r="E452" s="2193"/>
      <c r="F452" s="2193"/>
      <c r="G452" s="2193"/>
      <c r="H452" s="2193"/>
      <c r="I452" s="2194"/>
      <c r="J452" s="640" t="b">
        <f>IF($K452=1,TRUE,FALSE)</f>
        <v>0</v>
      </c>
      <c r="K452" s="758">
        <v>3</v>
      </c>
      <c r="N452" s="642" t="str">
        <f>IF(AND($BY451&gt;0,J452=FALSE,J453=FALSE,J454=FALSE),"設定状況を選択して下さい",IF(AND(J453=TRUE,R453=""),"進捗状況%を記入して下さい。",""))</f>
        <v/>
      </c>
      <c r="V452" s="640" t="b">
        <f>IF(W452=1,TRUE,FALSE)</f>
        <v>0</v>
      </c>
      <c r="W452" s="758">
        <v>3</v>
      </c>
      <c r="Z452" s="642" t="str">
        <f>IF(AND($BY451&gt;0,V452=FALSE,V453=FALSE,V454=FALSE),"設定状況を選択して下さい",IF(AND(V453=TRUE,AE453=""),"進捗状況%を記入して下さい。",""))</f>
        <v/>
      </c>
      <c r="AI452" s="640" t="b">
        <f>IF(AJ452=1,TRUE,FALSE)</f>
        <v>0</v>
      </c>
      <c r="AJ452" s="758">
        <v>3</v>
      </c>
      <c r="AM452" s="642" t="str">
        <f>IF(AND($BY451&gt;0,AI452=FALSE,AI453=FALSE,AI454=FALSE),"設定状況を選択して下さい",IF(AND(AI453=TRUE,AQ453=""),"進捗状況%を記入して下さい。",""))</f>
        <v/>
      </c>
      <c r="AU452" s="640" t="b">
        <f>IF(AU451=1,TRUE,FALSE)</f>
        <v>1</v>
      </c>
      <c r="BF452" s="617"/>
      <c r="BG452" s="639"/>
      <c r="BL452" s="615">
        <f>COUNTIF(J456:J458,"true")</f>
        <v>1</v>
      </c>
      <c r="BM452" s="615"/>
      <c r="BN452" s="615"/>
      <c r="BO452" s="615"/>
      <c r="BP452" s="615"/>
      <c r="BQ452" s="615"/>
      <c r="BR452" s="615"/>
      <c r="BS452" s="615">
        <f>COUNTIF(V456:V458,"true")</f>
        <v>1</v>
      </c>
      <c r="BT452" s="615">
        <f>COUNTIF(AI456:AI458,"true")</f>
        <v>1</v>
      </c>
      <c r="BU452" s="615"/>
      <c r="BV452" s="615"/>
      <c r="BW452" s="615"/>
      <c r="BX452" s="615">
        <f>COUNTIF(AU456:AU458,"true")</f>
        <v>0</v>
      </c>
      <c r="BY452" s="632">
        <f t="shared" ref="BY452" si="3">SUM(BL452:BX452)</f>
        <v>3</v>
      </c>
      <c r="BZ452" s="615">
        <f>SUM(BY451,BY452)</f>
        <v>7</v>
      </c>
      <c r="CK452" s="2191"/>
    </row>
    <row r="453" spans="1:89" ht="20.100000000000001" customHeight="1">
      <c r="B453" s="2192"/>
      <c r="C453" s="2193"/>
      <c r="D453" s="2193"/>
      <c r="E453" s="2193"/>
      <c r="F453" s="2193"/>
      <c r="G453" s="2193"/>
      <c r="H453" s="2193"/>
      <c r="I453" s="2194"/>
      <c r="J453" s="640" t="b">
        <f>IF(K452=2,TRUE,FALSE)</f>
        <v>0</v>
      </c>
      <c r="Q453" s="643" t="s">
        <v>230</v>
      </c>
      <c r="R453" s="2174"/>
      <c r="S453" s="2174"/>
      <c r="T453" s="643" t="s">
        <v>229</v>
      </c>
      <c r="V453" s="640" t="b">
        <f>IF(W452=2,TRUE,FALSE)</f>
        <v>0</v>
      </c>
      <c r="AD453" s="643" t="s">
        <v>230</v>
      </c>
      <c r="AE453" s="2174"/>
      <c r="AF453" s="2174"/>
      <c r="AG453" s="643" t="s">
        <v>229</v>
      </c>
      <c r="AI453" s="640" t="b">
        <f>IF(AJ452=2,TRUE,FALSE)</f>
        <v>0</v>
      </c>
      <c r="AP453" s="643" t="s">
        <v>230</v>
      </c>
      <c r="AQ453" s="2174">
        <v>3</v>
      </c>
      <c r="AR453" s="2174"/>
      <c r="AS453" s="643" t="s">
        <v>229</v>
      </c>
      <c r="AU453" s="640" t="b">
        <f>IF(AU451=2,TRUE,FALSE)</f>
        <v>0</v>
      </c>
      <c r="BF453" s="617"/>
      <c r="BG453" s="639"/>
      <c r="BL453" s="615"/>
      <c r="BM453" s="615"/>
      <c r="BN453" s="615"/>
      <c r="BO453" s="615"/>
      <c r="BP453" s="615"/>
      <c r="BQ453" s="615"/>
      <c r="BR453" s="615"/>
      <c r="BS453" s="615"/>
      <c r="BT453" s="615"/>
      <c r="BU453" s="615"/>
      <c r="BV453" s="615"/>
      <c r="BW453" s="615"/>
      <c r="BX453" s="615"/>
      <c r="BY453" s="632"/>
      <c r="CK453" s="2191"/>
    </row>
    <row r="454" spans="1:89" ht="20.100000000000001" customHeight="1">
      <c r="B454" s="2222"/>
      <c r="C454" s="2223"/>
      <c r="D454" s="2223"/>
      <c r="E454" s="2223"/>
      <c r="F454" s="2223"/>
      <c r="G454" s="2223"/>
      <c r="H454" s="2223"/>
      <c r="I454" s="2224"/>
      <c r="J454" s="640" t="b">
        <f>IF(K452=3,TRUE,FALSE)</f>
        <v>1</v>
      </c>
      <c r="N454" s="642" t="str">
        <f>IF(OR(J452=TRUE,J453=TRUE),IF(AND(J456=FALSE,J457=FALSE,J458=FALSE),"実施状況↓を選択して下さい",""),"")</f>
        <v/>
      </c>
      <c r="V454" s="640" t="b">
        <f>IF(W452=3,TRUE,FALSE)</f>
        <v>1</v>
      </c>
      <c r="Z454" s="642" t="str">
        <f>IF(OR(V452=TRUE,V453=TRUE),IF(AND(V456=FALSE,V457=FALSE,V458=FALSE),"実施状況↓を選択して下さい",""),"")</f>
        <v/>
      </c>
      <c r="AI454" s="640" t="b">
        <f>IF(AJ452=3,TRUE,FALSE)</f>
        <v>1</v>
      </c>
      <c r="AM454" s="642" t="str">
        <f>IF(OR(AI452=TRUE,AI453=TRUE),IF(AND(AI456=FALSE,AI457=FALSE,AI458=FALSE),"実施状況↓を選択して下さい",""),"")</f>
        <v/>
      </c>
      <c r="AU454" s="640" t="b">
        <f>IF(AU451=3,TRUE,FALSE)</f>
        <v>0</v>
      </c>
      <c r="BF454" s="617"/>
      <c r="BG454" s="639"/>
      <c r="CK454" s="2191"/>
    </row>
    <row r="455" spans="1:89" ht="25.35" customHeight="1">
      <c r="A455" s="609"/>
      <c r="B455" s="2222"/>
      <c r="C455" s="2223"/>
      <c r="D455" s="2223"/>
      <c r="E455" s="2223"/>
      <c r="F455" s="2223"/>
      <c r="G455" s="2223"/>
      <c r="H455" s="2223"/>
      <c r="I455" s="2224"/>
      <c r="J455" s="2175" t="s">
        <v>228</v>
      </c>
      <c r="K455" s="2176"/>
      <c r="L455" s="2176"/>
      <c r="M455" s="2176"/>
      <c r="N455" s="2176"/>
      <c r="O455" s="2176"/>
      <c r="P455" s="2176"/>
      <c r="Q455" s="2176"/>
      <c r="R455" s="2176"/>
      <c r="S455" s="2176"/>
      <c r="T455" s="2176"/>
      <c r="U455" s="2177"/>
      <c r="V455" s="2175" t="s">
        <v>237</v>
      </c>
      <c r="W455" s="2176"/>
      <c r="X455" s="2176"/>
      <c r="Y455" s="2176"/>
      <c r="Z455" s="2176"/>
      <c r="AA455" s="2176"/>
      <c r="AB455" s="2176"/>
      <c r="AC455" s="2176"/>
      <c r="AD455" s="2176"/>
      <c r="AE455" s="2176"/>
      <c r="AF455" s="2176"/>
      <c r="AG455" s="2176"/>
      <c r="AH455" s="2176"/>
      <c r="AI455" s="2175" t="s">
        <v>238</v>
      </c>
      <c r="AJ455" s="2176"/>
      <c r="AK455" s="2176"/>
      <c r="AL455" s="2176"/>
      <c r="AM455" s="2176"/>
      <c r="AN455" s="2176"/>
      <c r="AO455" s="2176"/>
      <c r="AP455" s="2176"/>
      <c r="AQ455" s="2176"/>
      <c r="AR455" s="2176"/>
      <c r="AS455" s="2176"/>
      <c r="AT455" s="2177"/>
      <c r="AU455" s="644"/>
      <c r="AV455" s="760" t="str">
        <f>IF(AND($BY451&gt;0,AU452=FALSE,AU453=FALSE,AU454=FALSE),"新設に関する措置を選択して下さい","")</f>
        <v/>
      </c>
      <c r="AW455" s="637"/>
      <c r="AX455" s="637"/>
      <c r="AY455" s="637"/>
      <c r="AZ455" s="637"/>
      <c r="BA455" s="637"/>
      <c r="BB455" s="637"/>
      <c r="BC455" s="637"/>
      <c r="BD455" s="637"/>
      <c r="BE455" s="637"/>
      <c r="BF455" s="638"/>
      <c r="BG455" s="631"/>
      <c r="CK455" s="2191"/>
    </row>
    <row r="456" spans="1:89" ht="20.100000000000001" customHeight="1">
      <c r="B456" s="2222"/>
      <c r="C456" s="2223"/>
      <c r="D456" s="2223"/>
      <c r="E456" s="2223"/>
      <c r="F456" s="2223"/>
      <c r="G456" s="2223"/>
      <c r="H456" s="2223"/>
      <c r="I456" s="2224"/>
      <c r="J456" s="640" t="b">
        <f>IF($K456=1,TRUE,FALSE)</f>
        <v>0</v>
      </c>
      <c r="K456" s="758">
        <v>3</v>
      </c>
      <c r="V456" s="640" t="b">
        <f>IF(W456=1,TRUE,FALSE)</f>
        <v>0</v>
      </c>
      <c r="W456" s="758">
        <v>3</v>
      </c>
      <c r="AI456" s="640" t="b">
        <f>IF(AJ456=1,TRUE,FALSE)</f>
        <v>0</v>
      </c>
      <c r="AJ456" s="758">
        <v>3</v>
      </c>
      <c r="AU456" s="646"/>
      <c r="BF456" s="617"/>
      <c r="BG456" s="639"/>
      <c r="CK456" s="2191"/>
    </row>
    <row r="457" spans="1:89" ht="20.100000000000001" customHeight="1">
      <c r="B457" s="2222"/>
      <c r="C457" s="2223"/>
      <c r="D457" s="2223"/>
      <c r="E457" s="2223"/>
      <c r="F457" s="2223"/>
      <c r="G457" s="2223"/>
      <c r="H457" s="2223"/>
      <c r="I457" s="2224"/>
      <c r="J457" s="640" t="b">
        <f>IF(K456=2,TRUE,FALSE)</f>
        <v>0</v>
      </c>
      <c r="V457" s="640" t="b">
        <f>IF(W456=2,TRUE,FALSE)</f>
        <v>0</v>
      </c>
      <c r="AI457" s="640" t="b">
        <f>IF(AJ456=2,TRUE,FALSE)</f>
        <v>0</v>
      </c>
      <c r="AU457" s="646"/>
      <c r="BF457" s="617"/>
      <c r="BG457" s="639"/>
      <c r="CK457" s="2191"/>
    </row>
    <row r="458" spans="1:89" ht="20.100000000000001" customHeight="1">
      <c r="B458" s="2222"/>
      <c r="C458" s="2223"/>
      <c r="D458" s="2223"/>
      <c r="E458" s="2223"/>
      <c r="F458" s="2223"/>
      <c r="G458" s="2223"/>
      <c r="H458" s="2223"/>
      <c r="I458" s="2224"/>
      <c r="J458" s="640" t="b">
        <f>IF(K456=3,TRUE,FALSE)</f>
        <v>1</v>
      </c>
      <c r="V458" s="640" t="b">
        <f>IF(W456=3,TRUE,FALSE)</f>
        <v>1</v>
      </c>
      <c r="AI458" s="640" t="b">
        <f>IF(AJ456=3,TRUE,FALSE)</f>
        <v>1</v>
      </c>
      <c r="AU458" s="646"/>
      <c r="BF458" s="617"/>
      <c r="BG458" s="639"/>
      <c r="CK458" s="2191"/>
    </row>
    <row r="459" spans="1:89" s="609" customFormat="1" ht="27" customHeight="1">
      <c r="B459" s="2178" t="s">
        <v>6304</v>
      </c>
      <c r="C459" s="2179"/>
      <c r="D459" s="2179"/>
      <c r="E459" s="2179"/>
      <c r="F459" s="2179"/>
      <c r="G459" s="2179"/>
      <c r="H459" s="2179"/>
      <c r="I459" s="2180"/>
      <c r="J459" s="652"/>
      <c r="K459" s="647"/>
      <c r="L459" s="647"/>
      <c r="M459" s="647"/>
      <c r="N459" s="647"/>
      <c r="O459" s="647"/>
      <c r="P459" s="647"/>
      <c r="Q459" s="647"/>
      <c r="R459" s="647"/>
      <c r="S459" s="647"/>
      <c r="T459" s="647"/>
      <c r="U459" s="648"/>
      <c r="V459" s="652"/>
      <c r="W459" s="647"/>
      <c r="X459" s="647"/>
      <c r="Y459" s="647"/>
      <c r="Z459" s="647"/>
      <c r="AA459" s="647"/>
      <c r="AB459" s="647"/>
      <c r="AC459" s="647"/>
      <c r="AD459" s="647"/>
      <c r="AE459" s="647"/>
      <c r="AF459" s="647"/>
      <c r="AG459" s="647"/>
      <c r="AH459" s="648"/>
      <c r="AI459" s="2201" t="s">
        <v>4317</v>
      </c>
      <c r="AJ459" s="2202"/>
      <c r="AK459" s="2202"/>
      <c r="AL459" s="2202"/>
      <c r="AM459" s="2202"/>
      <c r="AN459" s="2202"/>
      <c r="AO459" s="2202"/>
      <c r="AP459" s="2202"/>
      <c r="AQ459" s="2202"/>
      <c r="AR459" s="2202"/>
      <c r="AS459" s="2202"/>
      <c r="AT459" s="2203"/>
      <c r="AU459" s="652"/>
      <c r="AV459" s="647"/>
      <c r="AW459" s="647"/>
      <c r="AX459" s="647"/>
      <c r="AY459" s="647"/>
      <c r="AZ459" s="647"/>
      <c r="BA459" s="647"/>
      <c r="BB459" s="647"/>
      <c r="BC459" s="647"/>
      <c r="BD459" s="647"/>
      <c r="BE459" s="647"/>
      <c r="BF459" s="653"/>
      <c r="BG459" s="631"/>
      <c r="BT459" s="155"/>
      <c r="BU459" s="155"/>
      <c r="BV459" s="155"/>
      <c r="BW459" s="155"/>
      <c r="BX459" s="155"/>
      <c r="BY459" s="582"/>
      <c r="BZ459" s="155"/>
      <c r="CA459" s="155"/>
      <c r="CK459" s="2204" t="str">
        <f>IF(OR(BZ461&gt;0,'STEP１（第１入力頁）'!E14="専ら事務所"),"","←該当しない場合は、下のボタンをを押して下さい。")</f>
        <v/>
      </c>
    </row>
    <row r="460" spans="1:89" s="655" customFormat="1" ht="25.35" customHeight="1">
      <c r="B460" s="2205" t="str">
        <f>IF(OR(BL460&gt;1,BS460&gt;1,BT460&gt;1,BX460&gt;1,BL461&gt;1,BS461&gt;1,BT461&gt;1,BX461&gt;1),"レ印は各項目ごとにそれぞれ一つだけ選択して下さい","")</f>
        <v/>
      </c>
      <c r="C460" s="2206"/>
      <c r="D460" s="2206"/>
      <c r="E460" s="2206"/>
      <c r="F460" s="2206"/>
      <c r="G460" s="2206"/>
      <c r="H460" s="2206"/>
      <c r="I460" s="2207"/>
      <c r="J460" s="871"/>
      <c r="K460" s="872"/>
      <c r="L460" s="872"/>
      <c r="M460" s="872"/>
      <c r="N460" s="872"/>
      <c r="O460" s="872"/>
      <c r="P460" s="872"/>
      <c r="Q460" s="872"/>
      <c r="R460" s="872"/>
      <c r="S460" s="872"/>
      <c r="T460" s="872"/>
      <c r="U460" s="872"/>
      <c r="V460" s="873"/>
      <c r="W460" s="874"/>
      <c r="X460" s="874"/>
      <c r="Y460" s="874"/>
      <c r="Z460" s="874"/>
      <c r="AA460" s="874"/>
      <c r="AB460" s="874"/>
      <c r="AC460" s="874"/>
      <c r="AD460" s="874"/>
      <c r="AE460" s="874"/>
      <c r="AF460" s="874"/>
      <c r="AG460" s="874"/>
      <c r="AH460" s="875"/>
      <c r="AI460" s="2208" t="s">
        <v>4492</v>
      </c>
      <c r="AJ460" s="2209"/>
      <c r="AK460" s="2209"/>
      <c r="AL460" s="2209"/>
      <c r="AM460" s="2209"/>
      <c r="AN460" s="2209"/>
      <c r="AO460" s="2209"/>
      <c r="AP460" s="2209"/>
      <c r="AQ460" s="2209"/>
      <c r="AR460" s="2209"/>
      <c r="AS460" s="2209"/>
      <c r="AT460" s="2210"/>
      <c r="AU460" s="868"/>
      <c r="AV460" s="869"/>
      <c r="AW460" s="869"/>
      <c r="AX460" s="78"/>
      <c r="AY460" s="869"/>
      <c r="AZ460" s="869"/>
      <c r="BA460" s="869"/>
      <c r="BB460" s="869"/>
      <c r="BC460" s="869"/>
      <c r="BD460" s="869"/>
      <c r="BE460" s="869"/>
      <c r="BF460" s="870"/>
      <c r="BG460" s="654"/>
      <c r="BL460" s="615">
        <f>COUNTIF(J461:J463,"true")</f>
        <v>0</v>
      </c>
      <c r="BM460" s="615"/>
      <c r="BN460" s="615"/>
      <c r="BO460" s="615"/>
      <c r="BP460" s="615"/>
      <c r="BQ460" s="615"/>
      <c r="BR460" s="615"/>
      <c r="BS460" s="615">
        <f>COUNTIF(V461:V463,"true")</f>
        <v>0</v>
      </c>
      <c r="BT460" s="615">
        <f>COUNTIF(AI461:AI463,"true")</f>
        <v>1</v>
      </c>
      <c r="BU460" s="615"/>
      <c r="BV460" s="615"/>
      <c r="BW460" s="615"/>
      <c r="BX460" s="615"/>
      <c r="BY460" s="632">
        <f>SUM(BL460:BX460)</f>
        <v>1</v>
      </c>
      <c r="BZ460" s="615">
        <f>SUM(BY460,BY461)</f>
        <v>2</v>
      </c>
      <c r="CA460" s="656"/>
      <c r="CK460" s="2204"/>
    </row>
    <row r="461" spans="1:89" s="609" customFormat="1" ht="20.100000000000001" customHeight="1">
      <c r="B461" s="2205"/>
      <c r="C461" s="2206"/>
      <c r="D461" s="2206"/>
      <c r="E461" s="2206"/>
      <c r="F461" s="2206"/>
      <c r="G461" s="2206"/>
      <c r="H461" s="2206"/>
      <c r="I461" s="2207"/>
      <c r="J461" s="657"/>
      <c r="K461" s="78"/>
      <c r="L461" s="78"/>
      <c r="M461" s="78"/>
      <c r="N461" s="658"/>
      <c r="O461" s="78"/>
      <c r="P461" s="78"/>
      <c r="Q461" s="78"/>
      <c r="R461" s="78"/>
      <c r="S461" s="78"/>
      <c r="T461" s="78"/>
      <c r="U461" s="78"/>
      <c r="V461" s="657"/>
      <c r="W461" s="78"/>
      <c r="X461" s="78"/>
      <c r="Y461" s="78"/>
      <c r="Z461" s="658"/>
      <c r="AA461" s="78"/>
      <c r="AB461" s="78"/>
      <c r="AC461" s="78"/>
      <c r="AD461" s="78"/>
      <c r="AE461" s="78"/>
      <c r="AF461" s="78"/>
      <c r="AG461" s="78"/>
      <c r="AH461" s="659"/>
      <c r="AI461" s="660" t="b">
        <f>IF(AJ461=1,TRUE,FALSE)</f>
        <v>0</v>
      </c>
      <c r="AJ461" s="754">
        <v>3</v>
      </c>
      <c r="AK461" s="78"/>
      <c r="AL461" s="78"/>
      <c r="AM461" s="753" t="str">
        <f>IF(AND($BY460&gt;0,AI461=FALSE,AI462=FALSE,AI463=FALSE),"設定状況を選択して下さい",IF(AND(AI462=TRUE,AQ462=""),"進捗状況%を記入して下さい。",""))</f>
        <v/>
      </c>
      <c r="AN461" s="78"/>
      <c r="AO461" s="78"/>
      <c r="AP461" s="78"/>
      <c r="AQ461" s="78"/>
      <c r="AR461" s="78"/>
      <c r="AS461" s="78"/>
      <c r="AT461" s="78"/>
      <c r="AU461" s="660"/>
      <c r="AV461" s="78"/>
      <c r="AW461" s="78"/>
      <c r="AX461" s="78"/>
      <c r="AY461" s="78"/>
      <c r="AZ461" s="78"/>
      <c r="BA461" s="78"/>
      <c r="BB461" s="78"/>
      <c r="BC461" s="78"/>
      <c r="BD461" s="78"/>
      <c r="BE461" s="78"/>
      <c r="BF461" s="661"/>
      <c r="BG461" s="631"/>
      <c r="BL461" s="615">
        <f>COUNTIF(J465:J467,"true")</f>
        <v>0</v>
      </c>
      <c r="BM461" s="615"/>
      <c r="BN461" s="615"/>
      <c r="BO461" s="615"/>
      <c r="BP461" s="615"/>
      <c r="BQ461" s="615"/>
      <c r="BR461" s="615"/>
      <c r="BS461" s="615">
        <f>COUNTIF(V465:V467,"true")</f>
        <v>0</v>
      </c>
      <c r="BT461" s="615">
        <f>COUNTIF(AI465:AI467,"true")</f>
        <v>1</v>
      </c>
      <c r="BU461" s="615"/>
      <c r="BV461" s="615"/>
      <c r="BW461" s="615"/>
      <c r="BX461" s="615"/>
      <c r="BY461" s="632">
        <f>SUM(BL461:BX461)</f>
        <v>1</v>
      </c>
      <c r="BZ461" s="615">
        <f>SUM(BY460,BY461)</f>
        <v>2</v>
      </c>
      <c r="CA461" s="155"/>
      <c r="CK461" s="2204"/>
    </row>
    <row r="462" spans="1:89" s="609" customFormat="1" ht="20.100000000000001" customHeight="1">
      <c r="B462" s="2205"/>
      <c r="C462" s="2206"/>
      <c r="D462" s="2206"/>
      <c r="E462" s="2206"/>
      <c r="F462" s="2206"/>
      <c r="G462" s="2206"/>
      <c r="H462" s="2206"/>
      <c r="I462" s="2207"/>
      <c r="J462" s="657"/>
      <c r="K462" s="78"/>
      <c r="L462" s="78"/>
      <c r="M462" s="78"/>
      <c r="N462" s="78"/>
      <c r="O462" s="78"/>
      <c r="P462" s="78"/>
      <c r="Q462" s="78"/>
      <c r="R462" s="2279"/>
      <c r="S462" s="2279"/>
      <c r="T462" s="78"/>
      <c r="U462" s="78"/>
      <c r="V462" s="657"/>
      <c r="W462" s="78"/>
      <c r="X462" s="78"/>
      <c r="Y462" s="78"/>
      <c r="Z462" s="78"/>
      <c r="AA462" s="78"/>
      <c r="AB462" s="78"/>
      <c r="AC462" s="78"/>
      <c r="AD462" s="78"/>
      <c r="AE462" s="78"/>
      <c r="AF462" s="78"/>
      <c r="AG462" s="78"/>
      <c r="AH462" s="659"/>
      <c r="AI462" s="660" t="b">
        <f>IF(AJ461=2,TRUE,FALSE)</f>
        <v>0</v>
      </c>
      <c r="AJ462" s="78"/>
      <c r="AK462" s="78"/>
      <c r="AL462" s="78"/>
      <c r="AM462" s="78"/>
      <c r="AN462" s="78"/>
      <c r="AO462" s="78"/>
      <c r="AP462" s="78" t="s">
        <v>230</v>
      </c>
      <c r="AQ462" s="2211"/>
      <c r="AR462" s="2211"/>
      <c r="AS462" s="78" t="s">
        <v>229</v>
      </c>
      <c r="AT462" s="78"/>
      <c r="AU462" s="660"/>
      <c r="AV462" s="78"/>
      <c r="AW462" s="78"/>
      <c r="AX462" s="78"/>
      <c r="AY462" s="78"/>
      <c r="AZ462" s="78"/>
      <c r="BA462" s="78"/>
      <c r="BB462" s="78"/>
      <c r="BC462" s="78"/>
      <c r="BD462" s="78"/>
      <c r="BE462" s="78"/>
      <c r="BF462" s="661"/>
      <c r="BG462" s="631"/>
      <c r="BX462" s="155"/>
      <c r="BY462" s="582"/>
      <c r="BZ462" s="155"/>
      <c r="CA462" s="155"/>
      <c r="CK462" s="2204"/>
    </row>
    <row r="463" spans="1:89" s="609" customFormat="1" ht="20.100000000000001" customHeight="1">
      <c r="B463" s="2205"/>
      <c r="C463" s="2206"/>
      <c r="D463" s="2206"/>
      <c r="E463" s="2206"/>
      <c r="F463" s="2206"/>
      <c r="G463" s="2206"/>
      <c r="H463" s="2206"/>
      <c r="I463" s="2207"/>
      <c r="J463" s="657"/>
      <c r="K463" s="78"/>
      <c r="L463" s="78"/>
      <c r="M463" s="78"/>
      <c r="N463" s="658"/>
      <c r="O463" s="78"/>
      <c r="P463" s="78"/>
      <c r="Q463" s="78"/>
      <c r="R463" s="78"/>
      <c r="S463" s="78"/>
      <c r="T463" s="78"/>
      <c r="U463" s="78"/>
      <c r="V463" s="657"/>
      <c r="W463" s="78"/>
      <c r="X463" s="78"/>
      <c r="Y463" s="78"/>
      <c r="Z463" s="658"/>
      <c r="AA463" s="78"/>
      <c r="AB463" s="78"/>
      <c r="AC463" s="78"/>
      <c r="AD463" s="78"/>
      <c r="AE463" s="78"/>
      <c r="AF463" s="78"/>
      <c r="AG463" s="78"/>
      <c r="AH463" s="659"/>
      <c r="AI463" s="660" t="b">
        <f>IF(AJ461=3,TRUE,FALSE)</f>
        <v>1</v>
      </c>
      <c r="AJ463" s="78"/>
      <c r="AK463" s="78"/>
      <c r="AL463" s="78"/>
      <c r="AM463" s="753" t="str">
        <f>IF(OR(AI461=TRUE,AI462=TRUE),IF(AND(AI465=FALSE,AI466=FALSE,AI467=FALSE),"実施状況↓を選択して下さい",""),"")</f>
        <v/>
      </c>
      <c r="AN463" s="78"/>
      <c r="AO463" s="78"/>
      <c r="AP463" s="78"/>
      <c r="AQ463" s="78"/>
      <c r="AR463" s="78"/>
      <c r="AS463" s="78"/>
      <c r="AT463" s="78"/>
      <c r="AU463" s="660"/>
      <c r="AV463" s="78"/>
      <c r="AW463" s="78"/>
      <c r="AX463" s="78"/>
      <c r="AY463" s="78"/>
      <c r="AZ463" s="78"/>
      <c r="BA463" s="78"/>
      <c r="BB463" s="78"/>
      <c r="BC463" s="78"/>
      <c r="BD463" s="78"/>
      <c r="BE463" s="78"/>
      <c r="BF463" s="661"/>
      <c r="BG463" s="631"/>
      <c r="BX463" s="155"/>
      <c r="BY463" s="582"/>
      <c r="BZ463" s="155"/>
      <c r="CA463" s="155"/>
      <c r="CK463" s="2204"/>
    </row>
    <row r="464" spans="1:89" s="609" customFormat="1" ht="25.35" customHeight="1">
      <c r="B464" s="2205"/>
      <c r="C464" s="2206"/>
      <c r="D464" s="2206"/>
      <c r="E464" s="2206"/>
      <c r="F464" s="2206"/>
      <c r="G464" s="2206"/>
      <c r="H464" s="2206"/>
      <c r="I464" s="2207"/>
      <c r="J464" s="662"/>
      <c r="K464" s="663"/>
      <c r="L464" s="663"/>
      <c r="M464" s="663"/>
      <c r="N464" s="663"/>
      <c r="O464" s="663"/>
      <c r="P464" s="663"/>
      <c r="Q464" s="663"/>
      <c r="R464" s="663"/>
      <c r="S464" s="663"/>
      <c r="T464" s="663"/>
      <c r="U464" s="664"/>
      <c r="V464" s="662"/>
      <c r="W464" s="663"/>
      <c r="X464" s="663"/>
      <c r="Y464" s="663"/>
      <c r="Z464" s="663"/>
      <c r="AA464" s="663"/>
      <c r="AB464" s="663"/>
      <c r="AC464" s="663"/>
      <c r="AD464" s="663"/>
      <c r="AE464" s="663"/>
      <c r="AF464" s="663"/>
      <c r="AG464" s="663"/>
      <c r="AH464" s="664"/>
      <c r="AI464" s="2212" t="s">
        <v>4493</v>
      </c>
      <c r="AJ464" s="2213"/>
      <c r="AK464" s="2213"/>
      <c r="AL464" s="2213"/>
      <c r="AM464" s="2213"/>
      <c r="AN464" s="2213"/>
      <c r="AO464" s="2213"/>
      <c r="AP464" s="2213"/>
      <c r="AQ464" s="2213"/>
      <c r="AR464" s="2213"/>
      <c r="AS464" s="2213"/>
      <c r="AT464" s="2214"/>
      <c r="AU464" s="665"/>
      <c r="AV464" s="666"/>
      <c r="AW464" s="667"/>
      <c r="AX464" s="667"/>
      <c r="AY464" s="667"/>
      <c r="AZ464" s="667"/>
      <c r="BA464" s="667"/>
      <c r="BB464" s="667"/>
      <c r="BC464" s="667"/>
      <c r="BD464" s="667"/>
      <c r="BE464" s="667"/>
      <c r="BF464" s="668"/>
      <c r="BG464" s="631"/>
      <c r="BX464" s="155"/>
      <c r="BY464" s="582"/>
      <c r="BZ464" s="155"/>
      <c r="CA464" s="155"/>
      <c r="CK464" s="2204"/>
    </row>
    <row r="465" spans="1:89" s="609" customFormat="1" ht="20.100000000000001" customHeight="1">
      <c r="B465" s="2205"/>
      <c r="C465" s="2206"/>
      <c r="D465" s="2206"/>
      <c r="E465" s="2206"/>
      <c r="F465" s="2206"/>
      <c r="G465" s="2206"/>
      <c r="H465" s="2206"/>
      <c r="I465" s="2207"/>
      <c r="J465" s="657"/>
      <c r="K465" s="78"/>
      <c r="L465" s="78"/>
      <c r="M465" s="78"/>
      <c r="N465" s="78"/>
      <c r="O465" s="78"/>
      <c r="P465" s="78"/>
      <c r="Q465" s="78"/>
      <c r="R465" s="78"/>
      <c r="S465" s="78"/>
      <c r="T465" s="78"/>
      <c r="U465" s="78"/>
      <c r="V465" s="657"/>
      <c r="W465" s="78"/>
      <c r="X465" s="78"/>
      <c r="Y465" s="78"/>
      <c r="Z465" s="78"/>
      <c r="AA465" s="78"/>
      <c r="AB465" s="78"/>
      <c r="AC465" s="78"/>
      <c r="AD465" s="78"/>
      <c r="AE465" s="78"/>
      <c r="AF465" s="78"/>
      <c r="AG465" s="78"/>
      <c r="AH465" s="78"/>
      <c r="AI465" s="657" t="b">
        <f>IF(AJ465=1,TRUE,FALSE)</f>
        <v>0</v>
      </c>
      <c r="AJ465" s="754">
        <v>3</v>
      </c>
      <c r="AK465" s="78"/>
      <c r="AL465" s="78"/>
      <c r="AM465" s="78"/>
      <c r="AN465" s="78"/>
      <c r="AO465" s="78"/>
      <c r="AP465" s="78"/>
      <c r="AQ465" s="78"/>
      <c r="AR465" s="78"/>
      <c r="AS465" s="78"/>
      <c r="AT465" s="78"/>
      <c r="AU465" s="669"/>
      <c r="AV465" s="78"/>
      <c r="AW465" s="78"/>
      <c r="AX465" s="78"/>
      <c r="AY465" s="78"/>
      <c r="AZ465" s="78"/>
      <c r="BA465" s="78"/>
      <c r="BB465" s="78"/>
      <c r="BC465" s="78"/>
      <c r="BD465" s="78"/>
      <c r="BE465" s="78"/>
      <c r="BF465" s="661"/>
      <c r="BG465" s="631"/>
      <c r="BX465" s="155"/>
      <c r="BY465" s="582"/>
      <c r="BZ465" s="155"/>
      <c r="CA465" s="155"/>
      <c r="CK465" s="2204"/>
    </row>
    <row r="466" spans="1:89" s="609" customFormat="1" ht="20.100000000000001" customHeight="1">
      <c r="B466" s="2205"/>
      <c r="C466" s="2206"/>
      <c r="D466" s="2206"/>
      <c r="E466" s="2206"/>
      <c r="F466" s="2206"/>
      <c r="G466" s="2206"/>
      <c r="H466" s="2206"/>
      <c r="I466" s="2207"/>
      <c r="J466" s="657"/>
      <c r="K466" s="78"/>
      <c r="L466" s="78"/>
      <c r="M466" s="78"/>
      <c r="N466" s="78"/>
      <c r="O466" s="78"/>
      <c r="P466" s="78"/>
      <c r="Q466" s="78"/>
      <c r="R466" s="78"/>
      <c r="S466" s="78"/>
      <c r="T466" s="78"/>
      <c r="U466" s="78"/>
      <c r="V466" s="657"/>
      <c r="W466" s="78"/>
      <c r="X466" s="78"/>
      <c r="Y466" s="78"/>
      <c r="Z466" s="78"/>
      <c r="AA466" s="78"/>
      <c r="AB466" s="78"/>
      <c r="AC466" s="78"/>
      <c r="AD466" s="78"/>
      <c r="AE466" s="78"/>
      <c r="AF466" s="78"/>
      <c r="AG466" s="78"/>
      <c r="AH466" s="78"/>
      <c r="AI466" s="657" t="b">
        <f>IF(AJ465=2,TRUE,FALSE)</f>
        <v>0</v>
      </c>
      <c r="AJ466" s="78"/>
      <c r="AK466" s="78"/>
      <c r="AL466" s="78"/>
      <c r="AM466" s="78"/>
      <c r="AN466" s="78"/>
      <c r="AO466" s="78"/>
      <c r="AP466" s="78"/>
      <c r="AQ466" s="78"/>
      <c r="AR466" s="78"/>
      <c r="AS466" s="78"/>
      <c r="AT466" s="78"/>
      <c r="AU466" s="669"/>
      <c r="AV466" s="78"/>
      <c r="AW466" s="78"/>
      <c r="AX466" s="78"/>
      <c r="AY466" s="78"/>
      <c r="AZ466" s="78"/>
      <c r="BA466" s="78"/>
      <c r="BB466" s="78"/>
      <c r="BC466" s="78"/>
      <c r="BD466" s="78"/>
      <c r="BE466" s="78"/>
      <c r="BF466" s="661"/>
      <c r="BG466" s="631"/>
      <c r="BX466" s="155"/>
      <c r="BY466" s="582"/>
      <c r="BZ466" s="155"/>
      <c r="CA466" s="155"/>
      <c r="CK466" s="2204"/>
    </row>
    <row r="467" spans="1:89" s="609" customFormat="1" ht="20.100000000000001" customHeight="1">
      <c r="B467" s="2205"/>
      <c r="C467" s="2206"/>
      <c r="D467" s="2206"/>
      <c r="E467" s="2206"/>
      <c r="F467" s="2206"/>
      <c r="G467" s="2206"/>
      <c r="H467" s="2206"/>
      <c r="I467" s="2207"/>
      <c r="J467" s="709"/>
      <c r="K467" s="671"/>
      <c r="L467" s="671"/>
      <c r="M467" s="671"/>
      <c r="N467" s="671"/>
      <c r="O467" s="671"/>
      <c r="P467" s="671"/>
      <c r="Q467" s="671"/>
      <c r="R467" s="671"/>
      <c r="S467" s="671"/>
      <c r="T467" s="671"/>
      <c r="U467" s="671"/>
      <c r="V467" s="709"/>
      <c r="W467" s="671"/>
      <c r="X467" s="671"/>
      <c r="Y467" s="671"/>
      <c r="Z467" s="671"/>
      <c r="AA467" s="671"/>
      <c r="AB467" s="671"/>
      <c r="AC467" s="671"/>
      <c r="AD467" s="671"/>
      <c r="AE467" s="671"/>
      <c r="AF467" s="671"/>
      <c r="AG467" s="671"/>
      <c r="AH467" s="671"/>
      <c r="AI467" s="709" t="b">
        <f>IF(AJ465=3,TRUE,FALSE)</f>
        <v>1</v>
      </c>
      <c r="AJ467" s="671"/>
      <c r="AK467" s="671"/>
      <c r="AL467" s="671"/>
      <c r="AM467" s="671"/>
      <c r="AN467" s="671"/>
      <c r="AO467" s="671"/>
      <c r="AP467" s="671"/>
      <c r="AQ467" s="671"/>
      <c r="AR467" s="671"/>
      <c r="AS467" s="671"/>
      <c r="AT467" s="671"/>
      <c r="AU467" s="710"/>
      <c r="AV467" s="671"/>
      <c r="AW467" s="671"/>
      <c r="AX467" s="671"/>
      <c r="AY467" s="671"/>
      <c r="AZ467" s="671"/>
      <c r="BA467" s="671"/>
      <c r="BB467" s="671"/>
      <c r="BC467" s="671"/>
      <c r="BD467" s="671"/>
      <c r="BE467" s="671"/>
      <c r="BF467" s="673"/>
      <c r="BG467" s="631"/>
      <c r="BX467" s="155"/>
      <c r="BY467" s="582"/>
      <c r="BZ467" s="155"/>
      <c r="CA467" s="155"/>
      <c r="CK467" s="2204"/>
    </row>
    <row r="468" spans="1:89" ht="27" customHeight="1">
      <c r="B468" s="2178" t="s">
        <v>44</v>
      </c>
      <c r="C468" s="2179"/>
      <c r="D468" s="2179"/>
      <c r="E468" s="2179"/>
      <c r="F468" s="2179"/>
      <c r="G468" s="2179"/>
      <c r="H468" s="2179"/>
      <c r="I468" s="2180"/>
      <c r="J468" s="2181" t="s">
        <v>9</v>
      </c>
      <c r="K468" s="2182"/>
      <c r="L468" s="2182"/>
      <c r="M468" s="2182"/>
      <c r="N468" s="2182"/>
      <c r="O468" s="2182"/>
      <c r="P468" s="2182"/>
      <c r="Q468" s="2182"/>
      <c r="R468" s="2182"/>
      <c r="S468" s="2182"/>
      <c r="T468" s="2182"/>
      <c r="U468" s="2183"/>
      <c r="V468" s="2181" t="s">
        <v>10</v>
      </c>
      <c r="W468" s="2182"/>
      <c r="X468" s="2182"/>
      <c r="Y468" s="2182"/>
      <c r="Z468" s="2182"/>
      <c r="AA468" s="2182"/>
      <c r="AB468" s="2182"/>
      <c r="AC468" s="2182"/>
      <c r="AD468" s="2182"/>
      <c r="AE468" s="2182"/>
      <c r="AF468" s="2182"/>
      <c r="AG468" s="2182"/>
      <c r="AH468" s="2183"/>
      <c r="AI468" s="2181" t="s">
        <v>11</v>
      </c>
      <c r="AJ468" s="2182"/>
      <c r="AK468" s="2182"/>
      <c r="AL468" s="2182"/>
      <c r="AM468" s="2182"/>
      <c r="AN468" s="2182"/>
      <c r="AO468" s="2182"/>
      <c r="AP468" s="2182"/>
      <c r="AQ468" s="2182"/>
      <c r="AR468" s="2182"/>
      <c r="AS468" s="2182"/>
      <c r="AT468" s="2183"/>
      <c r="AU468" s="2181" t="s">
        <v>3533</v>
      </c>
      <c r="AV468" s="2182"/>
      <c r="AW468" s="2182"/>
      <c r="AX468" s="2182"/>
      <c r="AY468" s="2182"/>
      <c r="AZ468" s="2182"/>
      <c r="BA468" s="2182"/>
      <c r="BB468" s="2182"/>
      <c r="BC468" s="2182"/>
      <c r="BD468" s="2182"/>
      <c r="BE468" s="2182"/>
      <c r="BF468" s="2215"/>
      <c r="BG468" s="639"/>
      <c r="BL468" s="609"/>
      <c r="BM468" s="609"/>
      <c r="BN468" s="609"/>
      <c r="BO468" s="609"/>
      <c r="BP468" s="609"/>
      <c r="BQ468" s="609"/>
      <c r="BR468" s="609"/>
      <c r="BS468" s="609"/>
      <c r="BT468" s="609"/>
      <c r="BU468" s="609"/>
      <c r="BV468" s="609"/>
      <c r="BW468" s="609"/>
      <c r="BY468" s="632"/>
      <c r="CK468" s="2191" t="str">
        <f>IF(OR(BZ470&gt;0,'STEP１（第１入力頁）'!E14="専ら事務所"),"",IF(OR(J433=TRUE,J434=TRUE,J435=TRUE),"←原則として入力が必要です。
該当しない場合は廃熱未回収ボタンを押してください。","←該当しない場合は、下のボタンを押して下さい。")
)</f>
        <v/>
      </c>
    </row>
    <row r="469" spans="1:89" ht="25.35" customHeight="1">
      <c r="B469" s="2192" t="str">
        <f>IF(OR(BL469&gt;1,BS469&gt;1,BT469&gt;1,BX469&gt;1,BL470&gt;1,BS470&gt;1,BT470&gt;1,BX470&gt;1),"レ印は各項目ごとにそれぞれ一つだけ選択して下さい","")</f>
        <v/>
      </c>
      <c r="C469" s="2193"/>
      <c r="D469" s="2193"/>
      <c r="E469" s="2193"/>
      <c r="F469" s="2193"/>
      <c r="G469" s="2193"/>
      <c r="H469" s="2193"/>
      <c r="I469" s="2194"/>
      <c r="J469" s="634" t="s">
        <v>227</v>
      </c>
      <c r="K469" s="674"/>
      <c r="L469" s="674"/>
      <c r="M469" s="674"/>
      <c r="N469" s="674"/>
      <c r="O469" s="674"/>
      <c r="P469" s="674"/>
      <c r="Q469" s="674"/>
      <c r="R469" s="674"/>
      <c r="S469" s="674"/>
      <c r="T469" s="674"/>
      <c r="U469" s="674"/>
      <c r="V469" s="2198" t="s">
        <v>235</v>
      </c>
      <c r="W469" s="2199"/>
      <c r="X469" s="2199"/>
      <c r="Y469" s="2199"/>
      <c r="Z469" s="2199"/>
      <c r="AA469" s="2199"/>
      <c r="AB469" s="2199"/>
      <c r="AC469" s="2199"/>
      <c r="AD469" s="2199"/>
      <c r="AE469" s="2199"/>
      <c r="AF469" s="2199"/>
      <c r="AG469" s="2199"/>
      <c r="AH469" s="2200"/>
      <c r="AI469" s="2198" t="s">
        <v>236</v>
      </c>
      <c r="AJ469" s="2199"/>
      <c r="AK469" s="2199"/>
      <c r="AL469" s="2199"/>
      <c r="AM469" s="2199"/>
      <c r="AN469" s="2199"/>
      <c r="AO469" s="2199"/>
      <c r="AP469" s="2199"/>
      <c r="AQ469" s="2199"/>
      <c r="AR469" s="2199"/>
      <c r="AS469" s="2199"/>
      <c r="AT469" s="2200"/>
      <c r="AU469" s="636">
        <v>2</v>
      </c>
      <c r="AV469" s="637"/>
      <c r="AW469" s="637"/>
      <c r="AX469" s="637"/>
      <c r="AY469" s="637"/>
      <c r="AZ469" s="637"/>
      <c r="BA469" s="637"/>
      <c r="BB469" s="637"/>
      <c r="BC469" s="637"/>
      <c r="BD469" s="637"/>
      <c r="BE469" s="637"/>
      <c r="BF469" s="638"/>
      <c r="BG469" s="639"/>
      <c r="BL469" s="615">
        <f>COUNTIF(J470:J472,"true")</f>
        <v>1</v>
      </c>
      <c r="BM469" s="615"/>
      <c r="BN469" s="615"/>
      <c r="BO469" s="615"/>
      <c r="BP469" s="615"/>
      <c r="BQ469" s="615"/>
      <c r="BR469" s="615"/>
      <c r="BS469" s="615">
        <f>COUNTIF(V470:V472,"true")</f>
        <v>1</v>
      </c>
      <c r="BT469" s="615">
        <f>COUNTIF(AI470:AI472,"true")</f>
        <v>1</v>
      </c>
      <c r="BU469" s="615"/>
      <c r="BV469" s="615"/>
      <c r="BW469" s="615"/>
      <c r="BX469" s="615">
        <f>COUNTIF(AU469:AU472,"true")</f>
        <v>1</v>
      </c>
      <c r="BY469" s="632">
        <f>SUM(BL469:BX469)</f>
        <v>4</v>
      </c>
      <c r="BZ469" s="615"/>
      <c r="CK469" s="2191"/>
    </row>
    <row r="470" spans="1:89" ht="20.100000000000001" customHeight="1">
      <c r="B470" s="2192"/>
      <c r="C470" s="2193"/>
      <c r="D470" s="2193"/>
      <c r="E470" s="2193"/>
      <c r="F470" s="2193"/>
      <c r="G470" s="2193"/>
      <c r="H470" s="2193"/>
      <c r="I470" s="2194"/>
      <c r="J470" s="640" t="b">
        <f>IF($K470=1,TRUE,FALSE)</f>
        <v>1</v>
      </c>
      <c r="K470" s="758">
        <v>1</v>
      </c>
      <c r="N470" s="642" t="str">
        <f>IF(AND($BY469&gt;0,J470=FALSE,J471=FALSE,J472=FALSE),"設定状況を選択して下さい",IF(AND(J471=TRUE,R471=""),"進捗状況%を記入して下さい。",""))</f>
        <v/>
      </c>
      <c r="V470" s="640" t="b">
        <f>IF(W470=1,TRUE,FALSE)</f>
        <v>1</v>
      </c>
      <c r="W470" s="758">
        <v>1</v>
      </c>
      <c r="Z470" s="642" t="str">
        <f>IF(AND($BY469&gt;0,V470=FALSE,V471=FALSE,V472=FALSE),"設定状況を選択して下さい",IF(AND(V471=TRUE,AE471=""),"進捗状況%を記入して下さい。",""))</f>
        <v/>
      </c>
      <c r="AI470" s="640" t="b">
        <f>IF(AJ470=1,TRUE,FALSE)</f>
        <v>1</v>
      </c>
      <c r="AJ470" s="758">
        <v>1</v>
      </c>
      <c r="AM470" s="642" t="str">
        <f>IF(AND($BY469&gt;0,AI470=FALSE,AI471=FALSE,AI472=FALSE),"設定状況を選択して下さい",IF(AND(AI471=TRUE,AQ471=""),"進捗状況%を記入して下さい。",""))</f>
        <v/>
      </c>
      <c r="AU470" s="640" t="b">
        <f>IF(AU469=1,TRUE,FALSE)</f>
        <v>0</v>
      </c>
      <c r="BF470" s="617"/>
      <c r="BG470" s="639"/>
      <c r="BL470" s="615">
        <f>COUNTIF(J474:J476,"true")</f>
        <v>1</v>
      </c>
      <c r="BM470" s="615"/>
      <c r="BN470" s="615"/>
      <c r="BO470" s="615"/>
      <c r="BP470" s="615"/>
      <c r="BQ470" s="615"/>
      <c r="BR470" s="615"/>
      <c r="BS470" s="615">
        <f>COUNTIF(V474:V476,"true")</f>
        <v>1</v>
      </c>
      <c r="BT470" s="615">
        <f>COUNTIF(AI474:AI476,"true")</f>
        <v>1</v>
      </c>
      <c r="BU470" s="615"/>
      <c r="BV470" s="615"/>
      <c r="BW470" s="615"/>
      <c r="BX470" s="615">
        <f>COUNTIF(AU474:AU476,"true")</f>
        <v>0</v>
      </c>
      <c r="BY470" s="632">
        <f t="shared" ref="BY470" si="4">SUM(BL470:BX470)</f>
        <v>3</v>
      </c>
      <c r="BZ470" s="615">
        <f>SUM(BY469,BY470)</f>
        <v>7</v>
      </c>
      <c r="CK470" s="2191"/>
    </row>
    <row r="471" spans="1:89" ht="20.100000000000001" customHeight="1">
      <c r="B471" s="2192"/>
      <c r="C471" s="2193"/>
      <c r="D471" s="2193"/>
      <c r="E471" s="2193"/>
      <c r="F471" s="2193"/>
      <c r="G471" s="2193"/>
      <c r="H471" s="2193"/>
      <c r="I471" s="2194"/>
      <c r="J471" s="640" t="b">
        <f>IF(K470=2,TRUE,FALSE)</f>
        <v>0</v>
      </c>
      <c r="K471" s="615">
        <v>0</v>
      </c>
      <c r="Q471" s="643" t="s">
        <v>230</v>
      </c>
      <c r="R471" s="2174"/>
      <c r="S471" s="2174"/>
      <c r="T471" s="643" t="s">
        <v>229</v>
      </c>
      <c r="V471" s="640" t="b">
        <f>IF(W470=2,TRUE,FALSE)</f>
        <v>0</v>
      </c>
      <c r="W471" s="615">
        <v>0</v>
      </c>
      <c r="AD471" s="643" t="s">
        <v>230</v>
      </c>
      <c r="AE471" s="2174"/>
      <c r="AF471" s="2174"/>
      <c r="AG471" s="643" t="s">
        <v>229</v>
      </c>
      <c r="AI471" s="640" t="b">
        <f>IF(AJ470=2,TRUE,FALSE)</f>
        <v>0</v>
      </c>
      <c r="AJ471" s="615">
        <v>0</v>
      </c>
      <c r="AP471" s="643" t="s">
        <v>230</v>
      </c>
      <c r="AQ471" s="2174"/>
      <c r="AR471" s="2174"/>
      <c r="AS471" s="643" t="s">
        <v>229</v>
      </c>
      <c r="AU471" s="640" t="b">
        <f>IF(AU469=2,TRUE,FALSE)</f>
        <v>1</v>
      </c>
      <c r="BF471" s="617"/>
      <c r="BG471" s="639"/>
      <c r="CK471" s="2191"/>
    </row>
    <row r="472" spans="1:89" ht="20.100000000000001" customHeight="1">
      <c r="B472" s="2222"/>
      <c r="C472" s="2223"/>
      <c r="D472" s="2223"/>
      <c r="E472" s="2223"/>
      <c r="F472" s="2223"/>
      <c r="G472" s="2223"/>
      <c r="H472" s="2223"/>
      <c r="I472" s="2224"/>
      <c r="J472" s="640" t="b">
        <f>IF(K470=3,TRUE,FALSE)</f>
        <v>0</v>
      </c>
      <c r="N472" s="642" t="str">
        <f>IF(OR(J470=TRUE,J471=TRUE),IF(AND(J474=FALSE,J475=FALSE,J476=FALSE),"実施状況↓を選択して下さい",""),"")</f>
        <v/>
      </c>
      <c r="V472" s="640" t="b">
        <f>IF(W470=3,TRUE,FALSE)</f>
        <v>0</v>
      </c>
      <c r="Z472" s="642" t="str">
        <f>IF(OR(V470=TRUE,V471=TRUE),IF(AND(V474=FALSE,V475=FALSE,V476=FALSE),"実施状況↓を選択して下さい",""),"")</f>
        <v/>
      </c>
      <c r="AI472" s="640" t="b">
        <f>IF(AJ470=3,TRUE,FALSE)</f>
        <v>0</v>
      </c>
      <c r="AM472" s="642" t="str">
        <f>IF(OR(AI470=TRUE,AI471=TRUE),IF(AND(AI474=FALSE,AI475=FALSE,AI476=FALSE),"実施状況↓を選択して下さい",""),"")</f>
        <v/>
      </c>
      <c r="AU472" s="640" t="b">
        <f>IF(AU469=3,TRUE,FALSE)</f>
        <v>0</v>
      </c>
      <c r="BF472" s="617"/>
      <c r="BG472" s="639"/>
      <c r="CK472" s="2191"/>
    </row>
    <row r="473" spans="1:89" ht="25.35" customHeight="1">
      <c r="A473" s="609"/>
      <c r="B473" s="2222"/>
      <c r="C473" s="2223"/>
      <c r="D473" s="2223"/>
      <c r="E473" s="2223"/>
      <c r="F473" s="2223"/>
      <c r="G473" s="2223"/>
      <c r="H473" s="2223"/>
      <c r="I473" s="2224"/>
      <c r="J473" s="2175" t="s">
        <v>228</v>
      </c>
      <c r="K473" s="2176"/>
      <c r="L473" s="2176"/>
      <c r="M473" s="2176"/>
      <c r="N473" s="2176"/>
      <c r="O473" s="2176"/>
      <c r="P473" s="2176"/>
      <c r="Q473" s="2176"/>
      <c r="R473" s="2176"/>
      <c r="S473" s="2176"/>
      <c r="T473" s="2176"/>
      <c r="U473" s="2177"/>
      <c r="V473" s="2175" t="s">
        <v>237</v>
      </c>
      <c r="W473" s="2176"/>
      <c r="X473" s="2176"/>
      <c r="Y473" s="2176"/>
      <c r="Z473" s="2176"/>
      <c r="AA473" s="2176"/>
      <c r="AB473" s="2176"/>
      <c r="AC473" s="2176"/>
      <c r="AD473" s="2176"/>
      <c r="AE473" s="2176"/>
      <c r="AF473" s="2176"/>
      <c r="AG473" s="2176"/>
      <c r="AH473" s="2176"/>
      <c r="AI473" s="2175" t="s">
        <v>238</v>
      </c>
      <c r="AJ473" s="2176"/>
      <c r="AK473" s="2176"/>
      <c r="AL473" s="2176"/>
      <c r="AM473" s="2176"/>
      <c r="AN473" s="2176"/>
      <c r="AO473" s="2176"/>
      <c r="AP473" s="2176"/>
      <c r="AQ473" s="2176"/>
      <c r="AR473" s="2176"/>
      <c r="AS473" s="2176"/>
      <c r="AT473" s="2177"/>
      <c r="AU473" s="644"/>
      <c r="AV473" s="760" t="str">
        <f>IF(AND($BY469&gt;0,AU470=FALSE,AU471=FALSE,AU472=FALSE),"新設に関する措置を選択して下さい","")</f>
        <v/>
      </c>
      <c r="AW473" s="637"/>
      <c r="AX473" s="637"/>
      <c r="AY473" s="637"/>
      <c r="AZ473" s="637"/>
      <c r="BA473" s="637"/>
      <c r="BB473" s="637"/>
      <c r="BC473" s="637"/>
      <c r="BD473" s="637"/>
      <c r="BE473" s="637"/>
      <c r="BF473" s="638"/>
      <c r="BG473" s="631"/>
      <c r="CK473" s="2191"/>
    </row>
    <row r="474" spans="1:89" ht="20.100000000000001" customHeight="1">
      <c r="B474" s="2222"/>
      <c r="C474" s="2223"/>
      <c r="D474" s="2223"/>
      <c r="E474" s="2223"/>
      <c r="F474" s="2223"/>
      <c r="G474" s="2223"/>
      <c r="H474" s="2223"/>
      <c r="I474" s="2224"/>
      <c r="J474" s="640" t="b">
        <f>IF($K474=1,TRUE,FALSE)</f>
        <v>1</v>
      </c>
      <c r="K474" s="758">
        <v>1</v>
      </c>
      <c r="V474" s="640" t="b">
        <f>IF(W474=1,TRUE,FALSE)</f>
        <v>1</v>
      </c>
      <c r="W474" s="758">
        <v>1</v>
      </c>
      <c r="AI474" s="640" t="b">
        <f>IF(AJ474=1,TRUE,FALSE)</f>
        <v>1</v>
      </c>
      <c r="AJ474" s="758">
        <v>1</v>
      </c>
      <c r="AU474" s="646"/>
      <c r="BF474" s="617"/>
      <c r="BG474" s="639"/>
      <c r="CK474" s="2191"/>
    </row>
    <row r="475" spans="1:89" ht="20.100000000000001" customHeight="1">
      <c r="B475" s="2222"/>
      <c r="C475" s="2223"/>
      <c r="D475" s="2223"/>
      <c r="E475" s="2223"/>
      <c r="F475" s="2223"/>
      <c r="G475" s="2223"/>
      <c r="H475" s="2223"/>
      <c r="I475" s="2224"/>
      <c r="J475" s="640" t="b">
        <f>IF(K474=2,TRUE,FALSE)</f>
        <v>0</v>
      </c>
      <c r="V475" s="640" t="b">
        <f>IF(W474=2,TRUE,FALSE)</f>
        <v>0</v>
      </c>
      <c r="AI475" s="640" t="b">
        <f>IF(AJ474=2,TRUE,FALSE)</f>
        <v>0</v>
      </c>
      <c r="AU475" s="646"/>
      <c r="BF475" s="617"/>
      <c r="BG475" s="639"/>
      <c r="CK475" s="2191"/>
    </row>
    <row r="476" spans="1:89" ht="20.100000000000001" customHeight="1">
      <c r="B476" s="2230"/>
      <c r="C476" s="2231"/>
      <c r="D476" s="2231"/>
      <c r="E476" s="2231"/>
      <c r="F476" s="2231"/>
      <c r="G476" s="2231"/>
      <c r="H476" s="2231"/>
      <c r="I476" s="2232"/>
      <c r="J476" s="640" t="b">
        <f>IF(K474=3,TRUE,FALSE)</f>
        <v>0</v>
      </c>
      <c r="K476" s="675"/>
      <c r="L476" s="675"/>
      <c r="M476" s="675"/>
      <c r="N476" s="675"/>
      <c r="O476" s="675"/>
      <c r="P476" s="675"/>
      <c r="Q476" s="675"/>
      <c r="R476" s="675"/>
      <c r="S476" s="675"/>
      <c r="T476" s="675"/>
      <c r="U476" s="675"/>
      <c r="V476" s="640" t="b">
        <f>IF(W474=3,TRUE,FALSE)</f>
        <v>0</v>
      </c>
      <c r="W476" s="675"/>
      <c r="X476" s="675"/>
      <c r="Y476" s="675"/>
      <c r="Z476" s="675"/>
      <c r="AA476" s="675"/>
      <c r="AB476" s="675"/>
      <c r="AC476" s="675"/>
      <c r="AD476" s="675"/>
      <c r="AE476" s="675"/>
      <c r="AF476" s="675"/>
      <c r="AG476" s="675"/>
      <c r="AH476" s="675"/>
      <c r="AI476" s="640" t="b">
        <f>IF(AJ474=3,TRUE,FALSE)</f>
        <v>0</v>
      </c>
      <c r="AJ476" s="675"/>
      <c r="AK476" s="675"/>
      <c r="AL476" s="675"/>
      <c r="AM476" s="675"/>
      <c r="AN476" s="675"/>
      <c r="AO476" s="675"/>
      <c r="AP476" s="675"/>
      <c r="AQ476" s="675"/>
      <c r="AR476" s="675"/>
      <c r="AS476" s="675"/>
      <c r="AT476" s="675"/>
      <c r="AU476" s="703"/>
      <c r="AV476" s="675"/>
      <c r="AW476" s="675"/>
      <c r="AX476" s="675"/>
      <c r="AY476" s="675"/>
      <c r="AZ476" s="675"/>
      <c r="BA476" s="675"/>
      <c r="BB476" s="675"/>
      <c r="BC476" s="675"/>
      <c r="BD476" s="675"/>
      <c r="BE476" s="675"/>
      <c r="BF476" s="704"/>
      <c r="BG476" s="639"/>
      <c r="CK476" s="2191"/>
    </row>
    <row r="477" spans="1:89" ht="20.100000000000001" customHeight="1">
      <c r="B477" s="705" t="s">
        <v>45</v>
      </c>
      <c r="C477" s="706"/>
      <c r="D477" s="706"/>
      <c r="E477" s="706"/>
      <c r="F477" s="706"/>
      <c r="G477" s="706"/>
      <c r="H477" s="706"/>
      <c r="I477" s="706"/>
      <c r="J477" s="707"/>
      <c r="K477" s="707"/>
      <c r="L477" s="707"/>
      <c r="M477" s="707"/>
      <c r="N477" s="707"/>
      <c r="O477" s="707"/>
      <c r="P477" s="707"/>
      <c r="Q477" s="707"/>
      <c r="R477" s="707"/>
      <c r="S477" s="707"/>
      <c r="T477" s="707"/>
      <c r="U477" s="707"/>
      <c r="V477" s="707"/>
      <c r="W477" s="707"/>
      <c r="X477" s="707"/>
      <c r="Y477" s="707"/>
      <c r="Z477" s="707"/>
      <c r="AA477" s="707"/>
      <c r="AB477" s="707"/>
      <c r="AC477" s="707"/>
      <c r="AD477" s="707"/>
      <c r="AE477" s="707"/>
      <c r="AF477" s="707"/>
      <c r="AG477" s="707"/>
      <c r="AH477" s="707"/>
      <c r="AI477" s="707"/>
      <c r="AJ477" s="707"/>
      <c r="AK477" s="707"/>
      <c r="AL477" s="707"/>
      <c r="AM477" s="707"/>
      <c r="AN477" s="707"/>
      <c r="AO477" s="707"/>
      <c r="AP477" s="707"/>
      <c r="AQ477" s="707"/>
      <c r="AR477" s="707"/>
      <c r="AS477" s="707"/>
      <c r="AT477" s="707"/>
      <c r="AU477" s="707"/>
      <c r="AV477" s="707"/>
      <c r="AW477" s="707"/>
      <c r="AX477" s="707"/>
      <c r="AY477" s="707"/>
      <c r="AZ477" s="707"/>
      <c r="BA477" s="707"/>
      <c r="BB477" s="707"/>
      <c r="BC477" s="707"/>
      <c r="BD477" s="707"/>
      <c r="BE477" s="707"/>
      <c r="BF477" s="708"/>
      <c r="BG477" s="639"/>
    </row>
    <row r="478" spans="1:89" ht="27" customHeight="1">
      <c r="B478" s="2260" t="s">
        <v>3541</v>
      </c>
      <c r="C478" s="2261"/>
      <c r="D478" s="2261"/>
      <c r="E478" s="2261"/>
      <c r="F478" s="2261"/>
      <c r="G478" s="2261"/>
      <c r="H478" s="2261"/>
      <c r="I478" s="2262"/>
      <c r="J478" s="2263" t="s">
        <v>3542</v>
      </c>
      <c r="K478" s="2264"/>
      <c r="L478" s="2264"/>
      <c r="M478" s="2264"/>
      <c r="N478" s="2264"/>
      <c r="O478" s="2264"/>
      <c r="P478" s="2264"/>
      <c r="Q478" s="2264"/>
      <c r="R478" s="2264"/>
      <c r="S478" s="2264"/>
      <c r="T478" s="2264"/>
      <c r="U478" s="2265"/>
      <c r="V478" s="2263" t="s">
        <v>3543</v>
      </c>
      <c r="W478" s="2264"/>
      <c r="X478" s="2264"/>
      <c r="Y478" s="2264"/>
      <c r="Z478" s="2264"/>
      <c r="AA478" s="2264"/>
      <c r="AB478" s="2264"/>
      <c r="AC478" s="2264"/>
      <c r="AD478" s="2264"/>
      <c r="AE478" s="2264"/>
      <c r="AF478" s="2264"/>
      <c r="AG478" s="2264"/>
      <c r="AH478" s="2265"/>
      <c r="AI478" s="2263" t="s">
        <v>3544</v>
      </c>
      <c r="AJ478" s="2264"/>
      <c r="AK478" s="2264"/>
      <c r="AL478" s="2264"/>
      <c r="AM478" s="2264"/>
      <c r="AN478" s="2264"/>
      <c r="AO478" s="2264"/>
      <c r="AP478" s="2264"/>
      <c r="AQ478" s="2264"/>
      <c r="AR478" s="2264"/>
      <c r="AS478" s="2264"/>
      <c r="AT478" s="2265"/>
      <c r="AU478" s="2276" t="s">
        <v>3545</v>
      </c>
      <c r="AV478" s="2277"/>
      <c r="AW478" s="2277"/>
      <c r="AX478" s="2277"/>
      <c r="AY478" s="2277"/>
      <c r="AZ478" s="2277"/>
      <c r="BA478" s="2277"/>
      <c r="BB478" s="2277"/>
      <c r="BC478" s="2277"/>
      <c r="BD478" s="2277"/>
      <c r="BE478" s="2277"/>
      <c r="BF478" s="2278"/>
      <c r="BG478" s="639"/>
      <c r="BL478" s="609"/>
      <c r="BM478" s="609"/>
      <c r="BN478" s="609"/>
      <c r="BO478" s="609"/>
      <c r="BP478" s="609"/>
      <c r="BQ478" s="609"/>
      <c r="BR478" s="609"/>
      <c r="BS478" s="609"/>
      <c r="BT478" s="609"/>
      <c r="BU478" s="609"/>
      <c r="BV478" s="609"/>
      <c r="BW478" s="609"/>
      <c r="BY478" s="632"/>
      <c r="CK478" s="2191" t="str">
        <f>IF(OR(BZ480&gt;0,'STEP１（第１入力頁）'!E14="専ら事務所"),"","←該当しない場合は、下のボタンを押して下さい。")</f>
        <v/>
      </c>
    </row>
    <row r="479" spans="1:89" ht="25.35" customHeight="1">
      <c r="B479" s="2192" t="str">
        <f>IF(OR(BL479&gt;1,BS479&gt;1,BT479&gt;1,BX479&gt;1,BL480&gt;1,BS480&gt;1,BT480&gt;1,BX480&gt;1),"レ印は各項目ごとにそれぞれ一つだけ選択して下さい","")</f>
        <v/>
      </c>
      <c r="C479" s="2193"/>
      <c r="D479" s="2193"/>
      <c r="E479" s="2193"/>
      <c r="F479" s="2193"/>
      <c r="G479" s="2193"/>
      <c r="H479" s="2193"/>
      <c r="I479" s="2194"/>
      <c r="J479" s="634" t="s">
        <v>227</v>
      </c>
      <c r="K479" s="674"/>
      <c r="L479" s="674"/>
      <c r="M479" s="674"/>
      <c r="N479" s="674"/>
      <c r="O479" s="674"/>
      <c r="P479" s="674"/>
      <c r="Q479" s="674"/>
      <c r="R479" s="674"/>
      <c r="S479" s="674"/>
      <c r="T479" s="674"/>
      <c r="U479" s="674"/>
      <c r="V479" s="2198" t="s">
        <v>235</v>
      </c>
      <c r="W479" s="2199"/>
      <c r="X479" s="2199"/>
      <c r="Y479" s="2199"/>
      <c r="Z479" s="2199"/>
      <c r="AA479" s="2199"/>
      <c r="AB479" s="2199"/>
      <c r="AC479" s="2199"/>
      <c r="AD479" s="2199"/>
      <c r="AE479" s="2199"/>
      <c r="AF479" s="2199"/>
      <c r="AG479" s="2199"/>
      <c r="AH479" s="2200"/>
      <c r="AI479" s="2198" t="s">
        <v>236</v>
      </c>
      <c r="AJ479" s="2199"/>
      <c r="AK479" s="2199"/>
      <c r="AL479" s="2199"/>
      <c r="AM479" s="2199"/>
      <c r="AN479" s="2199"/>
      <c r="AO479" s="2199"/>
      <c r="AP479" s="2199"/>
      <c r="AQ479" s="2199"/>
      <c r="AR479" s="2199"/>
      <c r="AS479" s="2199"/>
      <c r="AT479" s="2200"/>
      <c r="AU479" s="636">
        <v>3</v>
      </c>
      <c r="AV479" s="637"/>
      <c r="AW479" s="637"/>
      <c r="AX479" s="637"/>
      <c r="AY479" s="637"/>
      <c r="AZ479" s="637"/>
      <c r="BA479" s="637"/>
      <c r="BB479" s="637"/>
      <c r="BC479" s="637"/>
      <c r="BD479" s="637"/>
      <c r="BE479" s="637"/>
      <c r="BF479" s="638"/>
      <c r="BG479" s="639"/>
      <c r="BL479" s="615">
        <f>COUNTIF(J480:J482,"true")</f>
        <v>1</v>
      </c>
      <c r="BM479" s="615"/>
      <c r="BN479" s="615"/>
      <c r="BO479" s="615"/>
      <c r="BP479" s="615"/>
      <c r="BQ479" s="615"/>
      <c r="BR479" s="615"/>
      <c r="BS479" s="615">
        <f>COUNTIF(V480:V482,"true")</f>
        <v>1</v>
      </c>
      <c r="BT479" s="615">
        <f>COUNTIF(AI480:AI482,"true")</f>
        <v>1</v>
      </c>
      <c r="BU479" s="615"/>
      <c r="BV479" s="615"/>
      <c r="BW479" s="615"/>
      <c r="BX479" s="615">
        <f>COUNTIF(AU479:AU482,"true")</f>
        <v>1</v>
      </c>
      <c r="BY479" s="632">
        <f>SUM(BL479:BX479)</f>
        <v>4</v>
      </c>
      <c r="BZ479" s="615"/>
      <c r="CK479" s="2191"/>
    </row>
    <row r="480" spans="1:89" ht="20.100000000000001" customHeight="1">
      <c r="B480" s="2192"/>
      <c r="C480" s="2193"/>
      <c r="D480" s="2193"/>
      <c r="E480" s="2193"/>
      <c r="F480" s="2193"/>
      <c r="G480" s="2193"/>
      <c r="H480" s="2193"/>
      <c r="I480" s="2194"/>
      <c r="J480" s="640" t="b">
        <f>IF($K480=1,TRUE,FALSE)</f>
        <v>1</v>
      </c>
      <c r="K480" s="758">
        <v>1</v>
      </c>
      <c r="N480" s="642" t="str">
        <f>IF(AND($BY479&gt;0,J480=FALSE,J481=FALSE,J482=FALSE),"設定状況を選択して下さい",IF(AND(J481=TRUE,R481=""),"進捗状況%を記入して下さい。",""))</f>
        <v/>
      </c>
      <c r="V480" s="640" t="b">
        <f>IF(W480=1,TRUE,FALSE)</f>
        <v>1</v>
      </c>
      <c r="W480" s="758">
        <v>1</v>
      </c>
      <c r="Z480" s="642" t="str">
        <f>IF(AND($BY479&gt;0,V480=FALSE,V481=FALSE,V482=FALSE),"設定状況を選択して下さい",IF(AND(V481=TRUE,AE481=""),"進捗状況%を記入して下さい。",""))</f>
        <v/>
      </c>
      <c r="AI480" s="640" t="b">
        <f>IF(AJ480=1,TRUE,FALSE)</f>
        <v>0</v>
      </c>
      <c r="AJ480" s="758">
        <v>3</v>
      </c>
      <c r="AM480" s="642" t="str">
        <f>IF(AND($BY479&gt;0,AI480=FALSE,AI481=FALSE,AI482=FALSE),"設定状況を選択して下さい",IF(AND(AI481=TRUE,AQ481=""),"進捗状況%を記入して下さい。",""))</f>
        <v/>
      </c>
      <c r="AU480" s="640" t="b">
        <f>IF(AU479=1,TRUE,FALSE)</f>
        <v>0</v>
      </c>
      <c r="BF480" s="617"/>
      <c r="BG480" s="639"/>
      <c r="BL480" s="615">
        <f>COUNTIF(J484:J486,"true")</f>
        <v>1</v>
      </c>
      <c r="BM480" s="615"/>
      <c r="BN480" s="615"/>
      <c r="BO480" s="615"/>
      <c r="BP480" s="615"/>
      <c r="BQ480" s="615"/>
      <c r="BR480" s="615"/>
      <c r="BS480" s="615">
        <f>COUNTIF(V484:V486,"true")</f>
        <v>1</v>
      </c>
      <c r="BT480" s="615">
        <f>COUNTIF(AI484:AI486,"true")</f>
        <v>1</v>
      </c>
      <c r="BU480" s="615"/>
      <c r="BV480" s="615"/>
      <c r="BW480" s="615"/>
      <c r="BX480" s="615">
        <f>COUNTIF(AU484:AU486,"true")</f>
        <v>0</v>
      </c>
      <c r="BY480" s="632">
        <f t="shared" ref="BY480" si="5">SUM(BL480:BX480)</f>
        <v>3</v>
      </c>
      <c r="BZ480" s="615">
        <f>SUM(BY479,BY480)</f>
        <v>7</v>
      </c>
      <c r="CK480" s="2191"/>
    </row>
    <row r="481" spans="1:89" ht="20.100000000000001" customHeight="1">
      <c r="B481" s="2192"/>
      <c r="C481" s="2193"/>
      <c r="D481" s="2193"/>
      <c r="E481" s="2193"/>
      <c r="F481" s="2193"/>
      <c r="G481" s="2193"/>
      <c r="H481" s="2193"/>
      <c r="I481" s="2194"/>
      <c r="J481" s="640" t="b">
        <f>IF(K480=2,TRUE,FALSE)</f>
        <v>0</v>
      </c>
      <c r="Q481" s="643" t="s">
        <v>230</v>
      </c>
      <c r="R481" s="2174"/>
      <c r="S481" s="2174"/>
      <c r="T481" s="643" t="s">
        <v>229</v>
      </c>
      <c r="V481" s="640" t="b">
        <f>IF(W480=2,TRUE,FALSE)</f>
        <v>0</v>
      </c>
      <c r="AD481" s="643" t="s">
        <v>230</v>
      </c>
      <c r="AE481" s="2174"/>
      <c r="AF481" s="2174"/>
      <c r="AG481" s="643" t="s">
        <v>229</v>
      </c>
      <c r="AI481" s="640" t="b">
        <f>IF(AJ480=2,TRUE,FALSE)</f>
        <v>0</v>
      </c>
      <c r="AP481" s="643" t="s">
        <v>230</v>
      </c>
      <c r="AQ481" s="2174"/>
      <c r="AR481" s="2174"/>
      <c r="AS481" s="643" t="s">
        <v>229</v>
      </c>
      <c r="AU481" s="640" t="b">
        <f>IF(AU479=2,TRUE,FALSE)</f>
        <v>0</v>
      </c>
      <c r="BF481" s="617"/>
      <c r="BG481" s="639"/>
      <c r="CK481" s="2191"/>
    </row>
    <row r="482" spans="1:89" ht="20.100000000000001" customHeight="1">
      <c r="B482" s="2222"/>
      <c r="C482" s="2223"/>
      <c r="D482" s="2223"/>
      <c r="E482" s="2223"/>
      <c r="F482" s="2223"/>
      <c r="G482" s="2223"/>
      <c r="H482" s="2223"/>
      <c r="I482" s="2224"/>
      <c r="J482" s="640" t="b">
        <f>IF(K480=3,TRUE,FALSE)</f>
        <v>0</v>
      </c>
      <c r="N482" s="642" t="str">
        <f>IF(OR(J480=TRUE,J481=TRUE),IF(AND(J484=FALSE,J485=FALSE,J486=FALSE),"実施状況↓を選択して下さい",""),"")</f>
        <v/>
      </c>
      <c r="V482" s="640" t="b">
        <f>IF(W480=3,TRUE,FALSE)</f>
        <v>0</v>
      </c>
      <c r="Z482" s="642" t="str">
        <f>IF(OR(V480=TRUE,V481=TRUE),IF(AND(V484=FALSE,V485=FALSE,V486=FALSE),"実施状況↓を選択して下さい",""),"")</f>
        <v/>
      </c>
      <c r="AI482" s="640" t="b">
        <f>IF(AJ480=3,TRUE,FALSE)</f>
        <v>1</v>
      </c>
      <c r="AM482" s="642" t="str">
        <f>IF(OR(AI480=TRUE,AI481=TRUE),IF(AND(AI484=FALSE,AI485=FALSE,AI486=FALSE),"実施状況↓を選択して下さい",""),"")</f>
        <v/>
      </c>
      <c r="AU482" s="640" t="b">
        <f>IF(AU479=3,TRUE,FALSE)</f>
        <v>1</v>
      </c>
      <c r="BF482" s="617"/>
      <c r="BG482" s="639"/>
      <c r="CK482" s="2191"/>
    </row>
    <row r="483" spans="1:89" ht="25.35" customHeight="1">
      <c r="A483" s="609"/>
      <c r="B483" s="2222"/>
      <c r="C483" s="2223"/>
      <c r="D483" s="2223"/>
      <c r="E483" s="2223"/>
      <c r="F483" s="2223"/>
      <c r="G483" s="2223"/>
      <c r="H483" s="2223"/>
      <c r="I483" s="2224"/>
      <c r="J483" s="2175" t="s">
        <v>228</v>
      </c>
      <c r="K483" s="2176"/>
      <c r="L483" s="2176"/>
      <c r="M483" s="2176"/>
      <c r="N483" s="2176"/>
      <c r="O483" s="2176"/>
      <c r="P483" s="2176"/>
      <c r="Q483" s="2176"/>
      <c r="R483" s="2176"/>
      <c r="S483" s="2176"/>
      <c r="T483" s="2176"/>
      <c r="U483" s="2177"/>
      <c r="V483" s="2175" t="s">
        <v>3546</v>
      </c>
      <c r="W483" s="2176"/>
      <c r="X483" s="2176"/>
      <c r="Y483" s="2176"/>
      <c r="Z483" s="2176"/>
      <c r="AA483" s="2176"/>
      <c r="AB483" s="2176"/>
      <c r="AC483" s="2176"/>
      <c r="AD483" s="2176"/>
      <c r="AE483" s="2176"/>
      <c r="AF483" s="2176"/>
      <c r="AG483" s="2176"/>
      <c r="AH483" s="2176"/>
      <c r="AI483" s="2175" t="s">
        <v>238</v>
      </c>
      <c r="AJ483" s="2176"/>
      <c r="AK483" s="2176"/>
      <c r="AL483" s="2176"/>
      <c r="AM483" s="2176"/>
      <c r="AN483" s="2176"/>
      <c r="AO483" s="2176"/>
      <c r="AP483" s="2176"/>
      <c r="AQ483" s="2176"/>
      <c r="AR483" s="2176"/>
      <c r="AS483" s="2176"/>
      <c r="AT483" s="2177"/>
      <c r="AU483" s="644"/>
      <c r="AV483" s="760" t="str">
        <f>IF(AND($BY479&gt;0,AU480=FALSE,AU481=FALSE,AU482=FALSE),"新設に関する措置を選択して下さい","")</f>
        <v/>
      </c>
      <c r="AW483" s="637"/>
      <c r="AX483" s="637"/>
      <c r="AY483" s="637"/>
      <c r="AZ483" s="637"/>
      <c r="BA483" s="637"/>
      <c r="BB483" s="637"/>
      <c r="BC483" s="637"/>
      <c r="BD483" s="637"/>
      <c r="BE483" s="637"/>
      <c r="BF483" s="638"/>
      <c r="BG483" s="631" t="s">
        <v>6306</v>
      </c>
      <c r="CK483" s="2191"/>
    </row>
    <row r="484" spans="1:89" ht="20.100000000000001" customHeight="1">
      <c r="B484" s="2222"/>
      <c r="C484" s="2223"/>
      <c r="D484" s="2223"/>
      <c r="E484" s="2223"/>
      <c r="F484" s="2223"/>
      <c r="G484" s="2223"/>
      <c r="H484" s="2223"/>
      <c r="I484" s="2224"/>
      <c r="J484" s="640" t="b">
        <f>IF($K484=1,TRUE,FALSE)</f>
        <v>0</v>
      </c>
      <c r="K484" s="758">
        <v>2</v>
      </c>
      <c r="V484" s="640" t="b">
        <f>IF(W484=1,TRUE,FALSE)</f>
        <v>0</v>
      </c>
      <c r="W484" s="758">
        <v>3</v>
      </c>
      <c r="AI484" s="640" t="b">
        <f>IF(AJ484=1,TRUE,FALSE)</f>
        <v>0</v>
      </c>
      <c r="AJ484" s="758">
        <v>3</v>
      </c>
      <c r="AU484" s="646"/>
      <c r="BF484" s="617"/>
      <c r="BG484" s="639"/>
      <c r="CK484" s="2191"/>
    </row>
    <row r="485" spans="1:89" ht="20.100000000000001" customHeight="1">
      <c r="B485" s="2222"/>
      <c r="C485" s="2223"/>
      <c r="D485" s="2223"/>
      <c r="E485" s="2223"/>
      <c r="F485" s="2223"/>
      <c r="G485" s="2223"/>
      <c r="H485" s="2223"/>
      <c r="I485" s="2224"/>
      <c r="J485" s="640" t="b">
        <f>IF(K484=2,TRUE,FALSE)</f>
        <v>1</v>
      </c>
      <c r="V485" s="640" t="b">
        <f>IF(W484=2,TRUE,FALSE)</f>
        <v>0</v>
      </c>
      <c r="AI485" s="640" t="b">
        <f>IF(AJ484=2,TRUE,FALSE)</f>
        <v>0</v>
      </c>
      <c r="AU485" s="646"/>
      <c r="BF485" s="617"/>
      <c r="BG485" s="639"/>
      <c r="CK485" s="2191"/>
    </row>
    <row r="486" spans="1:89" ht="20.100000000000001" customHeight="1">
      <c r="B486" s="2230"/>
      <c r="C486" s="2231"/>
      <c r="D486" s="2231"/>
      <c r="E486" s="2231"/>
      <c r="F486" s="2231"/>
      <c r="G486" s="2231"/>
      <c r="H486" s="2231"/>
      <c r="I486" s="2232"/>
      <c r="J486" s="640" t="b">
        <f>IF(K484=3,TRUE,FALSE)</f>
        <v>0</v>
      </c>
      <c r="K486" s="675"/>
      <c r="L486" s="675"/>
      <c r="M486" s="675"/>
      <c r="N486" s="675"/>
      <c r="O486" s="675"/>
      <c r="P486" s="675"/>
      <c r="Q486" s="675"/>
      <c r="R486" s="675"/>
      <c r="S486" s="675"/>
      <c r="T486" s="675"/>
      <c r="U486" s="675"/>
      <c r="V486" s="640" t="b">
        <f>IF(W484=3,TRUE,FALSE)</f>
        <v>1</v>
      </c>
      <c r="W486" s="675"/>
      <c r="X486" s="675"/>
      <c r="Y486" s="675"/>
      <c r="Z486" s="675"/>
      <c r="AA486" s="675"/>
      <c r="AB486" s="675"/>
      <c r="AC486" s="675"/>
      <c r="AD486" s="675"/>
      <c r="AE486" s="675"/>
      <c r="AF486" s="675"/>
      <c r="AG486" s="675"/>
      <c r="AH486" s="675"/>
      <c r="AI486" s="640" t="b">
        <f>IF(AJ484=3,TRUE,FALSE)</f>
        <v>1</v>
      </c>
      <c r="AJ486" s="675"/>
      <c r="AK486" s="675"/>
      <c r="AL486" s="675"/>
      <c r="AM486" s="675"/>
      <c r="AN486" s="675"/>
      <c r="AO486" s="675"/>
      <c r="AP486" s="675"/>
      <c r="AQ486" s="675"/>
      <c r="AR486" s="675"/>
      <c r="AS486" s="675"/>
      <c r="AT486" s="675"/>
      <c r="AU486" s="703"/>
      <c r="AV486" s="675"/>
      <c r="AW486" s="675"/>
      <c r="AX486" s="675"/>
      <c r="AY486" s="675"/>
      <c r="AZ486" s="675"/>
      <c r="BA486" s="675"/>
      <c r="BB486" s="675"/>
      <c r="BC486" s="675"/>
      <c r="BD486" s="675"/>
      <c r="BE486" s="675"/>
      <c r="BF486" s="704"/>
      <c r="BG486" s="639"/>
      <c r="CK486" s="2191"/>
    </row>
    <row r="487" spans="1:89" ht="27" customHeight="1">
      <c r="B487" s="2260" t="s">
        <v>3539</v>
      </c>
      <c r="C487" s="2261"/>
      <c r="D487" s="2261"/>
      <c r="E487" s="2261"/>
      <c r="F487" s="2261"/>
      <c r="G487" s="2261"/>
      <c r="H487" s="2261"/>
      <c r="I487" s="2262"/>
      <c r="J487" s="2263" t="s">
        <v>273</v>
      </c>
      <c r="K487" s="2264"/>
      <c r="L487" s="2264"/>
      <c r="M487" s="2264"/>
      <c r="N487" s="2264"/>
      <c r="O487" s="2264"/>
      <c r="P487" s="2264"/>
      <c r="Q487" s="2264"/>
      <c r="R487" s="2264"/>
      <c r="S487" s="2264"/>
      <c r="T487" s="2264"/>
      <c r="U487" s="2265"/>
      <c r="V487" s="2263" t="s">
        <v>274</v>
      </c>
      <c r="W487" s="2264"/>
      <c r="X487" s="2264"/>
      <c r="Y487" s="2264"/>
      <c r="Z487" s="2264"/>
      <c r="AA487" s="2264"/>
      <c r="AB487" s="2264"/>
      <c r="AC487" s="2264"/>
      <c r="AD487" s="2264"/>
      <c r="AE487" s="2264"/>
      <c r="AF487" s="2264"/>
      <c r="AG487" s="2264"/>
      <c r="AH487" s="2265"/>
      <c r="AI487" s="2263" t="s">
        <v>275</v>
      </c>
      <c r="AJ487" s="2264"/>
      <c r="AK487" s="2264"/>
      <c r="AL487" s="2264"/>
      <c r="AM487" s="2264"/>
      <c r="AN487" s="2264"/>
      <c r="AO487" s="2264"/>
      <c r="AP487" s="2264"/>
      <c r="AQ487" s="2264"/>
      <c r="AR487" s="2264"/>
      <c r="AS487" s="2264"/>
      <c r="AT487" s="2265"/>
      <c r="AU487" s="2276" t="s">
        <v>276</v>
      </c>
      <c r="AV487" s="2277"/>
      <c r="AW487" s="2277"/>
      <c r="AX487" s="2277"/>
      <c r="AY487" s="2277"/>
      <c r="AZ487" s="2277"/>
      <c r="BA487" s="2277"/>
      <c r="BB487" s="2277"/>
      <c r="BC487" s="2277"/>
      <c r="BD487" s="2277"/>
      <c r="BE487" s="2277"/>
      <c r="BF487" s="2278"/>
      <c r="BG487" s="639"/>
      <c r="BL487" s="609"/>
      <c r="BM487" s="609"/>
      <c r="BN487" s="609"/>
      <c r="BO487" s="609"/>
      <c r="BP487" s="609"/>
      <c r="BQ487" s="609"/>
      <c r="BR487" s="609"/>
      <c r="BS487" s="609"/>
      <c r="BT487" s="609"/>
      <c r="BU487" s="609"/>
      <c r="BV487" s="609"/>
      <c r="BW487" s="609"/>
      <c r="BY487" s="632"/>
      <c r="CK487" s="2191" t="str">
        <f>IF(OR(BZ489&gt;0,'STEP１（第１入力頁）'!E14="専ら事務所"),"","←該当しない場合は、下のボタンを押して下さい。")</f>
        <v/>
      </c>
    </row>
    <row r="488" spans="1:89" ht="25.35" customHeight="1">
      <c r="B488" s="2216" t="str">
        <f>IF(OR(BL488&gt;1,BS488&gt;1,BT488&gt;1,BX488&gt;1,BL489&gt;1,BS489&gt;1,BT489&gt;1,BX489&gt;1),"レ印は各項目ごとにそれぞれ一つだけ選択して下さい","")</f>
        <v/>
      </c>
      <c r="C488" s="2217"/>
      <c r="D488" s="2217"/>
      <c r="E488" s="2217"/>
      <c r="F488" s="2217"/>
      <c r="G488" s="2217"/>
      <c r="H488" s="2217"/>
      <c r="I488" s="2218"/>
      <c r="J488" s="634" t="s">
        <v>227</v>
      </c>
      <c r="K488" s="674"/>
      <c r="L488" s="674"/>
      <c r="M488" s="674"/>
      <c r="N488" s="674"/>
      <c r="O488" s="674"/>
      <c r="P488" s="674"/>
      <c r="Q488" s="674"/>
      <c r="R488" s="674"/>
      <c r="S488" s="674"/>
      <c r="T488" s="674"/>
      <c r="U488" s="674"/>
      <c r="V488" s="2198" t="s">
        <v>235</v>
      </c>
      <c r="W488" s="2199"/>
      <c r="X488" s="2199"/>
      <c r="Y488" s="2199"/>
      <c r="Z488" s="2199"/>
      <c r="AA488" s="2199"/>
      <c r="AB488" s="2199"/>
      <c r="AC488" s="2199"/>
      <c r="AD488" s="2199"/>
      <c r="AE488" s="2199"/>
      <c r="AF488" s="2199"/>
      <c r="AG488" s="2199"/>
      <c r="AH488" s="2200"/>
      <c r="AI488" s="2198" t="s">
        <v>236</v>
      </c>
      <c r="AJ488" s="2199"/>
      <c r="AK488" s="2199"/>
      <c r="AL488" s="2199"/>
      <c r="AM488" s="2199"/>
      <c r="AN488" s="2199"/>
      <c r="AO488" s="2199"/>
      <c r="AP488" s="2199"/>
      <c r="AQ488" s="2199"/>
      <c r="AR488" s="2199"/>
      <c r="AS488" s="2199"/>
      <c r="AT488" s="2200"/>
      <c r="AU488" s="636">
        <v>3</v>
      </c>
      <c r="AV488" s="637"/>
      <c r="AW488" s="637"/>
      <c r="AX488" s="637"/>
      <c r="AY488" s="637"/>
      <c r="AZ488" s="637"/>
      <c r="BA488" s="637"/>
      <c r="BB488" s="637"/>
      <c r="BC488" s="637"/>
      <c r="BD488" s="637"/>
      <c r="BE488" s="637"/>
      <c r="BF488" s="638"/>
      <c r="BG488" s="639"/>
      <c r="BL488" s="615">
        <f>COUNTIF(J489:J491,"true")</f>
        <v>1</v>
      </c>
      <c r="BM488" s="615"/>
      <c r="BN488" s="615"/>
      <c r="BO488" s="615"/>
      <c r="BP488" s="615"/>
      <c r="BQ488" s="615"/>
      <c r="BR488" s="615"/>
      <c r="BS488" s="615">
        <f>COUNTIF(V489:V491,"true")</f>
        <v>1</v>
      </c>
      <c r="BT488" s="615">
        <f>COUNTIF(AI489:AI491,"true")</f>
        <v>1</v>
      </c>
      <c r="BU488" s="615"/>
      <c r="BV488" s="615"/>
      <c r="BW488" s="615"/>
      <c r="BX488" s="615">
        <f>COUNTIF(AU488:AU491,"true")</f>
        <v>1</v>
      </c>
      <c r="BY488" s="632">
        <f>SUM(BL488:BX488)</f>
        <v>4</v>
      </c>
      <c r="BZ488" s="615"/>
      <c r="CK488" s="2191"/>
    </row>
    <row r="489" spans="1:89" ht="20.100000000000001" customHeight="1">
      <c r="B489" s="2216"/>
      <c r="C489" s="2217"/>
      <c r="D489" s="2217"/>
      <c r="E489" s="2217"/>
      <c r="F489" s="2217"/>
      <c r="G489" s="2217"/>
      <c r="H489" s="2217"/>
      <c r="I489" s="2218"/>
      <c r="J489" s="640" t="b">
        <f>IF($K489=1,TRUE,FALSE)</f>
        <v>1</v>
      </c>
      <c r="K489" s="758">
        <v>1</v>
      </c>
      <c r="N489" s="642" t="str">
        <f>IF(AND($BY437&gt;0,J489=FALSE,J490=FALSE,J491=FALSE),"設定状況を選択して下さい",IF(AND(J490=TRUE,R490=""),"進捗状況%を記入して下さい。",""))</f>
        <v/>
      </c>
      <c r="V489" s="640" t="b">
        <f>IF(W489=1,TRUE,FALSE)</f>
        <v>1</v>
      </c>
      <c r="W489" s="758">
        <v>1</v>
      </c>
      <c r="Z489" s="642" t="str">
        <f>IF(AND($BY437&gt;0,V489=FALSE,V490=FALSE,V491=FALSE),"設定状況を選択して下さい",IF(AND(V490=TRUE,AE490=""),"進捗状況%を記入して下さい。",""))</f>
        <v/>
      </c>
      <c r="AI489" s="640" t="b">
        <f>IF(AJ489=1,TRUE,FALSE)</f>
        <v>1</v>
      </c>
      <c r="AJ489" s="758">
        <v>1</v>
      </c>
      <c r="AM489" s="642" t="str">
        <f>IF(AND($BY437&gt;0,AI489=FALSE,AI490=FALSE,AI491=FALSE),"設定状況を選択して下さい",IF(AND(AI490=TRUE,AQ490=""),"進捗状況%を記入して下さい。",""))</f>
        <v/>
      </c>
      <c r="AU489" s="640" t="b">
        <f>IF(AU488=1,TRUE,FALSE)</f>
        <v>0</v>
      </c>
      <c r="BF489" s="617"/>
      <c r="BG489" s="639"/>
      <c r="BL489" s="615">
        <f>COUNTIF(J493:J495,"true")</f>
        <v>1</v>
      </c>
      <c r="BM489" s="615"/>
      <c r="BN489" s="615"/>
      <c r="BO489" s="615"/>
      <c r="BP489" s="615"/>
      <c r="BQ489" s="615"/>
      <c r="BR489" s="615"/>
      <c r="BS489" s="615">
        <f>COUNTIF(V493:V495,"true")</f>
        <v>1</v>
      </c>
      <c r="BT489" s="615">
        <f>COUNTIF(AI493:AI495,"true")</f>
        <v>1</v>
      </c>
      <c r="BU489" s="615"/>
      <c r="BV489" s="615"/>
      <c r="BW489" s="615"/>
      <c r="BX489" s="615">
        <f>COUNTIF(AU493:AU495,"true")</f>
        <v>0</v>
      </c>
      <c r="BY489" s="632">
        <f t="shared" ref="BY489" si="6">SUM(BL489:BX489)</f>
        <v>3</v>
      </c>
      <c r="BZ489" s="615">
        <f>SUM(BY488,BY489)</f>
        <v>7</v>
      </c>
      <c r="CK489" s="2191"/>
    </row>
    <row r="490" spans="1:89" ht="20.100000000000001" customHeight="1">
      <c r="B490" s="2216"/>
      <c r="C490" s="2217"/>
      <c r="D490" s="2217"/>
      <c r="E490" s="2217"/>
      <c r="F490" s="2217"/>
      <c r="G490" s="2217"/>
      <c r="H490" s="2217"/>
      <c r="I490" s="2218"/>
      <c r="J490" s="640" t="b">
        <f>IF(K489=2,TRUE,FALSE)</f>
        <v>0</v>
      </c>
      <c r="Q490" s="643" t="s">
        <v>230</v>
      </c>
      <c r="R490" s="2174"/>
      <c r="S490" s="2174"/>
      <c r="T490" s="643" t="s">
        <v>229</v>
      </c>
      <c r="V490" s="640" t="b">
        <f>IF(W489=2,TRUE,FALSE)</f>
        <v>0</v>
      </c>
      <c r="AD490" s="643" t="s">
        <v>230</v>
      </c>
      <c r="AE490" s="2174">
        <v>7</v>
      </c>
      <c r="AF490" s="2174"/>
      <c r="AG490" s="643" t="s">
        <v>229</v>
      </c>
      <c r="AI490" s="640" t="b">
        <f>IF(AJ489=2,TRUE,FALSE)</f>
        <v>0</v>
      </c>
      <c r="AP490" s="643" t="s">
        <v>230</v>
      </c>
      <c r="AQ490" s="2174"/>
      <c r="AR490" s="2174"/>
      <c r="AS490" s="643" t="s">
        <v>229</v>
      </c>
      <c r="AU490" s="640" t="b">
        <f>IF(AU488=2,TRUE,FALSE)</f>
        <v>0</v>
      </c>
      <c r="BF490" s="617"/>
      <c r="BG490" s="639"/>
      <c r="CK490" s="2191"/>
    </row>
    <row r="491" spans="1:89" ht="20.100000000000001" customHeight="1">
      <c r="B491" s="2216"/>
      <c r="C491" s="2217"/>
      <c r="D491" s="2217"/>
      <c r="E491" s="2217"/>
      <c r="F491" s="2217"/>
      <c r="G491" s="2217"/>
      <c r="H491" s="2217"/>
      <c r="I491" s="2218"/>
      <c r="J491" s="640" t="b">
        <f>IF(K489=3,TRUE,FALSE)</f>
        <v>0</v>
      </c>
      <c r="N491" s="642" t="str">
        <f>IF(OR(J489=TRUE,J490=TRUE),IF(AND(J493=FALSE,J494=FALSE,J495=FALSE),"実施状況↓を選択して下さい",""),"")</f>
        <v/>
      </c>
      <c r="V491" s="640" t="b">
        <f>IF(W489=3,TRUE,FALSE)</f>
        <v>0</v>
      </c>
      <c r="Z491" s="642" t="str">
        <f>IF(OR(V489=TRUE,V490=TRUE),IF(AND(V493=FALSE,V494=FALSE,V495=FALSE),"実施状況↓を選択して下さい",""),"")</f>
        <v/>
      </c>
      <c r="AI491" s="640" t="b">
        <f>IF(AJ489=3,TRUE,FALSE)</f>
        <v>0</v>
      </c>
      <c r="AM491" s="642" t="str">
        <f>IF(OR(AI489=TRUE,AI490=TRUE),IF(AND(AI493=FALSE,AI494=FALSE,AI495=FALSE),"実施状況↓を選択して下さい",""),"")</f>
        <v/>
      </c>
      <c r="AU491" s="640" t="b">
        <f>IF(AU488=3,TRUE,FALSE)</f>
        <v>1</v>
      </c>
      <c r="BF491" s="617"/>
      <c r="BG491" s="639"/>
      <c r="CK491" s="2191"/>
    </row>
    <row r="492" spans="1:89" ht="25.35" customHeight="1">
      <c r="A492" s="609"/>
      <c r="B492" s="2216"/>
      <c r="C492" s="2217"/>
      <c r="D492" s="2217"/>
      <c r="E492" s="2217"/>
      <c r="F492" s="2217"/>
      <c r="G492" s="2217"/>
      <c r="H492" s="2217"/>
      <c r="I492" s="2218"/>
      <c r="J492" s="2175" t="s">
        <v>228</v>
      </c>
      <c r="K492" s="2176"/>
      <c r="L492" s="2176"/>
      <c r="M492" s="2176"/>
      <c r="N492" s="2176"/>
      <c r="O492" s="2176"/>
      <c r="P492" s="2176"/>
      <c r="Q492" s="2176"/>
      <c r="R492" s="2176"/>
      <c r="S492" s="2176"/>
      <c r="T492" s="2176"/>
      <c r="U492" s="2177"/>
      <c r="V492" s="2175" t="s">
        <v>237</v>
      </c>
      <c r="W492" s="2176"/>
      <c r="X492" s="2176"/>
      <c r="Y492" s="2176"/>
      <c r="Z492" s="2176"/>
      <c r="AA492" s="2176"/>
      <c r="AB492" s="2176"/>
      <c r="AC492" s="2176"/>
      <c r="AD492" s="2176"/>
      <c r="AE492" s="2176"/>
      <c r="AF492" s="2176"/>
      <c r="AG492" s="2176"/>
      <c r="AH492" s="2176"/>
      <c r="AI492" s="2175" t="s">
        <v>238</v>
      </c>
      <c r="AJ492" s="2176"/>
      <c r="AK492" s="2176"/>
      <c r="AL492" s="2176"/>
      <c r="AM492" s="2176"/>
      <c r="AN492" s="2176"/>
      <c r="AO492" s="2176"/>
      <c r="AP492" s="2176"/>
      <c r="AQ492" s="2176"/>
      <c r="AR492" s="2176"/>
      <c r="AS492" s="2176"/>
      <c r="AT492" s="2177"/>
      <c r="AU492" s="644"/>
      <c r="AV492" s="760" t="str">
        <f>IF(AND($BY488&gt;0,AU489=FALSE,AU490=FALSE,AU491=FALSE),"新設に関する措置を選択して下さい","")</f>
        <v/>
      </c>
      <c r="AW492" s="637"/>
      <c r="AX492" s="637"/>
      <c r="AY492" s="637"/>
      <c r="AZ492" s="637"/>
      <c r="BA492" s="637"/>
      <c r="BB492" s="637"/>
      <c r="BC492" s="637"/>
      <c r="BD492" s="637"/>
      <c r="BE492" s="637"/>
      <c r="BF492" s="638"/>
      <c r="BG492" s="631"/>
      <c r="CK492" s="2191"/>
    </row>
    <row r="493" spans="1:89" ht="20.100000000000001" customHeight="1">
      <c r="B493" s="2216"/>
      <c r="C493" s="2217"/>
      <c r="D493" s="2217"/>
      <c r="E493" s="2217"/>
      <c r="F493" s="2217"/>
      <c r="G493" s="2217"/>
      <c r="H493" s="2217"/>
      <c r="I493" s="2218"/>
      <c r="J493" s="640" t="b">
        <f>IF(K493=1,TRUE,FALSE)</f>
        <v>0</v>
      </c>
      <c r="K493" s="758">
        <v>3</v>
      </c>
      <c r="V493" s="640" t="b">
        <f>IF(W493=1,TRUE,FALSE)</f>
        <v>0</v>
      </c>
      <c r="W493" s="758">
        <v>3</v>
      </c>
      <c r="AI493" s="640" t="b">
        <f>IF(AJ493=1,TRUE,FALSE)</f>
        <v>0</v>
      </c>
      <c r="AJ493" s="758">
        <v>3</v>
      </c>
      <c r="AU493" s="646"/>
      <c r="BF493" s="617"/>
      <c r="BG493" s="639"/>
      <c r="CK493" s="2191"/>
    </row>
    <row r="494" spans="1:89" ht="20.100000000000001" customHeight="1">
      <c r="B494" s="2216"/>
      <c r="C494" s="2217"/>
      <c r="D494" s="2217"/>
      <c r="E494" s="2217"/>
      <c r="F494" s="2217"/>
      <c r="G494" s="2217"/>
      <c r="H494" s="2217"/>
      <c r="I494" s="2218"/>
      <c r="J494" s="640" t="b">
        <f>IF(K493=2,TRUE,FALSE)</f>
        <v>0</v>
      </c>
      <c r="V494" s="640" t="b">
        <f>IF(W493=2,TRUE,FALSE)</f>
        <v>0</v>
      </c>
      <c r="AI494" s="640" t="b">
        <f>IF(AJ493=2,TRUE,FALSE)</f>
        <v>0</v>
      </c>
      <c r="AU494" s="646"/>
      <c r="BF494" s="617"/>
      <c r="BG494" s="639"/>
      <c r="CK494" s="2191"/>
    </row>
    <row r="495" spans="1:89" ht="20.100000000000001" customHeight="1">
      <c r="B495" s="2216"/>
      <c r="C495" s="2217"/>
      <c r="D495" s="2217"/>
      <c r="E495" s="2217"/>
      <c r="F495" s="2217"/>
      <c r="G495" s="2217"/>
      <c r="H495" s="2217"/>
      <c r="I495" s="2218"/>
      <c r="J495" s="649" t="b">
        <f>IF(K493=3,TRUE,FALSE)</f>
        <v>1</v>
      </c>
      <c r="V495" s="649" t="b">
        <f>IF(W493=3,TRUE,FALSE)</f>
        <v>1</v>
      </c>
      <c r="AI495" s="640" t="b">
        <f>IF(AJ493=3,TRUE,FALSE)</f>
        <v>1</v>
      </c>
      <c r="AJ495" s="675"/>
      <c r="AK495" s="675"/>
      <c r="AL495" s="675"/>
      <c r="AM495" s="675"/>
      <c r="AN495" s="675"/>
      <c r="AO495" s="675"/>
      <c r="AP495" s="675"/>
      <c r="AQ495" s="675"/>
      <c r="AR495" s="675"/>
      <c r="AS495" s="675"/>
      <c r="AT495" s="675"/>
      <c r="AU495" s="703"/>
      <c r="AV495" s="675"/>
      <c r="AW495" s="675"/>
      <c r="AX495" s="675"/>
      <c r="AY495" s="675"/>
      <c r="AZ495" s="675"/>
      <c r="BA495" s="675"/>
      <c r="BB495" s="675"/>
      <c r="BC495" s="675"/>
      <c r="BD495" s="675"/>
      <c r="BE495" s="675"/>
      <c r="BF495" s="704"/>
      <c r="BG495" s="639"/>
      <c r="CK495" s="2191"/>
    </row>
    <row r="496" spans="1:89" ht="20.100000000000001" customHeight="1">
      <c r="B496" s="2216"/>
      <c r="C496" s="2217"/>
      <c r="D496" s="2217"/>
      <c r="E496" s="2217"/>
      <c r="F496" s="2217"/>
      <c r="G496" s="2217"/>
      <c r="H496" s="2217"/>
      <c r="I496" s="2218"/>
      <c r="J496" s="2286" t="s">
        <v>3765</v>
      </c>
      <c r="K496" s="2286"/>
      <c r="L496" s="2286"/>
      <c r="M496" s="2286"/>
      <c r="N496" s="2286"/>
      <c r="O496" s="2286"/>
      <c r="P496" s="2286"/>
      <c r="Q496" s="2286"/>
      <c r="R496" s="2286"/>
      <c r="S496" s="2286"/>
      <c r="T496" s="2286"/>
      <c r="U496" s="2286"/>
      <c r="V496" s="2286"/>
      <c r="W496" s="2286"/>
      <c r="X496" s="2286"/>
      <c r="Y496" s="2286"/>
      <c r="Z496" s="2286"/>
      <c r="AA496" s="2286"/>
      <c r="AB496" s="2286"/>
      <c r="AC496" s="2286"/>
      <c r="AD496" s="2286"/>
      <c r="AE496" s="2286"/>
      <c r="AF496" s="2286"/>
      <c r="AG496" s="2286"/>
      <c r="AH496" s="2286"/>
      <c r="AI496" s="649"/>
      <c r="AU496" s="650"/>
      <c r="BF496" s="617"/>
      <c r="BG496" s="639"/>
      <c r="CK496" s="633"/>
    </row>
    <row r="497" spans="2:89" ht="25.35" customHeight="1">
      <c r="B497" s="2216"/>
      <c r="C497" s="2217"/>
      <c r="D497" s="2217"/>
      <c r="E497" s="2217"/>
      <c r="F497" s="2217"/>
      <c r="G497" s="2217"/>
      <c r="H497" s="2217"/>
      <c r="I497" s="2218"/>
      <c r="J497" s="2287" t="s">
        <v>3766</v>
      </c>
      <c r="K497" s="2287"/>
      <c r="L497" s="2287"/>
      <c r="M497" s="2287"/>
      <c r="N497" s="2287"/>
      <c r="O497" s="2287"/>
      <c r="P497" s="2287"/>
      <c r="Q497" s="2287"/>
      <c r="R497" s="2287"/>
      <c r="S497" s="2287"/>
      <c r="T497" s="2287"/>
      <c r="U497" s="2287"/>
      <c r="V497" s="2287" t="s">
        <v>3767</v>
      </c>
      <c r="W497" s="2287"/>
      <c r="X497" s="2287"/>
      <c r="Y497" s="2287"/>
      <c r="Z497" s="2287"/>
      <c r="AA497" s="2287"/>
      <c r="AB497" s="2287"/>
      <c r="AC497" s="2287"/>
      <c r="AD497" s="2287"/>
      <c r="AE497" s="2287"/>
      <c r="AF497" s="2287"/>
      <c r="AG497" s="2287"/>
      <c r="AH497" s="2287"/>
      <c r="AI497" s="649"/>
      <c r="AU497" s="650"/>
      <c r="BF497" s="617"/>
      <c r="BG497" s="639"/>
      <c r="CK497" s="633"/>
    </row>
    <row r="498" spans="2:89" ht="20.100000000000001" customHeight="1">
      <c r="B498" s="2216"/>
      <c r="C498" s="2217"/>
      <c r="D498" s="2217"/>
      <c r="E498" s="2217"/>
      <c r="F498" s="2217"/>
      <c r="G498" s="2217"/>
      <c r="H498" s="2217"/>
      <c r="I498" s="2218"/>
      <c r="J498" s="685" t="b">
        <f>IF(K498=1,TRUE,FALSE)</f>
        <v>1</v>
      </c>
      <c r="K498" s="758">
        <v>1</v>
      </c>
      <c r="L498" s="711"/>
      <c r="M498" s="711"/>
      <c r="N498" s="711"/>
      <c r="O498" s="711"/>
      <c r="P498" s="711"/>
      <c r="Q498" s="711"/>
      <c r="R498" s="711"/>
      <c r="S498" s="711"/>
      <c r="T498" s="711"/>
      <c r="U498" s="711"/>
      <c r="V498" s="685" t="b">
        <f>IF(W498=1,TRUE,FALSE)</f>
        <v>0</v>
      </c>
      <c r="W498" s="758">
        <v>2</v>
      </c>
      <c r="X498" s="711"/>
      <c r="Y498" s="711"/>
      <c r="Z498" s="711"/>
      <c r="AA498" s="711"/>
      <c r="AB498" s="711"/>
      <c r="AC498" s="711"/>
      <c r="AD498" s="711"/>
      <c r="AE498" s="711"/>
      <c r="AF498" s="711"/>
      <c r="AG498" s="711"/>
      <c r="AH498" s="711"/>
      <c r="AI498" s="649"/>
      <c r="AU498" s="650"/>
      <c r="BF498" s="617"/>
      <c r="BG498" s="639"/>
      <c r="CK498" s="633"/>
    </row>
    <row r="499" spans="2:89" ht="20.100000000000001" customHeight="1">
      <c r="B499" s="2216"/>
      <c r="C499" s="2217"/>
      <c r="D499" s="2217"/>
      <c r="E499" s="2217"/>
      <c r="F499" s="2217"/>
      <c r="G499" s="2217"/>
      <c r="H499" s="2217"/>
      <c r="I499" s="2218"/>
      <c r="J499" s="685" t="b">
        <f>IF(K498=2,TRUE,FALSE)</f>
        <v>0</v>
      </c>
      <c r="K499" s="711"/>
      <c r="L499" s="711"/>
      <c r="M499" s="711"/>
      <c r="N499" s="711"/>
      <c r="O499" s="711"/>
      <c r="P499" s="711"/>
      <c r="Q499" s="711"/>
      <c r="R499" s="711"/>
      <c r="S499" s="711"/>
      <c r="T499" s="711"/>
      <c r="U499" s="711"/>
      <c r="V499" s="685" t="b">
        <f>IF(W498=2,TRUE,FALSE)</f>
        <v>1</v>
      </c>
      <c r="W499" s="711"/>
      <c r="X499" s="711"/>
      <c r="Y499" s="711"/>
      <c r="Z499" s="711"/>
      <c r="AA499" s="711"/>
      <c r="AB499" s="711"/>
      <c r="AC499" s="711"/>
      <c r="AD499" s="711"/>
      <c r="AE499" s="711"/>
      <c r="AF499" s="711"/>
      <c r="AG499" s="711"/>
      <c r="AH499" s="711"/>
      <c r="AI499" s="649"/>
      <c r="AU499" s="650"/>
      <c r="BF499" s="617"/>
      <c r="BG499" s="639"/>
      <c r="CK499" s="633"/>
    </row>
    <row r="500" spans="2:89" ht="25.35" customHeight="1">
      <c r="B500" s="2216"/>
      <c r="C500" s="2217"/>
      <c r="D500" s="2217"/>
      <c r="E500" s="2217"/>
      <c r="F500" s="2217"/>
      <c r="G500" s="2217"/>
      <c r="H500" s="2217"/>
      <c r="I500" s="2218"/>
      <c r="J500" s="2280" t="s">
        <v>3768</v>
      </c>
      <c r="K500" s="2281"/>
      <c r="L500" s="2281"/>
      <c r="M500" s="2281"/>
      <c r="N500" s="2281"/>
      <c r="O500" s="2281"/>
      <c r="P500" s="2281"/>
      <c r="Q500" s="2281"/>
      <c r="R500" s="2281"/>
      <c r="S500" s="2281"/>
      <c r="T500" s="2281"/>
      <c r="U500" s="2282"/>
      <c r="V500" s="649"/>
      <c r="AI500" s="649"/>
      <c r="AU500" s="650"/>
      <c r="BF500" s="617"/>
      <c r="BG500" s="639"/>
      <c r="CK500" s="633"/>
    </row>
    <row r="501" spans="2:89" ht="20.100000000000001" customHeight="1">
      <c r="B501" s="2216"/>
      <c r="C501" s="2217"/>
      <c r="D501" s="2217"/>
      <c r="E501" s="2217"/>
      <c r="F501" s="2217"/>
      <c r="G501" s="2217"/>
      <c r="H501" s="2217"/>
      <c r="I501" s="2218"/>
      <c r="J501" s="685" t="b">
        <f>IF(K501=1,TRUE,FALSE)</f>
        <v>0</v>
      </c>
      <c r="K501" s="758">
        <v>2</v>
      </c>
      <c r="L501" s="711"/>
      <c r="M501" s="711"/>
      <c r="N501" s="711"/>
      <c r="O501" s="711"/>
      <c r="P501" s="711"/>
      <c r="Q501" s="711"/>
      <c r="R501" s="711"/>
      <c r="S501" s="711"/>
      <c r="T501" s="711"/>
      <c r="U501" s="711"/>
      <c r="V501" s="649"/>
      <c r="AI501" s="649"/>
      <c r="AU501" s="650"/>
      <c r="BF501" s="617"/>
      <c r="BG501" s="639"/>
      <c r="CK501" s="633"/>
    </row>
    <row r="502" spans="2:89" ht="20.100000000000001" customHeight="1" thickBot="1">
      <c r="B502" s="2283"/>
      <c r="C502" s="2284"/>
      <c r="D502" s="2284"/>
      <c r="E502" s="2284"/>
      <c r="F502" s="2284"/>
      <c r="G502" s="2284"/>
      <c r="H502" s="2284"/>
      <c r="I502" s="2285"/>
      <c r="J502" s="685" t="b">
        <f>IF(K501=2,TRUE,FALSE)</f>
        <v>1</v>
      </c>
      <c r="K502" s="711"/>
      <c r="L502" s="711"/>
      <c r="M502" s="711"/>
      <c r="N502" s="711"/>
      <c r="O502" s="711"/>
      <c r="P502" s="711"/>
      <c r="Q502" s="711"/>
      <c r="R502" s="711"/>
      <c r="S502" s="711"/>
      <c r="T502" s="711"/>
      <c r="U502" s="711"/>
      <c r="V502" s="649"/>
      <c r="AI502" s="649"/>
      <c r="AU502" s="650"/>
      <c r="BF502" s="617"/>
      <c r="BG502" s="639"/>
      <c r="CK502" s="633"/>
    </row>
    <row r="503" spans="2:89" s="609" customFormat="1" ht="27" customHeight="1">
      <c r="B503" s="2178" t="s">
        <v>6305</v>
      </c>
      <c r="C503" s="2179"/>
      <c r="D503" s="2179"/>
      <c r="E503" s="2179"/>
      <c r="F503" s="2179"/>
      <c r="G503" s="2179"/>
      <c r="H503" s="2179"/>
      <c r="I503" s="2180"/>
      <c r="J503" s="652"/>
      <c r="K503" s="647"/>
      <c r="L503" s="647"/>
      <c r="M503" s="647"/>
      <c r="N503" s="647"/>
      <c r="O503" s="647"/>
      <c r="P503" s="647"/>
      <c r="Q503" s="647"/>
      <c r="R503" s="647"/>
      <c r="S503" s="647"/>
      <c r="T503" s="647"/>
      <c r="U503" s="648"/>
      <c r="V503" s="652"/>
      <c r="W503" s="647"/>
      <c r="X503" s="647"/>
      <c r="Y503" s="647"/>
      <c r="Z503" s="647"/>
      <c r="AA503" s="647"/>
      <c r="AB503" s="647"/>
      <c r="AC503" s="647"/>
      <c r="AD503" s="647"/>
      <c r="AE503" s="647"/>
      <c r="AF503" s="647"/>
      <c r="AG503" s="647"/>
      <c r="AH503" s="648"/>
      <c r="AI503" s="2201" t="s">
        <v>4317</v>
      </c>
      <c r="AJ503" s="2202"/>
      <c r="AK503" s="2202"/>
      <c r="AL503" s="2202"/>
      <c r="AM503" s="2202"/>
      <c r="AN503" s="2202"/>
      <c r="AO503" s="2202"/>
      <c r="AP503" s="2202"/>
      <c r="AQ503" s="2202"/>
      <c r="AR503" s="2202"/>
      <c r="AS503" s="2202"/>
      <c r="AT503" s="2203"/>
      <c r="AU503" s="652"/>
      <c r="AV503" s="647"/>
      <c r="AW503" s="647"/>
      <c r="AX503" s="876"/>
      <c r="AY503" s="876"/>
      <c r="AZ503" s="876"/>
      <c r="BA503" s="876"/>
      <c r="BB503" s="876"/>
      <c r="BC503" s="876"/>
      <c r="BD503" s="876"/>
      <c r="BE503" s="876"/>
      <c r="BF503" s="877"/>
      <c r="BG503" s="631"/>
      <c r="BT503" s="155"/>
      <c r="BU503" s="155"/>
      <c r="BV503" s="155"/>
      <c r="BW503" s="155"/>
      <c r="BX503" s="155"/>
      <c r="BY503" s="582"/>
      <c r="BZ503" s="155"/>
      <c r="CA503" s="155"/>
      <c r="CK503" s="2204" t="str">
        <f>IF(OR(BZ505&gt;0,'STEP１（第１入力頁）'!E14="専ら事務所"),"","←該当しない場合は、下のボタンを押して下さい。")</f>
        <v/>
      </c>
    </row>
    <row r="504" spans="2:89" s="655" customFormat="1" ht="25.35" customHeight="1">
      <c r="B504" s="2205" t="str">
        <f>IF(OR(BL504&gt;1,BS504&gt;1,BT504&gt;1,BX504&gt;1,BL505&gt;1,BS505&gt;1,BT505&gt;1,BX505&gt;1),"レ印は各項目ごとにそれぞれ一つだけ選択して下さい","")</f>
        <v/>
      </c>
      <c r="C504" s="2206"/>
      <c r="D504" s="2206"/>
      <c r="E504" s="2206"/>
      <c r="F504" s="2206"/>
      <c r="G504" s="2206"/>
      <c r="H504" s="2206"/>
      <c r="I504" s="2207"/>
      <c r="J504" s="871"/>
      <c r="K504" s="872"/>
      <c r="L504" s="872"/>
      <c r="M504" s="872"/>
      <c r="N504" s="872"/>
      <c r="O504" s="872"/>
      <c r="P504" s="872"/>
      <c r="Q504" s="872"/>
      <c r="R504" s="872"/>
      <c r="S504" s="872"/>
      <c r="T504" s="872"/>
      <c r="U504" s="872"/>
      <c r="V504" s="873"/>
      <c r="W504" s="874"/>
      <c r="X504" s="874"/>
      <c r="Y504" s="874"/>
      <c r="Z504" s="874"/>
      <c r="AA504" s="874"/>
      <c r="AB504" s="874"/>
      <c r="AC504" s="874"/>
      <c r="AD504" s="874"/>
      <c r="AE504" s="874"/>
      <c r="AF504" s="874"/>
      <c r="AG504" s="874"/>
      <c r="AH504" s="875"/>
      <c r="AI504" s="2208" t="s">
        <v>4492</v>
      </c>
      <c r="AJ504" s="2209"/>
      <c r="AK504" s="2209"/>
      <c r="AL504" s="2209"/>
      <c r="AM504" s="2209"/>
      <c r="AN504" s="2209"/>
      <c r="AO504" s="2209"/>
      <c r="AP504" s="2209"/>
      <c r="AQ504" s="2209"/>
      <c r="AR504" s="2209"/>
      <c r="AS504" s="2209"/>
      <c r="AT504" s="2210"/>
      <c r="AU504" s="868"/>
      <c r="AV504" s="869"/>
      <c r="AW504" s="869"/>
      <c r="AX504" s="878"/>
      <c r="AY504" s="878"/>
      <c r="AZ504" s="878"/>
      <c r="BA504" s="878"/>
      <c r="BB504" s="878"/>
      <c r="BC504" s="878"/>
      <c r="BD504" s="878"/>
      <c r="BE504" s="878"/>
      <c r="BF504" s="879"/>
      <c r="BG504" s="654"/>
      <c r="BL504" s="615">
        <f>COUNTIF(J505:J507,"true")</f>
        <v>0</v>
      </c>
      <c r="BM504" s="615"/>
      <c r="BN504" s="615"/>
      <c r="BO504" s="615"/>
      <c r="BP504" s="615"/>
      <c r="BQ504" s="615"/>
      <c r="BR504" s="615"/>
      <c r="BS504" s="615">
        <f>COUNTIF(V505:V507,"true")</f>
        <v>0</v>
      </c>
      <c r="BT504" s="615">
        <f>COUNTIF(AI505:AI507,"true")</f>
        <v>1</v>
      </c>
      <c r="BU504" s="615"/>
      <c r="BV504" s="615"/>
      <c r="BW504" s="615"/>
      <c r="BX504" s="615"/>
      <c r="BY504" s="632">
        <f>SUM(BL504:BX504)</f>
        <v>1</v>
      </c>
      <c r="BZ504" s="615">
        <f>SUM(BY504,BY505)</f>
        <v>2</v>
      </c>
      <c r="CA504" s="656"/>
      <c r="CK504" s="2204"/>
    </row>
    <row r="505" spans="2:89" s="609" customFormat="1" ht="20.100000000000001" customHeight="1">
      <c r="B505" s="2205"/>
      <c r="C505" s="2206"/>
      <c r="D505" s="2206"/>
      <c r="E505" s="2206"/>
      <c r="F505" s="2206"/>
      <c r="G505" s="2206"/>
      <c r="H505" s="2206"/>
      <c r="I505" s="2207"/>
      <c r="J505" s="657"/>
      <c r="K505" s="78"/>
      <c r="L505" s="78"/>
      <c r="M505" s="78"/>
      <c r="N505" s="658"/>
      <c r="O505" s="78"/>
      <c r="P505" s="78"/>
      <c r="Q505" s="78"/>
      <c r="R505" s="78"/>
      <c r="S505" s="78"/>
      <c r="T505" s="78"/>
      <c r="U505" s="78"/>
      <c r="V505" s="657"/>
      <c r="W505" s="78"/>
      <c r="X505" s="78"/>
      <c r="Y505" s="78"/>
      <c r="Z505" s="658"/>
      <c r="AA505" s="78"/>
      <c r="AB505" s="78"/>
      <c r="AC505" s="78"/>
      <c r="AD505" s="78"/>
      <c r="AE505" s="78"/>
      <c r="AF505" s="78"/>
      <c r="AG505" s="78"/>
      <c r="AH505" s="659"/>
      <c r="AI505" s="660" t="b">
        <f>IF(AJ505=1,TRUE,FALSE)</f>
        <v>1</v>
      </c>
      <c r="AJ505" s="754">
        <v>1</v>
      </c>
      <c r="AK505" s="78"/>
      <c r="AL505" s="78"/>
      <c r="AM505" s="753" t="str">
        <f>IF(AND($BY504&gt;0,AI505=FALSE,AI506=FALSE,AI507=FALSE),"設定状況を選択して下さい",IF(AND(AI506=TRUE,AQ506=""),"進捗状況%を記入して下さい。",""))</f>
        <v/>
      </c>
      <c r="AN505" s="78"/>
      <c r="AO505" s="78"/>
      <c r="AP505" s="78"/>
      <c r="AQ505" s="78"/>
      <c r="AR505" s="78"/>
      <c r="AS505" s="78"/>
      <c r="AT505" s="78"/>
      <c r="AU505" s="660" t="b">
        <f>IF(AU504=1,TRUE,FALSE)</f>
        <v>0</v>
      </c>
      <c r="AV505" s="78"/>
      <c r="AW505" s="78"/>
      <c r="AX505" s="585"/>
      <c r="AY505" s="585"/>
      <c r="AZ505" s="585"/>
      <c r="BA505" s="585"/>
      <c r="BB505" s="585"/>
      <c r="BC505" s="585"/>
      <c r="BD505" s="585"/>
      <c r="BE505" s="585"/>
      <c r="BF505" s="880"/>
      <c r="BG505" s="631"/>
      <c r="BL505" s="615">
        <f>COUNTIF(J509:J511,"true")</f>
        <v>0</v>
      </c>
      <c r="BM505" s="615"/>
      <c r="BN505" s="615"/>
      <c r="BO505" s="615"/>
      <c r="BP505" s="615"/>
      <c r="BQ505" s="615"/>
      <c r="BR505" s="615"/>
      <c r="BS505" s="615">
        <f>COUNTIF(V509:V511,"true")</f>
        <v>0</v>
      </c>
      <c r="BT505" s="615">
        <f>COUNTIF(AI509:AI511,"true")</f>
        <v>1</v>
      </c>
      <c r="BU505" s="615"/>
      <c r="BV505" s="615"/>
      <c r="BW505" s="615"/>
      <c r="BX505" s="615"/>
      <c r="BY505" s="632">
        <f>SUM(BL505:BX505)</f>
        <v>1</v>
      </c>
      <c r="BZ505" s="615">
        <f>SUM(BY504,BY505)</f>
        <v>2</v>
      </c>
      <c r="CA505" s="155"/>
      <c r="CK505" s="2204"/>
    </row>
    <row r="506" spans="2:89" s="609" customFormat="1" ht="20.100000000000001" customHeight="1">
      <c r="B506" s="2205"/>
      <c r="C506" s="2206"/>
      <c r="D506" s="2206"/>
      <c r="E506" s="2206"/>
      <c r="F506" s="2206"/>
      <c r="G506" s="2206"/>
      <c r="H506" s="2206"/>
      <c r="I506" s="2207"/>
      <c r="J506" s="657"/>
      <c r="K506" s="78"/>
      <c r="L506" s="78"/>
      <c r="M506" s="78"/>
      <c r="N506" s="78"/>
      <c r="O506" s="78"/>
      <c r="P506" s="78"/>
      <c r="Q506" s="78"/>
      <c r="R506" s="78"/>
      <c r="S506" s="78"/>
      <c r="T506" s="78"/>
      <c r="U506" s="78"/>
      <c r="V506" s="657"/>
      <c r="W506" s="78"/>
      <c r="X506" s="78"/>
      <c r="Y506" s="78"/>
      <c r="Z506" s="78"/>
      <c r="AA506" s="78"/>
      <c r="AB506" s="78"/>
      <c r="AC506" s="78"/>
      <c r="AD506" s="78"/>
      <c r="AE506" s="78"/>
      <c r="AF506" s="78"/>
      <c r="AG506" s="78"/>
      <c r="AH506" s="659"/>
      <c r="AI506" s="660" t="b">
        <f>IF(AJ505=2,TRUE,FALSE)</f>
        <v>0</v>
      </c>
      <c r="AJ506" s="78"/>
      <c r="AK506" s="78"/>
      <c r="AL506" s="78"/>
      <c r="AM506" s="78"/>
      <c r="AN506" s="78"/>
      <c r="AO506" s="78"/>
      <c r="AP506" s="78" t="s">
        <v>230</v>
      </c>
      <c r="AQ506" s="2211"/>
      <c r="AR506" s="2211"/>
      <c r="AS506" s="78" t="s">
        <v>229</v>
      </c>
      <c r="AT506" s="78"/>
      <c r="AU506" s="660" t="b">
        <f>IF(AU504=2,TRUE,FALSE)</f>
        <v>0</v>
      </c>
      <c r="AV506" s="78"/>
      <c r="AW506" s="78"/>
      <c r="AX506" s="585"/>
      <c r="AY506" s="585"/>
      <c r="AZ506" s="585"/>
      <c r="BA506" s="585"/>
      <c r="BB506" s="585"/>
      <c r="BC506" s="585"/>
      <c r="BD506" s="585"/>
      <c r="BE506" s="585"/>
      <c r="BF506" s="880"/>
      <c r="BG506" s="631"/>
      <c r="BX506" s="155"/>
      <c r="BY506" s="582"/>
      <c r="BZ506" s="155"/>
      <c r="CA506" s="155"/>
      <c r="CK506" s="2204"/>
    </row>
    <row r="507" spans="2:89" s="609" customFormat="1" ht="20.100000000000001" customHeight="1">
      <c r="B507" s="2205"/>
      <c r="C507" s="2206"/>
      <c r="D507" s="2206"/>
      <c r="E507" s="2206"/>
      <c r="F507" s="2206"/>
      <c r="G507" s="2206"/>
      <c r="H507" s="2206"/>
      <c r="I507" s="2207"/>
      <c r="J507" s="657"/>
      <c r="K507" s="78"/>
      <c r="L507" s="78"/>
      <c r="M507" s="78"/>
      <c r="N507" s="658"/>
      <c r="O507" s="78"/>
      <c r="P507" s="78"/>
      <c r="Q507" s="78"/>
      <c r="R507" s="78"/>
      <c r="S507" s="78"/>
      <c r="T507" s="78"/>
      <c r="U507" s="78"/>
      <c r="V507" s="657"/>
      <c r="W507" s="78"/>
      <c r="X507" s="78"/>
      <c r="Y507" s="78"/>
      <c r="Z507" s="658"/>
      <c r="AA507" s="78"/>
      <c r="AB507" s="78"/>
      <c r="AC507" s="78"/>
      <c r="AD507" s="78"/>
      <c r="AE507" s="78"/>
      <c r="AF507" s="78"/>
      <c r="AG507" s="78"/>
      <c r="AH507" s="659"/>
      <c r="AI507" s="660" t="b">
        <f>IF(AJ505=3,TRUE,FALSE)</f>
        <v>0</v>
      </c>
      <c r="AJ507" s="78"/>
      <c r="AK507" s="78"/>
      <c r="AL507" s="78"/>
      <c r="AM507" s="753" t="str">
        <f>IF(OR(AI505=TRUE,AI506=TRUE),IF(AND(AI509=FALSE,AI510=FALSE,AI511=FALSE),"実施状況↓を選択して下さい",""),"")</f>
        <v/>
      </c>
      <c r="AN507" s="78"/>
      <c r="AO507" s="78"/>
      <c r="AP507" s="78"/>
      <c r="AQ507" s="78"/>
      <c r="AR507" s="78"/>
      <c r="AS507" s="78"/>
      <c r="AT507" s="78"/>
      <c r="AU507" s="881" t="b">
        <f>IF(AU504=3,TRUE,FALSE)</f>
        <v>0</v>
      </c>
      <c r="AV507" s="882"/>
      <c r="AW507" s="882"/>
      <c r="AX507" s="883"/>
      <c r="AY507" s="883"/>
      <c r="AZ507" s="883"/>
      <c r="BA507" s="883"/>
      <c r="BB507" s="883"/>
      <c r="BC507" s="883"/>
      <c r="BD507" s="883"/>
      <c r="BE507" s="883"/>
      <c r="BF507" s="884"/>
      <c r="BG507" s="631"/>
      <c r="BX507" s="155"/>
      <c r="BY507" s="582"/>
      <c r="BZ507" s="155"/>
      <c r="CA507" s="155"/>
      <c r="CK507" s="2204"/>
    </row>
    <row r="508" spans="2:89" s="609" customFormat="1" ht="25.35" customHeight="1">
      <c r="B508" s="2205"/>
      <c r="C508" s="2206"/>
      <c r="D508" s="2206"/>
      <c r="E508" s="2206"/>
      <c r="F508" s="2206"/>
      <c r="G508" s="2206"/>
      <c r="H508" s="2206"/>
      <c r="I508" s="2207"/>
      <c r="J508" s="691"/>
      <c r="K508" s="162"/>
      <c r="L508" s="162"/>
      <c r="M508" s="162"/>
      <c r="N508" s="162"/>
      <c r="O508" s="162"/>
      <c r="P508" s="162"/>
      <c r="Q508" s="162"/>
      <c r="R508" s="162"/>
      <c r="S508" s="162"/>
      <c r="T508" s="162"/>
      <c r="U508" s="692"/>
      <c r="V508" s="691"/>
      <c r="W508" s="162"/>
      <c r="X508" s="162"/>
      <c r="Y508" s="162"/>
      <c r="Z508" s="162"/>
      <c r="AA508" s="162"/>
      <c r="AB508" s="162"/>
      <c r="AC508" s="162"/>
      <c r="AD508" s="162"/>
      <c r="AE508" s="162"/>
      <c r="AF508" s="162"/>
      <c r="AG508" s="162"/>
      <c r="AH508" s="692"/>
      <c r="AI508" s="2233" t="s">
        <v>4493</v>
      </c>
      <c r="AJ508" s="2234"/>
      <c r="AK508" s="2234"/>
      <c r="AL508" s="2234"/>
      <c r="AM508" s="2234"/>
      <c r="AN508" s="2234"/>
      <c r="AO508" s="2234"/>
      <c r="AP508" s="2234"/>
      <c r="AQ508" s="2234"/>
      <c r="AR508" s="2234"/>
      <c r="AS508" s="2234"/>
      <c r="AT508" s="2235"/>
      <c r="AU508" s="693"/>
      <c r="AV508" s="658" t="str">
        <f>IF(AND($BY496&gt;0,AU505=FALSE,AU506=FALSE,AU507=FALSE),"新設に関する措置を選択して下さい","")</f>
        <v/>
      </c>
      <c r="AW508" s="694"/>
      <c r="AX508" s="885"/>
      <c r="AY508" s="885"/>
      <c r="AZ508" s="885"/>
      <c r="BA508" s="885"/>
      <c r="BB508" s="885"/>
      <c r="BC508" s="885"/>
      <c r="BD508" s="885"/>
      <c r="BE508" s="885"/>
      <c r="BF508" s="886"/>
      <c r="BG508" s="631"/>
      <c r="BX508" s="155"/>
      <c r="BY508" s="582"/>
      <c r="BZ508" s="155"/>
      <c r="CA508" s="155"/>
      <c r="CK508" s="2204"/>
    </row>
    <row r="509" spans="2:89" s="609" customFormat="1" ht="20.100000000000001" customHeight="1">
      <c r="B509" s="2205"/>
      <c r="C509" s="2206"/>
      <c r="D509" s="2206"/>
      <c r="E509" s="2206"/>
      <c r="F509" s="2206"/>
      <c r="G509" s="2206"/>
      <c r="H509" s="2206"/>
      <c r="I509" s="2207"/>
      <c r="J509" s="660"/>
      <c r="K509" s="78"/>
      <c r="L509" s="78"/>
      <c r="M509" s="78"/>
      <c r="N509" s="78"/>
      <c r="O509" s="78"/>
      <c r="P509" s="78"/>
      <c r="Q509" s="78"/>
      <c r="R509" s="78"/>
      <c r="S509" s="78"/>
      <c r="T509" s="78"/>
      <c r="U509" s="78"/>
      <c r="V509" s="660"/>
      <c r="W509" s="78"/>
      <c r="X509" s="78"/>
      <c r="Y509" s="78"/>
      <c r="Z509" s="78"/>
      <c r="AA509" s="78"/>
      <c r="AB509" s="78"/>
      <c r="AC509" s="78"/>
      <c r="AD509" s="78"/>
      <c r="AE509" s="78"/>
      <c r="AF509" s="78"/>
      <c r="AG509" s="78"/>
      <c r="AH509" s="78"/>
      <c r="AI509" s="660" t="b">
        <f>IF(AJ509=1,TRUE,FALSE)</f>
        <v>0</v>
      </c>
      <c r="AJ509" s="754">
        <v>2</v>
      </c>
      <c r="AK509" s="78"/>
      <c r="AL509" s="78"/>
      <c r="AM509" s="78"/>
      <c r="AN509" s="78"/>
      <c r="AO509" s="78"/>
      <c r="AP509" s="78"/>
      <c r="AQ509" s="78"/>
      <c r="AR509" s="78"/>
      <c r="AS509" s="78"/>
      <c r="AT509" s="78"/>
      <c r="AU509" s="695"/>
      <c r="AV509" s="78"/>
      <c r="AW509" s="78"/>
      <c r="AX509" s="585"/>
      <c r="AY509" s="585"/>
      <c r="AZ509" s="585"/>
      <c r="BA509" s="585"/>
      <c r="BB509" s="585"/>
      <c r="BC509" s="585"/>
      <c r="BD509" s="585"/>
      <c r="BE509" s="585"/>
      <c r="BF509" s="880"/>
      <c r="BG509" s="631"/>
      <c r="BX509" s="155"/>
      <c r="BY509" s="582"/>
      <c r="BZ509" s="155"/>
      <c r="CA509" s="155"/>
      <c r="CK509" s="2204"/>
    </row>
    <row r="510" spans="2:89" s="609" customFormat="1" ht="20.100000000000001" customHeight="1">
      <c r="B510" s="2205"/>
      <c r="C510" s="2206"/>
      <c r="D510" s="2206"/>
      <c r="E510" s="2206"/>
      <c r="F510" s="2206"/>
      <c r="G510" s="2206"/>
      <c r="H510" s="2206"/>
      <c r="I510" s="2207"/>
      <c r="J510" s="660" t="b">
        <f>IF($K509=2,TRUE,FALSE)</f>
        <v>0</v>
      </c>
      <c r="K510" s="78"/>
      <c r="L510" s="78"/>
      <c r="M510" s="78"/>
      <c r="N510" s="78"/>
      <c r="O510" s="78"/>
      <c r="P510" s="78"/>
      <c r="Q510" s="78"/>
      <c r="R510" s="78"/>
      <c r="S510" s="78"/>
      <c r="T510" s="78"/>
      <c r="U510" s="78"/>
      <c r="V510" s="660" t="b">
        <f>IF(W509=2,TRUE,FALSE)</f>
        <v>0</v>
      </c>
      <c r="W510" s="78"/>
      <c r="X510" s="78"/>
      <c r="Y510" s="78"/>
      <c r="Z510" s="78"/>
      <c r="AA510" s="78"/>
      <c r="AB510" s="78"/>
      <c r="AC510" s="78"/>
      <c r="AD510" s="78"/>
      <c r="AE510" s="78"/>
      <c r="AF510" s="78"/>
      <c r="AG510" s="78"/>
      <c r="AH510" s="78"/>
      <c r="AI510" s="660" t="b">
        <f>IF(AJ509=2,TRUE,FALSE)</f>
        <v>1</v>
      </c>
      <c r="AJ510" s="78"/>
      <c r="AK510" s="78"/>
      <c r="AL510" s="78"/>
      <c r="AM510" s="78"/>
      <c r="AN510" s="78"/>
      <c r="AO510" s="78"/>
      <c r="AP510" s="78"/>
      <c r="AQ510" s="78"/>
      <c r="AR510" s="78"/>
      <c r="AS510" s="78"/>
      <c r="AT510" s="78"/>
      <c r="AU510" s="695"/>
      <c r="AV510" s="78"/>
      <c r="AW510" s="78"/>
      <c r="AX510" s="585"/>
      <c r="AY510" s="585"/>
      <c r="AZ510" s="585"/>
      <c r="BA510" s="585"/>
      <c r="BB510" s="585"/>
      <c r="BC510" s="585"/>
      <c r="BD510" s="585"/>
      <c r="BE510" s="585"/>
      <c r="BF510" s="880"/>
      <c r="BG510" s="631"/>
      <c r="BX510" s="155"/>
      <c r="BY510" s="582"/>
      <c r="BZ510" s="155"/>
      <c r="CA510" s="155"/>
      <c r="CK510" s="2204"/>
    </row>
    <row r="511" spans="2:89" s="609" customFormat="1" ht="20.100000000000001" customHeight="1" thickBot="1">
      <c r="B511" s="2205"/>
      <c r="C511" s="2206"/>
      <c r="D511" s="2206"/>
      <c r="E511" s="2206"/>
      <c r="F511" s="2206"/>
      <c r="G511" s="2206"/>
      <c r="H511" s="2206"/>
      <c r="I511" s="2207"/>
      <c r="J511" s="657"/>
      <c r="K511" s="78"/>
      <c r="L511" s="78"/>
      <c r="M511" s="78"/>
      <c r="N511" s="78"/>
      <c r="O511" s="78"/>
      <c r="P511" s="78"/>
      <c r="Q511" s="78"/>
      <c r="R511" s="78"/>
      <c r="S511" s="78"/>
      <c r="T511" s="78"/>
      <c r="U511" s="78"/>
      <c r="V511" s="657"/>
      <c r="W511" s="78"/>
      <c r="X511" s="78"/>
      <c r="Y511" s="78"/>
      <c r="Z511" s="78"/>
      <c r="AA511" s="78"/>
      <c r="AB511" s="78"/>
      <c r="AC511" s="78"/>
      <c r="AD511" s="78"/>
      <c r="AE511" s="78"/>
      <c r="AF511" s="78"/>
      <c r="AG511" s="78"/>
      <c r="AH511" s="78"/>
      <c r="AI511" s="657" t="b">
        <f>IF(AJ509=3,TRUE,FALSE)</f>
        <v>0</v>
      </c>
      <c r="AJ511" s="78"/>
      <c r="AK511" s="78"/>
      <c r="AL511" s="78"/>
      <c r="AM511" s="78"/>
      <c r="AN511" s="78"/>
      <c r="AO511" s="78"/>
      <c r="AP511" s="78"/>
      <c r="AQ511" s="78"/>
      <c r="AR511" s="78"/>
      <c r="AS511" s="78"/>
      <c r="AT511" s="78"/>
      <c r="AU511" s="669"/>
      <c r="AV511" s="78"/>
      <c r="AW511" s="78"/>
      <c r="AX511" s="585"/>
      <c r="AY511" s="585"/>
      <c r="AZ511" s="585"/>
      <c r="BA511" s="585"/>
      <c r="BB511" s="585"/>
      <c r="BC511" s="585"/>
      <c r="BD511" s="585"/>
      <c r="BE511" s="585"/>
      <c r="BF511" s="880"/>
      <c r="BG511" s="631"/>
      <c r="BX511" s="155"/>
      <c r="BY511" s="582"/>
      <c r="BZ511" s="155"/>
      <c r="CA511" s="155"/>
      <c r="CK511" s="2204"/>
    </row>
    <row r="512" spans="2:89" ht="27" customHeight="1">
      <c r="B512" s="2184" t="s">
        <v>3540</v>
      </c>
      <c r="C512" s="2185"/>
      <c r="D512" s="2185"/>
      <c r="E512" s="2185"/>
      <c r="F512" s="2185"/>
      <c r="G512" s="2185"/>
      <c r="H512" s="2185"/>
      <c r="I512" s="2186"/>
      <c r="J512" s="2187" t="s">
        <v>277</v>
      </c>
      <c r="K512" s="2188"/>
      <c r="L512" s="2188"/>
      <c r="M512" s="2188"/>
      <c r="N512" s="2188"/>
      <c r="O512" s="2188"/>
      <c r="P512" s="2188"/>
      <c r="Q512" s="2188"/>
      <c r="R512" s="2188"/>
      <c r="S512" s="2188"/>
      <c r="T512" s="2188"/>
      <c r="U512" s="2189"/>
      <c r="V512" s="2187" t="s">
        <v>278</v>
      </c>
      <c r="W512" s="2188"/>
      <c r="X512" s="2188"/>
      <c r="Y512" s="2188"/>
      <c r="Z512" s="2188"/>
      <c r="AA512" s="2188"/>
      <c r="AB512" s="2188"/>
      <c r="AC512" s="2188"/>
      <c r="AD512" s="2188"/>
      <c r="AE512" s="2188"/>
      <c r="AF512" s="2188"/>
      <c r="AG512" s="2188"/>
      <c r="AH512" s="2189"/>
      <c r="AI512" s="2187" t="s">
        <v>279</v>
      </c>
      <c r="AJ512" s="2188"/>
      <c r="AK512" s="2188"/>
      <c r="AL512" s="2188"/>
      <c r="AM512" s="2188"/>
      <c r="AN512" s="2188"/>
      <c r="AO512" s="2188"/>
      <c r="AP512" s="2188"/>
      <c r="AQ512" s="2188"/>
      <c r="AR512" s="2188"/>
      <c r="AS512" s="2188"/>
      <c r="AT512" s="2189"/>
      <c r="AU512" s="2187" t="s">
        <v>3534</v>
      </c>
      <c r="AV512" s="2188"/>
      <c r="AW512" s="2188"/>
      <c r="AX512" s="2188"/>
      <c r="AY512" s="2188"/>
      <c r="AZ512" s="2188"/>
      <c r="BA512" s="2188"/>
      <c r="BB512" s="2188"/>
      <c r="BC512" s="2188"/>
      <c r="BD512" s="2188"/>
      <c r="BE512" s="2188"/>
      <c r="BF512" s="2190"/>
      <c r="BG512" s="639"/>
      <c r="BL512" s="609"/>
      <c r="BM512" s="609"/>
      <c r="BN512" s="609"/>
      <c r="BO512" s="609"/>
      <c r="BP512" s="609"/>
      <c r="BQ512" s="609"/>
      <c r="BR512" s="609"/>
      <c r="BS512" s="609"/>
      <c r="BT512" s="609"/>
      <c r="BU512" s="609"/>
      <c r="BV512" s="609"/>
      <c r="BW512" s="609"/>
      <c r="BY512" s="632"/>
      <c r="CK512" s="2191" t="str">
        <f>IF(OR(BZ514&gt;0,'STEP１（第１入力頁）'!E14="専ら事務所"),"","←該当しない場合は、下のボタンを押して下さい。")</f>
        <v/>
      </c>
    </row>
    <row r="513" spans="1:89" ht="25.35" customHeight="1">
      <c r="B513" s="2192" t="str">
        <f>IF(OR(BL513&gt;1,BS513&gt;1,BT513&gt;1,BX513&gt;1,BL514&gt;1,BS514&gt;1,BT514&gt;1,BX514&gt;1),"レ印は各項目ごとにそれぞれ一つだけ選択して下さい","")</f>
        <v/>
      </c>
      <c r="C513" s="2193"/>
      <c r="D513" s="2193"/>
      <c r="E513" s="2193"/>
      <c r="F513" s="2193"/>
      <c r="G513" s="2193"/>
      <c r="H513" s="2193"/>
      <c r="I513" s="2194"/>
      <c r="J513" s="634" t="s">
        <v>227</v>
      </c>
      <c r="K513" s="674"/>
      <c r="L513" s="674"/>
      <c r="M513" s="674"/>
      <c r="N513" s="674"/>
      <c r="O513" s="674"/>
      <c r="P513" s="674"/>
      <c r="Q513" s="674"/>
      <c r="R513" s="674"/>
      <c r="S513" s="674"/>
      <c r="T513" s="674"/>
      <c r="U513" s="674"/>
      <c r="V513" s="2198" t="s">
        <v>235</v>
      </c>
      <c r="W513" s="2199"/>
      <c r="X513" s="2199"/>
      <c r="Y513" s="2199"/>
      <c r="Z513" s="2199"/>
      <c r="AA513" s="2199"/>
      <c r="AB513" s="2199"/>
      <c r="AC513" s="2199"/>
      <c r="AD513" s="2199"/>
      <c r="AE513" s="2199"/>
      <c r="AF513" s="2199"/>
      <c r="AG513" s="2199"/>
      <c r="AH513" s="2200"/>
      <c r="AI513" s="2198" t="s">
        <v>236</v>
      </c>
      <c r="AJ513" s="2199"/>
      <c r="AK513" s="2199"/>
      <c r="AL513" s="2199"/>
      <c r="AM513" s="2199"/>
      <c r="AN513" s="2199"/>
      <c r="AO513" s="2199"/>
      <c r="AP513" s="2199"/>
      <c r="AQ513" s="2199"/>
      <c r="AR513" s="2199"/>
      <c r="AS513" s="2199"/>
      <c r="AT513" s="2200"/>
      <c r="AU513" s="636"/>
      <c r="AV513" s="637"/>
      <c r="AW513" s="637"/>
      <c r="AX513" s="637"/>
      <c r="AY513" s="637"/>
      <c r="AZ513" s="637"/>
      <c r="BA513" s="637"/>
      <c r="BB513" s="637"/>
      <c r="BC513" s="637"/>
      <c r="BD513" s="637"/>
      <c r="BE513" s="637"/>
      <c r="BF513" s="638"/>
      <c r="BG513" s="639"/>
      <c r="BL513" s="615">
        <f>COUNTIF(J514:J516,"true")</f>
        <v>1</v>
      </c>
      <c r="BM513" s="615"/>
      <c r="BN513" s="615"/>
      <c r="BO513" s="615"/>
      <c r="BP513" s="615"/>
      <c r="BQ513" s="615"/>
      <c r="BR513" s="615"/>
      <c r="BS513" s="615">
        <f>COUNTIF(V514:V516,"true")</f>
        <v>1</v>
      </c>
      <c r="BT513" s="615">
        <f>COUNTIF(AI514:AI516,"true")</f>
        <v>1</v>
      </c>
      <c r="BU513" s="615"/>
      <c r="BV513" s="615"/>
      <c r="BW513" s="615"/>
      <c r="BX513" s="615">
        <f>COUNTIF(AU513:AU516,"true")</f>
        <v>0</v>
      </c>
      <c r="BY513" s="632">
        <f>SUM(BL513:BX513)</f>
        <v>3</v>
      </c>
      <c r="BZ513" s="615"/>
      <c r="CK513" s="2191"/>
    </row>
    <row r="514" spans="1:89" ht="20.100000000000001" customHeight="1">
      <c r="B514" s="2192"/>
      <c r="C514" s="2193"/>
      <c r="D514" s="2193"/>
      <c r="E514" s="2193"/>
      <c r="F514" s="2193"/>
      <c r="G514" s="2193"/>
      <c r="H514" s="2193"/>
      <c r="I514" s="2194"/>
      <c r="J514" s="640" t="b">
        <f>IF(K514=1,TRUE,FALSE)</f>
        <v>1</v>
      </c>
      <c r="K514" s="758">
        <v>1</v>
      </c>
      <c r="N514" s="642" t="str">
        <f>IF(AND($BY513&gt;0,J514=FALSE,J515=FALSE,J516=FALSE),"設定状況を選択して下さい",IF(AND(J515=TRUE,R515=""),"進捗状況%を記入して下さい。",""))</f>
        <v/>
      </c>
      <c r="V514" s="640" t="b">
        <f>IF(W514=1,TRUE,FALSE)</f>
        <v>0</v>
      </c>
      <c r="W514" s="758">
        <v>3</v>
      </c>
      <c r="Z514" s="642" t="str">
        <f>IF(AND($BY513&gt;0,V514=FALSE,V515=FALSE,V516=FALSE),"設定状況を選択して下さい",IF(AND(V515=TRUE,AE515=""),"進捗状況%を記入して下さい。",""))</f>
        <v/>
      </c>
      <c r="AI514" s="640" t="b">
        <f>IF(AJ514=1,TRUE,FALSE)</f>
        <v>1</v>
      </c>
      <c r="AJ514" s="758">
        <v>1</v>
      </c>
      <c r="AM514" s="642" t="str">
        <f>IF(AND($BY513&gt;0,AI514=FALSE,AI515=FALSE,AI516=FALSE),"設定状況を選択して下さい",IF(AND(AI515=TRUE,AQ515=""),"進捗状況%を記入して下さい。",""))</f>
        <v/>
      </c>
      <c r="AU514" s="640" t="b">
        <f>IF(AU513=1,TRUE,FALSE)</f>
        <v>0</v>
      </c>
      <c r="BF514" s="617"/>
      <c r="BG514" s="639"/>
      <c r="BL514" s="615">
        <f>COUNTIF(J518:J520,"true")</f>
        <v>1</v>
      </c>
      <c r="BM514" s="615"/>
      <c r="BN514" s="615"/>
      <c r="BO514" s="615"/>
      <c r="BP514" s="615"/>
      <c r="BQ514" s="615"/>
      <c r="BR514" s="615"/>
      <c r="BS514" s="615">
        <f>COUNTIF(V518:V520,"true")</f>
        <v>1</v>
      </c>
      <c r="BT514" s="615">
        <f>COUNTIF(AI518:AI520,"true")</f>
        <v>1</v>
      </c>
      <c r="BU514" s="615"/>
      <c r="BV514" s="615"/>
      <c r="BW514" s="615"/>
      <c r="BX514" s="615">
        <f>COUNTIF(AU518:AU520,"true")</f>
        <v>0</v>
      </c>
      <c r="BY514" s="632">
        <f t="shared" ref="BY514" si="7">SUM(BL514:BX514)</f>
        <v>3</v>
      </c>
      <c r="BZ514" s="615">
        <f>SUM(BY513,BY514)</f>
        <v>6</v>
      </c>
      <c r="CK514" s="2191"/>
    </row>
    <row r="515" spans="1:89" ht="20.100000000000001" customHeight="1">
      <c r="B515" s="2192"/>
      <c r="C515" s="2193"/>
      <c r="D515" s="2193"/>
      <c r="E515" s="2193"/>
      <c r="F515" s="2193"/>
      <c r="G515" s="2193"/>
      <c r="H515" s="2193"/>
      <c r="I515" s="2194"/>
      <c r="J515" s="640" t="b">
        <f>IF(K514=2,TRUE,FALSE)</f>
        <v>0</v>
      </c>
      <c r="Q515" s="643" t="s">
        <v>230</v>
      </c>
      <c r="R515" s="2174"/>
      <c r="S515" s="2174"/>
      <c r="T515" s="643" t="s">
        <v>229</v>
      </c>
      <c r="V515" s="640" t="b">
        <f>IF(W514=2,TRUE,FALSE)</f>
        <v>0</v>
      </c>
      <c r="AD515" s="643" t="s">
        <v>230</v>
      </c>
      <c r="AE515" s="2174">
        <v>7</v>
      </c>
      <c r="AF515" s="2174"/>
      <c r="AG515" s="643" t="s">
        <v>229</v>
      </c>
      <c r="AI515" s="640" t="b">
        <f>IF(AJ514=2,TRUE,FALSE)</f>
        <v>0</v>
      </c>
      <c r="AP515" s="643" t="s">
        <v>230</v>
      </c>
      <c r="AQ515" s="2174"/>
      <c r="AR515" s="2174"/>
      <c r="AS515" s="643" t="s">
        <v>229</v>
      </c>
      <c r="AU515" s="640" t="b">
        <f>IF(AU513=2,TRUE,FALSE)</f>
        <v>0</v>
      </c>
      <c r="BF515" s="617"/>
      <c r="BG515" s="639"/>
      <c r="CK515" s="2191"/>
    </row>
    <row r="516" spans="1:89" ht="20.100000000000001" customHeight="1">
      <c r="B516" s="2222"/>
      <c r="C516" s="2223"/>
      <c r="D516" s="2223"/>
      <c r="E516" s="2223"/>
      <c r="F516" s="2223"/>
      <c r="G516" s="2223"/>
      <c r="H516" s="2223"/>
      <c r="I516" s="2224"/>
      <c r="J516" s="640" t="b">
        <f>IF(K514=3,TRUE,FALSE)</f>
        <v>0</v>
      </c>
      <c r="N516" s="642" t="str">
        <f>IF(OR(J514=TRUE,J515=TRUE),IF(AND(J518=FALSE,J519=FALSE,J520=FALSE),"実施状況↓を選択して下さい",""),"")</f>
        <v/>
      </c>
      <c r="V516" s="640" t="b">
        <f>IF(W514=3,TRUE,FALSE)</f>
        <v>1</v>
      </c>
      <c r="Z516" s="642" t="str">
        <f>IF(OR(V514=TRUE,V515=TRUE),IF(AND(V518=FALSE,V519=FALSE,V520=FALSE),"実施状況↓を選択して下さい",""),"")</f>
        <v/>
      </c>
      <c r="AI516" s="640" t="b">
        <f>IF(AJ514=3,TRUE,FALSE)</f>
        <v>0</v>
      </c>
      <c r="AM516" s="642" t="str">
        <f>IF(OR(AI514=TRUE,AI515=TRUE),IF(AND(AI518=FALSE,AI519=FALSE,AI520=FALSE),"実施状況↓を選択して下さい",""),"")</f>
        <v/>
      </c>
      <c r="AU516" s="640" t="b">
        <f>IF(AU513=3,TRUE,FALSE)</f>
        <v>0</v>
      </c>
      <c r="BF516" s="617"/>
      <c r="BG516" s="639"/>
      <c r="CK516" s="2191"/>
    </row>
    <row r="517" spans="1:89" ht="25.35" customHeight="1">
      <c r="A517" s="609"/>
      <c r="B517" s="2222"/>
      <c r="C517" s="2223"/>
      <c r="D517" s="2223"/>
      <c r="E517" s="2223"/>
      <c r="F517" s="2223"/>
      <c r="G517" s="2223"/>
      <c r="H517" s="2223"/>
      <c r="I517" s="2224"/>
      <c r="J517" s="2175" t="s">
        <v>228</v>
      </c>
      <c r="K517" s="2176"/>
      <c r="L517" s="2176"/>
      <c r="M517" s="2176"/>
      <c r="N517" s="2176"/>
      <c r="O517" s="2176"/>
      <c r="P517" s="2176"/>
      <c r="Q517" s="2176"/>
      <c r="R517" s="2176"/>
      <c r="S517" s="2176"/>
      <c r="T517" s="2176"/>
      <c r="U517" s="2177"/>
      <c r="V517" s="2175" t="s">
        <v>237</v>
      </c>
      <c r="W517" s="2176"/>
      <c r="X517" s="2176"/>
      <c r="Y517" s="2176"/>
      <c r="Z517" s="2176"/>
      <c r="AA517" s="2176"/>
      <c r="AB517" s="2176"/>
      <c r="AC517" s="2176"/>
      <c r="AD517" s="2176"/>
      <c r="AE517" s="2176"/>
      <c r="AF517" s="2176"/>
      <c r="AG517" s="2176"/>
      <c r="AH517" s="2176"/>
      <c r="AI517" s="2175" t="s">
        <v>238</v>
      </c>
      <c r="AJ517" s="2176"/>
      <c r="AK517" s="2176"/>
      <c r="AL517" s="2176"/>
      <c r="AM517" s="2176"/>
      <c r="AN517" s="2176"/>
      <c r="AO517" s="2176"/>
      <c r="AP517" s="2176"/>
      <c r="AQ517" s="2176"/>
      <c r="AR517" s="2176"/>
      <c r="AS517" s="2176"/>
      <c r="AT517" s="2177"/>
      <c r="AU517" s="644"/>
      <c r="AV517" s="760" t="str">
        <f>IF(AND($BY513&gt;0,AU514=FALSE,AU515=FALSE,AU516=FALSE),"新設に関する措置を選択して下さい","")</f>
        <v>新設に関する措置を選択して下さい</v>
      </c>
      <c r="AW517" s="637"/>
      <c r="AX517" s="637"/>
      <c r="AY517" s="637"/>
      <c r="AZ517" s="637"/>
      <c r="BA517" s="637"/>
      <c r="BB517" s="637"/>
      <c r="BC517" s="637"/>
      <c r="BD517" s="637"/>
      <c r="BE517" s="637"/>
      <c r="BF517" s="638"/>
      <c r="BG517" s="631"/>
      <c r="CK517" s="2191"/>
    </row>
    <row r="518" spans="1:89" ht="20.100000000000001" customHeight="1">
      <c r="B518" s="2222"/>
      <c r="C518" s="2223"/>
      <c r="D518" s="2223"/>
      <c r="E518" s="2223"/>
      <c r="F518" s="2223"/>
      <c r="G518" s="2223"/>
      <c r="H518" s="2223"/>
      <c r="I518" s="2224"/>
      <c r="J518" s="640" t="b">
        <f>IF(K518=1,TRUE,FALSE)</f>
        <v>1</v>
      </c>
      <c r="K518" s="758">
        <v>1</v>
      </c>
      <c r="V518" s="640" t="b">
        <f>IF(W518=1,TRUE,FALSE)</f>
        <v>0</v>
      </c>
      <c r="W518" s="758">
        <v>3</v>
      </c>
      <c r="AI518" s="640" t="b">
        <f>IF(AJ518=1,TRUE,FALSE)</f>
        <v>0</v>
      </c>
      <c r="AJ518" s="758">
        <v>2</v>
      </c>
      <c r="AU518" s="646"/>
      <c r="BF518" s="617"/>
      <c r="BG518" s="639"/>
      <c r="CK518" s="2191"/>
    </row>
    <row r="519" spans="1:89" ht="20.100000000000001" customHeight="1">
      <c r="B519" s="2222"/>
      <c r="C519" s="2223"/>
      <c r="D519" s="2223"/>
      <c r="E519" s="2223"/>
      <c r="F519" s="2223"/>
      <c r="G519" s="2223"/>
      <c r="H519" s="2223"/>
      <c r="I519" s="2224"/>
      <c r="J519" s="640" t="b">
        <f>IF(K518=2,TRUE,FALSE)</f>
        <v>0</v>
      </c>
      <c r="V519" s="640" t="b">
        <f>IF(W518=2,TRUE,FALSE)</f>
        <v>0</v>
      </c>
      <c r="AI519" s="640" t="b">
        <f>IF(AJ518=2,TRUE,FALSE)</f>
        <v>1</v>
      </c>
      <c r="AU519" s="646"/>
      <c r="BF519" s="617"/>
      <c r="BG519" s="639"/>
      <c r="CK519" s="2191"/>
    </row>
    <row r="520" spans="1:89" ht="20.100000000000001" customHeight="1">
      <c r="B520" s="2222"/>
      <c r="C520" s="2223"/>
      <c r="D520" s="2223"/>
      <c r="E520" s="2223"/>
      <c r="F520" s="2223"/>
      <c r="G520" s="2223"/>
      <c r="H520" s="2223"/>
      <c r="I520" s="2224"/>
      <c r="J520" s="640" t="b">
        <f>IF(K518=3,TRUE,FALSE)</f>
        <v>0</v>
      </c>
      <c r="K520" s="675"/>
      <c r="L520" s="675"/>
      <c r="M520" s="675"/>
      <c r="N520" s="675"/>
      <c r="O520" s="675"/>
      <c r="P520" s="675"/>
      <c r="Q520" s="675"/>
      <c r="R520" s="675"/>
      <c r="S520" s="675"/>
      <c r="T520" s="675"/>
      <c r="U520" s="675"/>
      <c r="V520" s="640" t="b">
        <f>IF(W518=3,TRUE,FALSE)</f>
        <v>1</v>
      </c>
      <c r="W520" s="675"/>
      <c r="X520" s="675"/>
      <c r="Y520" s="675"/>
      <c r="Z520" s="675"/>
      <c r="AA520" s="675"/>
      <c r="AB520" s="675"/>
      <c r="AC520" s="675"/>
      <c r="AD520" s="675"/>
      <c r="AE520" s="675"/>
      <c r="AF520" s="675"/>
      <c r="AG520" s="675"/>
      <c r="AH520" s="675"/>
      <c r="AI520" s="640" t="b">
        <f>IF(AJ518=3,TRUE,FALSE)</f>
        <v>0</v>
      </c>
      <c r="AJ520" s="675"/>
      <c r="AK520" s="675"/>
      <c r="AL520" s="675"/>
      <c r="AM520" s="675"/>
      <c r="AN520" s="675"/>
      <c r="AO520" s="675"/>
      <c r="AP520" s="675"/>
      <c r="AQ520" s="675"/>
      <c r="AR520" s="675"/>
      <c r="AS520" s="675"/>
      <c r="AT520" s="675"/>
      <c r="AU520" s="703"/>
      <c r="AV520" s="675"/>
      <c r="AW520" s="675"/>
      <c r="AX520" s="675"/>
      <c r="AY520" s="675"/>
      <c r="AZ520" s="675"/>
      <c r="BA520" s="675"/>
      <c r="BB520" s="675"/>
      <c r="BC520" s="675"/>
      <c r="BD520" s="675"/>
      <c r="BE520" s="675"/>
      <c r="BF520" s="704"/>
      <c r="BG520" s="639"/>
      <c r="CK520" s="2191"/>
    </row>
    <row r="521" spans="1:89" ht="20.100000000000001" customHeight="1">
      <c r="B521" s="2222"/>
      <c r="C521" s="2223"/>
      <c r="D521" s="2223"/>
      <c r="E521" s="2223"/>
      <c r="F521" s="2223"/>
      <c r="G521" s="2223"/>
      <c r="H521" s="2223"/>
      <c r="I521" s="2224"/>
      <c r="J521" s="2286" t="s">
        <v>3765</v>
      </c>
      <c r="K521" s="2286"/>
      <c r="L521" s="2286"/>
      <c r="M521" s="2286"/>
      <c r="N521" s="2286"/>
      <c r="O521" s="2286"/>
      <c r="P521" s="2286"/>
      <c r="Q521" s="2286"/>
      <c r="R521" s="2286"/>
      <c r="S521" s="2286"/>
      <c r="T521" s="2286"/>
      <c r="U521" s="2286"/>
      <c r="V521" s="2286"/>
      <c r="W521" s="2286"/>
      <c r="X521" s="2286"/>
      <c r="Y521" s="2286"/>
      <c r="Z521" s="2286"/>
      <c r="AA521" s="2286"/>
      <c r="AB521" s="2286"/>
      <c r="AC521" s="2286"/>
      <c r="AD521" s="2286"/>
      <c r="AE521" s="2286"/>
      <c r="AF521" s="2286"/>
      <c r="AG521" s="2286"/>
      <c r="AH521" s="2286"/>
      <c r="AI521" s="649"/>
      <c r="AU521" s="650"/>
      <c r="BF521" s="617"/>
      <c r="BG521" s="639"/>
      <c r="CK521" s="633"/>
    </row>
    <row r="522" spans="1:89" ht="25.35" customHeight="1">
      <c r="B522" s="2222"/>
      <c r="C522" s="2223"/>
      <c r="D522" s="2223"/>
      <c r="E522" s="2223"/>
      <c r="F522" s="2223"/>
      <c r="G522" s="2223"/>
      <c r="H522" s="2223"/>
      <c r="I522" s="2224"/>
      <c r="J522" s="2287" t="s">
        <v>3766</v>
      </c>
      <c r="K522" s="2287"/>
      <c r="L522" s="2287"/>
      <c r="M522" s="2287"/>
      <c r="N522" s="2287"/>
      <c r="O522" s="2287"/>
      <c r="P522" s="2287"/>
      <c r="Q522" s="2287"/>
      <c r="R522" s="2287"/>
      <c r="S522" s="2287"/>
      <c r="T522" s="2287"/>
      <c r="U522" s="2287"/>
      <c r="V522" s="2287" t="s">
        <v>3767</v>
      </c>
      <c r="W522" s="2287"/>
      <c r="X522" s="2287"/>
      <c r="Y522" s="2287"/>
      <c r="Z522" s="2287"/>
      <c r="AA522" s="2287"/>
      <c r="AB522" s="2287"/>
      <c r="AC522" s="2287"/>
      <c r="AD522" s="2287"/>
      <c r="AE522" s="2287"/>
      <c r="AF522" s="2287"/>
      <c r="AG522" s="2287"/>
      <c r="AH522" s="2287"/>
      <c r="AI522" s="649"/>
      <c r="AU522" s="650"/>
      <c r="BF522" s="617"/>
      <c r="BG522" s="639"/>
      <c r="CK522" s="633"/>
    </row>
    <row r="523" spans="1:89" ht="20.100000000000001" customHeight="1">
      <c r="B523" s="2222"/>
      <c r="C523" s="2223"/>
      <c r="D523" s="2223"/>
      <c r="E523" s="2223"/>
      <c r="F523" s="2223"/>
      <c r="G523" s="2223"/>
      <c r="H523" s="2223"/>
      <c r="I523" s="2224"/>
      <c r="J523" s="685" t="b">
        <f>IF(K523=1,TRUE,FALSE)</f>
        <v>0</v>
      </c>
      <c r="K523" s="758"/>
      <c r="L523" s="711"/>
      <c r="M523" s="711"/>
      <c r="N523" s="711"/>
      <c r="O523" s="711"/>
      <c r="P523" s="711"/>
      <c r="Q523" s="711"/>
      <c r="R523" s="711"/>
      <c r="S523" s="711"/>
      <c r="T523" s="711"/>
      <c r="U523" s="711"/>
      <c r="V523" s="685" t="b">
        <f>IF(W523=1,TRUE,FALSE)</f>
        <v>0</v>
      </c>
      <c r="W523" s="758"/>
      <c r="X523" s="711"/>
      <c r="Y523" s="711"/>
      <c r="Z523" s="711"/>
      <c r="AA523" s="711"/>
      <c r="AB523" s="711"/>
      <c r="AC523" s="711"/>
      <c r="AD523" s="711"/>
      <c r="AE523" s="711"/>
      <c r="AF523" s="711"/>
      <c r="AG523" s="711"/>
      <c r="AH523" s="711"/>
      <c r="AI523" s="649"/>
      <c r="AU523" s="650"/>
      <c r="BF523" s="617"/>
      <c r="BG523" s="639"/>
      <c r="CK523" s="633"/>
    </row>
    <row r="524" spans="1:89" ht="20.100000000000001" customHeight="1">
      <c r="B524" s="2222"/>
      <c r="C524" s="2223"/>
      <c r="D524" s="2223"/>
      <c r="E524" s="2223"/>
      <c r="F524" s="2223"/>
      <c r="G524" s="2223"/>
      <c r="H524" s="2223"/>
      <c r="I524" s="2224"/>
      <c r="J524" s="685" t="b">
        <f>IF(K523=2,TRUE,FALSE)</f>
        <v>0</v>
      </c>
      <c r="K524" s="711"/>
      <c r="L524" s="711"/>
      <c r="M524" s="711"/>
      <c r="N524" s="711"/>
      <c r="O524" s="711"/>
      <c r="P524" s="711"/>
      <c r="Q524" s="711"/>
      <c r="R524" s="711"/>
      <c r="S524" s="711"/>
      <c r="T524" s="711"/>
      <c r="U524" s="711"/>
      <c r="V524" s="685" t="b">
        <f>IF(W523=2,TRUE,FALSE)</f>
        <v>0</v>
      </c>
      <c r="W524" s="711"/>
      <c r="X524" s="711"/>
      <c r="Y524" s="711"/>
      <c r="Z524" s="711"/>
      <c r="AA524" s="711"/>
      <c r="AB524" s="711"/>
      <c r="AC524" s="711"/>
      <c r="AD524" s="711"/>
      <c r="AE524" s="711"/>
      <c r="AF524" s="711"/>
      <c r="AG524" s="711"/>
      <c r="AH524" s="711"/>
      <c r="AI524" s="649"/>
      <c r="AU524" s="650"/>
      <c r="BF524" s="617"/>
      <c r="BG524" s="639"/>
      <c r="CK524" s="633"/>
    </row>
    <row r="525" spans="1:89" ht="25.35" customHeight="1">
      <c r="B525" s="2222"/>
      <c r="C525" s="2223"/>
      <c r="D525" s="2223"/>
      <c r="E525" s="2223"/>
      <c r="F525" s="2223"/>
      <c r="G525" s="2223"/>
      <c r="H525" s="2223"/>
      <c r="I525" s="2224"/>
      <c r="J525" s="2280" t="s">
        <v>3768</v>
      </c>
      <c r="K525" s="2281"/>
      <c r="L525" s="2281"/>
      <c r="M525" s="2281"/>
      <c r="N525" s="2281"/>
      <c r="O525" s="2281"/>
      <c r="P525" s="2281"/>
      <c r="Q525" s="2281"/>
      <c r="R525" s="2281"/>
      <c r="S525" s="2281"/>
      <c r="T525" s="2281"/>
      <c r="U525" s="2282"/>
      <c r="V525" s="649"/>
      <c r="AI525" s="649"/>
      <c r="AU525" s="650"/>
      <c r="BF525" s="617"/>
      <c r="BG525" s="639"/>
      <c r="CK525" s="633"/>
    </row>
    <row r="526" spans="1:89" ht="20.100000000000001" customHeight="1">
      <c r="B526" s="2222"/>
      <c r="C526" s="2223"/>
      <c r="D526" s="2223"/>
      <c r="E526" s="2223"/>
      <c r="F526" s="2223"/>
      <c r="G526" s="2223"/>
      <c r="H526" s="2223"/>
      <c r="I526" s="2224"/>
      <c r="J526" s="685" t="b">
        <f>IF(K526=1,TRUE,FALSE)</f>
        <v>0</v>
      </c>
      <c r="K526" s="758"/>
      <c r="L526" s="711"/>
      <c r="M526" s="711"/>
      <c r="N526" s="711"/>
      <c r="O526" s="711"/>
      <c r="P526" s="711"/>
      <c r="Q526" s="711"/>
      <c r="R526" s="711"/>
      <c r="S526" s="711"/>
      <c r="T526" s="711"/>
      <c r="U526" s="711"/>
      <c r="V526" s="649">
        <v>2</v>
      </c>
      <c r="AI526" s="649"/>
      <c r="AU526" s="650"/>
      <c r="BF526" s="617"/>
      <c r="BG526" s="639"/>
      <c r="CK526" s="633"/>
    </row>
    <row r="527" spans="1:89" ht="20.100000000000001" customHeight="1">
      <c r="B527" s="2230"/>
      <c r="C527" s="2231"/>
      <c r="D527" s="2231"/>
      <c r="E527" s="2231"/>
      <c r="F527" s="2231"/>
      <c r="G527" s="2231"/>
      <c r="H527" s="2231"/>
      <c r="I527" s="2232"/>
      <c r="J527" s="685" t="b">
        <f>IF(K526=2,TRUE,FALSE)</f>
        <v>0</v>
      </c>
      <c r="K527" s="711"/>
      <c r="L527" s="711"/>
      <c r="M527" s="711"/>
      <c r="N527" s="711"/>
      <c r="O527" s="711"/>
      <c r="P527" s="711"/>
      <c r="Q527" s="711"/>
      <c r="R527" s="711"/>
      <c r="S527" s="711"/>
      <c r="T527" s="711"/>
      <c r="U527" s="711"/>
      <c r="V527" s="649"/>
      <c r="AI527" s="649"/>
      <c r="AU527" s="650"/>
      <c r="BF527" s="617"/>
      <c r="BG527" s="639"/>
      <c r="CK527" s="633"/>
    </row>
    <row r="528" spans="1:89" ht="20.100000000000001" customHeight="1">
      <c r="B528" s="705" t="s">
        <v>46</v>
      </c>
      <c r="C528" s="706"/>
      <c r="D528" s="706"/>
      <c r="E528" s="706"/>
      <c r="F528" s="706"/>
      <c r="G528" s="706"/>
      <c r="H528" s="706"/>
      <c r="I528" s="706"/>
      <c r="J528" s="707"/>
      <c r="K528" s="707"/>
      <c r="L528" s="707"/>
      <c r="M528" s="707"/>
      <c r="N528" s="707"/>
      <c r="O528" s="707"/>
      <c r="P528" s="707"/>
      <c r="Q528" s="707"/>
      <c r="R528" s="707"/>
      <c r="S528" s="707"/>
      <c r="T528" s="707"/>
      <c r="U528" s="707"/>
      <c r="V528" s="707"/>
      <c r="W528" s="707"/>
      <c r="X528" s="707"/>
      <c r="Y528" s="707"/>
      <c r="Z528" s="707"/>
      <c r="AA528" s="707"/>
      <c r="AB528" s="707"/>
      <c r="AC528" s="707"/>
      <c r="AD528" s="707"/>
      <c r="AE528" s="707"/>
      <c r="AF528" s="707"/>
      <c r="AG528" s="707"/>
      <c r="AH528" s="707"/>
      <c r="AI528" s="707"/>
      <c r="AJ528" s="707"/>
      <c r="AK528" s="707"/>
      <c r="AL528" s="707"/>
      <c r="AM528" s="707"/>
      <c r="AN528" s="707"/>
      <c r="AO528" s="707"/>
      <c r="AP528" s="707"/>
      <c r="AQ528" s="707"/>
      <c r="AR528" s="707"/>
      <c r="AS528" s="707"/>
      <c r="AT528" s="707"/>
      <c r="AU528" s="707"/>
      <c r="AV528" s="707"/>
      <c r="AW528" s="707"/>
      <c r="AX528" s="707"/>
      <c r="AY528" s="707"/>
      <c r="AZ528" s="707"/>
      <c r="BA528" s="707"/>
      <c r="BB528" s="707"/>
      <c r="BC528" s="707"/>
      <c r="BD528" s="707"/>
      <c r="BE528" s="707"/>
      <c r="BF528" s="708"/>
      <c r="BG528" s="639"/>
    </row>
    <row r="529" spans="1:89" ht="36.6" customHeight="1">
      <c r="B529" s="2260" t="s">
        <v>47</v>
      </c>
      <c r="C529" s="2261"/>
      <c r="D529" s="2261"/>
      <c r="E529" s="2261"/>
      <c r="F529" s="2261"/>
      <c r="G529" s="2261"/>
      <c r="H529" s="2261"/>
      <c r="I529" s="2262"/>
      <c r="J529" s="2263"/>
      <c r="K529" s="2264"/>
      <c r="L529" s="2264"/>
      <c r="M529" s="2264"/>
      <c r="N529" s="2264"/>
      <c r="O529" s="2264"/>
      <c r="P529" s="2264"/>
      <c r="Q529" s="2264"/>
      <c r="R529" s="2264"/>
      <c r="S529" s="2264"/>
      <c r="T529" s="2264"/>
      <c r="U529" s="2265"/>
      <c r="V529" s="2263" t="s">
        <v>280</v>
      </c>
      <c r="W529" s="2264"/>
      <c r="X529" s="2264"/>
      <c r="Y529" s="2264"/>
      <c r="Z529" s="2264"/>
      <c r="AA529" s="2264"/>
      <c r="AB529" s="2264"/>
      <c r="AC529" s="2264"/>
      <c r="AD529" s="2264"/>
      <c r="AE529" s="2264"/>
      <c r="AF529" s="2264"/>
      <c r="AG529" s="2264"/>
      <c r="AH529" s="2265"/>
      <c r="AI529" s="2263" t="s">
        <v>12</v>
      </c>
      <c r="AJ529" s="2264"/>
      <c r="AK529" s="2264"/>
      <c r="AL529" s="2264"/>
      <c r="AM529" s="2264"/>
      <c r="AN529" s="2264"/>
      <c r="AO529" s="2264"/>
      <c r="AP529" s="2264"/>
      <c r="AQ529" s="2264"/>
      <c r="AR529" s="2264"/>
      <c r="AS529" s="2264"/>
      <c r="AT529" s="2265"/>
      <c r="AU529" s="2276" t="s">
        <v>3535</v>
      </c>
      <c r="AV529" s="2277"/>
      <c r="AW529" s="2277"/>
      <c r="AX529" s="2277"/>
      <c r="AY529" s="2277"/>
      <c r="AZ529" s="2277"/>
      <c r="BA529" s="2277"/>
      <c r="BB529" s="2277"/>
      <c r="BC529" s="2277"/>
      <c r="BD529" s="2277"/>
      <c r="BE529" s="2277"/>
      <c r="BF529" s="2278"/>
      <c r="BG529" s="639"/>
      <c r="BL529" s="609"/>
      <c r="BM529" s="609"/>
      <c r="BN529" s="609"/>
      <c r="BO529" s="609"/>
      <c r="BP529" s="609"/>
      <c r="BQ529" s="609"/>
      <c r="BR529" s="609"/>
      <c r="BS529" s="609"/>
      <c r="BT529" s="609"/>
      <c r="BU529" s="609"/>
      <c r="BV529" s="609"/>
      <c r="BW529" s="609"/>
      <c r="BY529" s="632"/>
      <c r="CK529" s="2191" t="str">
        <f>IF(OR(BZ531&gt;0,'STEP１（第１入力頁）'!E14="専ら事務所"),"","←該当しない場合は、下のボタンを押して下さい。")</f>
        <v/>
      </c>
    </row>
    <row r="530" spans="1:89" ht="25.35" customHeight="1">
      <c r="B530" s="2192" t="str">
        <f>IF(OR(BL530&gt;1,BS530&gt;1,BT530&gt;1,BX530&gt;1,BL531&gt;1,BS531&gt;1,BT531&gt;1,BX531&gt;1),"レ印は各項目ごとにそれぞれ一つだけ選択して下さい","")</f>
        <v/>
      </c>
      <c r="C530" s="2193"/>
      <c r="D530" s="2193"/>
      <c r="E530" s="2193"/>
      <c r="F530" s="2193"/>
      <c r="G530" s="2193"/>
      <c r="H530" s="2193"/>
      <c r="I530" s="2194"/>
      <c r="J530" s="634"/>
      <c r="K530" s="674"/>
      <c r="L530" s="674"/>
      <c r="M530" s="674"/>
      <c r="N530" s="674"/>
      <c r="O530" s="674"/>
      <c r="P530" s="674"/>
      <c r="Q530" s="674"/>
      <c r="R530" s="674"/>
      <c r="S530" s="674"/>
      <c r="T530" s="674"/>
      <c r="U530" s="674"/>
      <c r="V530" s="2198" t="s">
        <v>235</v>
      </c>
      <c r="W530" s="2199"/>
      <c r="X530" s="2199"/>
      <c r="Y530" s="2199"/>
      <c r="Z530" s="2199"/>
      <c r="AA530" s="2199"/>
      <c r="AB530" s="2199"/>
      <c r="AC530" s="2199"/>
      <c r="AD530" s="2199"/>
      <c r="AE530" s="2199"/>
      <c r="AF530" s="2199"/>
      <c r="AG530" s="2199"/>
      <c r="AH530" s="2200"/>
      <c r="AI530" s="2198" t="s">
        <v>236</v>
      </c>
      <c r="AJ530" s="2199"/>
      <c r="AK530" s="2199"/>
      <c r="AL530" s="2199"/>
      <c r="AM530" s="2199"/>
      <c r="AN530" s="2199"/>
      <c r="AO530" s="2199"/>
      <c r="AP530" s="2199"/>
      <c r="AQ530" s="2199"/>
      <c r="AR530" s="2199"/>
      <c r="AS530" s="2199"/>
      <c r="AT530" s="2200"/>
      <c r="AU530" s="636">
        <v>2</v>
      </c>
      <c r="AV530" s="637"/>
      <c r="AW530" s="637"/>
      <c r="AX530" s="637"/>
      <c r="AY530" s="637"/>
      <c r="AZ530" s="637"/>
      <c r="BA530" s="637"/>
      <c r="BB530" s="637"/>
      <c r="BC530" s="637"/>
      <c r="BD530" s="637"/>
      <c r="BE530" s="637"/>
      <c r="BF530" s="638"/>
      <c r="BG530" s="639"/>
      <c r="BL530" s="615">
        <f>COUNTIF(J531:J533,"true")</f>
        <v>0</v>
      </c>
      <c r="BM530" s="615"/>
      <c r="BN530" s="615"/>
      <c r="BO530" s="615"/>
      <c r="BP530" s="615"/>
      <c r="BQ530" s="615"/>
      <c r="BR530" s="615"/>
      <c r="BS530" s="615">
        <f>COUNTIF(V531:V533,"true")</f>
        <v>1</v>
      </c>
      <c r="BT530" s="615">
        <f>COUNTIF(AI531:AI533,"true")</f>
        <v>1</v>
      </c>
      <c r="BU530" s="615"/>
      <c r="BV530" s="615"/>
      <c r="BW530" s="615"/>
      <c r="BX530" s="615">
        <f>COUNTIF(AU530:AU533,"true")</f>
        <v>1</v>
      </c>
      <c r="BY530" s="632">
        <f>SUM(BL530:BX530)</f>
        <v>3</v>
      </c>
      <c r="BZ530" s="615"/>
      <c r="CK530" s="2191"/>
    </row>
    <row r="531" spans="1:89" ht="20.100000000000001" customHeight="1">
      <c r="B531" s="2192"/>
      <c r="C531" s="2193"/>
      <c r="D531" s="2193"/>
      <c r="E531" s="2193"/>
      <c r="F531" s="2193"/>
      <c r="G531" s="2193"/>
      <c r="H531" s="2193"/>
      <c r="I531" s="2194"/>
      <c r="J531" s="685" t="b">
        <f>IF(K531=1,TRUE,FALSE)</f>
        <v>0</v>
      </c>
      <c r="K531" s="711"/>
      <c r="N531" s="642"/>
      <c r="V531" s="640" t="b">
        <f>IF(W531=1,TRUE,FALSE)</f>
        <v>0</v>
      </c>
      <c r="W531" s="758">
        <v>3</v>
      </c>
      <c r="Z531" s="642" t="str">
        <f>IF(AND($BY530&gt;0,V531=FALSE,V532=FALSE,V533=FALSE),"設定状況を選択して下さい",IF(AND(V532=TRUE,AE532=""),"進捗状況%を記入して下さい。",""))</f>
        <v/>
      </c>
      <c r="AI531" s="640" t="b">
        <f>IF(AJ531=1,TRUE,FALSE)</f>
        <v>0</v>
      </c>
      <c r="AJ531" s="758">
        <v>3</v>
      </c>
      <c r="AM531" s="642" t="str">
        <f>IF(AND($BY530&gt;0,AI531=FALSE,AI532=FALSE,AI533=FALSE),"設定状況を選択して下さい",IF(AND(AI532=TRUE,AQ532=""),"進捗状況%を記入して下さい。",""))</f>
        <v/>
      </c>
      <c r="AU531" s="640" t="b">
        <f>IF(AU530=1,TRUE,FALSE)</f>
        <v>0</v>
      </c>
      <c r="BF531" s="617"/>
      <c r="BG531" s="639"/>
      <c r="BL531" s="615">
        <f>COUNTIF(J535:J537,"true")</f>
        <v>0</v>
      </c>
      <c r="BM531" s="615"/>
      <c r="BN531" s="615"/>
      <c r="BO531" s="615"/>
      <c r="BP531" s="615"/>
      <c r="BQ531" s="615"/>
      <c r="BR531" s="615"/>
      <c r="BS531" s="615">
        <f>COUNTIF(V535:V537,"true")</f>
        <v>1</v>
      </c>
      <c r="BT531" s="615">
        <f>COUNTIF(AI535:AI537,"true")</f>
        <v>1</v>
      </c>
      <c r="BU531" s="615"/>
      <c r="BV531" s="615"/>
      <c r="BW531" s="615"/>
      <c r="BX531" s="615">
        <f>COUNTIF(AU535:AU537,"true")</f>
        <v>0</v>
      </c>
      <c r="BY531" s="632">
        <f t="shared" ref="BY531" si="8">SUM(BL531:BX531)</f>
        <v>2</v>
      </c>
      <c r="BZ531" s="615">
        <f>SUM(BY530,BY531)</f>
        <v>5</v>
      </c>
      <c r="CK531" s="2191"/>
    </row>
    <row r="532" spans="1:89" ht="20.100000000000001" customHeight="1">
      <c r="B532" s="2192"/>
      <c r="C532" s="2193"/>
      <c r="D532" s="2193"/>
      <c r="E532" s="2193"/>
      <c r="F532" s="2193"/>
      <c r="G532" s="2193"/>
      <c r="H532" s="2193"/>
      <c r="I532" s="2194"/>
      <c r="J532" s="646"/>
      <c r="V532" s="640" t="b">
        <f>IF(W531=2,TRUE,FALSE)</f>
        <v>0</v>
      </c>
      <c r="AD532" s="643" t="s">
        <v>230</v>
      </c>
      <c r="AE532" s="2174"/>
      <c r="AF532" s="2174"/>
      <c r="AG532" s="643" t="s">
        <v>229</v>
      </c>
      <c r="AI532" s="640" t="b">
        <f>IF(AJ531=2,TRUE,FALSE)</f>
        <v>0</v>
      </c>
      <c r="AP532" s="643" t="s">
        <v>230</v>
      </c>
      <c r="AQ532" s="2174"/>
      <c r="AR532" s="2174"/>
      <c r="AS532" s="643" t="s">
        <v>229</v>
      </c>
      <c r="AU532" s="640" t="b">
        <f>IF(AU530=2,TRUE,FALSE)</f>
        <v>1</v>
      </c>
      <c r="BF532" s="617"/>
      <c r="BG532" s="639"/>
      <c r="CK532" s="2191"/>
    </row>
    <row r="533" spans="1:89" ht="20.100000000000001" customHeight="1">
      <c r="B533" s="2222"/>
      <c r="C533" s="2223"/>
      <c r="D533" s="2223"/>
      <c r="E533" s="2223"/>
      <c r="F533" s="2223"/>
      <c r="G533" s="2223"/>
      <c r="H533" s="2223"/>
      <c r="I533" s="2224"/>
      <c r="J533" s="646"/>
      <c r="N533" s="642"/>
      <c r="V533" s="640" t="b">
        <f>IF(W531=3,TRUE,FALSE)</f>
        <v>1</v>
      </c>
      <c r="Z533" s="642" t="str">
        <f>IF(OR(V531=TRUE,V532=TRUE),IF(AND(V535=FALSE,V536=FALSE,V537=FALSE),"実施状況↓を選択して下さい",""),"")</f>
        <v/>
      </c>
      <c r="AI533" s="640" t="b">
        <f>IF(AJ531=3,TRUE,FALSE)</f>
        <v>1</v>
      </c>
      <c r="AM533" s="642" t="str">
        <f>IF(OR(AI531=TRUE,AI532=TRUE),IF(AND(AI535=FALSE,AI536=FALSE,AI537=FALSE),"実施状況↓を選択して下さい",""),"")</f>
        <v/>
      </c>
      <c r="AU533" s="640" t="b">
        <f>IF(AU530=3,TRUE,FALSE)</f>
        <v>0</v>
      </c>
      <c r="BF533" s="617"/>
      <c r="BG533" s="639"/>
      <c r="CK533" s="2191"/>
    </row>
    <row r="534" spans="1:89" ht="25.35" customHeight="1">
      <c r="A534" s="609"/>
      <c r="B534" s="2222"/>
      <c r="C534" s="2223"/>
      <c r="D534" s="2223"/>
      <c r="E534" s="2223"/>
      <c r="F534" s="2223"/>
      <c r="G534" s="2223"/>
      <c r="H534" s="2223"/>
      <c r="I534" s="2224"/>
      <c r="J534" s="2175"/>
      <c r="K534" s="2176"/>
      <c r="L534" s="2176"/>
      <c r="M534" s="2176"/>
      <c r="N534" s="2176"/>
      <c r="O534" s="2176"/>
      <c r="P534" s="2176"/>
      <c r="Q534" s="2176"/>
      <c r="R534" s="2176"/>
      <c r="S534" s="2176"/>
      <c r="T534" s="2176"/>
      <c r="U534" s="2177"/>
      <c r="V534" s="2175" t="s">
        <v>237</v>
      </c>
      <c r="W534" s="2176"/>
      <c r="X534" s="2176"/>
      <c r="Y534" s="2176"/>
      <c r="Z534" s="2176"/>
      <c r="AA534" s="2176"/>
      <c r="AB534" s="2176"/>
      <c r="AC534" s="2176"/>
      <c r="AD534" s="2176"/>
      <c r="AE534" s="2176"/>
      <c r="AF534" s="2176"/>
      <c r="AG534" s="2176"/>
      <c r="AH534" s="2176"/>
      <c r="AI534" s="2175" t="s">
        <v>238</v>
      </c>
      <c r="AJ534" s="2176"/>
      <c r="AK534" s="2176"/>
      <c r="AL534" s="2176"/>
      <c r="AM534" s="2176"/>
      <c r="AN534" s="2176"/>
      <c r="AO534" s="2176"/>
      <c r="AP534" s="2176"/>
      <c r="AQ534" s="2176"/>
      <c r="AR534" s="2176"/>
      <c r="AS534" s="2176"/>
      <c r="AT534" s="2177"/>
      <c r="AU534" s="644"/>
      <c r="AV534" s="760" t="str">
        <f>IF(AND($BY530&gt;0,AU531=FALSE,AU532=FALSE,AU533=FALSE),"新設に関する措置を選択して下さい","")</f>
        <v/>
      </c>
      <c r="AW534" s="637"/>
      <c r="AX534" s="637"/>
      <c r="AY534" s="637"/>
      <c r="AZ534" s="637"/>
      <c r="BA534" s="637"/>
      <c r="BB534" s="637"/>
      <c r="BC534" s="637"/>
      <c r="BD534" s="637"/>
      <c r="BE534" s="637"/>
      <c r="BF534" s="638"/>
      <c r="BG534" s="631"/>
      <c r="CK534" s="2191"/>
    </row>
    <row r="535" spans="1:89" ht="20.100000000000001" customHeight="1">
      <c r="B535" s="2222"/>
      <c r="C535" s="2223"/>
      <c r="D535" s="2223"/>
      <c r="E535" s="2223"/>
      <c r="F535" s="2223"/>
      <c r="G535" s="2223"/>
      <c r="H535" s="2223"/>
      <c r="I535" s="2224"/>
      <c r="J535" s="685" t="b">
        <f>IF(K535=1,TRUE,FALSE)</f>
        <v>0</v>
      </c>
      <c r="K535" s="711"/>
      <c r="V535" s="640" t="b">
        <f>IF(W535=1,TRUE,FALSE)</f>
        <v>0</v>
      </c>
      <c r="W535" s="758">
        <v>3</v>
      </c>
      <c r="AI535" s="640" t="b">
        <f>IF(AJ535=1,TRUE,FALSE)</f>
        <v>0</v>
      </c>
      <c r="AJ535" s="758">
        <v>3</v>
      </c>
      <c r="AU535" s="646"/>
      <c r="BF535" s="617"/>
      <c r="BG535" s="639"/>
      <c r="CK535" s="2191"/>
    </row>
    <row r="536" spans="1:89" ht="20.100000000000001" customHeight="1">
      <c r="B536" s="2222"/>
      <c r="C536" s="2223"/>
      <c r="D536" s="2223"/>
      <c r="E536" s="2223"/>
      <c r="F536" s="2223"/>
      <c r="G536" s="2223"/>
      <c r="H536" s="2223"/>
      <c r="I536" s="2224"/>
      <c r="J536" s="646"/>
      <c r="V536" s="640" t="b">
        <f>IF(W535=2,TRUE,FALSE)</f>
        <v>0</v>
      </c>
      <c r="AI536" s="640" t="b">
        <f>IF(AJ535=2,TRUE,FALSE)</f>
        <v>0</v>
      </c>
      <c r="AU536" s="646"/>
      <c r="BF536" s="617"/>
      <c r="BG536" s="639"/>
      <c r="CK536" s="2191"/>
    </row>
    <row r="537" spans="1:89" ht="20.100000000000001" customHeight="1">
      <c r="B537" s="2222"/>
      <c r="C537" s="2223"/>
      <c r="D537" s="2223"/>
      <c r="E537" s="2223"/>
      <c r="F537" s="2223"/>
      <c r="G537" s="2223"/>
      <c r="H537" s="2223"/>
      <c r="I537" s="2224"/>
      <c r="J537" s="646"/>
      <c r="V537" s="640" t="b">
        <f>IF(W535=3,TRUE,FALSE)</f>
        <v>1</v>
      </c>
      <c r="AI537" s="640" t="b">
        <f>IF(AJ535=3,TRUE,FALSE)</f>
        <v>1</v>
      </c>
      <c r="AU537" s="646"/>
      <c r="BF537" s="617"/>
      <c r="BG537" s="639"/>
      <c r="CK537" s="2191"/>
    </row>
    <row r="538" spans="1:89" ht="36.6" customHeight="1">
      <c r="B538" s="2288" t="s">
        <v>48</v>
      </c>
      <c r="C538" s="2289"/>
      <c r="D538" s="2289"/>
      <c r="E538" s="2289"/>
      <c r="F538" s="2289"/>
      <c r="G538" s="2289"/>
      <c r="H538" s="2289"/>
      <c r="I538" s="2290"/>
      <c r="J538" s="2181" t="s">
        <v>281</v>
      </c>
      <c r="K538" s="2182"/>
      <c r="L538" s="2182"/>
      <c r="M538" s="2182"/>
      <c r="N538" s="2182"/>
      <c r="O538" s="2182"/>
      <c r="P538" s="2182"/>
      <c r="Q538" s="2182"/>
      <c r="R538" s="2182"/>
      <c r="S538" s="2182"/>
      <c r="T538" s="2182"/>
      <c r="U538" s="2183"/>
      <c r="V538" s="2181" t="s">
        <v>282</v>
      </c>
      <c r="W538" s="2182"/>
      <c r="X538" s="2182"/>
      <c r="Y538" s="2182"/>
      <c r="Z538" s="2182"/>
      <c r="AA538" s="2182"/>
      <c r="AB538" s="2182"/>
      <c r="AC538" s="2182"/>
      <c r="AD538" s="2182"/>
      <c r="AE538" s="2182"/>
      <c r="AF538" s="2182"/>
      <c r="AG538" s="2182"/>
      <c r="AH538" s="2183"/>
      <c r="AI538" s="2181" t="s">
        <v>283</v>
      </c>
      <c r="AJ538" s="2182"/>
      <c r="AK538" s="2182"/>
      <c r="AL538" s="2182"/>
      <c r="AM538" s="2182"/>
      <c r="AN538" s="2182"/>
      <c r="AO538" s="2182"/>
      <c r="AP538" s="2182"/>
      <c r="AQ538" s="2182"/>
      <c r="AR538" s="2182"/>
      <c r="AS538" s="2182"/>
      <c r="AT538" s="2183"/>
      <c r="AU538" s="2181" t="s">
        <v>3536</v>
      </c>
      <c r="AV538" s="2182"/>
      <c r="AW538" s="2182"/>
      <c r="AX538" s="2182"/>
      <c r="AY538" s="2182"/>
      <c r="AZ538" s="2182"/>
      <c r="BA538" s="2182"/>
      <c r="BB538" s="2182"/>
      <c r="BC538" s="2182"/>
      <c r="BD538" s="2182"/>
      <c r="BE538" s="2182"/>
      <c r="BF538" s="2215"/>
      <c r="BG538" s="639"/>
      <c r="BL538" s="609"/>
      <c r="BM538" s="609"/>
      <c r="BN538" s="609"/>
      <c r="BO538" s="609"/>
      <c r="BP538" s="609"/>
      <c r="BQ538" s="609"/>
      <c r="BR538" s="609"/>
      <c r="BS538" s="609"/>
      <c r="BT538" s="609"/>
      <c r="BU538" s="609"/>
      <c r="BV538" s="609"/>
      <c r="BW538" s="609"/>
      <c r="BY538" s="632"/>
      <c r="CK538" s="2191" t="str">
        <f>IF(OR(BZ540&gt;0,'STEP１（第１入力頁）'!E14="専ら事務所"),"","←該当しない場合は、当該対象項目に斜線を引いて下さい。")</f>
        <v/>
      </c>
    </row>
    <row r="539" spans="1:89" ht="25.35" customHeight="1">
      <c r="B539" s="2192" t="str">
        <f>IF(OR(BL539&gt;1,BS539&gt;1,BT539&gt;1,BX539&gt;1,BL540&gt;1,BS540&gt;1,BT540&gt;1,BX540&gt;1),"レ印は各項目ごとにそれぞれ一つだけ選択して下さい","")</f>
        <v/>
      </c>
      <c r="C539" s="2193"/>
      <c r="D539" s="2193"/>
      <c r="E539" s="2193"/>
      <c r="F539" s="2193"/>
      <c r="G539" s="2193"/>
      <c r="H539" s="2193"/>
      <c r="I539" s="2194"/>
      <c r="J539" s="634" t="s">
        <v>227</v>
      </c>
      <c r="K539" s="674"/>
      <c r="L539" s="674"/>
      <c r="M539" s="674"/>
      <c r="N539" s="674"/>
      <c r="O539" s="674"/>
      <c r="P539" s="674"/>
      <c r="Q539" s="674"/>
      <c r="R539" s="674"/>
      <c r="S539" s="674"/>
      <c r="T539" s="674"/>
      <c r="U539" s="674"/>
      <c r="V539" s="2198" t="s">
        <v>235</v>
      </c>
      <c r="W539" s="2199"/>
      <c r="X539" s="2199"/>
      <c r="Y539" s="2199"/>
      <c r="Z539" s="2199"/>
      <c r="AA539" s="2199"/>
      <c r="AB539" s="2199"/>
      <c r="AC539" s="2199"/>
      <c r="AD539" s="2199"/>
      <c r="AE539" s="2199"/>
      <c r="AF539" s="2199"/>
      <c r="AG539" s="2199"/>
      <c r="AH539" s="2200"/>
      <c r="AI539" s="2198" t="s">
        <v>236</v>
      </c>
      <c r="AJ539" s="2199"/>
      <c r="AK539" s="2199"/>
      <c r="AL539" s="2199"/>
      <c r="AM539" s="2199"/>
      <c r="AN539" s="2199"/>
      <c r="AO539" s="2199"/>
      <c r="AP539" s="2199"/>
      <c r="AQ539" s="2199"/>
      <c r="AR539" s="2199"/>
      <c r="AS539" s="2199"/>
      <c r="AT539" s="2200"/>
      <c r="AU539" s="636">
        <v>3</v>
      </c>
      <c r="AV539" s="637"/>
      <c r="AW539" s="637"/>
      <c r="AX539" s="637"/>
      <c r="AY539" s="637"/>
      <c r="AZ539" s="637"/>
      <c r="BA539" s="637"/>
      <c r="BB539" s="637"/>
      <c r="BC539" s="637"/>
      <c r="BD539" s="637"/>
      <c r="BE539" s="637"/>
      <c r="BF539" s="638"/>
      <c r="BG539" s="639"/>
      <c r="BL539" s="615">
        <f>COUNTIF(J540:J542,"true")</f>
        <v>1</v>
      </c>
      <c r="BM539" s="615"/>
      <c r="BN539" s="615"/>
      <c r="BO539" s="615"/>
      <c r="BP539" s="615"/>
      <c r="BQ539" s="615"/>
      <c r="BR539" s="615"/>
      <c r="BS539" s="615">
        <f>COUNTIF(V540:V542,"true")</f>
        <v>1</v>
      </c>
      <c r="BT539" s="615">
        <f>COUNTIF(AI540:AI542,"true")</f>
        <v>1</v>
      </c>
      <c r="BU539" s="615"/>
      <c r="BV539" s="615"/>
      <c r="BW539" s="615"/>
      <c r="BX539" s="615">
        <f>COUNTIF(AU539:AU542,"true")</f>
        <v>1</v>
      </c>
      <c r="BY539" s="632">
        <f>SUM(BL539:BX539)</f>
        <v>4</v>
      </c>
      <c r="BZ539" s="615"/>
      <c r="CK539" s="2191"/>
    </row>
    <row r="540" spans="1:89" ht="20.100000000000001" customHeight="1">
      <c r="B540" s="2192"/>
      <c r="C540" s="2193"/>
      <c r="D540" s="2193"/>
      <c r="E540" s="2193"/>
      <c r="F540" s="2193"/>
      <c r="G540" s="2193"/>
      <c r="H540" s="2193"/>
      <c r="I540" s="2194"/>
      <c r="J540" s="640" t="b">
        <f>IF(K540=1,TRUE,FALSE)</f>
        <v>1</v>
      </c>
      <c r="K540" s="758">
        <v>1</v>
      </c>
      <c r="N540" s="642" t="str">
        <f>IF(AND($BY539&gt;0,J540=FALSE,J541=FALSE,J542=FALSE),"設定状況を選択して下さい",IF(AND(J541=TRUE,R541=""),"進捗状況%を記入して下さい。",""))</f>
        <v/>
      </c>
      <c r="V540" s="640" t="b">
        <f>IF(W540=1,TRUE,FALSE)</f>
        <v>1</v>
      </c>
      <c r="W540" s="758">
        <v>1</v>
      </c>
      <c r="Z540" s="642" t="str">
        <f>IF(AND($BY539&gt;0,V540=FALSE,V541=FALSE,V542=FALSE),"設定状況を選択して下さい",IF(AND(V541=TRUE,AE541=""),"進捗状況%を記入して下さい。",""))</f>
        <v/>
      </c>
      <c r="AI540" s="640" t="b">
        <f>IF(AJ540=1,TRUE,FALSE)</f>
        <v>1</v>
      </c>
      <c r="AJ540" s="758">
        <v>1</v>
      </c>
      <c r="AM540" s="642" t="str">
        <f>IF(AND($BY4613&gt;0,AI540=FALSE,AI541=FALSE,AI542=FALSE),"設定状況を選択して下さい",IF(AND(AI541=TRUE,AQ541=""),"進捗状況%を記入して下さい。",""))</f>
        <v/>
      </c>
      <c r="AU540" s="640" t="b">
        <f>IF(AU539=1,TRUE,FALSE)</f>
        <v>0</v>
      </c>
      <c r="BF540" s="617"/>
      <c r="BG540" s="639"/>
      <c r="BL540" s="615">
        <f>COUNTIF(J544:J546,"true")</f>
        <v>1</v>
      </c>
      <c r="BM540" s="615"/>
      <c r="BN540" s="615"/>
      <c r="BO540" s="615"/>
      <c r="BP540" s="615"/>
      <c r="BQ540" s="615"/>
      <c r="BR540" s="615"/>
      <c r="BS540" s="615">
        <f>COUNTIF(V544:V546,"true")</f>
        <v>1</v>
      </c>
      <c r="BT540" s="615">
        <f>COUNTIF(AI544:AI546,"true")</f>
        <v>1</v>
      </c>
      <c r="BU540" s="615"/>
      <c r="BV540" s="615"/>
      <c r="BW540" s="615"/>
      <c r="BX540" s="615">
        <f>COUNTIF(AU544:AU546,"true")</f>
        <v>0</v>
      </c>
      <c r="BY540" s="632">
        <f t="shared" ref="BY540" si="9">SUM(BL540:BX540)</f>
        <v>3</v>
      </c>
      <c r="BZ540" s="615">
        <f>SUM(BY539,BY540)</f>
        <v>7</v>
      </c>
      <c r="CK540" s="2191"/>
    </row>
    <row r="541" spans="1:89" ht="20.100000000000001" customHeight="1">
      <c r="B541" s="2192"/>
      <c r="C541" s="2193"/>
      <c r="D541" s="2193"/>
      <c r="E541" s="2193"/>
      <c r="F541" s="2193"/>
      <c r="G541" s="2193"/>
      <c r="H541" s="2193"/>
      <c r="I541" s="2194"/>
      <c r="J541" s="640" t="b">
        <f>IF(K540=2,TRUE,FALSE)</f>
        <v>0</v>
      </c>
      <c r="Q541" s="643" t="s">
        <v>230</v>
      </c>
      <c r="R541" s="2174"/>
      <c r="S541" s="2174"/>
      <c r="T541" s="643" t="s">
        <v>229</v>
      </c>
      <c r="V541" s="640" t="b">
        <f>IF(W540=2,TRUE,FALSE)</f>
        <v>0</v>
      </c>
      <c r="AD541" s="643" t="s">
        <v>230</v>
      </c>
      <c r="AE541" s="2174"/>
      <c r="AF541" s="2174"/>
      <c r="AG541" s="643" t="s">
        <v>229</v>
      </c>
      <c r="AI541" s="640" t="b">
        <f>IF(AJ540=2,TRUE,FALSE)</f>
        <v>0</v>
      </c>
      <c r="AP541" s="643" t="s">
        <v>230</v>
      </c>
      <c r="AQ541" s="2174"/>
      <c r="AR541" s="2174"/>
      <c r="AS541" s="643" t="s">
        <v>229</v>
      </c>
      <c r="AU541" s="640" t="b">
        <f>IF(AU539=2,TRUE,FALSE)</f>
        <v>0</v>
      </c>
      <c r="BF541" s="617"/>
      <c r="BG541" s="639"/>
      <c r="CK541" s="2191"/>
    </row>
    <row r="542" spans="1:89" ht="20.100000000000001" customHeight="1">
      <c r="B542" s="2222"/>
      <c r="C542" s="2223"/>
      <c r="D542" s="2223"/>
      <c r="E542" s="2223"/>
      <c r="F542" s="2223"/>
      <c r="G542" s="2223"/>
      <c r="H542" s="2223"/>
      <c r="I542" s="2224"/>
      <c r="J542" s="640" t="b">
        <f>IF(K540=3,TRUE,FALSE)</f>
        <v>0</v>
      </c>
      <c r="N542" s="642" t="str">
        <f>IF(OR(J540=TRUE,J541=TRUE),IF(AND(J544=FALSE,J545=FALSE,J546=FALSE),"実施状況↓を選択して下さい",""),"")</f>
        <v/>
      </c>
      <c r="V542" s="640" t="b">
        <f>IF(W540=3,TRUE,FALSE)</f>
        <v>0</v>
      </c>
      <c r="Z542" s="642" t="str">
        <f>IF(OR(V540=TRUE,V541=TRUE),IF(AND(V544=FALSE,V545=FALSE,V546=FALSE),"実施状況↓を選択して下さい",""),"")</f>
        <v/>
      </c>
      <c r="AI542" s="640" t="b">
        <f>IF(AJ540=3,TRUE,FALSE)</f>
        <v>0</v>
      </c>
      <c r="AM542" s="642" t="str">
        <f>IF(OR(AI540=TRUE,AI541=TRUE),IF(AND(AI544=FALSE,AI545=FALSE,AI546=FALSE),"実施状況↓を選択して下さい",""),"")</f>
        <v/>
      </c>
      <c r="AU542" s="640" t="b">
        <f>IF(AU539=3,TRUE,FALSE)</f>
        <v>1</v>
      </c>
      <c r="BF542" s="617"/>
      <c r="BG542" s="639"/>
      <c r="CK542" s="2191"/>
    </row>
    <row r="543" spans="1:89" ht="25.35" customHeight="1">
      <c r="A543" s="609"/>
      <c r="B543" s="2222"/>
      <c r="C543" s="2223"/>
      <c r="D543" s="2223"/>
      <c r="E543" s="2223"/>
      <c r="F543" s="2223"/>
      <c r="G543" s="2223"/>
      <c r="H543" s="2223"/>
      <c r="I543" s="2224"/>
      <c r="J543" s="2175" t="s">
        <v>228</v>
      </c>
      <c r="K543" s="2176"/>
      <c r="L543" s="2176"/>
      <c r="M543" s="2176"/>
      <c r="N543" s="2176"/>
      <c r="O543" s="2176"/>
      <c r="P543" s="2176"/>
      <c r="Q543" s="2176"/>
      <c r="R543" s="2176"/>
      <c r="S543" s="2176"/>
      <c r="T543" s="2176"/>
      <c r="U543" s="2177"/>
      <c r="V543" s="2175" t="s">
        <v>237</v>
      </c>
      <c r="W543" s="2176"/>
      <c r="X543" s="2176"/>
      <c r="Y543" s="2176"/>
      <c r="Z543" s="2176"/>
      <c r="AA543" s="2176"/>
      <c r="AB543" s="2176"/>
      <c r="AC543" s="2176"/>
      <c r="AD543" s="2176"/>
      <c r="AE543" s="2176"/>
      <c r="AF543" s="2176"/>
      <c r="AG543" s="2176"/>
      <c r="AH543" s="2176"/>
      <c r="AI543" s="2175" t="s">
        <v>238</v>
      </c>
      <c r="AJ543" s="2176"/>
      <c r="AK543" s="2176"/>
      <c r="AL543" s="2176"/>
      <c r="AM543" s="2176"/>
      <c r="AN543" s="2176"/>
      <c r="AO543" s="2176"/>
      <c r="AP543" s="2176"/>
      <c r="AQ543" s="2176"/>
      <c r="AR543" s="2176"/>
      <c r="AS543" s="2176"/>
      <c r="AT543" s="2177"/>
      <c r="AU543" s="644"/>
      <c r="AV543" s="760" t="str">
        <f>IF(AND($BY539&gt;0,AU540=FALSE,AU541=FALSE,AU542=FALSE),"新設に関する措置を選択して下さい","")</f>
        <v/>
      </c>
      <c r="AW543" s="637"/>
      <c r="AX543" s="637"/>
      <c r="AY543" s="637"/>
      <c r="AZ543" s="637"/>
      <c r="BA543" s="637"/>
      <c r="BB543" s="637"/>
      <c r="BC543" s="637"/>
      <c r="BD543" s="637"/>
      <c r="BE543" s="637"/>
      <c r="BF543" s="638"/>
      <c r="BG543" s="631"/>
      <c r="CK543" s="2191"/>
    </row>
    <row r="544" spans="1:89" ht="20.100000000000001" customHeight="1">
      <c r="B544" s="2222"/>
      <c r="C544" s="2223"/>
      <c r="D544" s="2223"/>
      <c r="E544" s="2223"/>
      <c r="F544" s="2223"/>
      <c r="G544" s="2223"/>
      <c r="H544" s="2223"/>
      <c r="I544" s="2224"/>
      <c r="J544" s="640" t="b">
        <f>IF(K544=1,TRUE,FALSE)</f>
        <v>0</v>
      </c>
      <c r="K544" s="758">
        <v>2</v>
      </c>
      <c r="V544" s="640" t="b">
        <f>IF(W544=1,TRUE,FALSE)</f>
        <v>0</v>
      </c>
      <c r="W544" s="758">
        <v>2</v>
      </c>
      <c r="AI544" s="640" t="b">
        <f>IF(AJ544=1,TRUE,FALSE)</f>
        <v>0</v>
      </c>
      <c r="AJ544" s="758">
        <v>3</v>
      </c>
      <c r="AU544" s="646"/>
      <c r="BF544" s="617"/>
      <c r="BG544" s="639"/>
      <c r="CK544" s="2191"/>
    </row>
    <row r="545" spans="1:89" ht="20.100000000000001" customHeight="1">
      <c r="B545" s="2222"/>
      <c r="C545" s="2223"/>
      <c r="D545" s="2223"/>
      <c r="E545" s="2223"/>
      <c r="F545" s="2223"/>
      <c r="G545" s="2223"/>
      <c r="H545" s="2223"/>
      <c r="I545" s="2224"/>
      <c r="J545" s="640" t="b">
        <f>IF(K544=2,TRUE,FALSE)</f>
        <v>1</v>
      </c>
      <c r="V545" s="640" t="b">
        <f>IF(W544=2,TRUE,FALSE)</f>
        <v>1</v>
      </c>
      <c r="AI545" s="640" t="b">
        <f>IF(AJ544=2,TRUE,FALSE)</f>
        <v>0</v>
      </c>
      <c r="AU545" s="646"/>
      <c r="BF545" s="617"/>
      <c r="BG545" s="639"/>
      <c r="CK545" s="2191"/>
    </row>
    <row r="546" spans="1:89" ht="20.100000000000001" customHeight="1">
      <c r="B546" s="2230"/>
      <c r="C546" s="2231"/>
      <c r="D546" s="2231"/>
      <c r="E546" s="2231"/>
      <c r="F546" s="2231"/>
      <c r="G546" s="2231"/>
      <c r="H546" s="2231"/>
      <c r="I546" s="2232"/>
      <c r="J546" s="640" t="b">
        <f>IF(K544=3,TRUE,FALSE)</f>
        <v>0</v>
      </c>
      <c r="K546" s="675"/>
      <c r="L546" s="675"/>
      <c r="M546" s="675"/>
      <c r="N546" s="675"/>
      <c r="O546" s="675"/>
      <c r="P546" s="675"/>
      <c r="Q546" s="675"/>
      <c r="R546" s="675"/>
      <c r="S546" s="675"/>
      <c r="T546" s="675"/>
      <c r="U546" s="675"/>
      <c r="V546" s="640" t="b">
        <f>IF(W544=3,TRUE,FALSE)</f>
        <v>0</v>
      </c>
      <c r="W546" s="675"/>
      <c r="X546" s="675"/>
      <c r="Y546" s="675"/>
      <c r="Z546" s="675"/>
      <c r="AA546" s="675"/>
      <c r="AB546" s="675"/>
      <c r="AC546" s="675"/>
      <c r="AD546" s="675"/>
      <c r="AE546" s="675"/>
      <c r="AF546" s="675"/>
      <c r="AG546" s="675"/>
      <c r="AH546" s="675"/>
      <c r="AI546" s="640" t="b">
        <f>IF(AJ544=3,TRUE,FALSE)</f>
        <v>1</v>
      </c>
      <c r="AJ546" s="675"/>
      <c r="AK546" s="675"/>
      <c r="AL546" s="675"/>
      <c r="AM546" s="675"/>
      <c r="AN546" s="675"/>
      <c r="AO546" s="675"/>
      <c r="AP546" s="675"/>
      <c r="AQ546" s="675"/>
      <c r="AR546" s="675"/>
      <c r="AS546" s="675"/>
      <c r="AT546" s="675"/>
      <c r="AU546" s="703"/>
      <c r="AV546" s="675"/>
      <c r="AW546" s="675"/>
      <c r="AX546" s="675"/>
      <c r="AY546" s="675"/>
      <c r="AZ546" s="675"/>
      <c r="BA546" s="675"/>
      <c r="BB546" s="675"/>
      <c r="BC546" s="675"/>
      <c r="BD546" s="675"/>
      <c r="BE546" s="675"/>
      <c r="BF546" s="704"/>
      <c r="BG546" s="639"/>
      <c r="CK546" s="2191"/>
    </row>
    <row r="547" spans="1:89" ht="20.100000000000001" customHeight="1">
      <c r="B547" s="705" t="s">
        <v>49</v>
      </c>
      <c r="C547" s="706"/>
      <c r="D547" s="706"/>
      <c r="E547" s="706"/>
      <c r="F547" s="706"/>
      <c r="G547" s="706"/>
      <c r="H547" s="706"/>
      <c r="I547" s="706"/>
      <c r="J547" s="707"/>
      <c r="K547" s="707"/>
      <c r="L547" s="707"/>
      <c r="M547" s="707"/>
      <c r="N547" s="707"/>
      <c r="O547" s="707"/>
      <c r="P547" s="707"/>
      <c r="Q547" s="707"/>
      <c r="R547" s="707"/>
      <c r="S547" s="707"/>
      <c r="T547" s="707"/>
      <c r="U547" s="707"/>
      <c r="V547" s="707"/>
      <c r="W547" s="707"/>
      <c r="X547" s="707"/>
      <c r="Y547" s="707"/>
      <c r="Z547" s="707"/>
      <c r="AA547" s="707"/>
      <c r="AB547" s="707"/>
      <c r="AC547" s="707"/>
      <c r="AD547" s="707"/>
      <c r="AE547" s="707"/>
      <c r="AF547" s="707"/>
      <c r="AG547" s="707"/>
      <c r="AH547" s="707"/>
      <c r="AI547" s="707"/>
      <c r="AJ547" s="707"/>
      <c r="AK547" s="707"/>
      <c r="AL547" s="707"/>
      <c r="AM547" s="707"/>
      <c r="AN547" s="707"/>
      <c r="AO547" s="707"/>
      <c r="AP547" s="707"/>
      <c r="AQ547" s="707"/>
      <c r="AR547" s="707"/>
      <c r="AS547" s="707"/>
      <c r="AT547" s="707"/>
      <c r="AU547" s="707"/>
      <c r="AV547" s="707"/>
      <c r="AW547" s="707"/>
      <c r="AX547" s="707"/>
      <c r="AY547" s="707"/>
      <c r="AZ547" s="707"/>
      <c r="BA547" s="707"/>
      <c r="BB547" s="707"/>
      <c r="BC547" s="707"/>
      <c r="BD547" s="707"/>
      <c r="BE547" s="707"/>
      <c r="BF547" s="708"/>
      <c r="BG547" s="639"/>
    </row>
    <row r="548" spans="1:89" ht="36.6" customHeight="1">
      <c r="B548" s="2260" t="s">
        <v>13</v>
      </c>
      <c r="C548" s="2261"/>
      <c r="D548" s="2261"/>
      <c r="E548" s="2261"/>
      <c r="F548" s="2261"/>
      <c r="G548" s="2261"/>
      <c r="H548" s="2261"/>
      <c r="I548" s="2262"/>
      <c r="J548" s="2263" t="s">
        <v>284</v>
      </c>
      <c r="K548" s="2264"/>
      <c r="L548" s="2264"/>
      <c r="M548" s="2264"/>
      <c r="N548" s="2264"/>
      <c r="O548" s="2264"/>
      <c r="P548" s="2264"/>
      <c r="Q548" s="2264"/>
      <c r="R548" s="2264"/>
      <c r="S548" s="2264"/>
      <c r="T548" s="2264"/>
      <c r="U548" s="2265"/>
      <c r="V548" s="2263" t="s">
        <v>285</v>
      </c>
      <c r="W548" s="2264"/>
      <c r="X548" s="2264"/>
      <c r="Y548" s="2264"/>
      <c r="Z548" s="2264"/>
      <c r="AA548" s="2264"/>
      <c r="AB548" s="2264"/>
      <c r="AC548" s="2264"/>
      <c r="AD548" s="2264"/>
      <c r="AE548" s="2264"/>
      <c r="AF548" s="2264"/>
      <c r="AG548" s="2264"/>
      <c r="AH548" s="2265"/>
      <c r="AI548" s="2263" t="s">
        <v>286</v>
      </c>
      <c r="AJ548" s="2264"/>
      <c r="AK548" s="2264"/>
      <c r="AL548" s="2264"/>
      <c r="AM548" s="2264"/>
      <c r="AN548" s="2264"/>
      <c r="AO548" s="2264"/>
      <c r="AP548" s="2264"/>
      <c r="AQ548" s="2264"/>
      <c r="AR548" s="2264"/>
      <c r="AS548" s="2264"/>
      <c r="AT548" s="2265"/>
      <c r="AU548" s="2276" t="s">
        <v>3537</v>
      </c>
      <c r="AV548" s="2277"/>
      <c r="AW548" s="2277"/>
      <c r="AX548" s="2277"/>
      <c r="AY548" s="2277"/>
      <c r="AZ548" s="2277"/>
      <c r="BA548" s="2277"/>
      <c r="BB548" s="2277"/>
      <c r="BC548" s="2277"/>
      <c r="BD548" s="2277"/>
      <c r="BE548" s="2277"/>
      <c r="BF548" s="2278"/>
      <c r="BG548" s="639"/>
      <c r="BL548" s="609"/>
      <c r="BM548" s="609"/>
      <c r="BN548" s="609"/>
      <c r="BO548" s="609"/>
      <c r="BP548" s="609"/>
      <c r="BQ548" s="609"/>
      <c r="BR548" s="609"/>
      <c r="BS548" s="609"/>
      <c r="BT548" s="609"/>
      <c r="BU548" s="609"/>
      <c r="BV548" s="609"/>
      <c r="BW548" s="609"/>
      <c r="BY548" s="632"/>
      <c r="CK548" s="2191" t="str">
        <f>IF(OR(BZ550&gt;0,'STEP１（第１入力頁）'!E14="専ら事務所"),"","←該当しない場合は、下のボタンを押して下さい。")</f>
        <v/>
      </c>
    </row>
    <row r="549" spans="1:89" ht="25.35" customHeight="1">
      <c r="B549" s="2192" t="str">
        <f>IF(OR(BL549&gt;1,BS549&gt;1,BT549&gt;1,BX549&gt;1,BL550&gt;1,BS550&gt;1,BT550&gt;1,BX550&gt;1),"レ印は各項目ごとにそれぞれ一つだけ選択して下さい","")</f>
        <v/>
      </c>
      <c r="C549" s="2193"/>
      <c r="D549" s="2193"/>
      <c r="E549" s="2193"/>
      <c r="F549" s="2193"/>
      <c r="G549" s="2193"/>
      <c r="H549" s="2193"/>
      <c r="I549" s="2194"/>
      <c r="J549" s="634" t="s">
        <v>227</v>
      </c>
      <c r="K549" s="674"/>
      <c r="L549" s="674"/>
      <c r="M549" s="674"/>
      <c r="N549" s="674"/>
      <c r="O549" s="674"/>
      <c r="P549" s="674"/>
      <c r="Q549" s="674"/>
      <c r="R549" s="674"/>
      <c r="S549" s="674"/>
      <c r="T549" s="674"/>
      <c r="U549" s="674"/>
      <c r="V549" s="2198" t="s">
        <v>235</v>
      </c>
      <c r="W549" s="2199"/>
      <c r="X549" s="2199"/>
      <c r="Y549" s="2199"/>
      <c r="Z549" s="2199"/>
      <c r="AA549" s="2199"/>
      <c r="AB549" s="2199"/>
      <c r="AC549" s="2199"/>
      <c r="AD549" s="2199"/>
      <c r="AE549" s="2199"/>
      <c r="AF549" s="2199"/>
      <c r="AG549" s="2199"/>
      <c r="AH549" s="2200"/>
      <c r="AI549" s="2198" t="s">
        <v>236</v>
      </c>
      <c r="AJ549" s="2199"/>
      <c r="AK549" s="2199"/>
      <c r="AL549" s="2199"/>
      <c r="AM549" s="2199"/>
      <c r="AN549" s="2199"/>
      <c r="AO549" s="2199"/>
      <c r="AP549" s="2199"/>
      <c r="AQ549" s="2199"/>
      <c r="AR549" s="2199"/>
      <c r="AS549" s="2199"/>
      <c r="AT549" s="2200"/>
      <c r="AU549" s="636">
        <v>3</v>
      </c>
      <c r="AV549" s="637"/>
      <c r="AW549" s="637"/>
      <c r="AX549" s="637"/>
      <c r="AY549" s="637"/>
      <c r="AZ549" s="637"/>
      <c r="BA549" s="637"/>
      <c r="BB549" s="637"/>
      <c r="BC549" s="637"/>
      <c r="BD549" s="637"/>
      <c r="BE549" s="637"/>
      <c r="BF549" s="638"/>
      <c r="BG549" s="639"/>
      <c r="BL549" s="615">
        <f>COUNTIF(J550:J552,"true")</f>
        <v>1</v>
      </c>
      <c r="BM549" s="615"/>
      <c r="BN549" s="615"/>
      <c r="BO549" s="615"/>
      <c r="BP549" s="615"/>
      <c r="BQ549" s="615"/>
      <c r="BR549" s="615"/>
      <c r="BS549" s="615">
        <f>COUNTIF(V550:V552,"true")</f>
        <v>1</v>
      </c>
      <c r="BT549" s="615">
        <f>COUNTIF(AI550:AI552,"true")</f>
        <v>1</v>
      </c>
      <c r="BU549" s="615"/>
      <c r="BV549" s="615"/>
      <c r="BW549" s="615"/>
      <c r="BX549" s="615">
        <f>COUNTIF(AU549:AU552,"true")</f>
        <v>1</v>
      </c>
      <c r="BY549" s="632">
        <f>SUM(BL549:BX549)</f>
        <v>4</v>
      </c>
      <c r="BZ549" s="615"/>
      <c r="CK549" s="2191"/>
    </row>
    <row r="550" spans="1:89" ht="20.100000000000001" customHeight="1">
      <c r="B550" s="2192"/>
      <c r="C550" s="2193"/>
      <c r="D550" s="2193"/>
      <c r="E550" s="2193"/>
      <c r="F550" s="2193"/>
      <c r="G550" s="2193"/>
      <c r="H550" s="2193"/>
      <c r="I550" s="2194"/>
      <c r="J550" s="640" t="b">
        <f>IF(K550=1,TRUE,FALSE)</f>
        <v>1</v>
      </c>
      <c r="K550" s="758">
        <v>1</v>
      </c>
      <c r="N550" s="642" t="str">
        <f>IF(AND($BY549&gt;0,J550=FALSE,J551=FALSE,J552=FALSE),"設定状況を選択して下さい",IF(AND(J551=TRUE,R551=""),"進捗状況%を記入して下さい。",""))</f>
        <v/>
      </c>
      <c r="V550" s="640" t="b">
        <f>IF(W550=1,TRUE,FALSE)</f>
        <v>1</v>
      </c>
      <c r="W550" s="758">
        <v>1</v>
      </c>
      <c r="Z550" s="642" t="str">
        <f>IF(AND($BY549&gt;0,V550=FALSE,V551=FALSE,V552=FALSE),"設定状況を選択して下さい",IF(AND(V551=TRUE,AE551=""),"進捗状況%を記入して下さい。",""))</f>
        <v/>
      </c>
      <c r="AI550" s="640" t="b">
        <f>IF(AJ550=1,TRUE,FALSE)</f>
        <v>0</v>
      </c>
      <c r="AJ550" s="758">
        <v>3</v>
      </c>
      <c r="AM550" s="642" t="str">
        <f>IF(AND($BY549&gt;0,AI550=FALSE,AI551=FALSE,AI552=FALSE),"設定状況を選択して下さい",IF(AND(AI551=TRUE,AQ551=""),"進捗状況%を記入して下さい。",""))</f>
        <v/>
      </c>
      <c r="AU550" s="640" t="b">
        <f>IF(AU549=1,TRUE,FALSE)</f>
        <v>0</v>
      </c>
      <c r="BF550" s="617"/>
      <c r="BG550" s="639"/>
      <c r="BL550" s="615">
        <f>COUNTIF(J554:J556,"true")</f>
        <v>1</v>
      </c>
      <c r="BM550" s="615"/>
      <c r="BN550" s="615"/>
      <c r="BO550" s="615"/>
      <c r="BP550" s="615"/>
      <c r="BQ550" s="615"/>
      <c r="BR550" s="615"/>
      <c r="BS550" s="615">
        <f>COUNTIF(V554:V556,"true")</f>
        <v>1</v>
      </c>
      <c r="BT550" s="615">
        <f>COUNTIF(AI554:AI556,"true")</f>
        <v>1</v>
      </c>
      <c r="BU550" s="615"/>
      <c r="BV550" s="615"/>
      <c r="BW550" s="615"/>
      <c r="BX550" s="615">
        <f>COUNTIF(AU554:AU556,"true")</f>
        <v>0</v>
      </c>
      <c r="BY550" s="632">
        <f t="shared" ref="BY550" si="10">SUM(BL550:BX550)</f>
        <v>3</v>
      </c>
      <c r="BZ550" s="615">
        <f>SUM(BY549,BY550)</f>
        <v>7</v>
      </c>
      <c r="CK550" s="2191"/>
    </row>
    <row r="551" spans="1:89" ht="20.100000000000001" customHeight="1">
      <c r="B551" s="2192"/>
      <c r="C551" s="2193"/>
      <c r="D551" s="2193"/>
      <c r="E551" s="2193"/>
      <c r="F551" s="2193"/>
      <c r="G551" s="2193"/>
      <c r="H551" s="2193"/>
      <c r="I551" s="2194"/>
      <c r="J551" s="640" t="b">
        <f>IF(K550=2,TRUE,FALSE)</f>
        <v>0</v>
      </c>
      <c r="Q551" s="643" t="s">
        <v>230</v>
      </c>
      <c r="R551" s="2174"/>
      <c r="S551" s="2174"/>
      <c r="T551" s="643" t="s">
        <v>229</v>
      </c>
      <c r="V551" s="640" t="b">
        <f>IF(W550=2,TRUE,FALSE)</f>
        <v>0</v>
      </c>
      <c r="AD551" s="643" t="s">
        <v>230</v>
      </c>
      <c r="AE551" s="2174">
        <v>8</v>
      </c>
      <c r="AF551" s="2174"/>
      <c r="AG551" s="643" t="s">
        <v>229</v>
      </c>
      <c r="AI551" s="640" t="b">
        <f>IF(AJ550=2,TRUE,FALSE)</f>
        <v>0</v>
      </c>
      <c r="AP551" s="643" t="s">
        <v>230</v>
      </c>
      <c r="AQ551" s="2174"/>
      <c r="AR551" s="2174"/>
      <c r="AS551" s="643" t="s">
        <v>229</v>
      </c>
      <c r="AU551" s="640" t="b">
        <f>IF(AU549=2,TRUE,FALSE)</f>
        <v>0</v>
      </c>
      <c r="BF551" s="617"/>
      <c r="BG551" s="639"/>
      <c r="CK551" s="2191"/>
    </row>
    <row r="552" spans="1:89" ht="20.100000000000001" customHeight="1">
      <c r="B552" s="2222"/>
      <c r="C552" s="2223"/>
      <c r="D552" s="2223"/>
      <c r="E552" s="2223"/>
      <c r="F552" s="2223"/>
      <c r="G552" s="2223"/>
      <c r="H552" s="2223"/>
      <c r="I552" s="2224"/>
      <c r="J552" s="640" t="b">
        <f>IF(K550=3,TRUE,FALSE)</f>
        <v>0</v>
      </c>
      <c r="N552" s="642" t="str">
        <f>IF(OR(J550=TRUE,J551=TRUE),IF(AND(J554=FALSE,J555=FALSE,J556=FALSE),"実施状況↓を選択して下さい",""),"")</f>
        <v/>
      </c>
      <c r="V552" s="640" t="b">
        <f>IF(W550=3,TRUE,FALSE)</f>
        <v>0</v>
      </c>
      <c r="Z552" s="642" t="str">
        <f>IF(OR(V550=TRUE,V551=TRUE),IF(AND(V554=FALSE,V555=FALSE,V556=FALSE),"実施状況↓を選択して下さい",""),"")</f>
        <v/>
      </c>
      <c r="AI552" s="640" t="b">
        <f>IF(AJ550=3,TRUE,FALSE)</f>
        <v>1</v>
      </c>
      <c r="AM552" s="642" t="str">
        <f>IF(OR(AI550=TRUE,AI551=TRUE),IF(AND(AI554=FALSE,AI555=FALSE,AI556=FALSE),"実施状況↓を選択して下さい",""),"")</f>
        <v/>
      </c>
      <c r="AU552" s="640" t="b">
        <f>IF(AU549=3,TRUE,FALSE)</f>
        <v>1</v>
      </c>
      <c r="BF552" s="617"/>
      <c r="BG552" s="639"/>
      <c r="CK552" s="2191"/>
    </row>
    <row r="553" spans="1:89" ht="25.35" customHeight="1">
      <c r="A553" s="609"/>
      <c r="B553" s="2222"/>
      <c r="C553" s="2223"/>
      <c r="D553" s="2223"/>
      <c r="E553" s="2223"/>
      <c r="F553" s="2223"/>
      <c r="G553" s="2223"/>
      <c r="H553" s="2223"/>
      <c r="I553" s="2224"/>
      <c r="J553" s="2175" t="s">
        <v>228</v>
      </c>
      <c r="K553" s="2176"/>
      <c r="L553" s="2176"/>
      <c r="M553" s="2176"/>
      <c r="N553" s="2176"/>
      <c r="O553" s="2176"/>
      <c r="P553" s="2176"/>
      <c r="Q553" s="2176"/>
      <c r="R553" s="2176"/>
      <c r="S553" s="2176"/>
      <c r="T553" s="2176"/>
      <c r="U553" s="2177"/>
      <c r="V553" s="2175" t="s">
        <v>237</v>
      </c>
      <c r="W553" s="2176"/>
      <c r="X553" s="2176"/>
      <c r="Y553" s="2176"/>
      <c r="Z553" s="2176"/>
      <c r="AA553" s="2176"/>
      <c r="AB553" s="2176"/>
      <c r="AC553" s="2176"/>
      <c r="AD553" s="2176"/>
      <c r="AE553" s="2176"/>
      <c r="AF553" s="2176"/>
      <c r="AG553" s="2176"/>
      <c r="AH553" s="2176"/>
      <c r="AI553" s="2175" t="s">
        <v>238</v>
      </c>
      <c r="AJ553" s="2176"/>
      <c r="AK553" s="2176"/>
      <c r="AL553" s="2176"/>
      <c r="AM553" s="2176"/>
      <c r="AN553" s="2176"/>
      <c r="AO553" s="2176"/>
      <c r="AP553" s="2176"/>
      <c r="AQ553" s="2176"/>
      <c r="AR553" s="2176"/>
      <c r="AS553" s="2176"/>
      <c r="AT553" s="2177"/>
      <c r="AU553" s="644"/>
      <c r="AV553" s="760" t="str">
        <f>IF(AND($BY549&gt;0,AU550=FALSE,AU551=FALSE,AU552=FALSE),"新設に関する措置を選択して下さい","")</f>
        <v/>
      </c>
      <c r="AW553" s="637"/>
      <c r="AX553" s="637"/>
      <c r="AY553" s="637"/>
      <c r="AZ553" s="637"/>
      <c r="BA553" s="637"/>
      <c r="BB553" s="637"/>
      <c r="BC553" s="637"/>
      <c r="BD553" s="637"/>
      <c r="BE553" s="637"/>
      <c r="BF553" s="638"/>
      <c r="BG553" s="631"/>
      <c r="CK553" s="2191"/>
    </row>
    <row r="554" spans="1:89" ht="20.100000000000001" customHeight="1">
      <c r="B554" s="2222"/>
      <c r="C554" s="2223"/>
      <c r="D554" s="2223"/>
      <c r="E554" s="2223"/>
      <c r="F554" s="2223"/>
      <c r="G554" s="2223"/>
      <c r="H554" s="2223"/>
      <c r="I554" s="2224"/>
      <c r="J554" s="640" t="b">
        <f>IF(K554=1,TRUE,FALSE)</f>
        <v>1</v>
      </c>
      <c r="K554" s="758">
        <v>1</v>
      </c>
      <c r="V554" s="640" t="b">
        <f>IF(W554=1,TRUE,FALSE)</f>
        <v>0</v>
      </c>
      <c r="W554" s="758">
        <v>2</v>
      </c>
      <c r="AI554" s="640" t="b">
        <f>IF(AJ554=1,TRUE,FALSE)</f>
        <v>0</v>
      </c>
      <c r="AJ554" s="758">
        <v>3</v>
      </c>
      <c r="AU554" s="646"/>
      <c r="BF554" s="617"/>
      <c r="BG554" s="639"/>
      <c r="CK554" s="2191"/>
    </row>
    <row r="555" spans="1:89" ht="20.100000000000001" customHeight="1">
      <c r="B555" s="2222"/>
      <c r="C555" s="2223"/>
      <c r="D555" s="2223"/>
      <c r="E555" s="2223"/>
      <c r="F555" s="2223"/>
      <c r="G555" s="2223"/>
      <c r="H555" s="2223"/>
      <c r="I555" s="2224"/>
      <c r="J555" s="640" t="b">
        <f>IF(K554=2,TRUE,FALSE)</f>
        <v>0</v>
      </c>
      <c r="V555" s="640" t="b">
        <f>IF(W554=2,TRUE,FALSE)</f>
        <v>1</v>
      </c>
      <c r="AI555" s="640" t="b">
        <f>IF(AJ554=2,TRUE,FALSE)</f>
        <v>0</v>
      </c>
      <c r="AU555" s="646"/>
      <c r="BF555" s="617"/>
      <c r="BG555" s="639"/>
      <c r="CK555" s="2191"/>
    </row>
    <row r="556" spans="1:89" ht="20.100000000000001" customHeight="1">
      <c r="B556" s="2222"/>
      <c r="C556" s="2223"/>
      <c r="D556" s="2223"/>
      <c r="E556" s="2223"/>
      <c r="F556" s="2223"/>
      <c r="G556" s="2223"/>
      <c r="H556" s="2223"/>
      <c r="I556" s="2224"/>
      <c r="J556" s="640" t="b">
        <f>IF(K554=3,TRUE,FALSE)</f>
        <v>0</v>
      </c>
      <c r="V556" s="640" t="b">
        <f>IF(W554=3,TRUE,FALSE)</f>
        <v>0</v>
      </c>
      <c r="AI556" s="640" t="b">
        <f>IF(AJ554=3,TRUE,FALSE)</f>
        <v>1</v>
      </c>
      <c r="AU556" s="646"/>
      <c r="BF556" s="617"/>
      <c r="BG556" s="639"/>
      <c r="CK556" s="2191"/>
    </row>
    <row r="557" spans="1:89" ht="37.35" customHeight="1">
      <c r="B557" s="2178" t="s">
        <v>50</v>
      </c>
      <c r="C557" s="2179"/>
      <c r="D557" s="2179"/>
      <c r="E557" s="2179"/>
      <c r="F557" s="2179"/>
      <c r="G557" s="2179"/>
      <c r="H557" s="2179"/>
      <c r="I557" s="2180"/>
      <c r="J557" s="2181" t="s">
        <v>16</v>
      </c>
      <c r="K557" s="2182"/>
      <c r="L557" s="2182"/>
      <c r="M557" s="2182"/>
      <c r="N557" s="2182"/>
      <c r="O557" s="2182"/>
      <c r="P557" s="2182"/>
      <c r="Q557" s="2182"/>
      <c r="R557" s="2182"/>
      <c r="S557" s="2182"/>
      <c r="T557" s="2182"/>
      <c r="U557" s="2183"/>
      <c r="V557" s="2181" t="s">
        <v>256</v>
      </c>
      <c r="W557" s="2182"/>
      <c r="X557" s="2182"/>
      <c r="Y557" s="2182"/>
      <c r="Z557" s="2182"/>
      <c r="AA557" s="2182"/>
      <c r="AB557" s="2182"/>
      <c r="AC557" s="2182"/>
      <c r="AD557" s="2182"/>
      <c r="AE557" s="2182"/>
      <c r="AF557" s="2182"/>
      <c r="AG557" s="2182"/>
      <c r="AH557" s="2183"/>
      <c r="AI557" s="2181" t="s">
        <v>14</v>
      </c>
      <c r="AJ557" s="2182"/>
      <c r="AK557" s="2182"/>
      <c r="AL557" s="2182"/>
      <c r="AM557" s="2182"/>
      <c r="AN557" s="2182"/>
      <c r="AO557" s="2182"/>
      <c r="AP557" s="2182"/>
      <c r="AQ557" s="2182"/>
      <c r="AR557" s="2182"/>
      <c r="AS557" s="2182"/>
      <c r="AT557" s="2183"/>
      <c r="AU557" s="2181" t="s">
        <v>3538</v>
      </c>
      <c r="AV557" s="2182"/>
      <c r="AW557" s="2182"/>
      <c r="AX557" s="2182"/>
      <c r="AY557" s="2182"/>
      <c r="AZ557" s="2182"/>
      <c r="BA557" s="2182"/>
      <c r="BB557" s="2182"/>
      <c r="BC557" s="2182"/>
      <c r="BD557" s="2182"/>
      <c r="BE557" s="2182"/>
      <c r="BF557" s="2215"/>
      <c r="BG557" s="639"/>
      <c r="BL557" s="609"/>
      <c r="BM557" s="609"/>
      <c r="BN557" s="609"/>
      <c r="BO557" s="609"/>
      <c r="BP557" s="609"/>
      <c r="BQ557" s="609"/>
      <c r="BR557" s="609"/>
      <c r="BS557" s="609"/>
      <c r="BT557" s="609"/>
      <c r="BU557" s="609"/>
      <c r="BV557" s="609"/>
      <c r="BW557" s="609"/>
      <c r="BY557" s="632"/>
      <c r="CK557" s="2191" t="str">
        <f>IF(OR(BZ559&gt;0,'STEP１（第１入力頁）'!E14="専ら事務所"),"","←該当しない場合は、下のボタンを押して下さい。")</f>
        <v/>
      </c>
    </row>
    <row r="558" spans="1:89" ht="25.35" customHeight="1">
      <c r="B558" s="2192" t="str">
        <f>IF(OR(BL558&gt;1,BS558&gt;1,BT558&gt;1,BX558&gt;1,BL559&gt;1,BS559&gt;1,BT559&gt;1,BX559&gt;1),"レ印は各項目ごとにそれぞれ一つだけ選択して下さい","")</f>
        <v/>
      </c>
      <c r="C558" s="2193"/>
      <c r="D558" s="2193"/>
      <c r="E558" s="2193"/>
      <c r="F558" s="2193"/>
      <c r="G558" s="2193"/>
      <c r="H558" s="2193"/>
      <c r="I558" s="2194"/>
      <c r="J558" s="634" t="s">
        <v>227</v>
      </c>
      <c r="K558" s="674"/>
      <c r="L558" s="674"/>
      <c r="M558" s="674"/>
      <c r="N558" s="674"/>
      <c r="O558" s="674"/>
      <c r="P558" s="674"/>
      <c r="Q558" s="674"/>
      <c r="R558" s="674"/>
      <c r="S558" s="674"/>
      <c r="T558" s="674"/>
      <c r="U558" s="674"/>
      <c r="V558" s="2198" t="s">
        <v>235</v>
      </c>
      <c r="W558" s="2199"/>
      <c r="X558" s="2199"/>
      <c r="Y558" s="2199"/>
      <c r="Z558" s="2199"/>
      <c r="AA558" s="2199"/>
      <c r="AB558" s="2199"/>
      <c r="AC558" s="2199"/>
      <c r="AD558" s="2199"/>
      <c r="AE558" s="2199"/>
      <c r="AF558" s="2199"/>
      <c r="AG558" s="2199"/>
      <c r="AH558" s="2200"/>
      <c r="AI558" s="2198" t="s">
        <v>236</v>
      </c>
      <c r="AJ558" s="2199"/>
      <c r="AK558" s="2199"/>
      <c r="AL558" s="2199"/>
      <c r="AM558" s="2199"/>
      <c r="AN558" s="2199"/>
      <c r="AO558" s="2199"/>
      <c r="AP558" s="2199"/>
      <c r="AQ558" s="2199"/>
      <c r="AR558" s="2199"/>
      <c r="AS558" s="2199"/>
      <c r="AT558" s="2200"/>
      <c r="AU558" s="636">
        <v>2</v>
      </c>
      <c r="AV558" s="637"/>
      <c r="AW558" s="637"/>
      <c r="AX558" s="637"/>
      <c r="AY558" s="637"/>
      <c r="AZ558" s="637"/>
      <c r="BA558" s="637"/>
      <c r="BB558" s="637"/>
      <c r="BC558" s="637"/>
      <c r="BD558" s="637"/>
      <c r="BE558" s="637"/>
      <c r="BF558" s="638"/>
      <c r="BG558" s="639"/>
      <c r="BL558" s="615">
        <f>COUNTIF(J559:J561,"true")</f>
        <v>1</v>
      </c>
      <c r="BM558" s="615"/>
      <c r="BN558" s="615"/>
      <c r="BO558" s="615"/>
      <c r="BP558" s="615"/>
      <c r="BQ558" s="615"/>
      <c r="BR558" s="615"/>
      <c r="BS558" s="615">
        <f>COUNTIF(V559:V561,"true")</f>
        <v>1</v>
      </c>
      <c r="BT558" s="615">
        <f>COUNTIF(AI559:AI561,"true")</f>
        <v>1</v>
      </c>
      <c r="BU558" s="615"/>
      <c r="BV558" s="615"/>
      <c r="BW558" s="615"/>
      <c r="BX558" s="615">
        <f>COUNTIF(AU558:AU561,"true")</f>
        <v>1</v>
      </c>
      <c r="BY558" s="632">
        <f>SUM(BL558:BX558)</f>
        <v>4</v>
      </c>
      <c r="BZ558" s="615"/>
      <c r="CK558" s="2191"/>
    </row>
    <row r="559" spans="1:89" ht="20.100000000000001" customHeight="1">
      <c r="B559" s="2192"/>
      <c r="C559" s="2193"/>
      <c r="D559" s="2193"/>
      <c r="E559" s="2193"/>
      <c r="F559" s="2193"/>
      <c r="G559" s="2193"/>
      <c r="H559" s="2193"/>
      <c r="I559" s="2194"/>
      <c r="J559" s="640" t="b">
        <f>IF(K559=1,TRUE,FALSE)</f>
        <v>1</v>
      </c>
      <c r="K559" s="758">
        <v>1</v>
      </c>
      <c r="N559" s="642" t="str">
        <f>IF(AND($BY558&gt;0,J559=FALSE,J560=FALSE,J561=FALSE),"設定状況を選択して下さい",IF(AND(J560=TRUE,R560=""),"進捗状況%を記入して下さい。",""))</f>
        <v/>
      </c>
      <c r="V559" s="640" t="b">
        <f>IF(W559=1,TRUE,FALSE)</f>
        <v>1</v>
      </c>
      <c r="W559" s="758">
        <v>1</v>
      </c>
      <c r="Z559" s="642" t="str">
        <f>IF(AND($BY558&gt;0,V559=FALSE,V560=FALSE,V561=FALSE),"設定状況を選択して下さい",IF(AND(V560=TRUE,AE560=""),"進捗状況%を記入して下さい。",""))</f>
        <v/>
      </c>
      <c r="AI559" s="640" t="b">
        <f>IF(AJ559=1,TRUE,FALSE)</f>
        <v>1</v>
      </c>
      <c r="AJ559" s="758">
        <v>1</v>
      </c>
      <c r="AM559" s="642" t="str">
        <f>IF(AND($BY558&gt;0,AI559=FALSE,AI560=FALSE,AI561=FALSE),"設定状況を選択して下さい",IF(AND(AI560=TRUE,AQ560=""),"進捗状況%を記入して下さい。",""))</f>
        <v/>
      </c>
      <c r="AU559" s="640" t="b">
        <f>IF(AU558=1,TRUE,FALSE)</f>
        <v>0</v>
      </c>
      <c r="BF559" s="617"/>
      <c r="BG559" s="639"/>
      <c r="BL559" s="615">
        <f>COUNTIF(J563:J565,"true")</f>
        <v>1</v>
      </c>
      <c r="BM559" s="615"/>
      <c r="BN559" s="615"/>
      <c r="BO559" s="615"/>
      <c r="BP559" s="615"/>
      <c r="BQ559" s="615"/>
      <c r="BR559" s="615"/>
      <c r="BS559" s="615">
        <f>COUNTIF(V563:V565,"true")</f>
        <v>1</v>
      </c>
      <c r="BT559" s="615">
        <f>COUNTIF(AI563:AI565,"true")</f>
        <v>1</v>
      </c>
      <c r="BU559" s="615"/>
      <c r="BV559" s="615"/>
      <c r="BW559" s="615"/>
      <c r="BX559" s="615">
        <f>COUNTIF(AU563:AU565,"true")</f>
        <v>0</v>
      </c>
      <c r="BY559" s="632">
        <f t="shared" ref="BY559" si="11">SUM(BL559:BX559)</f>
        <v>3</v>
      </c>
      <c r="BZ559" s="615">
        <f>SUM(BY558,BY559)</f>
        <v>7</v>
      </c>
      <c r="CK559" s="2191"/>
    </row>
    <row r="560" spans="1:89" ht="20.100000000000001" customHeight="1">
      <c r="B560" s="2192"/>
      <c r="C560" s="2193"/>
      <c r="D560" s="2193"/>
      <c r="E560" s="2193"/>
      <c r="F560" s="2193"/>
      <c r="G560" s="2193"/>
      <c r="H560" s="2193"/>
      <c r="I560" s="2194"/>
      <c r="J560" s="640" t="b">
        <f>IF(K559=2,TRUE,FALSE)</f>
        <v>0</v>
      </c>
      <c r="Q560" s="643" t="s">
        <v>230</v>
      </c>
      <c r="R560" s="2174"/>
      <c r="S560" s="2174"/>
      <c r="T560" s="643" t="s">
        <v>229</v>
      </c>
      <c r="V560" s="640" t="b">
        <f>IF(W559=2,TRUE,FALSE)</f>
        <v>0</v>
      </c>
      <c r="AD560" s="643" t="s">
        <v>230</v>
      </c>
      <c r="AE560" s="2174"/>
      <c r="AF560" s="2174"/>
      <c r="AG560" s="643" t="s">
        <v>229</v>
      </c>
      <c r="AI560" s="640" t="b">
        <f>IF(AJ559=2,TRUE,FALSE)</f>
        <v>0</v>
      </c>
      <c r="AP560" s="643" t="s">
        <v>230</v>
      </c>
      <c r="AQ560" s="2174"/>
      <c r="AR560" s="2174"/>
      <c r="AS560" s="643" t="s">
        <v>229</v>
      </c>
      <c r="AU560" s="640" t="b">
        <f>IF(AU558=2,TRUE,FALSE)</f>
        <v>1</v>
      </c>
      <c r="BF560" s="617"/>
      <c r="BG560" s="639"/>
      <c r="CK560" s="2191"/>
    </row>
    <row r="561" spans="1:89" ht="19.5" customHeight="1">
      <c r="B561" s="2222"/>
      <c r="C561" s="2223"/>
      <c r="D561" s="2223"/>
      <c r="E561" s="2223"/>
      <c r="F561" s="2223"/>
      <c r="G561" s="2223"/>
      <c r="H561" s="2223"/>
      <c r="I561" s="2224"/>
      <c r="J561" s="640" t="b">
        <f>IF(K559=3,TRUE,FALSE)</f>
        <v>0</v>
      </c>
      <c r="N561" s="642" t="str">
        <f>IF(OR(J559=TRUE,J560=TRUE),IF(AND(J563=FALSE,J564=FALSE,J565=FALSE),"実施状況↓を選択して下さい",""),"")</f>
        <v/>
      </c>
      <c r="V561" s="640" t="b">
        <f>IF(W559=3,TRUE,FALSE)</f>
        <v>0</v>
      </c>
      <c r="Z561" s="642" t="str">
        <f>IF(OR(V559=TRUE,V560=TRUE),IF(AND(V563=FALSE,V564=FALSE,V565=FALSE),"実施状況↓を選択して下さい",""),"")</f>
        <v/>
      </c>
      <c r="AI561" s="640" t="b">
        <f>IF(AJ559=3,TRUE,FALSE)</f>
        <v>0</v>
      </c>
      <c r="AM561" s="642" t="str">
        <f>IF(OR(AI559=TRUE,AI560=TRUE),IF(AND(AI563=FALSE,AI564=FALSE,AI565=FALSE),"実施状況↓を選択して下さい",""),"")</f>
        <v/>
      </c>
      <c r="AU561" s="640" t="b">
        <f>IF(AU558=3,TRUE,FALSE)</f>
        <v>0</v>
      </c>
      <c r="BF561" s="617"/>
      <c r="BG561" s="639"/>
      <c r="CK561" s="2191"/>
    </row>
    <row r="562" spans="1:89" ht="25.35" customHeight="1">
      <c r="A562" s="609"/>
      <c r="B562" s="2222"/>
      <c r="C562" s="2223"/>
      <c r="D562" s="2223"/>
      <c r="E562" s="2223"/>
      <c r="F562" s="2223"/>
      <c r="G562" s="2223"/>
      <c r="H562" s="2223"/>
      <c r="I562" s="2224"/>
      <c r="J562" s="2175" t="s">
        <v>228</v>
      </c>
      <c r="K562" s="2176"/>
      <c r="L562" s="2176"/>
      <c r="M562" s="2176"/>
      <c r="N562" s="2176"/>
      <c r="O562" s="2176"/>
      <c r="P562" s="2176"/>
      <c r="Q562" s="2176"/>
      <c r="R562" s="2176"/>
      <c r="S562" s="2176"/>
      <c r="T562" s="2176"/>
      <c r="U562" s="2177"/>
      <c r="V562" s="2175" t="s">
        <v>237</v>
      </c>
      <c r="W562" s="2176"/>
      <c r="X562" s="2176"/>
      <c r="Y562" s="2176"/>
      <c r="Z562" s="2176"/>
      <c r="AA562" s="2176"/>
      <c r="AB562" s="2176"/>
      <c r="AC562" s="2176"/>
      <c r="AD562" s="2176"/>
      <c r="AE562" s="2176"/>
      <c r="AF562" s="2176"/>
      <c r="AG562" s="2176"/>
      <c r="AH562" s="2176"/>
      <c r="AI562" s="2175" t="s">
        <v>238</v>
      </c>
      <c r="AJ562" s="2176"/>
      <c r="AK562" s="2176"/>
      <c r="AL562" s="2176"/>
      <c r="AM562" s="2176"/>
      <c r="AN562" s="2176"/>
      <c r="AO562" s="2176"/>
      <c r="AP562" s="2176"/>
      <c r="AQ562" s="2176"/>
      <c r="AR562" s="2176"/>
      <c r="AS562" s="2176"/>
      <c r="AT562" s="2177"/>
      <c r="AU562" s="644"/>
      <c r="AV562" s="760" t="str">
        <f>IF(AND($BY558&gt;0,AU559=FALSE,AU560=FALSE,AU561=FALSE),"新設に関する措置を選択して下さい","")</f>
        <v/>
      </c>
      <c r="AW562" s="637"/>
      <c r="AX562" s="637"/>
      <c r="AY562" s="637"/>
      <c r="AZ562" s="637"/>
      <c r="BA562" s="637"/>
      <c r="BB562" s="637"/>
      <c r="BC562" s="637"/>
      <c r="BD562" s="637"/>
      <c r="BE562" s="637"/>
      <c r="BF562" s="638"/>
      <c r="BG562" s="631"/>
      <c r="CK562" s="2191"/>
    </row>
    <row r="563" spans="1:89" ht="19.350000000000001" customHeight="1">
      <c r="B563" s="2222"/>
      <c r="C563" s="2223"/>
      <c r="D563" s="2223"/>
      <c r="E563" s="2223"/>
      <c r="F563" s="2223"/>
      <c r="G563" s="2223"/>
      <c r="H563" s="2223"/>
      <c r="I563" s="2224"/>
      <c r="J563" s="640" t="b">
        <f>IF(K563=1,TRUE,FALSE)</f>
        <v>1</v>
      </c>
      <c r="K563" s="758">
        <v>1</v>
      </c>
      <c r="V563" s="640" t="b">
        <f>IF(W563=1,TRUE,FALSE)</f>
        <v>1</v>
      </c>
      <c r="W563" s="758">
        <v>1</v>
      </c>
      <c r="AI563" s="640" t="b">
        <f>IF(AJ563=1,TRUE,FALSE)</f>
        <v>1</v>
      </c>
      <c r="AJ563" s="758">
        <v>1</v>
      </c>
      <c r="AU563" s="646"/>
      <c r="BF563" s="617"/>
      <c r="BG563" s="639"/>
      <c r="CK563" s="2191"/>
    </row>
    <row r="564" spans="1:89" ht="19.350000000000001" customHeight="1">
      <c r="B564" s="2222"/>
      <c r="C564" s="2223"/>
      <c r="D564" s="2223"/>
      <c r="E564" s="2223"/>
      <c r="F564" s="2223"/>
      <c r="G564" s="2223"/>
      <c r="H564" s="2223"/>
      <c r="I564" s="2224"/>
      <c r="J564" s="640" t="b">
        <f>IF(K563=2,TRUE,FALSE)</f>
        <v>0</v>
      </c>
      <c r="V564" s="640" t="b">
        <f>IF(W563=2,TRUE,FALSE)</f>
        <v>0</v>
      </c>
      <c r="AI564" s="640" t="b">
        <f>IF(AJ563=2,TRUE,FALSE)</f>
        <v>0</v>
      </c>
      <c r="AU564" s="646"/>
      <c r="BF564" s="617"/>
      <c r="BG564" s="639"/>
      <c r="CK564" s="2191"/>
    </row>
    <row r="565" spans="1:89" ht="19.350000000000001" customHeight="1" thickBot="1">
      <c r="B565" s="2257"/>
      <c r="C565" s="2258"/>
      <c r="D565" s="2258"/>
      <c r="E565" s="2258"/>
      <c r="F565" s="2258"/>
      <c r="G565" s="2258"/>
      <c r="H565" s="2258"/>
      <c r="I565" s="2259"/>
      <c r="J565" s="712" t="b">
        <f>IF(K563=3,TRUE,FALSE)</f>
        <v>0</v>
      </c>
      <c r="K565" s="583"/>
      <c r="L565" s="583"/>
      <c r="M565" s="583"/>
      <c r="N565" s="583"/>
      <c r="O565" s="583"/>
      <c r="P565" s="583"/>
      <c r="Q565" s="583"/>
      <c r="R565" s="583"/>
      <c r="S565" s="583"/>
      <c r="T565" s="583"/>
      <c r="U565" s="583"/>
      <c r="V565" s="712" t="b">
        <f>IF(W563=3,TRUE,FALSE)</f>
        <v>0</v>
      </c>
      <c r="W565" s="583"/>
      <c r="X565" s="583"/>
      <c r="Y565" s="583"/>
      <c r="Z565" s="583"/>
      <c r="AA565" s="583"/>
      <c r="AB565" s="583"/>
      <c r="AC565" s="583"/>
      <c r="AD565" s="583"/>
      <c r="AE565" s="583"/>
      <c r="AF565" s="583"/>
      <c r="AG565" s="583"/>
      <c r="AH565" s="583"/>
      <c r="AI565" s="712" t="b">
        <f>IF(AJ563=3,TRUE,FALSE)</f>
        <v>0</v>
      </c>
      <c r="AJ565" s="583"/>
      <c r="AK565" s="583"/>
      <c r="AL565" s="583"/>
      <c r="AM565" s="583"/>
      <c r="AN565" s="583"/>
      <c r="AO565" s="583"/>
      <c r="AP565" s="583"/>
      <c r="AQ565" s="583"/>
      <c r="AR565" s="583"/>
      <c r="AS565" s="583"/>
      <c r="AT565" s="583"/>
      <c r="AU565" s="689"/>
      <c r="AV565" s="583"/>
      <c r="AW565" s="583"/>
      <c r="AX565" s="583"/>
      <c r="AY565" s="583"/>
      <c r="AZ565" s="583"/>
      <c r="BA565" s="583"/>
      <c r="BB565" s="583"/>
      <c r="BC565" s="583"/>
      <c r="BD565" s="583"/>
      <c r="BE565" s="583"/>
      <c r="BF565" s="690"/>
      <c r="BG565" s="639"/>
      <c r="CK565" s="2191"/>
    </row>
    <row r="566" spans="1:89" ht="24.75" customHeight="1">
      <c r="B566" s="78"/>
      <c r="C566" s="78"/>
      <c r="D566" s="78"/>
      <c r="E566" s="78"/>
      <c r="F566" s="78"/>
      <c r="G566" s="78"/>
      <c r="H566" s="78"/>
      <c r="I566" s="78"/>
      <c r="J566" s="78"/>
      <c r="K566" s="78"/>
      <c r="L566" s="78"/>
      <c r="M566" s="78"/>
      <c r="N566" s="78"/>
      <c r="O566" s="78"/>
      <c r="P566" s="78"/>
      <c r="Q566" s="78"/>
      <c r="R566" s="78"/>
      <c r="S566" s="78"/>
      <c r="T566" s="78"/>
      <c r="U566" s="78"/>
      <c r="V566" s="78"/>
      <c r="W566" s="78"/>
      <c r="X566" s="78"/>
      <c r="Y566" s="78"/>
      <c r="Z566" s="78"/>
      <c r="AA566" s="78"/>
      <c r="AB566" s="78"/>
      <c r="AC566" s="78"/>
      <c r="AD566" s="78"/>
      <c r="AE566" s="78"/>
      <c r="AF566" s="78"/>
      <c r="AG566" s="78"/>
      <c r="AH566" s="78"/>
      <c r="AI566" s="78"/>
      <c r="AJ566" s="78"/>
      <c r="AK566" s="78"/>
      <c r="AL566" s="78"/>
      <c r="AM566" s="78"/>
      <c r="AN566" s="78"/>
      <c r="AO566" s="78"/>
      <c r="AP566" s="78"/>
      <c r="AQ566" s="78"/>
      <c r="AR566" s="78"/>
      <c r="AS566" s="78"/>
      <c r="AT566" s="78"/>
      <c r="AU566" s="78"/>
      <c r="AV566" s="78"/>
      <c r="AW566" s="78"/>
      <c r="AX566" s="78"/>
      <c r="AY566" s="78"/>
      <c r="AZ566" s="78"/>
      <c r="BA566" s="78"/>
      <c r="BB566" s="78"/>
      <c r="BC566" s="78"/>
      <c r="BD566" s="78"/>
      <c r="BE566" s="78"/>
      <c r="BF566" s="78"/>
      <c r="BG566" s="78"/>
    </row>
    <row r="567" spans="1:89" ht="24.75" customHeight="1">
      <c r="B567" s="78"/>
      <c r="C567" s="78"/>
      <c r="D567" s="78"/>
      <c r="E567" s="78"/>
      <c r="F567" s="78"/>
      <c r="G567" s="78"/>
      <c r="H567" s="78"/>
      <c r="I567" s="78"/>
      <c r="J567" s="78"/>
      <c r="K567" s="78"/>
      <c r="L567" s="78"/>
      <c r="M567" s="78"/>
      <c r="N567" s="78"/>
      <c r="O567" s="78"/>
      <c r="P567" s="78"/>
      <c r="Q567" s="78"/>
      <c r="R567" s="78"/>
      <c r="S567" s="78"/>
      <c r="T567" s="78"/>
      <c r="U567" s="78"/>
      <c r="V567" s="78"/>
      <c r="W567" s="78"/>
      <c r="X567" s="78"/>
      <c r="Y567" s="78"/>
      <c r="Z567" s="78"/>
      <c r="AA567" s="78"/>
      <c r="AB567" s="78"/>
      <c r="AC567" s="78"/>
      <c r="AD567" s="78"/>
      <c r="AE567" s="78"/>
      <c r="AF567" s="78"/>
      <c r="AG567" s="78"/>
      <c r="AH567" s="78"/>
      <c r="AI567" s="78"/>
      <c r="AJ567" s="78"/>
      <c r="AK567" s="78"/>
      <c r="AL567" s="78"/>
      <c r="AM567" s="78"/>
      <c r="AN567" s="78"/>
      <c r="AO567" s="78"/>
      <c r="AP567" s="78"/>
      <c r="AQ567" s="78"/>
      <c r="AR567" s="78"/>
      <c r="AS567" s="78"/>
      <c r="AT567" s="78"/>
      <c r="AU567" s="78"/>
      <c r="AV567" s="78"/>
      <c r="AW567" s="78"/>
      <c r="AX567" s="78"/>
      <c r="AY567" s="78"/>
      <c r="AZ567" s="78"/>
      <c r="BA567" s="78"/>
      <c r="BB567" s="78"/>
      <c r="BC567" s="78"/>
      <c r="BD567" s="78"/>
      <c r="BE567" s="78"/>
      <c r="BF567" s="78"/>
      <c r="BG567" s="78"/>
    </row>
    <row r="568" spans="1:89" ht="19.350000000000001" customHeight="1">
      <c r="B568" s="78"/>
      <c r="C568" s="152" t="s">
        <v>3769</v>
      </c>
      <c r="D568" s="78"/>
      <c r="E568" s="78"/>
      <c r="F568" s="78"/>
      <c r="G568" s="78"/>
      <c r="H568" s="78"/>
      <c r="I568" s="78"/>
      <c r="J568" s="78"/>
      <c r="K568" s="78"/>
      <c r="L568" s="78"/>
      <c r="M568" s="78"/>
      <c r="N568" s="78"/>
      <c r="O568" s="78"/>
      <c r="P568" s="78"/>
      <c r="Q568" s="78"/>
      <c r="R568" s="78"/>
      <c r="S568" s="78"/>
      <c r="T568" s="78"/>
      <c r="U568" s="78"/>
      <c r="V568" s="78"/>
      <c r="W568" s="78"/>
      <c r="X568" s="78"/>
      <c r="Y568" s="78"/>
      <c r="Z568" s="78"/>
      <c r="AA568" s="78"/>
      <c r="AB568" s="78"/>
      <c r="AC568" s="78"/>
      <c r="AD568" s="78"/>
      <c r="AE568" s="78"/>
      <c r="AF568" s="78"/>
      <c r="AG568" s="78"/>
      <c r="AH568" s="78"/>
      <c r="AI568" s="78"/>
      <c r="AJ568" s="78"/>
      <c r="AK568" s="78"/>
      <c r="AL568" s="78"/>
      <c r="AM568" s="78"/>
      <c r="AN568" s="78"/>
      <c r="AO568" s="78"/>
      <c r="AP568" s="78"/>
      <c r="AQ568" s="78"/>
      <c r="AR568" s="78"/>
      <c r="AS568" s="78"/>
      <c r="AT568" s="78"/>
      <c r="AU568" s="78"/>
      <c r="AV568" s="78"/>
      <c r="AW568" s="78"/>
      <c r="AX568" s="78"/>
      <c r="AY568" s="78"/>
      <c r="AZ568" s="78"/>
      <c r="BA568" s="78"/>
      <c r="BB568" s="78"/>
      <c r="BC568" s="78"/>
      <c r="BD568" s="78"/>
      <c r="BE568" s="78"/>
      <c r="BF568" s="78"/>
      <c r="BG568" s="78"/>
    </row>
    <row r="569" spans="1:89" ht="19.350000000000001" customHeight="1">
      <c r="B569" s="78"/>
      <c r="C569" s="152" t="s">
        <v>3770</v>
      </c>
      <c r="D569" s="78"/>
      <c r="E569" s="78"/>
      <c r="F569" s="78"/>
      <c r="G569" s="78"/>
      <c r="H569" s="78"/>
      <c r="I569" s="78"/>
      <c r="J569" s="78"/>
      <c r="K569" s="78"/>
      <c r="L569" s="78"/>
      <c r="M569" s="78"/>
      <c r="N569" s="78"/>
      <c r="O569" s="78"/>
      <c r="P569" s="78"/>
      <c r="Q569" s="78"/>
      <c r="R569" s="78"/>
      <c r="S569" s="78"/>
      <c r="T569" s="78"/>
      <c r="U569" s="78"/>
      <c r="V569" s="78"/>
      <c r="W569" s="78"/>
      <c r="X569" s="78"/>
      <c r="Y569" s="78"/>
      <c r="Z569" s="78"/>
      <c r="AA569" s="78"/>
      <c r="AB569" s="78"/>
      <c r="AC569" s="78"/>
      <c r="AD569" s="78"/>
      <c r="AE569" s="78"/>
      <c r="AF569" s="78"/>
      <c r="AG569" s="78"/>
      <c r="AH569" s="78"/>
      <c r="AI569" s="78"/>
      <c r="AJ569" s="78"/>
      <c r="AK569" s="78"/>
      <c r="AL569" s="78"/>
      <c r="AM569" s="78"/>
      <c r="AN569" s="78"/>
      <c r="AO569" s="78"/>
      <c r="AP569" s="78"/>
      <c r="AQ569" s="78"/>
      <c r="AR569" s="78"/>
      <c r="AS569" s="78"/>
      <c r="AT569" s="78"/>
      <c r="AU569" s="78"/>
      <c r="AV569" s="78"/>
      <c r="AW569" s="78"/>
      <c r="AX569" s="78"/>
      <c r="AY569" s="78"/>
      <c r="AZ569" s="78"/>
      <c r="BA569" s="78"/>
      <c r="BB569" s="78"/>
      <c r="BC569" s="78"/>
      <c r="BD569" s="78"/>
      <c r="BE569" s="78"/>
      <c r="BF569" s="78"/>
      <c r="BG569" s="78"/>
    </row>
    <row r="570" spans="1:89" ht="19.350000000000001" customHeight="1" thickBot="1">
      <c r="B570" s="78"/>
      <c r="C570" s="152" t="s">
        <v>3771</v>
      </c>
      <c r="D570" s="78"/>
      <c r="E570" s="78"/>
      <c r="F570" s="78"/>
      <c r="G570" s="78"/>
      <c r="H570" s="78"/>
      <c r="I570" s="78"/>
      <c r="J570" s="78"/>
      <c r="K570" s="78"/>
      <c r="L570" s="78"/>
      <c r="M570" s="78"/>
      <c r="N570" s="78"/>
      <c r="O570" s="78"/>
      <c r="P570" s="78"/>
      <c r="Q570" s="78"/>
      <c r="R570" s="78"/>
      <c r="S570" s="78"/>
      <c r="T570" s="78"/>
      <c r="U570" s="78"/>
      <c r="V570" s="78"/>
      <c r="W570" s="78"/>
      <c r="X570" s="78"/>
      <c r="Y570" s="78"/>
      <c r="Z570" s="78"/>
      <c r="AA570" s="78"/>
      <c r="AB570" s="78"/>
      <c r="AC570" s="78"/>
      <c r="AD570" s="78"/>
      <c r="AE570" s="78"/>
      <c r="AF570" s="78"/>
      <c r="AG570" s="78"/>
      <c r="AH570" s="78"/>
      <c r="AI570" s="78"/>
      <c r="AJ570" s="78"/>
      <c r="AK570" s="78"/>
      <c r="AL570" s="78"/>
      <c r="AM570" s="78"/>
      <c r="AN570" s="78"/>
      <c r="AO570" s="78"/>
      <c r="AP570" s="78"/>
      <c r="AQ570" s="78"/>
      <c r="AR570" s="78"/>
      <c r="AS570" s="78"/>
      <c r="AT570" s="78"/>
      <c r="AU570" s="78"/>
      <c r="AV570" s="78"/>
      <c r="AW570" s="78"/>
      <c r="AX570" s="78"/>
      <c r="AY570" s="78"/>
      <c r="AZ570" s="78"/>
      <c r="BA570" s="78"/>
      <c r="BB570" s="78"/>
      <c r="BC570" s="78"/>
      <c r="BD570" s="78"/>
      <c r="BE570" s="78"/>
      <c r="BF570" s="78"/>
      <c r="BG570" s="78"/>
    </row>
    <row r="571" spans="1:89" ht="24.75" customHeight="1">
      <c r="B571" s="2296" t="s">
        <v>3772</v>
      </c>
      <c r="C571" s="2297"/>
      <c r="D571" s="2297"/>
      <c r="E571" s="2297"/>
      <c r="F571" s="2297"/>
      <c r="G571" s="2297"/>
      <c r="H571" s="2297"/>
      <c r="I571" s="2297"/>
      <c r="J571" s="2297"/>
      <c r="K571" s="2297"/>
      <c r="L571" s="2297"/>
      <c r="M571" s="2297"/>
      <c r="N571" s="2297"/>
      <c r="O571" s="2297"/>
      <c r="P571" s="2297"/>
      <c r="Q571" s="2297"/>
      <c r="R571" s="2297"/>
      <c r="S571" s="2297"/>
      <c r="T571" s="2297"/>
      <c r="U571" s="2297"/>
      <c r="V571" s="2297"/>
      <c r="W571" s="2297"/>
      <c r="X571" s="2297"/>
      <c r="Y571" s="2297"/>
      <c r="Z571" s="2297"/>
      <c r="AA571" s="2297"/>
      <c r="AB571" s="2297"/>
      <c r="AC571" s="2297"/>
      <c r="AD571" s="2297"/>
      <c r="AE571" s="2298" t="s">
        <v>7279</v>
      </c>
      <c r="AF571" s="2299"/>
      <c r="AG571" s="2299"/>
      <c r="AH571" s="2299"/>
      <c r="AI571" s="2299"/>
      <c r="AJ571" s="2299"/>
      <c r="AK571" s="2299"/>
      <c r="AL571" s="2299"/>
      <c r="AM571" s="2299"/>
      <c r="AN571" s="2299"/>
      <c r="AO571" s="2299"/>
      <c r="AP571" s="2299"/>
      <c r="AQ571" s="2299"/>
      <c r="AR571" s="2299"/>
      <c r="AS571" s="2299"/>
      <c r="AT571" s="2299"/>
      <c r="AU571" s="2299"/>
      <c r="AV571" s="2299"/>
      <c r="AW571" s="2299"/>
      <c r="AX571" s="2299"/>
      <c r="AY571" s="2299"/>
      <c r="AZ571" s="2299"/>
      <c r="BA571" s="2299"/>
      <c r="BB571" s="2299"/>
      <c r="BC571" s="2299"/>
      <c r="BD571" s="2299"/>
      <c r="BE571" s="2299"/>
      <c r="BF571" s="2300"/>
      <c r="BG571" s="78"/>
    </row>
    <row r="572" spans="1:89" ht="24.75" customHeight="1">
      <c r="B572" s="2291" t="s">
        <v>3773</v>
      </c>
      <c r="C572" s="2292"/>
      <c r="D572" s="2292"/>
      <c r="E572" s="2292"/>
      <c r="F572" s="2292"/>
      <c r="G572" s="2292"/>
      <c r="H572" s="2292"/>
      <c r="I572" s="2292"/>
      <c r="J572" s="2292"/>
      <c r="K572" s="2292"/>
      <c r="L572" s="2292"/>
      <c r="M572" s="2292"/>
      <c r="N572" s="2292"/>
      <c r="O572" s="2292"/>
      <c r="P572" s="2292"/>
      <c r="Q572" s="2292"/>
      <c r="R572" s="2292"/>
      <c r="S572" s="2292"/>
      <c r="T572" s="2292"/>
      <c r="U572" s="2292"/>
      <c r="V572" s="2292"/>
      <c r="W572" s="2292"/>
      <c r="X572" s="2292"/>
      <c r="Y572" s="2292"/>
      <c r="Z572" s="2292"/>
      <c r="AA572" s="2292"/>
      <c r="AB572" s="2292"/>
      <c r="AC572" s="2292"/>
      <c r="AD572" s="2292"/>
      <c r="AE572" s="2293" t="s">
        <v>7280</v>
      </c>
      <c r="AF572" s="2294"/>
      <c r="AG572" s="2294"/>
      <c r="AH572" s="2294"/>
      <c r="AI572" s="2294"/>
      <c r="AJ572" s="2294"/>
      <c r="AK572" s="2294"/>
      <c r="AL572" s="2294"/>
      <c r="AM572" s="2294"/>
      <c r="AN572" s="2294"/>
      <c r="AO572" s="2294"/>
      <c r="AP572" s="2294"/>
      <c r="AQ572" s="2294"/>
      <c r="AR572" s="2294"/>
      <c r="AS572" s="2294"/>
      <c r="AT572" s="2294"/>
      <c r="AU572" s="2294"/>
      <c r="AV572" s="2294"/>
      <c r="AW572" s="2294"/>
      <c r="AX572" s="2294"/>
      <c r="AY572" s="2294"/>
      <c r="AZ572" s="2294"/>
      <c r="BA572" s="2294"/>
      <c r="BB572" s="2294"/>
      <c r="BC572" s="2294"/>
      <c r="BD572" s="2294"/>
      <c r="BE572" s="2294"/>
      <c r="BF572" s="2295"/>
      <c r="BG572" s="78"/>
    </row>
    <row r="573" spans="1:89" ht="24.75" customHeight="1">
      <c r="B573" s="2291" t="s">
        <v>3774</v>
      </c>
      <c r="C573" s="2292"/>
      <c r="D573" s="2292"/>
      <c r="E573" s="2292"/>
      <c r="F573" s="2292"/>
      <c r="G573" s="2292"/>
      <c r="H573" s="2292"/>
      <c r="I573" s="2292"/>
      <c r="J573" s="2292"/>
      <c r="K573" s="2292"/>
      <c r="L573" s="2292"/>
      <c r="M573" s="2292"/>
      <c r="N573" s="2292"/>
      <c r="O573" s="2292"/>
      <c r="P573" s="2292"/>
      <c r="Q573" s="2292"/>
      <c r="R573" s="2292"/>
      <c r="S573" s="2292"/>
      <c r="T573" s="2292"/>
      <c r="U573" s="2292"/>
      <c r="V573" s="2292"/>
      <c r="W573" s="2292"/>
      <c r="X573" s="2292"/>
      <c r="Y573" s="2292"/>
      <c r="Z573" s="2292"/>
      <c r="AA573" s="2292"/>
      <c r="AB573" s="2292"/>
      <c r="AC573" s="2292"/>
      <c r="AD573" s="2292"/>
      <c r="AE573" s="2293"/>
      <c r="AF573" s="2294"/>
      <c r="AG573" s="2294"/>
      <c r="AH573" s="2294"/>
      <c r="AI573" s="2294"/>
      <c r="AJ573" s="2294"/>
      <c r="AK573" s="2294"/>
      <c r="AL573" s="2294"/>
      <c r="AM573" s="2294"/>
      <c r="AN573" s="2294"/>
      <c r="AO573" s="2294"/>
      <c r="AP573" s="2294"/>
      <c r="AQ573" s="2294"/>
      <c r="AR573" s="2294"/>
      <c r="AS573" s="2294"/>
      <c r="AT573" s="2294"/>
      <c r="AU573" s="2294"/>
      <c r="AV573" s="2294"/>
      <c r="AW573" s="2294"/>
      <c r="AX573" s="2294"/>
      <c r="AY573" s="2294"/>
      <c r="AZ573" s="2294"/>
      <c r="BA573" s="2294"/>
      <c r="BB573" s="2294"/>
      <c r="BC573" s="2294"/>
      <c r="BD573" s="2294"/>
      <c r="BE573" s="2294"/>
      <c r="BF573" s="2295"/>
      <c r="BG573" s="78"/>
    </row>
    <row r="574" spans="1:89" ht="24.75" customHeight="1">
      <c r="B574" s="2291" t="s">
        <v>3775</v>
      </c>
      <c r="C574" s="2292"/>
      <c r="D574" s="2292"/>
      <c r="E574" s="2292"/>
      <c r="F574" s="2292"/>
      <c r="G574" s="2292"/>
      <c r="H574" s="2292"/>
      <c r="I574" s="2292"/>
      <c r="J574" s="2292"/>
      <c r="K574" s="2292"/>
      <c r="L574" s="2292"/>
      <c r="M574" s="2292"/>
      <c r="N574" s="2292"/>
      <c r="O574" s="2292"/>
      <c r="P574" s="2292"/>
      <c r="Q574" s="2292"/>
      <c r="R574" s="2292"/>
      <c r="S574" s="2292"/>
      <c r="T574" s="2292"/>
      <c r="U574" s="2292"/>
      <c r="V574" s="2292"/>
      <c r="W574" s="2292"/>
      <c r="X574" s="2292"/>
      <c r="Y574" s="2292"/>
      <c r="Z574" s="2292"/>
      <c r="AA574" s="2292"/>
      <c r="AB574" s="2292"/>
      <c r="AC574" s="2292"/>
      <c r="AD574" s="2292"/>
      <c r="AE574" s="2293"/>
      <c r="AF574" s="2294"/>
      <c r="AG574" s="2294"/>
      <c r="AH574" s="2294"/>
      <c r="AI574" s="2294"/>
      <c r="AJ574" s="2294"/>
      <c r="AK574" s="2294"/>
      <c r="AL574" s="2294"/>
      <c r="AM574" s="2294"/>
      <c r="AN574" s="2294"/>
      <c r="AO574" s="2294"/>
      <c r="AP574" s="2294"/>
      <c r="AQ574" s="2294"/>
      <c r="AR574" s="2294"/>
      <c r="AS574" s="2294"/>
      <c r="AT574" s="2294"/>
      <c r="AU574" s="2294"/>
      <c r="AV574" s="2294"/>
      <c r="AW574" s="2294"/>
      <c r="AX574" s="2294"/>
      <c r="AY574" s="2294"/>
      <c r="AZ574" s="2294"/>
      <c r="BA574" s="2294"/>
      <c r="BB574" s="2294"/>
      <c r="BC574" s="2294"/>
      <c r="BD574" s="2294"/>
      <c r="BE574" s="2294"/>
      <c r="BF574" s="2295"/>
      <c r="BG574" s="78"/>
    </row>
    <row r="575" spans="1:89" ht="24.75" customHeight="1">
      <c r="B575" s="2291" t="s">
        <v>3776</v>
      </c>
      <c r="C575" s="2292"/>
      <c r="D575" s="2292"/>
      <c r="E575" s="2292"/>
      <c r="F575" s="2292"/>
      <c r="G575" s="2292"/>
      <c r="H575" s="2292"/>
      <c r="I575" s="2292"/>
      <c r="J575" s="2292"/>
      <c r="K575" s="2292"/>
      <c r="L575" s="2292"/>
      <c r="M575" s="2292"/>
      <c r="N575" s="2292"/>
      <c r="O575" s="2292"/>
      <c r="P575" s="2292"/>
      <c r="Q575" s="2292"/>
      <c r="R575" s="2292"/>
      <c r="S575" s="2292"/>
      <c r="T575" s="2292"/>
      <c r="U575" s="2292"/>
      <c r="V575" s="2292"/>
      <c r="W575" s="2292"/>
      <c r="X575" s="2292"/>
      <c r="Y575" s="2292"/>
      <c r="Z575" s="2292"/>
      <c r="AA575" s="2292"/>
      <c r="AB575" s="2292"/>
      <c r="AC575" s="2292"/>
      <c r="AD575" s="2292"/>
      <c r="AE575" s="2293"/>
      <c r="AF575" s="2294"/>
      <c r="AG575" s="2294"/>
      <c r="AH575" s="2294"/>
      <c r="AI575" s="2294"/>
      <c r="AJ575" s="2294"/>
      <c r="AK575" s="2294"/>
      <c r="AL575" s="2294"/>
      <c r="AM575" s="2294"/>
      <c r="AN575" s="2294"/>
      <c r="AO575" s="2294"/>
      <c r="AP575" s="2294"/>
      <c r="AQ575" s="2294"/>
      <c r="AR575" s="2294"/>
      <c r="AS575" s="2294"/>
      <c r="AT575" s="2294"/>
      <c r="AU575" s="2294"/>
      <c r="AV575" s="2294"/>
      <c r="AW575" s="2294"/>
      <c r="AX575" s="2294"/>
      <c r="AY575" s="2294"/>
      <c r="AZ575" s="2294"/>
      <c r="BA575" s="2294"/>
      <c r="BB575" s="2294"/>
      <c r="BC575" s="2294"/>
      <c r="BD575" s="2294"/>
      <c r="BE575" s="2294"/>
      <c r="BF575" s="2295"/>
      <c r="BG575" s="78"/>
    </row>
    <row r="576" spans="1:89" ht="24.75" customHeight="1">
      <c r="B576" s="2291" t="s">
        <v>3777</v>
      </c>
      <c r="C576" s="2292"/>
      <c r="D576" s="2292"/>
      <c r="E576" s="2292"/>
      <c r="F576" s="2292"/>
      <c r="G576" s="2292"/>
      <c r="H576" s="2292"/>
      <c r="I576" s="2292"/>
      <c r="J576" s="2292"/>
      <c r="K576" s="2292"/>
      <c r="L576" s="2292"/>
      <c r="M576" s="2292"/>
      <c r="N576" s="2292"/>
      <c r="O576" s="2292"/>
      <c r="P576" s="2292"/>
      <c r="Q576" s="2292"/>
      <c r="R576" s="2292"/>
      <c r="S576" s="2292"/>
      <c r="T576" s="2292"/>
      <c r="U576" s="2292"/>
      <c r="V576" s="2292"/>
      <c r="W576" s="2292"/>
      <c r="X576" s="2292"/>
      <c r="Y576" s="2292"/>
      <c r="Z576" s="2292"/>
      <c r="AA576" s="2292"/>
      <c r="AB576" s="2292"/>
      <c r="AC576" s="2292"/>
      <c r="AD576" s="2292"/>
      <c r="AE576" s="2293"/>
      <c r="AF576" s="2294"/>
      <c r="AG576" s="2294"/>
      <c r="AH576" s="2294"/>
      <c r="AI576" s="2294"/>
      <c r="AJ576" s="2294"/>
      <c r="AK576" s="2294"/>
      <c r="AL576" s="2294"/>
      <c r="AM576" s="2294"/>
      <c r="AN576" s="2294"/>
      <c r="AO576" s="2294"/>
      <c r="AP576" s="2294"/>
      <c r="AQ576" s="2294"/>
      <c r="AR576" s="2294"/>
      <c r="AS576" s="2294"/>
      <c r="AT576" s="2294"/>
      <c r="AU576" s="2294"/>
      <c r="AV576" s="2294"/>
      <c r="AW576" s="2294"/>
      <c r="AX576" s="2294"/>
      <c r="AY576" s="2294"/>
      <c r="AZ576" s="2294"/>
      <c r="BA576" s="2294"/>
      <c r="BB576" s="2294"/>
      <c r="BC576" s="2294"/>
      <c r="BD576" s="2294"/>
      <c r="BE576" s="2294"/>
      <c r="BF576" s="2295"/>
      <c r="BG576" s="78"/>
    </row>
    <row r="577" spans="2:59" ht="24.75" customHeight="1">
      <c r="B577" s="2291" t="s">
        <v>3778</v>
      </c>
      <c r="C577" s="2292"/>
      <c r="D577" s="2292"/>
      <c r="E577" s="2292"/>
      <c r="F577" s="2292"/>
      <c r="G577" s="2292"/>
      <c r="H577" s="2292"/>
      <c r="I577" s="2292"/>
      <c r="J577" s="2292"/>
      <c r="K577" s="2292"/>
      <c r="L577" s="2292"/>
      <c r="M577" s="2292"/>
      <c r="N577" s="2292"/>
      <c r="O577" s="2292"/>
      <c r="P577" s="2292"/>
      <c r="Q577" s="2292"/>
      <c r="R577" s="2292"/>
      <c r="S577" s="2292"/>
      <c r="T577" s="2292"/>
      <c r="U577" s="2292"/>
      <c r="V577" s="2292"/>
      <c r="W577" s="2292"/>
      <c r="X577" s="2292"/>
      <c r="Y577" s="2292"/>
      <c r="Z577" s="2292"/>
      <c r="AA577" s="2292"/>
      <c r="AB577" s="2292"/>
      <c r="AC577" s="2292"/>
      <c r="AD577" s="2292"/>
      <c r="AE577" s="2293"/>
      <c r="AF577" s="2294"/>
      <c r="AG577" s="2294"/>
      <c r="AH577" s="2294"/>
      <c r="AI577" s="2294"/>
      <c r="AJ577" s="2294"/>
      <c r="AK577" s="2294"/>
      <c r="AL577" s="2294"/>
      <c r="AM577" s="2294"/>
      <c r="AN577" s="2294"/>
      <c r="AO577" s="2294"/>
      <c r="AP577" s="2294"/>
      <c r="AQ577" s="2294"/>
      <c r="AR577" s="2294"/>
      <c r="AS577" s="2294"/>
      <c r="AT577" s="2294"/>
      <c r="AU577" s="2294"/>
      <c r="AV577" s="2294"/>
      <c r="AW577" s="2294"/>
      <c r="AX577" s="2294"/>
      <c r="AY577" s="2294"/>
      <c r="AZ577" s="2294"/>
      <c r="BA577" s="2294"/>
      <c r="BB577" s="2294"/>
      <c r="BC577" s="2294"/>
      <c r="BD577" s="2294"/>
      <c r="BE577" s="2294"/>
      <c r="BF577" s="2295"/>
      <c r="BG577" s="78"/>
    </row>
    <row r="578" spans="2:59" ht="24.75" customHeight="1">
      <c r="B578" s="2291" t="s">
        <v>3779</v>
      </c>
      <c r="C578" s="2292"/>
      <c r="D578" s="2292"/>
      <c r="E578" s="2292"/>
      <c r="F578" s="2292"/>
      <c r="G578" s="2292"/>
      <c r="H578" s="2292"/>
      <c r="I578" s="2292"/>
      <c r="J578" s="2292"/>
      <c r="K578" s="2292"/>
      <c r="L578" s="2292"/>
      <c r="M578" s="2292"/>
      <c r="N578" s="2292"/>
      <c r="O578" s="2292"/>
      <c r="P578" s="2292"/>
      <c r="Q578" s="2292"/>
      <c r="R578" s="2292"/>
      <c r="S578" s="2292"/>
      <c r="T578" s="2292"/>
      <c r="U578" s="2292"/>
      <c r="V578" s="2292"/>
      <c r="W578" s="2292"/>
      <c r="X578" s="2292"/>
      <c r="Y578" s="2292"/>
      <c r="Z578" s="2292"/>
      <c r="AA578" s="2292"/>
      <c r="AB578" s="2292"/>
      <c r="AC578" s="2292"/>
      <c r="AD578" s="2292"/>
      <c r="AE578" s="2303"/>
      <c r="AF578" s="2304"/>
      <c r="AG578" s="2304"/>
      <c r="AH578" s="2304"/>
      <c r="AI578" s="2304"/>
      <c r="AJ578" s="2304"/>
      <c r="AK578" s="2304"/>
      <c r="AL578" s="2304"/>
      <c r="AM578" s="2304"/>
      <c r="AN578" s="2304"/>
      <c r="AO578" s="2304"/>
      <c r="AP578" s="2304"/>
      <c r="AQ578" s="2304"/>
      <c r="AR578" s="2304"/>
      <c r="AS578" s="2304"/>
      <c r="AT578" s="2304"/>
      <c r="AU578" s="2304"/>
      <c r="AV578" s="2304"/>
      <c r="AW578" s="2304"/>
      <c r="AX578" s="2304"/>
      <c r="AY578" s="2304"/>
      <c r="AZ578" s="2304"/>
      <c r="BA578" s="2304"/>
      <c r="BB578" s="2304"/>
      <c r="BC578" s="2304"/>
      <c r="BD578" s="2304"/>
      <c r="BE578" s="2304"/>
      <c r="BF578" s="2305"/>
      <c r="BG578" s="78"/>
    </row>
    <row r="579" spans="2:59" ht="24.75" customHeight="1">
      <c r="B579" s="2291"/>
      <c r="C579" s="2292" t="s">
        <v>3780</v>
      </c>
      <c r="D579" s="2292"/>
      <c r="E579" s="2292"/>
      <c r="F579" s="2292"/>
      <c r="G579" s="2292"/>
      <c r="H579" s="2292"/>
      <c r="I579" s="2292"/>
      <c r="J579" s="2292"/>
      <c r="K579" s="2292"/>
      <c r="L579" s="2292"/>
      <c r="M579" s="2292"/>
      <c r="N579" s="2292"/>
      <c r="O579" s="2292"/>
      <c r="P579" s="2292"/>
      <c r="Q579" s="2292"/>
      <c r="R579" s="2292"/>
      <c r="S579" s="2292"/>
      <c r="T579" s="2292"/>
      <c r="U579" s="2292"/>
      <c r="V579" s="2292"/>
      <c r="W579" s="2292"/>
      <c r="X579" s="2292"/>
      <c r="Y579" s="2292"/>
      <c r="Z579" s="2292"/>
      <c r="AA579" s="2292"/>
      <c r="AB579" s="2292"/>
      <c r="AC579" s="2292"/>
      <c r="AD579" s="2292"/>
      <c r="AE579" s="2301"/>
      <c r="AF579" s="2301"/>
      <c r="AG579" s="2301"/>
      <c r="AH579" s="2301"/>
      <c r="AI579" s="2301"/>
      <c r="AJ579" s="2301"/>
      <c r="AK579" s="2301"/>
      <c r="AL579" s="2301"/>
      <c r="AM579" s="2301"/>
      <c r="AN579" s="2301"/>
      <c r="AO579" s="2301"/>
      <c r="AP579" s="2301"/>
      <c r="AQ579" s="2301"/>
      <c r="AR579" s="2301"/>
      <c r="AS579" s="2301"/>
      <c r="AT579" s="2301"/>
      <c r="AU579" s="2301"/>
      <c r="AV579" s="2301"/>
      <c r="AW579" s="2301"/>
      <c r="AX579" s="2301"/>
      <c r="AY579" s="2301"/>
      <c r="AZ579" s="2301"/>
      <c r="BA579" s="2301"/>
      <c r="BB579" s="2301"/>
      <c r="BC579" s="2301"/>
      <c r="BD579" s="2301"/>
      <c r="BE579" s="2301"/>
      <c r="BF579" s="2302"/>
      <c r="BG579" s="78"/>
    </row>
    <row r="580" spans="2:59" ht="24.75" customHeight="1">
      <c r="B580" s="2291"/>
      <c r="C580" s="2292" t="s">
        <v>3781</v>
      </c>
      <c r="D580" s="2292"/>
      <c r="E580" s="2292"/>
      <c r="F580" s="2292"/>
      <c r="G580" s="2292"/>
      <c r="H580" s="2292"/>
      <c r="I580" s="2292"/>
      <c r="J580" s="2292"/>
      <c r="K580" s="2292"/>
      <c r="L580" s="2292"/>
      <c r="M580" s="2292"/>
      <c r="N580" s="2292"/>
      <c r="O580" s="2292"/>
      <c r="P580" s="2292"/>
      <c r="Q580" s="2292"/>
      <c r="R580" s="2292"/>
      <c r="S580" s="2292"/>
      <c r="T580" s="2292"/>
      <c r="U580" s="2292"/>
      <c r="V580" s="2292"/>
      <c r="W580" s="2292"/>
      <c r="X580" s="2292"/>
      <c r="Y580" s="2292"/>
      <c r="Z580" s="2292"/>
      <c r="AA580" s="2292"/>
      <c r="AB580" s="2292"/>
      <c r="AC580" s="2292"/>
      <c r="AD580" s="2292"/>
      <c r="AE580" s="2301"/>
      <c r="AF580" s="2301"/>
      <c r="AG580" s="2301"/>
      <c r="AH580" s="2301"/>
      <c r="AI580" s="2301"/>
      <c r="AJ580" s="2301"/>
      <c r="AK580" s="2301"/>
      <c r="AL580" s="2301"/>
      <c r="AM580" s="2301"/>
      <c r="AN580" s="2301"/>
      <c r="AO580" s="2301"/>
      <c r="AP580" s="2301"/>
      <c r="AQ580" s="2301"/>
      <c r="AR580" s="2301"/>
      <c r="AS580" s="2301"/>
      <c r="AT580" s="2301"/>
      <c r="AU580" s="2301"/>
      <c r="AV580" s="2301"/>
      <c r="AW580" s="2301"/>
      <c r="AX580" s="2301"/>
      <c r="AY580" s="2301"/>
      <c r="AZ580" s="2301"/>
      <c r="BA580" s="2301"/>
      <c r="BB580" s="2301"/>
      <c r="BC580" s="2301"/>
      <c r="BD580" s="2301"/>
      <c r="BE580" s="2301"/>
      <c r="BF580" s="2302"/>
      <c r="BG580" s="78"/>
    </row>
    <row r="581" spans="2:59" ht="24.75" customHeight="1">
      <c r="B581" s="2291"/>
      <c r="C581" s="2292" t="s">
        <v>3782</v>
      </c>
      <c r="D581" s="2292"/>
      <c r="E581" s="2292"/>
      <c r="F581" s="2292"/>
      <c r="G581" s="2292"/>
      <c r="H581" s="2292"/>
      <c r="I581" s="2292"/>
      <c r="J581" s="2292"/>
      <c r="K581" s="2292"/>
      <c r="L581" s="2292"/>
      <c r="M581" s="2292"/>
      <c r="N581" s="2292"/>
      <c r="O581" s="2292"/>
      <c r="P581" s="2292"/>
      <c r="Q581" s="2292"/>
      <c r="R581" s="2292"/>
      <c r="S581" s="2292"/>
      <c r="T581" s="2292"/>
      <c r="U581" s="2292"/>
      <c r="V581" s="2292"/>
      <c r="W581" s="2292"/>
      <c r="X581" s="2292"/>
      <c r="Y581" s="2292"/>
      <c r="Z581" s="2292"/>
      <c r="AA581" s="2292"/>
      <c r="AB581" s="2292"/>
      <c r="AC581" s="2292"/>
      <c r="AD581" s="2292"/>
      <c r="AE581" s="2301"/>
      <c r="AF581" s="2301"/>
      <c r="AG581" s="2301"/>
      <c r="AH581" s="2301"/>
      <c r="AI581" s="2301"/>
      <c r="AJ581" s="2301"/>
      <c r="AK581" s="2301"/>
      <c r="AL581" s="2301"/>
      <c r="AM581" s="2301"/>
      <c r="AN581" s="2301"/>
      <c r="AO581" s="2301"/>
      <c r="AP581" s="2301"/>
      <c r="AQ581" s="2301"/>
      <c r="AR581" s="2301"/>
      <c r="AS581" s="2301"/>
      <c r="AT581" s="2301"/>
      <c r="AU581" s="2301"/>
      <c r="AV581" s="2301"/>
      <c r="AW581" s="2301"/>
      <c r="AX581" s="2301"/>
      <c r="AY581" s="2301"/>
      <c r="AZ581" s="2301"/>
      <c r="BA581" s="2301"/>
      <c r="BB581" s="2301"/>
      <c r="BC581" s="2301"/>
      <c r="BD581" s="2301"/>
      <c r="BE581" s="2301"/>
      <c r="BF581" s="2302"/>
      <c r="BG581" s="78"/>
    </row>
    <row r="582" spans="2:59" ht="24.75" customHeight="1">
      <c r="B582" s="2291" t="s">
        <v>3783</v>
      </c>
      <c r="C582" s="2292"/>
      <c r="D582" s="2292"/>
      <c r="E582" s="2292"/>
      <c r="F582" s="2292"/>
      <c r="G582" s="2292"/>
      <c r="H582" s="2292"/>
      <c r="I582" s="2292"/>
      <c r="J582" s="2292"/>
      <c r="K582" s="2292"/>
      <c r="L582" s="2292"/>
      <c r="M582" s="2292"/>
      <c r="N582" s="2292"/>
      <c r="O582" s="2292"/>
      <c r="P582" s="2292"/>
      <c r="Q582" s="2292"/>
      <c r="R582" s="2292"/>
      <c r="S582" s="2292"/>
      <c r="T582" s="2292"/>
      <c r="U582" s="2292"/>
      <c r="V582" s="2292"/>
      <c r="W582" s="2292"/>
      <c r="X582" s="2292"/>
      <c r="Y582" s="2292"/>
      <c r="Z582" s="2292"/>
      <c r="AA582" s="2292"/>
      <c r="AB582" s="2292"/>
      <c r="AC582" s="2292"/>
      <c r="AD582" s="2292"/>
      <c r="AE582" s="887" t="b">
        <f>IF(AF582=1, TRUE, IF(AF582=2, FALSE, ""))</f>
        <v>0</v>
      </c>
      <c r="AF582" s="888">
        <v>2</v>
      </c>
      <c r="AG582" s="889"/>
      <c r="AH582" s="889"/>
      <c r="AI582" s="889"/>
      <c r="AJ582" s="889"/>
      <c r="AK582" s="889"/>
      <c r="AL582" s="889"/>
      <c r="AM582" s="889"/>
      <c r="AN582" s="889"/>
      <c r="AO582" s="889"/>
      <c r="AP582" s="889"/>
      <c r="AQ582" s="889"/>
      <c r="AR582" s="889"/>
      <c r="AS582" s="889"/>
      <c r="AT582" s="889"/>
      <c r="AU582" s="889"/>
      <c r="AV582" s="889"/>
      <c r="AW582" s="889"/>
      <c r="AX582" s="889"/>
      <c r="AY582" s="889"/>
      <c r="AZ582" s="889"/>
      <c r="BA582" s="889"/>
      <c r="BB582" s="889"/>
      <c r="BC582" s="889"/>
      <c r="BD582" s="889"/>
      <c r="BE582" s="889"/>
      <c r="BF582" s="890"/>
      <c r="BG582" s="78"/>
    </row>
    <row r="583" spans="2:59" ht="24.75" customHeight="1">
      <c r="B583" s="2291" t="s">
        <v>3784</v>
      </c>
      <c r="C583" s="2292"/>
      <c r="D583" s="2292"/>
      <c r="E583" s="2292"/>
      <c r="F583" s="2292"/>
      <c r="G583" s="2292"/>
      <c r="H583" s="2292"/>
      <c r="I583" s="2292"/>
      <c r="J583" s="2292"/>
      <c r="K583" s="2292"/>
      <c r="L583" s="2292"/>
      <c r="M583" s="2292"/>
      <c r="N583" s="2292"/>
      <c r="O583" s="2292"/>
      <c r="P583" s="2292"/>
      <c r="Q583" s="2292"/>
      <c r="R583" s="2292"/>
      <c r="S583" s="2292"/>
      <c r="T583" s="2292"/>
      <c r="U583" s="2292"/>
      <c r="V583" s="2292"/>
      <c r="W583" s="2292"/>
      <c r="X583" s="2292"/>
      <c r="Y583" s="2292"/>
      <c r="Z583" s="2292"/>
      <c r="AA583" s="2292"/>
      <c r="AB583" s="2292"/>
      <c r="AC583" s="2292"/>
      <c r="AD583" s="2292"/>
      <c r="AE583" s="2293"/>
      <c r="AF583" s="2294"/>
      <c r="AG583" s="2294"/>
      <c r="AH583" s="2294"/>
      <c r="AI583" s="2294"/>
      <c r="AJ583" s="2294"/>
      <c r="AK583" s="2294"/>
      <c r="AL583" s="2294"/>
      <c r="AM583" s="2294"/>
      <c r="AN583" s="2294"/>
      <c r="AO583" s="2294"/>
      <c r="AP583" s="2294"/>
      <c r="AQ583" s="2294"/>
      <c r="AR583" s="2294"/>
      <c r="AS583" s="2294"/>
      <c r="AT583" s="2294"/>
      <c r="AU583" s="2294"/>
      <c r="AV583" s="2294"/>
      <c r="AW583" s="2294"/>
      <c r="AX583" s="2294"/>
      <c r="AY583" s="2294"/>
      <c r="AZ583" s="2294"/>
      <c r="BA583" s="2294"/>
      <c r="BB583" s="2294"/>
      <c r="BC583" s="2294"/>
      <c r="BD583" s="2294"/>
      <c r="BE583" s="2294"/>
      <c r="BF583" s="2295"/>
      <c r="BG583" s="78"/>
    </row>
    <row r="584" spans="2:59" ht="24.75" customHeight="1">
      <c r="B584" s="2291" t="s">
        <v>3785</v>
      </c>
      <c r="C584" s="2292"/>
      <c r="D584" s="2292"/>
      <c r="E584" s="2292"/>
      <c r="F584" s="2292"/>
      <c r="G584" s="2292"/>
      <c r="H584" s="2292"/>
      <c r="I584" s="2292"/>
      <c r="J584" s="2292"/>
      <c r="K584" s="2292"/>
      <c r="L584" s="2292"/>
      <c r="M584" s="2292"/>
      <c r="N584" s="2292"/>
      <c r="O584" s="2292"/>
      <c r="P584" s="2292"/>
      <c r="Q584" s="2292"/>
      <c r="R584" s="2292"/>
      <c r="S584" s="2292"/>
      <c r="T584" s="2292"/>
      <c r="U584" s="2292"/>
      <c r="V584" s="2292"/>
      <c r="W584" s="2292"/>
      <c r="X584" s="2292"/>
      <c r="Y584" s="2292"/>
      <c r="Z584" s="2292"/>
      <c r="AA584" s="2292"/>
      <c r="AB584" s="2292"/>
      <c r="AC584" s="2292"/>
      <c r="AD584" s="2292"/>
      <c r="AE584" s="2303"/>
      <c r="AF584" s="2304"/>
      <c r="AG584" s="2304"/>
      <c r="AH584" s="2304"/>
      <c r="AI584" s="2304"/>
      <c r="AJ584" s="2304"/>
      <c r="AK584" s="2304"/>
      <c r="AL584" s="2304"/>
      <c r="AM584" s="2304"/>
      <c r="AN584" s="2304"/>
      <c r="AO584" s="2304"/>
      <c r="AP584" s="2304"/>
      <c r="AQ584" s="2304"/>
      <c r="AR584" s="2304"/>
      <c r="AS584" s="2304"/>
      <c r="AT584" s="2304"/>
      <c r="AU584" s="2304"/>
      <c r="AV584" s="2304"/>
      <c r="AW584" s="2304"/>
      <c r="AX584" s="2304"/>
      <c r="AY584" s="2304"/>
      <c r="AZ584" s="2304"/>
      <c r="BA584" s="2304"/>
      <c r="BB584" s="2304"/>
      <c r="BC584" s="2304"/>
      <c r="BD584" s="2304"/>
      <c r="BE584" s="2304"/>
      <c r="BF584" s="2305"/>
      <c r="BG584" s="78"/>
    </row>
    <row r="585" spans="2:59" ht="30" customHeight="1">
      <c r="B585" s="2291"/>
      <c r="C585" s="2307" t="s">
        <v>3786</v>
      </c>
      <c r="D585" s="2307"/>
      <c r="E585" s="2307"/>
      <c r="F585" s="2307"/>
      <c r="G585" s="2307"/>
      <c r="H585" s="2307"/>
      <c r="I585" s="2307"/>
      <c r="J585" s="2307"/>
      <c r="K585" s="2307"/>
      <c r="L585" s="2307"/>
      <c r="M585" s="2307"/>
      <c r="N585" s="2307"/>
      <c r="O585" s="2307"/>
      <c r="P585" s="2307"/>
      <c r="Q585" s="2307"/>
      <c r="R585" s="2307"/>
      <c r="S585" s="2307"/>
      <c r="T585" s="2307"/>
      <c r="U585" s="2307"/>
      <c r="V585" s="2307"/>
      <c r="W585" s="2307"/>
      <c r="X585" s="2307"/>
      <c r="Y585" s="2307"/>
      <c r="Z585" s="2307"/>
      <c r="AA585" s="2307"/>
      <c r="AB585" s="2307"/>
      <c r="AC585" s="2307"/>
      <c r="AD585" s="2307"/>
      <c r="AE585" s="2293"/>
      <c r="AF585" s="2294"/>
      <c r="AG585" s="2294"/>
      <c r="AH585" s="2294"/>
      <c r="AI585" s="2294"/>
      <c r="AJ585" s="2294"/>
      <c r="AK585" s="2294"/>
      <c r="AL585" s="2294"/>
      <c r="AM585" s="2294"/>
      <c r="AN585" s="2294"/>
      <c r="AO585" s="2294"/>
      <c r="AP585" s="2294"/>
      <c r="AQ585" s="2294"/>
      <c r="AR585" s="2294"/>
      <c r="AS585" s="2294"/>
      <c r="AT585" s="2294"/>
      <c r="AU585" s="2294"/>
      <c r="AV585" s="2294"/>
      <c r="AW585" s="2294"/>
      <c r="AX585" s="2294"/>
      <c r="AY585" s="2294"/>
      <c r="AZ585" s="2294"/>
      <c r="BA585" s="2294"/>
      <c r="BB585" s="2294"/>
      <c r="BC585" s="2294"/>
      <c r="BD585" s="2294"/>
      <c r="BE585" s="2294"/>
      <c r="BF585" s="2295"/>
      <c r="BG585" s="78"/>
    </row>
    <row r="586" spans="2:59" ht="24.75" customHeight="1">
      <c r="B586" s="2291"/>
      <c r="C586" s="2306" t="s">
        <v>3787</v>
      </c>
      <c r="D586" s="2292"/>
      <c r="E586" s="2292"/>
      <c r="F586" s="2292"/>
      <c r="G586" s="2292"/>
      <c r="H586" s="2292"/>
      <c r="I586" s="2292"/>
      <c r="J586" s="2292"/>
      <c r="K586" s="2292"/>
      <c r="L586" s="2292"/>
      <c r="M586" s="2292"/>
      <c r="N586" s="2292"/>
      <c r="O586" s="2292"/>
      <c r="P586" s="2292"/>
      <c r="Q586" s="2292"/>
      <c r="R586" s="2292"/>
      <c r="S586" s="2292"/>
      <c r="T586" s="2292"/>
      <c r="U586" s="2292"/>
      <c r="V586" s="2292"/>
      <c r="W586" s="2292"/>
      <c r="X586" s="2292"/>
      <c r="Y586" s="2292"/>
      <c r="Z586" s="2292"/>
      <c r="AA586" s="2292"/>
      <c r="AB586" s="2292"/>
      <c r="AC586" s="2292"/>
      <c r="AD586" s="2292"/>
      <c r="AE586" s="2293"/>
      <c r="AF586" s="2294"/>
      <c r="AG586" s="2294"/>
      <c r="AH586" s="2294"/>
      <c r="AI586" s="2294"/>
      <c r="AJ586" s="2294"/>
      <c r="AK586" s="2294"/>
      <c r="AL586" s="2294"/>
      <c r="AM586" s="2294"/>
      <c r="AN586" s="2294"/>
      <c r="AO586" s="2294"/>
      <c r="AP586" s="2294"/>
      <c r="AQ586" s="2294"/>
      <c r="AR586" s="2294"/>
      <c r="AS586" s="2294"/>
      <c r="AT586" s="2294"/>
      <c r="AU586" s="2294"/>
      <c r="AV586" s="2294"/>
      <c r="AW586" s="2294"/>
      <c r="AX586" s="2294"/>
      <c r="AY586" s="2294"/>
      <c r="AZ586" s="2294"/>
      <c r="BA586" s="2294"/>
      <c r="BB586" s="2294"/>
      <c r="BC586" s="2294"/>
      <c r="BD586" s="2294"/>
      <c r="BE586" s="2294"/>
      <c r="BF586" s="2295"/>
      <c r="BG586" s="78"/>
    </row>
    <row r="587" spans="2:59" ht="24.75" customHeight="1">
      <c r="B587" s="2291"/>
      <c r="C587" s="967"/>
      <c r="D587" s="2292" t="s">
        <v>3788</v>
      </c>
      <c r="E587" s="2292"/>
      <c r="F587" s="2292"/>
      <c r="G587" s="2292"/>
      <c r="H587" s="2292"/>
      <c r="I587" s="2292"/>
      <c r="J587" s="2292"/>
      <c r="K587" s="2292"/>
      <c r="L587" s="2292"/>
      <c r="M587" s="2292"/>
      <c r="N587" s="2292"/>
      <c r="O587" s="2292"/>
      <c r="P587" s="2292"/>
      <c r="Q587" s="2292"/>
      <c r="R587" s="2292"/>
      <c r="S587" s="2292"/>
      <c r="T587" s="2292"/>
      <c r="U587" s="2292"/>
      <c r="V587" s="2292"/>
      <c r="W587" s="2292"/>
      <c r="X587" s="2292"/>
      <c r="Y587" s="2292"/>
      <c r="Z587" s="2292"/>
      <c r="AA587" s="2292"/>
      <c r="AB587" s="2292"/>
      <c r="AC587" s="2292"/>
      <c r="AD587" s="2292"/>
      <c r="AE587" s="2293"/>
      <c r="AF587" s="2294"/>
      <c r="AG587" s="2294"/>
      <c r="AH587" s="2294"/>
      <c r="AI587" s="2294"/>
      <c r="AJ587" s="2294"/>
      <c r="AK587" s="2294"/>
      <c r="AL587" s="2294"/>
      <c r="AM587" s="2294"/>
      <c r="AN587" s="2294"/>
      <c r="AO587" s="2294"/>
      <c r="AP587" s="2294"/>
      <c r="AQ587" s="2294"/>
      <c r="AR587" s="2294"/>
      <c r="AS587" s="2294"/>
      <c r="AT587" s="2294"/>
      <c r="AU587" s="2294"/>
      <c r="AV587" s="2294"/>
      <c r="AW587" s="2294"/>
      <c r="AX587" s="2294"/>
      <c r="AY587" s="2294"/>
      <c r="AZ587" s="2294"/>
      <c r="BA587" s="2294"/>
      <c r="BB587" s="2294"/>
      <c r="BC587" s="2294"/>
      <c r="BD587" s="2294"/>
      <c r="BE587" s="2294"/>
      <c r="BF587" s="2295"/>
      <c r="BG587" s="78"/>
    </row>
    <row r="588" spans="2:59" ht="24.75" customHeight="1">
      <c r="B588" s="2291"/>
      <c r="C588" s="2292" t="s">
        <v>3789</v>
      </c>
      <c r="D588" s="2292"/>
      <c r="E588" s="2292"/>
      <c r="F588" s="2292"/>
      <c r="G588" s="2292"/>
      <c r="H588" s="2292"/>
      <c r="I588" s="2292"/>
      <c r="J588" s="2292"/>
      <c r="K588" s="2292"/>
      <c r="L588" s="2292"/>
      <c r="M588" s="2292"/>
      <c r="N588" s="2292"/>
      <c r="O588" s="2292"/>
      <c r="P588" s="2292"/>
      <c r="Q588" s="2292"/>
      <c r="R588" s="2292"/>
      <c r="S588" s="2292"/>
      <c r="T588" s="2292"/>
      <c r="U588" s="2292"/>
      <c r="V588" s="2292"/>
      <c r="W588" s="2292"/>
      <c r="X588" s="2292"/>
      <c r="Y588" s="2292"/>
      <c r="Z588" s="2292"/>
      <c r="AA588" s="2292"/>
      <c r="AB588" s="2292"/>
      <c r="AC588" s="2292"/>
      <c r="AD588" s="2292"/>
      <c r="AE588" s="2293"/>
      <c r="AF588" s="2294"/>
      <c r="AG588" s="2294"/>
      <c r="AH588" s="2294"/>
      <c r="AI588" s="2294"/>
      <c r="AJ588" s="2294"/>
      <c r="AK588" s="2294"/>
      <c r="AL588" s="2294"/>
      <c r="AM588" s="2294"/>
      <c r="AN588" s="2294"/>
      <c r="AO588" s="2294"/>
      <c r="AP588" s="2294"/>
      <c r="AQ588" s="2294"/>
      <c r="AR588" s="2294"/>
      <c r="AS588" s="2294"/>
      <c r="AT588" s="2294"/>
      <c r="AU588" s="2294"/>
      <c r="AV588" s="2294"/>
      <c r="AW588" s="2294"/>
      <c r="AX588" s="2294"/>
      <c r="AY588" s="2294"/>
      <c r="AZ588" s="2294"/>
      <c r="BA588" s="2294"/>
      <c r="BB588" s="2294"/>
      <c r="BC588" s="2294"/>
      <c r="BD588" s="2294"/>
      <c r="BE588" s="2294"/>
      <c r="BF588" s="2295"/>
      <c r="BG588" s="78"/>
    </row>
    <row r="589" spans="2:59" ht="24.75" customHeight="1">
      <c r="B589" s="2291"/>
      <c r="C589" s="2292" t="s">
        <v>3790</v>
      </c>
      <c r="D589" s="2292"/>
      <c r="E589" s="2292"/>
      <c r="F589" s="2292"/>
      <c r="G589" s="2292"/>
      <c r="H589" s="2292"/>
      <c r="I589" s="2292"/>
      <c r="J589" s="2292"/>
      <c r="K589" s="2292"/>
      <c r="L589" s="2292"/>
      <c r="M589" s="2292"/>
      <c r="N589" s="2292"/>
      <c r="O589" s="2292"/>
      <c r="P589" s="2292"/>
      <c r="Q589" s="2292"/>
      <c r="R589" s="2292"/>
      <c r="S589" s="2292"/>
      <c r="T589" s="2292"/>
      <c r="U589" s="2292"/>
      <c r="V589" s="2292"/>
      <c r="W589" s="2292"/>
      <c r="X589" s="2292"/>
      <c r="Y589" s="2292"/>
      <c r="Z589" s="2292"/>
      <c r="AA589" s="2292"/>
      <c r="AB589" s="2292"/>
      <c r="AC589" s="2292"/>
      <c r="AD589" s="2292"/>
      <c r="AE589" s="2293"/>
      <c r="AF589" s="2294"/>
      <c r="AG589" s="2294"/>
      <c r="AH589" s="2294"/>
      <c r="AI589" s="2294"/>
      <c r="AJ589" s="2294"/>
      <c r="AK589" s="2294"/>
      <c r="AL589" s="2294"/>
      <c r="AM589" s="2294"/>
      <c r="AN589" s="2294"/>
      <c r="AO589" s="2294"/>
      <c r="AP589" s="2294"/>
      <c r="AQ589" s="2294"/>
      <c r="AR589" s="2294"/>
      <c r="AS589" s="2294"/>
      <c r="AT589" s="2294"/>
      <c r="AU589" s="2294"/>
      <c r="AV589" s="2294"/>
      <c r="AW589" s="2294"/>
      <c r="AX589" s="2294"/>
      <c r="AY589" s="2294"/>
      <c r="AZ589" s="2294"/>
      <c r="BA589" s="2294"/>
      <c r="BB589" s="2294"/>
      <c r="BC589" s="2294"/>
      <c r="BD589" s="2294"/>
      <c r="BE589" s="2294"/>
      <c r="BF589" s="2295"/>
      <c r="BG589" s="78"/>
    </row>
    <row r="590" spans="2:59" ht="24.75" customHeight="1">
      <c r="B590" s="2291"/>
      <c r="C590" s="2306" t="s">
        <v>3791</v>
      </c>
      <c r="D590" s="2292"/>
      <c r="E590" s="2292"/>
      <c r="F590" s="2292"/>
      <c r="G590" s="2292"/>
      <c r="H590" s="2292"/>
      <c r="I590" s="2292"/>
      <c r="J590" s="2292"/>
      <c r="K590" s="2292"/>
      <c r="L590" s="2292"/>
      <c r="M590" s="2292"/>
      <c r="N590" s="2292"/>
      <c r="O590" s="2292"/>
      <c r="P590" s="2292"/>
      <c r="Q590" s="2292"/>
      <c r="R590" s="2292"/>
      <c r="S590" s="2292"/>
      <c r="T590" s="2292"/>
      <c r="U590" s="2292"/>
      <c r="V590" s="2292"/>
      <c r="W590" s="2292"/>
      <c r="X590" s="2292"/>
      <c r="Y590" s="2292"/>
      <c r="Z590" s="2292"/>
      <c r="AA590" s="2292"/>
      <c r="AB590" s="2292"/>
      <c r="AC590" s="2292"/>
      <c r="AD590" s="2292"/>
      <c r="AE590" s="2293"/>
      <c r="AF590" s="2294"/>
      <c r="AG590" s="2294"/>
      <c r="AH590" s="2294"/>
      <c r="AI590" s="2294"/>
      <c r="AJ590" s="2294"/>
      <c r="AK590" s="2294"/>
      <c r="AL590" s="2294"/>
      <c r="AM590" s="2294"/>
      <c r="AN590" s="2294"/>
      <c r="AO590" s="2294"/>
      <c r="AP590" s="2294"/>
      <c r="AQ590" s="2294"/>
      <c r="AR590" s="2294"/>
      <c r="AS590" s="2294"/>
      <c r="AT590" s="2294"/>
      <c r="AU590" s="2294"/>
      <c r="AV590" s="2294"/>
      <c r="AW590" s="2294"/>
      <c r="AX590" s="2294"/>
      <c r="AY590" s="2294"/>
      <c r="AZ590" s="2294"/>
      <c r="BA590" s="2294"/>
      <c r="BB590" s="2294"/>
      <c r="BC590" s="2294"/>
      <c r="BD590" s="2294"/>
      <c r="BE590" s="2294"/>
      <c r="BF590" s="2295"/>
      <c r="BG590" s="78"/>
    </row>
    <row r="591" spans="2:59" ht="24.75" customHeight="1">
      <c r="B591" s="2291"/>
      <c r="C591" s="967"/>
      <c r="D591" s="2292" t="s">
        <v>3792</v>
      </c>
      <c r="E591" s="2292"/>
      <c r="F591" s="2292"/>
      <c r="G591" s="2292"/>
      <c r="H591" s="2292"/>
      <c r="I591" s="2292"/>
      <c r="J591" s="2292"/>
      <c r="K591" s="2292"/>
      <c r="L591" s="2292"/>
      <c r="M591" s="2292"/>
      <c r="N591" s="2292"/>
      <c r="O591" s="2292"/>
      <c r="P591" s="2292"/>
      <c r="Q591" s="2292"/>
      <c r="R591" s="2292"/>
      <c r="S591" s="2292"/>
      <c r="T591" s="2292"/>
      <c r="U591" s="2292"/>
      <c r="V591" s="2292"/>
      <c r="W591" s="2292"/>
      <c r="X591" s="2292"/>
      <c r="Y591" s="2292"/>
      <c r="Z591" s="2292"/>
      <c r="AA591" s="2292"/>
      <c r="AB591" s="2292"/>
      <c r="AC591" s="2292"/>
      <c r="AD591" s="2292"/>
      <c r="AE591" s="2293"/>
      <c r="AF591" s="2294"/>
      <c r="AG591" s="2294"/>
      <c r="AH591" s="2294"/>
      <c r="AI591" s="2294"/>
      <c r="AJ591" s="2294"/>
      <c r="AK591" s="2294"/>
      <c r="AL591" s="2294"/>
      <c r="AM591" s="2294"/>
      <c r="AN591" s="2294"/>
      <c r="AO591" s="2294"/>
      <c r="AP591" s="2294"/>
      <c r="AQ591" s="2294"/>
      <c r="AR591" s="2294"/>
      <c r="AS591" s="2294"/>
      <c r="AT591" s="2294"/>
      <c r="AU591" s="2294"/>
      <c r="AV591" s="2294"/>
      <c r="AW591" s="2294"/>
      <c r="AX591" s="2294"/>
      <c r="AY591" s="2294"/>
      <c r="AZ591" s="2294"/>
      <c r="BA591" s="2294"/>
      <c r="BB591" s="2294"/>
      <c r="BC591" s="2294"/>
      <c r="BD591" s="2294"/>
      <c r="BE591" s="2294"/>
      <c r="BF591" s="2295"/>
      <c r="BG591" s="78"/>
    </row>
    <row r="592" spans="2:59" ht="24.75" customHeight="1">
      <c r="B592" s="2291"/>
      <c r="C592" s="2292" t="s">
        <v>3793</v>
      </c>
      <c r="D592" s="2292"/>
      <c r="E592" s="2292"/>
      <c r="F592" s="2292"/>
      <c r="G592" s="2292"/>
      <c r="H592" s="2292"/>
      <c r="I592" s="2292"/>
      <c r="J592" s="2292"/>
      <c r="K592" s="2292"/>
      <c r="L592" s="2292"/>
      <c r="M592" s="2292"/>
      <c r="N592" s="2292"/>
      <c r="O592" s="2292"/>
      <c r="P592" s="2292"/>
      <c r="Q592" s="2292"/>
      <c r="R592" s="2292"/>
      <c r="S592" s="2292"/>
      <c r="T592" s="2292"/>
      <c r="U592" s="2292"/>
      <c r="V592" s="2292"/>
      <c r="W592" s="2292"/>
      <c r="X592" s="2292"/>
      <c r="Y592" s="2292"/>
      <c r="Z592" s="2292"/>
      <c r="AA592" s="2292"/>
      <c r="AB592" s="2292"/>
      <c r="AC592" s="2292"/>
      <c r="AD592" s="2292"/>
      <c r="AE592" s="2293"/>
      <c r="AF592" s="2294"/>
      <c r="AG592" s="2294"/>
      <c r="AH592" s="2294"/>
      <c r="AI592" s="2294"/>
      <c r="AJ592" s="2294"/>
      <c r="AK592" s="2294"/>
      <c r="AL592" s="2294"/>
      <c r="AM592" s="2294"/>
      <c r="AN592" s="2294"/>
      <c r="AO592" s="2294"/>
      <c r="AP592" s="2294"/>
      <c r="AQ592" s="2294"/>
      <c r="AR592" s="2294"/>
      <c r="AS592" s="2294"/>
      <c r="AT592" s="2294"/>
      <c r="AU592" s="2294"/>
      <c r="AV592" s="2294"/>
      <c r="AW592" s="2294"/>
      <c r="AX592" s="2294"/>
      <c r="AY592" s="2294"/>
      <c r="AZ592" s="2294"/>
      <c r="BA592" s="2294"/>
      <c r="BB592" s="2294"/>
      <c r="BC592" s="2294"/>
      <c r="BD592" s="2294"/>
      <c r="BE592" s="2294"/>
      <c r="BF592" s="2295"/>
      <c r="BG592" s="78"/>
    </row>
    <row r="593" spans="1:59" ht="24.75" customHeight="1" thickBot="1">
      <c r="B593" s="2309" t="s">
        <v>3794</v>
      </c>
      <c r="C593" s="2310"/>
      <c r="D593" s="2310"/>
      <c r="E593" s="2310"/>
      <c r="F593" s="2310"/>
      <c r="G593" s="2310"/>
      <c r="H593" s="2310"/>
      <c r="I593" s="2310"/>
      <c r="J593" s="2310"/>
      <c r="K593" s="2310"/>
      <c r="L593" s="2310"/>
      <c r="M593" s="2310"/>
      <c r="N593" s="2310"/>
      <c r="O593" s="2310"/>
      <c r="P593" s="2310"/>
      <c r="Q593" s="2310"/>
      <c r="R593" s="2310"/>
      <c r="S593" s="2310"/>
      <c r="T593" s="2310"/>
      <c r="U593" s="2310"/>
      <c r="V593" s="2310"/>
      <c r="W593" s="2310"/>
      <c r="X593" s="2310"/>
      <c r="Y593" s="2310"/>
      <c r="Z593" s="2310"/>
      <c r="AA593" s="2310"/>
      <c r="AB593" s="2310"/>
      <c r="AC593" s="2310"/>
      <c r="AD593" s="2310"/>
      <c r="AE593" s="2311"/>
      <c r="AF593" s="2312"/>
      <c r="AG593" s="2312"/>
      <c r="AH593" s="2312"/>
      <c r="AI593" s="2312"/>
      <c r="AJ593" s="2312"/>
      <c r="AK593" s="2312"/>
      <c r="AL593" s="2312"/>
      <c r="AM593" s="2312"/>
      <c r="AN593" s="2312"/>
      <c r="AO593" s="2312"/>
      <c r="AP593" s="2312"/>
      <c r="AQ593" s="2312"/>
      <c r="AR593" s="2312"/>
      <c r="AS593" s="2312"/>
      <c r="AT593" s="2312"/>
      <c r="AU593" s="2312"/>
      <c r="AV593" s="2312"/>
      <c r="AW593" s="2312"/>
      <c r="AX593" s="2312"/>
      <c r="AY593" s="2312"/>
      <c r="AZ593" s="2312"/>
      <c r="BA593" s="2312"/>
      <c r="BB593" s="2312"/>
      <c r="BC593" s="2312"/>
      <c r="BD593" s="2312"/>
      <c r="BE593" s="2312"/>
      <c r="BF593" s="2313"/>
      <c r="BG593" s="78"/>
    </row>
    <row r="594" spans="1:59" ht="19.350000000000001" customHeight="1">
      <c r="B594" s="78"/>
      <c r="C594" s="152" t="s">
        <v>3795</v>
      </c>
      <c r="D594" s="78"/>
      <c r="E594" s="78"/>
      <c r="F594" s="78"/>
      <c r="G594" s="78" t="s">
        <v>3796</v>
      </c>
      <c r="H594" s="78"/>
      <c r="I594" s="78"/>
      <c r="J594" s="78"/>
      <c r="K594" s="78"/>
      <c r="L594" s="78"/>
      <c r="M594" s="78"/>
      <c r="N594" s="78"/>
      <c r="O594" s="78"/>
      <c r="P594" s="78"/>
      <c r="Q594" s="78"/>
      <c r="R594" s="78"/>
      <c r="S594" s="78"/>
      <c r="T594" s="78"/>
      <c r="U594" s="78"/>
      <c r="V594" s="78"/>
      <c r="W594" s="78"/>
      <c r="X594" s="78"/>
      <c r="Y594" s="78"/>
      <c r="Z594" s="78"/>
      <c r="AA594" s="78"/>
      <c r="AB594" s="78"/>
      <c r="AC594" s="78"/>
      <c r="AD594" s="78"/>
      <c r="AE594" s="78"/>
      <c r="AF594" s="78"/>
      <c r="AG594" s="78"/>
      <c r="AH594" s="78"/>
      <c r="AI594" s="78"/>
      <c r="AJ594" s="78"/>
      <c r="AK594" s="78"/>
      <c r="AL594" s="78"/>
      <c r="AM594" s="78"/>
      <c r="AN594" s="78"/>
      <c r="AO594" s="78"/>
      <c r="AP594" s="78"/>
      <c r="AQ594" s="78"/>
      <c r="AR594" s="78"/>
      <c r="AS594" s="78"/>
      <c r="AT594" s="78"/>
      <c r="AU594" s="78"/>
      <c r="AV594" s="78"/>
      <c r="AW594" s="78"/>
      <c r="AX594" s="78"/>
      <c r="AY594" s="78"/>
      <c r="AZ594" s="78"/>
      <c r="BA594" s="78"/>
      <c r="BB594" s="78"/>
      <c r="BC594" s="78"/>
      <c r="BD594" s="78"/>
      <c r="BE594" s="78"/>
      <c r="BF594" s="78"/>
      <c r="BG594" s="78"/>
    </row>
    <row r="595" spans="1:59" ht="19.350000000000001" customHeight="1">
      <c r="B595" s="78"/>
      <c r="C595" s="152"/>
      <c r="D595" s="78"/>
      <c r="E595" s="78"/>
      <c r="F595" s="78"/>
      <c r="G595" s="78" t="s">
        <v>3797</v>
      </c>
      <c r="H595" s="78"/>
      <c r="I595" s="78"/>
      <c r="J595" s="78"/>
      <c r="K595" s="78"/>
      <c r="L595" s="78"/>
      <c r="M595" s="78"/>
      <c r="N595" s="78"/>
      <c r="O595" s="78"/>
      <c r="P595" s="78"/>
      <c r="Q595" s="78"/>
      <c r="R595" s="78"/>
      <c r="S595" s="78"/>
      <c r="T595" s="78"/>
      <c r="U595" s="78"/>
      <c r="V595" s="78"/>
      <c r="W595" s="78"/>
      <c r="X595" s="78"/>
      <c r="Y595" s="78"/>
      <c r="Z595" s="78"/>
      <c r="AA595" s="78"/>
      <c r="AB595" s="78"/>
      <c r="AC595" s="78"/>
      <c r="AD595" s="78"/>
      <c r="AE595" s="78"/>
      <c r="AF595" s="78"/>
      <c r="AG595" s="78"/>
      <c r="AH595" s="78"/>
      <c r="AI595" s="78"/>
      <c r="AJ595" s="78"/>
      <c r="AK595" s="78"/>
      <c r="AL595" s="78"/>
      <c r="AM595" s="78"/>
      <c r="AN595" s="78"/>
      <c r="AO595" s="78"/>
      <c r="AP595" s="78"/>
      <c r="AQ595" s="78"/>
      <c r="AR595" s="78"/>
      <c r="AS595" s="78"/>
      <c r="AT595" s="78"/>
      <c r="AU595" s="78"/>
      <c r="AV595" s="78"/>
      <c r="AW595" s="78"/>
      <c r="AX595" s="78"/>
      <c r="AY595" s="78"/>
      <c r="AZ595" s="78"/>
      <c r="BA595" s="78"/>
      <c r="BB595" s="78"/>
      <c r="BC595" s="78"/>
      <c r="BD595" s="78"/>
      <c r="BE595" s="78"/>
      <c r="BF595" s="78"/>
      <c r="BG595" s="78"/>
    </row>
    <row r="596" spans="1:59" ht="19.350000000000001" customHeight="1">
      <c r="B596" s="78"/>
      <c r="C596" s="152"/>
      <c r="D596" s="78"/>
      <c r="E596" s="78"/>
      <c r="F596" s="78"/>
      <c r="G596" s="78" t="s">
        <v>3798</v>
      </c>
      <c r="H596" s="78"/>
      <c r="I596" s="78"/>
      <c r="J596" s="78"/>
      <c r="K596" s="78"/>
      <c r="L596" s="78"/>
      <c r="M596" s="78"/>
      <c r="N596" s="78"/>
      <c r="O596" s="78"/>
      <c r="P596" s="78"/>
      <c r="Q596" s="78"/>
      <c r="R596" s="78"/>
      <c r="S596" s="78"/>
      <c r="T596" s="78"/>
      <c r="U596" s="78"/>
      <c r="V596" s="78"/>
      <c r="W596" s="78"/>
      <c r="X596" s="78"/>
      <c r="Y596" s="78"/>
      <c r="Z596" s="78"/>
      <c r="AA596" s="78"/>
      <c r="AB596" s="78"/>
      <c r="AC596" s="78"/>
      <c r="AD596" s="78"/>
      <c r="AE596" s="78"/>
      <c r="AF596" s="78"/>
      <c r="AG596" s="78"/>
      <c r="AH596" s="78"/>
      <c r="AI596" s="78"/>
      <c r="AJ596" s="78"/>
      <c r="AK596" s="78"/>
      <c r="AL596" s="78"/>
      <c r="AM596" s="78"/>
      <c r="AN596" s="78"/>
      <c r="AO596" s="78"/>
      <c r="AP596" s="78"/>
      <c r="AQ596" s="78"/>
      <c r="AR596" s="78"/>
      <c r="AS596" s="78"/>
      <c r="AT596" s="78"/>
      <c r="AU596" s="78"/>
      <c r="AV596" s="78"/>
      <c r="AW596" s="78"/>
      <c r="AX596" s="78"/>
      <c r="AY596" s="78"/>
      <c r="AZ596" s="78"/>
      <c r="BA596" s="78"/>
      <c r="BB596" s="78"/>
      <c r="BC596" s="78"/>
      <c r="BD596" s="78"/>
      <c r="BE596" s="78"/>
      <c r="BF596" s="78"/>
      <c r="BG596" s="78"/>
    </row>
    <row r="597" spans="1:59" ht="19.350000000000001" customHeight="1">
      <c r="B597" s="78"/>
      <c r="C597" s="152"/>
      <c r="D597" s="78"/>
      <c r="E597" s="78"/>
      <c r="F597" s="78"/>
      <c r="G597" s="78" t="s">
        <v>3799</v>
      </c>
      <c r="H597" s="78"/>
      <c r="I597" s="78"/>
      <c r="J597" s="78"/>
      <c r="K597" s="78"/>
      <c r="L597" s="78"/>
      <c r="M597" s="78"/>
      <c r="N597" s="78"/>
      <c r="O597" s="78"/>
      <c r="P597" s="78"/>
      <c r="Q597" s="78"/>
      <c r="R597" s="78"/>
      <c r="S597" s="78"/>
      <c r="T597" s="78"/>
      <c r="U597" s="78"/>
      <c r="V597" s="78"/>
      <c r="W597" s="78"/>
      <c r="X597" s="78"/>
      <c r="Y597" s="78"/>
      <c r="Z597" s="78"/>
      <c r="AA597" s="78"/>
      <c r="AB597" s="78"/>
      <c r="AC597" s="78"/>
      <c r="AD597" s="78"/>
      <c r="AE597" s="78"/>
      <c r="AF597" s="78"/>
      <c r="AG597" s="78"/>
      <c r="AH597" s="78"/>
      <c r="AI597" s="78"/>
      <c r="AJ597" s="78"/>
      <c r="AK597" s="78"/>
      <c r="AL597" s="78"/>
      <c r="AM597" s="78"/>
      <c r="AN597" s="78"/>
      <c r="AO597" s="78"/>
      <c r="AP597" s="78"/>
      <c r="AQ597" s="78"/>
      <c r="AR597" s="78"/>
      <c r="AS597" s="78"/>
      <c r="AT597" s="78"/>
      <c r="AU597" s="78"/>
      <c r="AV597" s="78"/>
      <c r="AW597" s="78"/>
      <c r="AX597" s="78"/>
      <c r="AY597" s="78"/>
      <c r="AZ597" s="78"/>
      <c r="BA597" s="78"/>
      <c r="BB597" s="78"/>
      <c r="BC597" s="78"/>
      <c r="BD597" s="78"/>
      <c r="BE597" s="78"/>
      <c r="BF597" s="78"/>
      <c r="BG597" s="78"/>
    </row>
    <row r="598" spans="1:59" ht="19.350000000000001" customHeight="1">
      <c r="B598" s="78"/>
      <c r="C598" s="152"/>
      <c r="D598" s="78"/>
      <c r="E598" s="78"/>
      <c r="F598" s="78"/>
      <c r="G598" s="78" t="s">
        <v>3800</v>
      </c>
      <c r="H598" s="78"/>
      <c r="I598" s="78"/>
      <c r="J598" s="78"/>
      <c r="K598" s="78"/>
      <c r="L598" s="78"/>
      <c r="M598" s="78"/>
      <c r="N598" s="78"/>
      <c r="O598" s="78"/>
      <c r="P598" s="78"/>
      <c r="Q598" s="78"/>
      <c r="R598" s="78"/>
      <c r="S598" s="78"/>
      <c r="T598" s="78"/>
      <c r="U598" s="78"/>
      <c r="V598" s="78"/>
      <c r="W598" s="78"/>
      <c r="X598" s="78"/>
      <c r="Y598" s="78"/>
      <c r="Z598" s="78"/>
      <c r="AA598" s="78"/>
      <c r="AB598" s="78"/>
      <c r="AC598" s="78"/>
      <c r="AD598" s="78"/>
      <c r="AE598" s="78"/>
      <c r="AF598" s="78"/>
      <c r="AG598" s="78"/>
      <c r="AH598" s="78"/>
      <c r="AI598" s="78"/>
      <c r="AJ598" s="78"/>
      <c r="AK598" s="78"/>
      <c r="AL598" s="78"/>
      <c r="AM598" s="78"/>
      <c r="AN598" s="78"/>
      <c r="AO598" s="78"/>
      <c r="AP598" s="78"/>
      <c r="AQ598" s="78"/>
      <c r="AR598" s="78"/>
      <c r="AS598" s="78"/>
      <c r="AT598" s="78"/>
      <c r="AU598" s="78"/>
      <c r="AV598" s="78"/>
      <c r="AW598" s="78"/>
      <c r="AX598" s="78"/>
      <c r="AY598" s="78"/>
      <c r="AZ598" s="78"/>
      <c r="BA598" s="78"/>
      <c r="BB598" s="78"/>
      <c r="BC598" s="78"/>
      <c r="BD598" s="78"/>
      <c r="BE598" s="78"/>
      <c r="BF598" s="78"/>
      <c r="BG598" s="78"/>
    </row>
    <row r="599" spans="1:59" ht="19.350000000000001" customHeight="1">
      <c r="B599" s="78"/>
      <c r="C599" s="152"/>
      <c r="D599" s="78"/>
      <c r="E599" s="78"/>
      <c r="F599" s="78"/>
      <c r="G599" s="78" t="s">
        <v>3801</v>
      </c>
      <c r="H599" s="78"/>
      <c r="I599" s="78"/>
      <c r="J599" s="78"/>
      <c r="K599" s="78"/>
      <c r="L599" s="78"/>
      <c r="M599" s="78"/>
      <c r="N599" s="78"/>
      <c r="O599" s="78"/>
      <c r="P599" s="78"/>
      <c r="Q599" s="78"/>
      <c r="R599" s="78"/>
      <c r="S599" s="78"/>
      <c r="T599" s="78"/>
      <c r="U599" s="78"/>
      <c r="V599" s="78"/>
      <c r="W599" s="78"/>
      <c r="X599" s="78"/>
      <c r="Y599" s="78"/>
      <c r="Z599" s="78"/>
      <c r="AA599" s="78"/>
      <c r="AB599" s="78"/>
      <c r="AC599" s="78"/>
      <c r="AD599" s="78"/>
      <c r="AE599" s="78"/>
      <c r="AF599" s="78"/>
      <c r="AG599" s="78"/>
      <c r="AH599" s="78"/>
      <c r="AI599" s="78"/>
      <c r="AJ599" s="78"/>
      <c r="AK599" s="78"/>
      <c r="AL599" s="78"/>
      <c r="AM599" s="78"/>
      <c r="AN599" s="78"/>
      <c r="AO599" s="78"/>
      <c r="AP599" s="78"/>
      <c r="AQ599" s="78"/>
      <c r="AR599" s="78"/>
      <c r="AS599" s="78"/>
      <c r="AT599" s="78"/>
      <c r="AU599" s="78"/>
      <c r="AV599" s="78"/>
      <c r="AW599" s="78"/>
      <c r="AX599" s="78"/>
      <c r="AY599" s="78"/>
      <c r="AZ599" s="78"/>
      <c r="BA599" s="78"/>
      <c r="BB599" s="78"/>
      <c r="BC599" s="78"/>
      <c r="BD599" s="78"/>
      <c r="BE599" s="78"/>
      <c r="BF599" s="78"/>
      <c r="BG599" s="78"/>
    </row>
    <row r="600" spans="1:59" ht="19.350000000000001" customHeight="1">
      <c r="B600" s="78"/>
      <c r="C600" s="152"/>
      <c r="D600" s="78"/>
      <c r="E600" s="78"/>
      <c r="F600" s="78"/>
      <c r="G600" s="78" t="s">
        <v>3802</v>
      </c>
      <c r="H600" s="78"/>
      <c r="I600" s="78"/>
      <c r="J600" s="78"/>
      <c r="K600" s="78"/>
      <c r="L600" s="78"/>
      <c r="M600" s="78"/>
      <c r="N600" s="78"/>
      <c r="O600" s="78"/>
      <c r="P600" s="78"/>
      <c r="Q600" s="78"/>
      <c r="R600" s="78"/>
      <c r="S600" s="78"/>
      <c r="T600" s="78"/>
      <c r="U600" s="78"/>
      <c r="V600" s="78"/>
      <c r="W600" s="78"/>
      <c r="X600" s="78"/>
      <c r="Y600" s="78"/>
      <c r="Z600" s="78"/>
      <c r="AA600" s="78"/>
      <c r="AB600" s="78"/>
      <c r="AC600" s="78"/>
      <c r="AD600" s="78"/>
      <c r="AE600" s="78"/>
      <c r="AF600" s="78"/>
      <c r="AG600" s="78"/>
      <c r="AH600" s="78"/>
      <c r="AI600" s="78"/>
      <c r="AJ600" s="78"/>
      <c r="AK600" s="78"/>
      <c r="AL600" s="78"/>
      <c r="AM600" s="78"/>
      <c r="AN600" s="78"/>
      <c r="AO600" s="78"/>
      <c r="AP600" s="78"/>
      <c r="AQ600" s="78"/>
      <c r="AR600" s="78"/>
      <c r="AS600" s="78"/>
      <c r="AT600" s="78"/>
      <c r="AU600" s="78"/>
      <c r="AV600" s="78"/>
      <c r="AW600" s="78"/>
      <c r="AX600" s="78"/>
      <c r="AY600" s="78"/>
      <c r="AZ600" s="78"/>
      <c r="BA600" s="78"/>
      <c r="BB600" s="78"/>
      <c r="BC600" s="78"/>
      <c r="BD600" s="78"/>
      <c r="BE600" s="78"/>
      <c r="BF600" s="78"/>
      <c r="BG600" s="78"/>
    </row>
    <row r="601" spans="1:59" ht="19.350000000000001" customHeight="1">
      <c r="B601" s="78"/>
      <c r="C601" s="152"/>
      <c r="D601" s="78"/>
      <c r="E601" s="78"/>
      <c r="F601" s="78"/>
      <c r="G601" s="78" t="s">
        <v>3803</v>
      </c>
      <c r="H601" s="78"/>
      <c r="I601" s="78"/>
      <c r="J601" s="78"/>
      <c r="K601" s="78"/>
      <c r="L601" s="78"/>
      <c r="M601" s="78"/>
      <c r="N601" s="78"/>
      <c r="O601" s="78"/>
      <c r="P601" s="78"/>
      <c r="Q601" s="78"/>
      <c r="R601" s="78"/>
      <c r="S601" s="78"/>
      <c r="T601" s="78"/>
      <c r="U601" s="78"/>
      <c r="V601" s="78"/>
      <c r="W601" s="78"/>
      <c r="X601" s="78"/>
      <c r="Y601" s="78"/>
      <c r="Z601" s="78"/>
      <c r="AA601" s="78"/>
      <c r="AB601" s="78"/>
      <c r="AC601" s="78"/>
      <c r="AD601" s="78"/>
      <c r="AE601" s="78"/>
      <c r="AF601" s="78"/>
      <c r="AG601" s="78"/>
      <c r="AH601" s="78"/>
      <c r="AI601" s="78"/>
      <c r="AJ601" s="78"/>
      <c r="AK601" s="78"/>
      <c r="AL601" s="78"/>
      <c r="AM601" s="78"/>
      <c r="AN601" s="78"/>
      <c r="AO601" s="78"/>
      <c r="AP601" s="78"/>
      <c r="AQ601" s="78"/>
      <c r="AR601" s="78"/>
      <c r="AS601" s="78"/>
      <c r="AT601" s="78"/>
      <c r="AU601" s="78"/>
      <c r="AV601" s="78"/>
      <c r="AW601" s="78"/>
      <c r="AX601" s="78"/>
      <c r="AY601" s="78"/>
      <c r="AZ601" s="78"/>
      <c r="BA601" s="78"/>
      <c r="BB601" s="78"/>
      <c r="BC601" s="78"/>
      <c r="BD601" s="78"/>
      <c r="BE601" s="78"/>
      <c r="BF601" s="78"/>
      <c r="BG601" s="78"/>
    </row>
    <row r="602" spans="1:59" ht="24.75" customHeight="1">
      <c r="B602" s="78"/>
      <c r="C602" s="78"/>
      <c r="D602" s="78"/>
      <c r="E602" s="78"/>
      <c r="F602" s="78"/>
      <c r="G602" s="78"/>
      <c r="H602" s="78"/>
      <c r="I602" s="78"/>
      <c r="J602" s="78"/>
      <c r="K602" s="78"/>
      <c r="L602" s="78"/>
      <c r="M602" s="78"/>
      <c r="N602" s="78"/>
      <c r="O602" s="78"/>
      <c r="P602" s="78"/>
      <c r="Q602" s="78"/>
      <c r="R602" s="78"/>
      <c r="S602" s="78"/>
      <c r="T602" s="78"/>
      <c r="U602" s="78"/>
      <c r="V602" s="78"/>
      <c r="W602" s="78"/>
      <c r="X602" s="78"/>
      <c r="Y602" s="78"/>
      <c r="Z602" s="78"/>
      <c r="AA602" s="78"/>
      <c r="AB602" s="78"/>
      <c r="AC602" s="78"/>
      <c r="AD602" s="78"/>
      <c r="AE602" s="78"/>
      <c r="AF602" s="78"/>
      <c r="AG602" s="78"/>
      <c r="AH602" s="78"/>
      <c r="AI602" s="78"/>
      <c r="AJ602" s="78"/>
      <c r="AK602" s="78"/>
      <c r="AL602" s="78"/>
      <c r="AM602" s="78"/>
      <c r="AN602" s="78"/>
      <c r="AO602" s="78"/>
      <c r="AP602" s="78"/>
      <c r="AQ602" s="78"/>
      <c r="AR602" s="78"/>
      <c r="AS602" s="78"/>
      <c r="AT602" s="78"/>
      <c r="AU602" s="78"/>
      <c r="AV602" s="78"/>
      <c r="AW602" s="78"/>
      <c r="AX602" s="78"/>
      <c r="AY602" s="78"/>
      <c r="AZ602" s="78"/>
      <c r="BA602" s="78"/>
      <c r="BB602" s="78"/>
      <c r="BC602" s="78"/>
      <c r="BD602" s="78"/>
      <c r="BE602" s="78"/>
      <c r="BF602" s="78"/>
      <c r="BG602" s="78"/>
    </row>
    <row r="603" spans="1:59" ht="24.75" customHeight="1">
      <c r="B603" s="78"/>
      <c r="C603" s="78"/>
      <c r="D603" s="78"/>
      <c r="E603" s="78"/>
      <c r="F603" s="78"/>
      <c r="G603" s="78"/>
      <c r="H603" s="78"/>
      <c r="I603" s="78"/>
      <c r="J603" s="78"/>
      <c r="K603" s="78"/>
      <c r="L603" s="78"/>
      <c r="M603" s="78"/>
      <c r="N603" s="78"/>
      <c r="O603" s="78"/>
      <c r="P603" s="78"/>
      <c r="Q603" s="78"/>
      <c r="R603" s="78"/>
      <c r="S603" s="78"/>
      <c r="T603" s="78"/>
      <c r="U603" s="78"/>
      <c r="V603" s="78"/>
      <c r="W603" s="78"/>
      <c r="X603" s="78"/>
      <c r="Y603" s="78"/>
      <c r="Z603" s="78"/>
      <c r="AA603" s="78"/>
      <c r="AB603" s="78"/>
      <c r="AC603" s="78"/>
      <c r="AD603" s="78"/>
      <c r="AE603" s="78"/>
      <c r="AF603" s="78"/>
      <c r="AG603" s="78"/>
      <c r="AH603" s="78"/>
      <c r="AI603" s="78"/>
      <c r="AJ603" s="78"/>
      <c r="AK603" s="78"/>
      <c r="AL603" s="78"/>
      <c r="AM603" s="78"/>
      <c r="AN603" s="78"/>
      <c r="AO603" s="78"/>
      <c r="AP603" s="78"/>
      <c r="AQ603" s="78"/>
      <c r="AR603" s="78"/>
      <c r="AS603" s="78"/>
      <c r="AT603" s="78"/>
      <c r="AU603" s="78"/>
      <c r="AV603" s="78"/>
      <c r="AW603" s="78"/>
      <c r="AX603" s="78"/>
      <c r="AY603" s="78"/>
      <c r="AZ603" s="78"/>
      <c r="BA603" s="78"/>
      <c r="BB603" s="78"/>
      <c r="BC603" s="78"/>
      <c r="BD603" s="78"/>
      <c r="BE603" s="78"/>
      <c r="BF603" s="78"/>
      <c r="BG603" s="78"/>
    </row>
    <row r="604" spans="1:59" ht="25.5" customHeight="1">
      <c r="A604" s="609"/>
      <c r="B604" s="151" t="s">
        <v>306</v>
      </c>
      <c r="C604" s="154"/>
      <c r="D604" s="154"/>
      <c r="E604" s="154"/>
      <c r="F604" s="154"/>
      <c r="G604" s="154"/>
      <c r="H604" s="154"/>
      <c r="I604" s="154"/>
      <c r="J604" s="154"/>
      <c r="K604" s="154"/>
      <c r="L604" s="154"/>
      <c r="M604" s="154"/>
      <c r="N604" s="154"/>
      <c r="O604" s="154"/>
      <c r="P604" s="154"/>
      <c r="Q604" s="154"/>
      <c r="R604" s="154"/>
      <c r="S604" s="154"/>
      <c r="T604" s="154"/>
      <c r="U604" s="154"/>
      <c r="V604" s="154"/>
      <c r="W604" s="154"/>
      <c r="X604" s="154"/>
      <c r="Y604" s="154"/>
      <c r="Z604" s="154"/>
      <c r="AA604" s="154"/>
      <c r="AB604" s="154"/>
      <c r="AC604" s="154"/>
      <c r="AD604" s="154"/>
      <c r="AE604" s="154"/>
      <c r="AF604" s="154"/>
      <c r="AG604" s="154"/>
      <c r="AH604" s="154"/>
      <c r="AI604" s="154"/>
      <c r="AJ604" s="154"/>
      <c r="AK604" s="154"/>
      <c r="AL604" s="154"/>
      <c r="AM604" s="154"/>
      <c r="AN604" s="154"/>
      <c r="AO604" s="154"/>
      <c r="AP604" s="154"/>
      <c r="AQ604" s="154"/>
      <c r="AR604" s="154"/>
      <c r="AS604" s="154"/>
      <c r="AT604" s="154"/>
      <c r="AU604" s="154"/>
      <c r="AV604" s="154"/>
      <c r="AW604" s="154"/>
      <c r="AX604" s="154"/>
      <c r="AY604" s="154"/>
      <c r="AZ604" s="154"/>
      <c r="BA604" s="154"/>
      <c r="BB604" s="154"/>
      <c r="BC604" s="154"/>
      <c r="BD604" s="154"/>
      <c r="BE604" s="154"/>
      <c r="BF604" s="154"/>
    </row>
    <row r="605" spans="1:59" ht="17.25" customHeight="1">
      <c r="W605" s="78"/>
      <c r="X605" s="78"/>
      <c r="Y605" s="78"/>
      <c r="Z605" s="78"/>
      <c r="AA605" s="78"/>
      <c r="AB605" s="78"/>
      <c r="AC605" s="78"/>
      <c r="AD605" s="78"/>
      <c r="AE605" s="78"/>
      <c r="AF605" s="78"/>
      <c r="AG605" s="78"/>
      <c r="AH605" s="78"/>
      <c r="AI605" s="78"/>
      <c r="AJ605" s="78"/>
      <c r="AK605" s="78"/>
      <c r="AL605" s="78"/>
      <c r="AM605" s="78"/>
      <c r="AN605" s="78"/>
      <c r="AO605" s="78"/>
      <c r="AP605" s="78"/>
      <c r="AQ605" s="78"/>
      <c r="AR605" s="78"/>
      <c r="AS605" s="78"/>
      <c r="AT605" s="78"/>
      <c r="AU605" s="78"/>
      <c r="AV605" s="78"/>
      <c r="AW605" s="78"/>
      <c r="AX605" s="78"/>
      <c r="AY605" s="78"/>
      <c r="AZ605" s="78"/>
      <c r="BA605" s="78"/>
      <c r="BB605" s="78"/>
      <c r="BC605" s="78"/>
      <c r="BD605" s="78"/>
      <c r="BE605" s="78"/>
      <c r="BF605" s="78"/>
      <c r="BG605" s="78"/>
    </row>
    <row r="606" spans="1:59" ht="25.5" customHeight="1" thickBot="1">
      <c r="A606" s="609"/>
      <c r="B606" s="149" t="s">
        <v>307</v>
      </c>
      <c r="C606" s="154"/>
      <c r="D606" s="154"/>
      <c r="E606" s="154"/>
      <c r="F606" s="154"/>
      <c r="G606" s="154"/>
      <c r="H606" s="154"/>
      <c r="I606" s="154"/>
      <c r="J606" s="154"/>
      <c r="K606" s="154"/>
      <c r="L606" s="154"/>
      <c r="M606" s="154"/>
      <c r="N606" s="154"/>
      <c r="O606" s="154"/>
      <c r="P606" s="154"/>
      <c r="Q606" s="154"/>
      <c r="R606" s="154"/>
      <c r="S606" s="154"/>
      <c r="T606" s="154"/>
      <c r="U606" s="154"/>
      <c r="V606" s="154"/>
      <c r="W606" s="154"/>
      <c r="X606" s="154"/>
      <c r="Y606" s="154"/>
      <c r="Z606" s="154"/>
      <c r="AA606" s="154"/>
      <c r="AB606" s="154"/>
      <c r="AC606" s="154"/>
      <c r="AD606" s="154"/>
      <c r="AE606" s="154"/>
      <c r="AF606" s="154"/>
      <c r="AG606" s="154"/>
      <c r="AH606" s="154"/>
      <c r="AI606" s="154"/>
      <c r="AJ606" s="154"/>
      <c r="AK606" s="154"/>
      <c r="AL606" s="154"/>
      <c r="AM606" s="154"/>
      <c r="AN606" s="154"/>
      <c r="AO606" s="154"/>
      <c r="AP606" s="154"/>
      <c r="AQ606" s="154"/>
      <c r="AR606" s="154"/>
      <c r="AS606" s="154"/>
      <c r="AT606" s="154"/>
      <c r="AU606" s="154"/>
      <c r="AV606" s="154"/>
      <c r="AW606" s="154"/>
      <c r="AX606" s="154"/>
      <c r="AY606" s="154"/>
      <c r="AZ606" s="154"/>
      <c r="BA606" s="154"/>
      <c r="BB606" s="154"/>
      <c r="BC606" s="154"/>
      <c r="BD606" s="154"/>
      <c r="BE606" s="154"/>
      <c r="BF606" s="154"/>
    </row>
    <row r="607" spans="1:59" ht="33" customHeight="1" thickBot="1">
      <c r="B607" s="2314" t="s">
        <v>308</v>
      </c>
      <c r="C607" s="2315"/>
      <c r="D607" s="2315"/>
      <c r="E607" s="2315"/>
      <c r="F607" s="2315"/>
      <c r="G607" s="2315"/>
      <c r="H607" s="2315"/>
      <c r="I607" s="2315"/>
      <c r="J607" s="2315"/>
      <c r="K607" s="2315"/>
      <c r="L607" s="2315"/>
      <c r="M607" s="2315"/>
      <c r="N607" s="2315"/>
      <c r="O607" s="2315"/>
      <c r="P607" s="2315"/>
      <c r="Q607" s="2315"/>
      <c r="R607" s="2315"/>
      <c r="S607" s="2315"/>
      <c r="T607" s="2315"/>
      <c r="U607" s="2315"/>
      <c r="V607" s="2315"/>
      <c r="W607" s="2315"/>
      <c r="X607" s="2315"/>
      <c r="Y607" s="2315"/>
      <c r="Z607" s="2315"/>
      <c r="AA607" s="2315"/>
      <c r="AB607" s="2315"/>
      <c r="AC607" s="2315"/>
      <c r="AD607" s="2315"/>
      <c r="AE607" s="2315"/>
      <c r="AF607" s="2315"/>
      <c r="AG607" s="2315"/>
      <c r="AH607" s="2315"/>
      <c r="AI607" s="2315"/>
      <c r="AJ607" s="2315"/>
      <c r="AK607" s="2315"/>
      <c r="AL607" s="2315"/>
      <c r="AM607" s="2315"/>
      <c r="AN607" s="2315"/>
      <c r="AO607" s="2315"/>
      <c r="AP607" s="2315"/>
      <c r="AQ607" s="2315"/>
      <c r="AR607" s="2315"/>
      <c r="AS607" s="2315"/>
      <c r="AT607" s="2315"/>
      <c r="AU607" s="2315"/>
      <c r="AV607" s="2315"/>
      <c r="AW607" s="2315"/>
      <c r="AX607" s="2315"/>
      <c r="AY607" s="2315"/>
      <c r="AZ607" s="2315"/>
      <c r="BA607" s="2315"/>
      <c r="BB607" s="2315"/>
      <c r="BC607" s="2315"/>
      <c r="BD607" s="2075"/>
      <c r="BE607" s="78"/>
      <c r="BF607" s="78"/>
      <c r="BG607" s="78"/>
    </row>
    <row r="608" spans="1:59" ht="30" customHeight="1">
      <c r="A608" s="617"/>
      <c r="B608" s="713"/>
      <c r="C608" s="2316" t="s">
        <v>7281</v>
      </c>
      <c r="D608" s="2316"/>
      <c r="E608" s="2316"/>
      <c r="F608" s="2316"/>
      <c r="G608" s="2316"/>
      <c r="H608" s="2316"/>
      <c r="I608" s="2316"/>
      <c r="J608" s="2316"/>
      <c r="K608" s="2316"/>
      <c r="L608" s="2316"/>
      <c r="M608" s="2316"/>
      <c r="N608" s="2316"/>
      <c r="O608" s="2316"/>
      <c r="P608" s="2316"/>
      <c r="Q608" s="2316"/>
      <c r="R608" s="2316"/>
      <c r="S608" s="2316"/>
      <c r="T608" s="2316"/>
      <c r="U608" s="2316"/>
      <c r="V608" s="2316"/>
      <c r="W608" s="2316"/>
      <c r="X608" s="2316"/>
      <c r="Y608" s="2316"/>
      <c r="Z608" s="2316"/>
      <c r="AA608" s="2316"/>
      <c r="AB608" s="2316"/>
      <c r="AC608" s="2316"/>
      <c r="AD608" s="2316"/>
      <c r="AE608" s="2316"/>
      <c r="AF608" s="2316"/>
      <c r="AG608" s="2316"/>
      <c r="AH608" s="2316"/>
      <c r="AI608" s="2316"/>
      <c r="AJ608" s="2316"/>
      <c r="AK608" s="2316"/>
      <c r="AL608" s="2316"/>
      <c r="AM608" s="2316"/>
      <c r="AN608" s="2316"/>
      <c r="AO608" s="2316"/>
      <c r="AP608" s="2316"/>
      <c r="AQ608" s="2316"/>
      <c r="AR608" s="2316"/>
      <c r="AS608" s="2316"/>
      <c r="AT608" s="2316"/>
      <c r="AU608" s="2316"/>
      <c r="AV608" s="2316"/>
      <c r="AW608" s="2316"/>
      <c r="AX608" s="2316"/>
      <c r="AY608" s="2316"/>
      <c r="AZ608" s="2316"/>
      <c r="BA608" s="2316"/>
      <c r="BB608" s="2316"/>
      <c r="BC608" s="2316"/>
      <c r="BD608" s="619"/>
      <c r="BE608" s="78"/>
      <c r="BF608" s="78"/>
      <c r="BG608" s="78"/>
    </row>
    <row r="609" spans="1:59" ht="30" customHeight="1">
      <c r="A609" s="617"/>
      <c r="B609" s="618"/>
      <c r="C609" s="2308"/>
      <c r="D609" s="2308"/>
      <c r="E609" s="2308"/>
      <c r="F609" s="2308"/>
      <c r="G609" s="2308"/>
      <c r="H609" s="2308"/>
      <c r="I609" s="2308"/>
      <c r="J609" s="2308"/>
      <c r="K609" s="2308"/>
      <c r="L609" s="2308"/>
      <c r="M609" s="2308"/>
      <c r="N609" s="2308"/>
      <c r="O609" s="2308"/>
      <c r="P609" s="2308"/>
      <c r="Q609" s="2308"/>
      <c r="R609" s="2308"/>
      <c r="S609" s="2308"/>
      <c r="T609" s="2308"/>
      <c r="U609" s="2308"/>
      <c r="V609" s="2308"/>
      <c r="W609" s="2308"/>
      <c r="X609" s="2308"/>
      <c r="Y609" s="2308"/>
      <c r="Z609" s="2308"/>
      <c r="AA609" s="2308"/>
      <c r="AB609" s="2308"/>
      <c r="AC609" s="2308"/>
      <c r="AD609" s="2308"/>
      <c r="AE609" s="2308"/>
      <c r="AF609" s="2308"/>
      <c r="AG609" s="2308"/>
      <c r="AH609" s="2308"/>
      <c r="AI609" s="2308"/>
      <c r="AJ609" s="2308"/>
      <c r="AK609" s="2308"/>
      <c r="AL609" s="2308"/>
      <c r="AM609" s="2308"/>
      <c r="AN609" s="2308"/>
      <c r="AO609" s="2308"/>
      <c r="AP609" s="2308"/>
      <c r="AQ609" s="2308"/>
      <c r="AR609" s="2308"/>
      <c r="AS609" s="2308"/>
      <c r="AT609" s="2308"/>
      <c r="AU609" s="2308"/>
      <c r="AV609" s="2308"/>
      <c r="AW609" s="2308"/>
      <c r="AX609" s="2308"/>
      <c r="AY609" s="2308"/>
      <c r="AZ609" s="2308"/>
      <c r="BA609" s="2308"/>
      <c r="BB609" s="2308"/>
      <c r="BC609" s="2308"/>
      <c r="BD609" s="619"/>
      <c r="BE609" s="78"/>
      <c r="BF609" s="78"/>
      <c r="BG609" s="78"/>
    </row>
    <row r="610" spans="1:59" ht="30" customHeight="1">
      <c r="A610" s="617"/>
      <c r="B610" s="618"/>
      <c r="C610" s="2308"/>
      <c r="D610" s="2308"/>
      <c r="E610" s="2308"/>
      <c r="F610" s="2308"/>
      <c r="G610" s="2308"/>
      <c r="H610" s="2308"/>
      <c r="I610" s="2308"/>
      <c r="J610" s="2308"/>
      <c r="K610" s="2308"/>
      <c r="L610" s="2308"/>
      <c r="M610" s="2308"/>
      <c r="N610" s="2308"/>
      <c r="O610" s="2308"/>
      <c r="P610" s="2308"/>
      <c r="Q610" s="2308"/>
      <c r="R610" s="2308"/>
      <c r="S610" s="2308"/>
      <c r="T610" s="2308"/>
      <c r="U610" s="2308"/>
      <c r="V610" s="2308"/>
      <c r="W610" s="2308"/>
      <c r="X610" s="2308"/>
      <c r="Y610" s="2308"/>
      <c r="Z610" s="2308"/>
      <c r="AA610" s="2308"/>
      <c r="AB610" s="2308"/>
      <c r="AC610" s="2308"/>
      <c r="AD610" s="2308"/>
      <c r="AE610" s="2308"/>
      <c r="AF610" s="2308"/>
      <c r="AG610" s="2308"/>
      <c r="AH610" s="2308"/>
      <c r="AI610" s="2308"/>
      <c r="AJ610" s="2308"/>
      <c r="AK610" s="2308"/>
      <c r="AL610" s="2308"/>
      <c r="AM610" s="2308"/>
      <c r="AN610" s="2308"/>
      <c r="AO610" s="2308"/>
      <c r="AP610" s="2308"/>
      <c r="AQ610" s="2308"/>
      <c r="AR610" s="2308"/>
      <c r="AS610" s="2308"/>
      <c r="AT610" s="2308"/>
      <c r="AU610" s="2308"/>
      <c r="AV610" s="2308"/>
      <c r="AW610" s="2308"/>
      <c r="AX610" s="2308"/>
      <c r="AY610" s="2308"/>
      <c r="AZ610" s="2308"/>
      <c r="BA610" s="2308"/>
      <c r="BB610" s="2308"/>
      <c r="BC610" s="2308"/>
      <c r="BD610" s="619"/>
      <c r="BE610" s="78"/>
      <c r="BF610" s="78"/>
      <c r="BG610" s="78"/>
    </row>
    <row r="611" spans="1:59" ht="30" customHeight="1">
      <c r="A611" s="617"/>
      <c r="B611" s="618"/>
      <c r="C611" s="2308"/>
      <c r="D611" s="2308"/>
      <c r="E611" s="2308"/>
      <c r="F611" s="2308"/>
      <c r="G611" s="2308"/>
      <c r="H611" s="2308"/>
      <c r="I611" s="2308"/>
      <c r="J611" s="2308"/>
      <c r="K611" s="2308"/>
      <c r="L611" s="2308"/>
      <c r="M611" s="2308"/>
      <c r="N611" s="2308"/>
      <c r="O611" s="2308"/>
      <c r="P611" s="2308"/>
      <c r="Q611" s="2308"/>
      <c r="R611" s="2308"/>
      <c r="S611" s="2308"/>
      <c r="T611" s="2308"/>
      <c r="U611" s="2308"/>
      <c r="V611" s="2308"/>
      <c r="W611" s="2308"/>
      <c r="X611" s="2308"/>
      <c r="Y611" s="2308"/>
      <c r="Z611" s="2308"/>
      <c r="AA611" s="2308"/>
      <c r="AB611" s="2308"/>
      <c r="AC611" s="2308"/>
      <c r="AD611" s="2308"/>
      <c r="AE611" s="2308"/>
      <c r="AF611" s="2308"/>
      <c r="AG611" s="2308"/>
      <c r="AH611" s="2308"/>
      <c r="AI611" s="2308"/>
      <c r="AJ611" s="2308"/>
      <c r="AK611" s="2308"/>
      <c r="AL611" s="2308"/>
      <c r="AM611" s="2308"/>
      <c r="AN611" s="2308"/>
      <c r="AO611" s="2308"/>
      <c r="AP611" s="2308"/>
      <c r="AQ611" s="2308"/>
      <c r="AR611" s="2308"/>
      <c r="AS611" s="2308"/>
      <c r="AT611" s="2308"/>
      <c r="AU611" s="2308"/>
      <c r="AV611" s="2308"/>
      <c r="AW611" s="2308"/>
      <c r="AX611" s="2308"/>
      <c r="AY611" s="2308"/>
      <c r="AZ611" s="2308"/>
      <c r="BA611" s="2308"/>
      <c r="BB611" s="2308"/>
      <c r="BC611" s="2308"/>
      <c r="BD611" s="619"/>
      <c r="BE611" s="78"/>
      <c r="BF611" s="78"/>
      <c r="BG611" s="78"/>
    </row>
    <row r="612" spans="1:59" ht="30" customHeight="1">
      <c r="A612" s="617"/>
      <c r="B612" s="618"/>
      <c r="C612" s="2308"/>
      <c r="D612" s="2308"/>
      <c r="E612" s="2308"/>
      <c r="F612" s="2308"/>
      <c r="G612" s="2308"/>
      <c r="H612" s="2308"/>
      <c r="I612" s="2308"/>
      <c r="J612" s="2308"/>
      <c r="K612" s="2308"/>
      <c r="L612" s="2308"/>
      <c r="M612" s="2308"/>
      <c r="N612" s="2308"/>
      <c r="O612" s="2308"/>
      <c r="P612" s="2308"/>
      <c r="Q612" s="2308"/>
      <c r="R612" s="2308"/>
      <c r="S612" s="2308"/>
      <c r="T612" s="2308"/>
      <c r="U612" s="2308"/>
      <c r="V612" s="2308"/>
      <c r="W612" s="2308"/>
      <c r="X612" s="2308"/>
      <c r="Y612" s="2308"/>
      <c r="Z612" s="2308"/>
      <c r="AA612" s="2308"/>
      <c r="AB612" s="2308"/>
      <c r="AC612" s="2308"/>
      <c r="AD612" s="2308"/>
      <c r="AE612" s="2308"/>
      <c r="AF612" s="2308"/>
      <c r="AG612" s="2308"/>
      <c r="AH612" s="2308"/>
      <c r="AI612" s="2308"/>
      <c r="AJ612" s="2308"/>
      <c r="AK612" s="2308"/>
      <c r="AL612" s="2308"/>
      <c r="AM612" s="2308"/>
      <c r="AN612" s="2308"/>
      <c r="AO612" s="2308"/>
      <c r="AP612" s="2308"/>
      <c r="AQ612" s="2308"/>
      <c r="AR612" s="2308"/>
      <c r="AS612" s="2308"/>
      <c r="AT612" s="2308"/>
      <c r="AU612" s="2308"/>
      <c r="AV612" s="2308"/>
      <c r="AW612" s="2308"/>
      <c r="AX612" s="2308"/>
      <c r="AY612" s="2308"/>
      <c r="AZ612" s="2308"/>
      <c r="BA612" s="2308"/>
      <c r="BB612" s="2308"/>
      <c r="BC612" s="2308"/>
      <c r="BD612" s="619"/>
      <c r="BE612" s="78"/>
      <c r="BF612" s="78"/>
      <c r="BG612" s="78"/>
    </row>
    <row r="613" spans="1:59" ht="30" customHeight="1">
      <c r="A613" s="617"/>
      <c r="B613" s="618"/>
      <c r="C613" s="2308"/>
      <c r="D613" s="2308"/>
      <c r="E613" s="2308"/>
      <c r="F613" s="2308"/>
      <c r="G613" s="2308"/>
      <c r="H613" s="2308"/>
      <c r="I613" s="2308"/>
      <c r="J613" s="2308"/>
      <c r="K613" s="2308"/>
      <c r="L613" s="2308"/>
      <c r="M613" s="2308"/>
      <c r="N613" s="2308"/>
      <c r="O613" s="2308"/>
      <c r="P613" s="2308"/>
      <c r="Q613" s="2308"/>
      <c r="R613" s="2308"/>
      <c r="S613" s="2308"/>
      <c r="T613" s="2308"/>
      <c r="U613" s="2308"/>
      <c r="V613" s="2308"/>
      <c r="W613" s="2308"/>
      <c r="X613" s="2308"/>
      <c r="Y613" s="2308"/>
      <c r="Z613" s="2308"/>
      <c r="AA613" s="2308"/>
      <c r="AB613" s="2308"/>
      <c r="AC613" s="2308"/>
      <c r="AD613" s="2308"/>
      <c r="AE613" s="2308"/>
      <c r="AF613" s="2308"/>
      <c r="AG613" s="2308"/>
      <c r="AH613" s="2308"/>
      <c r="AI613" s="2308"/>
      <c r="AJ613" s="2308"/>
      <c r="AK613" s="2308"/>
      <c r="AL613" s="2308"/>
      <c r="AM613" s="2308"/>
      <c r="AN613" s="2308"/>
      <c r="AO613" s="2308"/>
      <c r="AP613" s="2308"/>
      <c r="AQ613" s="2308"/>
      <c r="AR613" s="2308"/>
      <c r="AS613" s="2308"/>
      <c r="AT613" s="2308"/>
      <c r="AU613" s="2308"/>
      <c r="AV613" s="2308"/>
      <c r="AW613" s="2308"/>
      <c r="AX613" s="2308"/>
      <c r="AY613" s="2308"/>
      <c r="AZ613" s="2308"/>
      <c r="BA613" s="2308"/>
      <c r="BB613" s="2308"/>
      <c r="BC613" s="2308"/>
      <c r="BD613" s="619"/>
      <c r="BE613" s="78"/>
      <c r="BF613" s="78"/>
      <c r="BG613" s="78"/>
    </row>
    <row r="614" spans="1:59" ht="30" customHeight="1">
      <c r="A614" s="617"/>
      <c r="B614" s="618"/>
      <c r="C614" s="2308"/>
      <c r="D614" s="2308"/>
      <c r="E614" s="2308"/>
      <c r="F614" s="2308"/>
      <c r="G614" s="2308"/>
      <c r="H614" s="2308"/>
      <c r="I614" s="2308"/>
      <c r="J614" s="2308"/>
      <c r="K614" s="2308"/>
      <c r="L614" s="2308"/>
      <c r="M614" s="2308"/>
      <c r="N614" s="2308"/>
      <c r="O614" s="2308"/>
      <c r="P614" s="2308"/>
      <c r="Q614" s="2308"/>
      <c r="R614" s="2308"/>
      <c r="S614" s="2308"/>
      <c r="T614" s="2308"/>
      <c r="U614" s="2308"/>
      <c r="V614" s="2308"/>
      <c r="W614" s="2308"/>
      <c r="X614" s="2308"/>
      <c r="Y614" s="2308"/>
      <c r="Z614" s="2308"/>
      <c r="AA614" s="2308"/>
      <c r="AB614" s="2308"/>
      <c r="AC614" s="2308"/>
      <c r="AD614" s="2308"/>
      <c r="AE614" s="2308"/>
      <c r="AF614" s="2308"/>
      <c r="AG614" s="2308"/>
      <c r="AH614" s="2308"/>
      <c r="AI614" s="2308"/>
      <c r="AJ614" s="2308"/>
      <c r="AK614" s="2308"/>
      <c r="AL614" s="2308"/>
      <c r="AM614" s="2308"/>
      <c r="AN614" s="2308"/>
      <c r="AO614" s="2308"/>
      <c r="AP614" s="2308"/>
      <c r="AQ614" s="2308"/>
      <c r="AR614" s="2308"/>
      <c r="AS614" s="2308"/>
      <c r="AT614" s="2308"/>
      <c r="AU614" s="2308"/>
      <c r="AV614" s="2308"/>
      <c r="AW614" s="2308"/>
      <c r="AX614" s="2308"/>
      <c r="AY614" s="2308"/>
      <c r="AZ614" s="2308"/>
      <c r="BA614" s="2308"/>
      <c r="BB614" s="2308"/>
      <c r="BC614" s="2308"/>
      <c r="BD614" s="619"/>
      <c r="BE614" s="78"/>
      <c r="BF614" s="78"/>
      <c r="BG614" s="78"/>
    </row>
    <row r="615" spans="1:59" ht="30" customHeight="1" thickBot="1">
      <c r="A615" s="617"/>
      <c r="B615" s="618"/>
      <c r="C615" s="2308"/>
      <c r="D615" s="2308"/>
      <c r="E615" s="2308"/>
      <c r="F615" s="2308"/>
      <c r="G615" s="2308"/>
      <c r="H615" s="2308"/>
      <c r="I615" s="2308"/>
      <c r="J615" s="2308"/>
      <c r="K615" s="2308"/>
      <c r="L615" s="2308"/>
      <c r="M615" s="2308"/>
      <c r="N615" s="2308"/>
      <c r="O615" s="2308"/>
      <c r="P615" s="2308"/>
      <c r="Q615" s="2308"/>
      <c r="R615" s="2308"/>
      <c r="S615" s="2308"/>
      <c r="T615" s="2308"/>
      <c r="U615" s="2308"/>
      <c r="V615" s="2308"/>
      <c r="W615" s="2308"/>
      <c r="X615" s="2308"/>
      <c r="Y615" s="2308"/>
      <c r="Z615" s="2308"/>
      <c r="AA615" s="2308"/>
      <c r="AB615" s="2308"/>
      <c r="AC615" s="2308"/>
      <c r="AD615" s="2308"/>
      <c r="AE615" s="2308"/>
      <c r="AF615" s="2308"/>
      <c r="AG615" s="2308"/>
      <c r="AH615" s="2308"/>
      <c r="AI615" s="2308"/>
      <c r="AJ615" s="2308"/>
      <c r="AK615" s="2308"/>
      <c r="AL615" s="2308"/>
      <c r="AM615" s="2308"/>
      <c r="AN615" s="2308"/>
      <c r="AO615" s="2308"/>
      <c r="AP615" s="2308"/>
      <c r="AQ615" s="2308"/>
      <c r="AR615" s="2308"/>
      <c r="AS615" s="2308"/>
      <c r="AT615" s="2308"/>
      <c r="AU615" s="2308"/>
      <c r="AV615" s="2308"/>
      <c r="AW615" s="2308"/>
      <c r="AX615" s="2308"/>
      <c r="AY615" s="2308"/>
      <c r="AZ615" s="2308"/>
      <c r="BA615" s="2308"/>
      <c r="BB615" s="2308"/>
      <c r="BC615" s="2308"/>
      <c r="BD615" s="619"/>
      <c r="BE615" s="78"/>
      <c r="BF615" s="78"/>
      <c r="BG615" s="78"/>
    </row>
    <row r="616" spans="1:59" ht="30" hidden="1" customHeight="1">
      <c r="B616" s="620"/>
      <c r="C616" s="2308" t="s">
        <v>6</v>
      </c>
      <c r="D616" s="2308"/>
      <c r="E616" s="2308"/>
      <c r="F616" s="2308"/>
      <c r="G616" s="2308"/>
      <c r="H616" s="2308"/>
      <c r="I616" s="2308"/>
      <c r="J616" s="2308"/>
      <c r="K616" s="2308"/>
      <c r="L616" s="2308"/>
      <c r="M616" s="2308"/>
      <c r="N616" s="2308"/>
      <c r="O616" s="2308"/>
      <c r="P616" s="2308"/>
      <c r="Q616" s="2308"/>
      <c r="R616" s="2308"/>
      <c r="S616" s="2308"/>
      <c r="T616" s="2308"/>
      <c r="U616" s="2308"/>
      <c r="V616" s="2308"/>
      <c r="W616" s="2308"/>
      <c r="X616" s="2308"/>
      <c r="Y616" s="2308"/>
      <c r="Z616" s="2308"/>
      <c r="AA616" s="2308"/>
      <c r="AB616" s="2308"/>
      <c r="AC616" s="2308"/>
      <c r="AD616" s="2308"/>
      <c r="AE616" s="2308"/>
      <c r="AF616" s="2308"/>
      <c r="AG616" s="2308"/>
      <c r="AH616" s="2308"/>
      <c r="AI616" s="2308"/>
      <c r="AJ616" s="2308"/>
      <c r="AK616" s="2308"/>
      <c r="AL616" s="2308"/>
      <c r="AM616" s="2308"/>
      <c r="AN616" s="2308"/>
      <c r="AO616" s="2308"/>
      <c r="AP616" s="2308"/>
      <c r="AQ616" s="2308"/>
      <c r="AR616" s="2308"/>
      <c r="AS616" s="2308"/>
      <c r="AT616" s="2308"/>
      <c r="AU616" s="2308"/>
      <c r="AV616" s="2308"/>
      <c r="AW616" s="2308"/>
      <c r="AX616" s="2308"/>
      <c r="AY616" s="2308"/>
      <c r="AZ616" s="2308"/>
      <c r="BA616" s="2308"/>
      <c r="BB616" s="2308"/>
      <c r="BC616" s="2308"/>
      <c r="BD616" s="619"/>
      <c r="BE616" s="78"/>
      <c r="BF616" s="78"/>
      <c r="BG616" s="78"/>
    </row>
    <row r="617" spans="1:59" ht="30" hidden="1" customHeight="1">
      <c r="B617" s="620"/>
      <c r="C617" s="2308" t="s">
        <v>6</v>
      </c>
      <c r="D617" s="2308"/>
      <c r="E617" s="2308"/>
      <c r="F617" s="2308"/>
      <c r="G617" s="2308"/>
      <c r="H617" s="2308"/>
      <c r="I617" s="2308"/>
      <c r="J617" s="2308"/>
      <c r="K617" s="2308"/>
      <c r="L617" s="2308"/>
      <c r="M617" s="2308"/>
      <c r="N617" s="2308"/>
      <c r="O617" s="2308"/>
      <c r="P617" s="2308"/>
      <c r="Q617" s="2308"/>
      <c r="R617" s="2308"/>
      <c r="S617" s="2308"/>
      <c r="T617" s="2308"/>
      <c r="U617" s="2308"/>
      <c r="V617" s="2308"/>
      <c r="W617" s="2308"/>
      <c r="X617" s="2308"/>
      <c r="Y617" s="2308"/>
      <c r="Z617" s="2308"/>
      <c r="AA617" s="2308"/>
      <c r="AB617" s="2308"/>
      <c r="AC617" s="2308"/>
      <c r="AD617" s="2308"/>
      <c r="AE617" s="2308"/>
      <c r="AF617" s="2308"/>
      <c r="AG617" s="2308"/>
      <c r="AH617" s="2308"/>
      <c r="AI617" s="2308"/>
      <c r="AJ617" s="2308"/>
      <c r="AK617" s="2308"/>
      <c r="AL617" s="2308"/>
      <c r="AM617" s="2308"/>
      <c r="AN617" s="2308"/>
      <c r="AO617" s="2308"/>
      <c r="AP617" s="2308"/>
      <c r="AQ617" s="2308"/>
      <c r="AR617" s="2308"/>
      <c r="AS617" s="2308"/>
      <c r="AT617" s="2308"/>
      <c r="AU617" s="2308"/>
      <c r="AV617" s="2308"/>
      <c r="AW617" s="2308"/>
      <c r="AX617" s="2308"/>
      <c r="AY617" s="2308"/>
      <c r="AZ617" s="2308"/>
      <c r="BA617" s="2308"/>
      <c r="BB617" s="2308"/>
      <c r="BC617" s="2308"/>
      <c r="BD617" s="619"/>
      <c r="BE617" s="78"/>
      <c r="BF617" s="78"/>
      <c r="BG617" s="78"/>
    </row>
    <row r="618" spans="1:59" ht="30" hidden="1" customHeight="1">
      <c r="B618" s="620"/>
      <c r="C618" s="2308" t="s">
        <v>6</v>
      </c>
      <c r="D618" s="2308"/>
      <c r="E618" s="2308"/>
      <c r="F618" s="2308"/>
      <c r="G618" s="2308"/>
      <c r="H618" s="2308"/>
      <c r="I618" s="2308"/>
      <c r="J618" s="2308"/>
      <c r="K618" s="2308"/>
      <c r="L618" s="2308"/>
      <c r="M618" s="2308"/>
      <c r="N618" s="2308"/>
      <c r="O618" s="2308"/>
      <c r="P618" s="2308"/>
      <c r="Q618" s="2308"/>
      <c r="R618" s="2308"/>
      <c r="S618" s="2308"/>
      <c r="T618" s="2308"/>
      <c r="U618" s="2308"/>
      <c r="V618" s="2308"/>
      <c r="W618" s="2308"/>
      <c r="X618" s="2308"/>
      <c r="Y618" s="2308"/>
      <c r="Z618" s="2308"/>
      <c r="AA618" s="2308"/>
      <c r="AB618" s="2308"/>
      <c r="AC618" s="2308"/>
      <c r="AD618" s="2308"/>
      <c r="AE618" s="2308"/>
      <c r="AF618" s="2308"/>
      <c r="AG618" s="2308"/>
      <c r="AH618" s="2308"/>
      <c r="AI618" s="2308"/>
      <c r="AJ618" s="2308"/>
      <c r="AK618" s="2308"/>
      <c r="AL618" s="2308"/>
      <c r="AM618" s="2308"/>
      <c r="AN618" s="2308"/>
      <c r="AO618" s="2308"/>
      <c r="AP618" s="2308"/>
      <c r="AQ618" s="2308"/>
      <c r="AR618" s="2308"/>
      <c r="AS618" s="2308"/>
      <c r="AT618" s="2308"/>
      <c r="AU618" s="2308"/>
      <c r="AV618" s="2308"/>
      <c r="AW618" s="2308"/>
      <c r="AX618" s="2308"/>
      <c r="AY618" s="2308"/>
      <c r="AZ618" s="2308"/>
      <c r="BA618" s="2308"/>
      <c r="BB618" s="2308"/>
      <c r="BC618" s="2308"/>
      <c r="BD618" s="619"/>
      <c r="BE618" s="78"/>
      <c r="BF618" s="78"/>
      <c r="BG618" s="78"/>
    </row>
    <row r="619" spans="1:59" ht="30" hidden="1" customHeight="1">
      <c r="B619" s="620"/>
      <c r="C619" s="2308" t="s">
        <v>6</v>
      </c>
      <c r="D619" s="2308"/>
      <c r="E619" s="2308"/>
      <c r="F619" s="2308"/>
      <c r="G619" s="2308"/>
      <c r="H619" s="2308"/>
      <c r="I619" s="2308"/>
      <c r="J619" s="2308"/>
      <c r="K619" s="2308"/>
      <c r="L619" s="2308"/>
      <c r="M619" s="2308"/>
      <c r="N619" s="2308"/>
      <c r="O619" s="2308"/>
      <c r="P619" s="2308"/>
      <c r="Q619" s="2308"/>
      <c r="R619" s="2308"/>
      <c r="S619" s="2308"/>
      <c r="T619" s="2308"/>
      <c r="U619" s="2308"/>
      <c r="V619" s="2308"/>
      <c r="W619" s="2308"/>
      <c r="X619" s="2308"/>
      <c r="Y619" s="2308"/>
      <c r="Z619" s="2308"/>
      <c r="AA619" s="2308"/>
      <c r="AB619" s="2308"/>
      <c r="AC619" s="2308"/>
      <c r="AD619" s="2308"/>
      <c r="AE619" s="2308"/>
      <c r="AF619" s="2308"/>
      <c r="AG619" s="2308"/>
      <c r="AH619" s="2308"/>
      <c r="AI619" s="2308"/>
      <c r="AJ619" s="2308"/>
      <c r="AK619" s="2308"/>
      <c r="AL619" s="2308"/>
      <c r="AM619" s="2308"/>
      <c r="AN619" s="2308"/>
      <c r="AO619" s="2308"/>
      <c r="AP619" s="2308"/>
      <c r="AQ619" s="2308"/>
      <c r="AR619" s="2308"/>
      <c r="AS619" s="2308"/>
      <c r="AT619" s="2308"/>
      <c r="AU619" s="2308"/>
      <c r="AV619" s="2308"/>
      <c r="AW619" s="2308"/>
      <c r="AX619" s="2308"/>
      <c r="AY619" s="2308"/>
      <c r="AZ619" s="2308"/>
      <c r="BA619" s="2308"/>
      <c r="BB619" s="2308"/>
      <c r="BC619" s="2308"/>
      <c r="BD619" s="619"/>
      <c r="BE619" s="78"/>
      <c r="BF619" s="78"/>
      <c r="BG619" s="78"/>
    </row>
    <row r="620" spans="1:59" ht="30" hidden="1" customHeight="1">
      <c r="B620" s="620"/>
      <c r="C620" s="2308" t="s">
        <v>6</v>
      </c>
      <c r="D620" s="2308"/>
      <c r="E620" s="2308"/>
      <c r="F620" s="2308"/>
      <c r="G620" s="2308"/>
      <c r="H620" s="2308"/>
      <c r="I620" s="2308"/>
      <c r="J620" s="2308"/>
      <c r="K620" s="2308"/>
      <c r="L620" s="2308"/>
      <c r="M620" s="2308"/>
      <c r="N620" s="2308"/>
      <c r="O620" s="2308"/>
      <c r="P620" s="2308"/>
      <c r="Q620" s="2308"/>
      <c r="R620" s="2308"/>
      <c r="S620" s="2308"/>
      <c r="T620" s="2308"/>
      <c r="U620" s="2308"/>
      <c r="V620" s="2308"/>
      <c r="W620" s="2308"/>
      <c r="X620" s="2308"/>
      <c r="Y620" s="2308"/>
      <c r="Z620" s="2308"/>
      <c r="AA620" s="2308"/>
      <c r="AB620" s="2308"/>
      <c r="AC620" s="2308"/>
      <c r="AD620" s="2308"/>
      <c r="AE620" s="2308"/>
      <c r="AF620" s="2308"/>
      <c r="AG620" s="2308"/>
      <c r="AH620" s="2308"/>
      <c r="AI620" s="2308"/>
      <c r="AJ620" s="2308"/>
      <c r="AK620" s="2308"/>
      <c r="AL620" s="2308"/>
      <c r="AM620" s="2308"/>
      <c r="AN620" s="2308"/>
      <c r="AO620" s="2308"/>
      <c r="AP620" s="2308"/>
      <c r="AQ620" s="2308"/>
      <c r="AR620" s="2308"/>
      <c r="AS620" s="2308"/>
      <c r="AT620" s="2308"/>
      <c r="AU620" s="2308"/>
      <c r="AV620" s="2308"/>
      <c r="AW620" s="2308"/>
      <c r="AX620" s="2308"/>
      <c r="AY620" s="2308"/>
      <c r="AZ620" s="2308"/>
      <c r="BA620" s="2308"/>
      <c r="BB620" s="2308"/>
      <c r="BC620" s="2308"/>
      <c r="BD620" s="619"/>
      <c r="BE620" s="78"/>
      <c r="BF620" s="78"/>
      <c r="BG620" s="78"/>
    </row>
    <row r="621" spans="1:59" ht="30" hidden="1" customHeight="1">
      <c r="B621" s="620"/>
      <c r="C621" s="2308" t="s">
        <v>6</v>
      </c>
      <c r="D621" s="2308"/>
      <c r="E621" s="2308"/>
      <c r="F621" s="2308"/>
      <c r="G621" s="2308"/>
      <c r="H621" s="2308"/>
      <c r="I621" s="2308"/>
      <c r="J621" s="2308"/>
      <c r="K621" s="2308"/>
      <c r="L621" s="2308"/>
      <c r="M621" s="2308"/>
      <c r="N621" s="2308"/>
      <c r="O621" s="2308"/>
      <c r="P621" s="2308"/>
      <c r="Q621" s="2308"/>
      <c r="R621" s="2308"/>
      <c r="S621" s="2308"/>
      <c r="T621" s="2308"/>
      <c r="U621" s="2308"/>
      <c r="V621" s="2308"/>
      <c r="W621" s="2308"/>
      <c r="X621" s="2308"/>
      <c r="Y621" s="2308"/>
      <c r="Z621" s="2308"/>
      <c r="AA621" s="2308"/>
      <c r="AB621" s="2308"/>
      <c r="AC621" s="2308"/>
      <c r="AD621" s="2308"/>
      <c r="AE621" s="2308"/>
      <c r="AF621" s="2308"/>
      <c r="AG621" s="2308"/>
      <c r="AH621" s="2308"/>
      <c r="AI621" s="2308"/>
      <c r="AJ621" s="2308"/>
      <c r="AK621" s="2308"/>
      <c r="AL621" s="2308"/>
      <c r="AM621" s="2308"/>
      <c r="AN621" s="2308"/>
      <c r="AO621" s="2308"/>
      <c r="AP621" s="2308"/>
      <c r="AQ621" s="2308"/>
      <c r="AR621" s="2308"/>
      <c r="AS621" s="2308"/>
      <c r="AT621" s="2308"/>
      <c r="AU621" s="2308"/>
      <c r="AV621" s="2308"/>
      <c r="AW621" s="2308"/>
      <c r="AX621" s="2308"/>
      <c r="AY621" s="2308"/>
      <c r="AZ621" s="2308"/>
      <c r="BA621" s="2308"/>
      <c r="BB621" s="2308"/>
      <c r="BC621" s="2308"/>
      <c r="BD621" s="619"/>
      <c r="BE621" s="78"/>
      <c r="BF621" s="78"/>
      <c r="BG621" s="78"/>
    </row>
    <row r="622" spans="1:59" ht="30" hidden="1" customHeight="1">
      <c r="B622" s="620"/>
      <c r="C622" s="2308" t="s">
        <v>6</v>
      </c>
      <c r="D622" s="2308"/>
      <c r="E622" s="2308"/>
      <c r="F622" s="2308"/>
      <c r="G622" s="2308"/>
      <c r="H622" s="2308"/>
      <c r="I622" s="2308"/>
      <c r="J622" s="2308"/>
      <c r="K622" s="2308"/>
      <c r="L622" s="2308"/>
      <c r="M622" s="2308"/>
      <c r="N622" s="2308"/>
      <c r="O622" s="2308"/>
      <c r="P622" s="2308"/>
      <c r="Q622" s="2308"/>
      <c r="R622" s="2308"/>
      <c r="S622" s="2308"/>
      <c r="T622" s="2308"/>
      <c r="U622" s="2308"/>
      <c r="V622" s="2308"/>
      <c r="W622" s="2308"/>
      <c r="X622" s="2308"/>
      <c r="Y622" s="2308"/>
      <c r="Z622" s="2308"/>
      <c r="AA622" s="2308"/>
      <c r="AB622" s="2308"/>
      <c r="AC622" s="2308"/>
      <c r="AD622" s="2308"/>
      <c r="AE622" s="2308"/>
      <c r="AF622" s="2308"/>
      <c r="AG622" s="2308"/>
      <c r="AH622" s="2308"/>
      <c r="AI622" s="2308"/>
      <c r="AJ622" s="2308"/>
      <c r="AK622" s="2308"/>
      <c r="AL622" s="2308"/>
      <c r="AM622" s="2308"/>
      <c r="AN622" s="2308"/>
      <c r="AO622" s="2308"/>
      <c r="AP622" s="2308"/>
      <c r="AQ622" s="2308"/>
      <c r="AR622" s="2308"/>
      <c r="AS622" s="2308"/>
      <c r="AT622" s="2308"/>
      <c r="AU622" s="2308"/>
      <c r="AV622" s="2308"/>
      <c r="AW622" s="2308"/>
      <c r="AX622" s="2308"/>
      <c r="AY622" s="2308"/>
      <c r="AZ622" s="2308"/>
      <c r="BA622" s="2308"/>
      <c r="BB622" s="2308"/>
      <c r="BC622" s="2308"/>
      <c r="BD622" s="619"/>
      <c r="BE622" s="78"/>
      <c r="BF622" s="78"/>
      <c r="BG622" s="78"/>
    </row>
    <row r="623" spans="1:59" ht="30" hidden="1" customHeight="1" thickBot="1">
      <c r="B623" s="620"/>
      <c r="C623" s="2308" t="s">
        <v>6</v>
      </c>
      <c r="D623" s="2308"/>
      <c r="E623" s="2308"/>
      <c r="F623" s="2308"/>
      <c r="G623" s="2308"/>
      <c r="H623" s="2308"/>
      <c r="I623" s="2308"/>
      <c r="J623" s="2308"/>
      <c r="K623" s="2308"/>
      <c r="L623" s="2308"/>
      <c r="M623" s="2308"/>
      <c r="N623" s="2308"/>
      <c r="O623" s="2308"/>
      <c r="P623" s="2308"/>
      <c r="Q623" s="2308"/>
      <c r="R623" s="2308"/>
      <c r="S623" s="2308"/>
      <c r="T623" s="2308"/>
      <c r="U623" s="2308"/>
      <c r="V623" s="2308"/>
      <c r="W623" s="2308"/>
      <c r="X623" s="2308"/>
      <c r="Y623" s="2308"/>
      <c r="Z623" s="2308"/>
      <c r="AA623" s="2308"/>
      <c r="AB623" s="2308"/>
      <c r="AC623" s="2308"/>
      <c r="AD623" s="2308"/>
      <c r="AE623" s="2308"/>
      <c r="AF623" s="2308"/>
      <c r="AG623" s="2308"/>
      <c r="AH623" s="2308"/>
      <c r="AI623" s="2308"/>
      <c r="AJ623" s="2308"/>
      <c r="AK623" s="2308"/>
      <c r="AL623" s="2308"/>
      <c r="AM623" s="2308"/>
      <c r="AN623" s="2308"/>
      <c r="AO623" s="2308"/>
      <c r="AP623" s="2308"/>
      <c r="AQ623" s="2308"/>
      <c r="AR623" s="2308"/>
      <c r="AS623" s="2308"/>
      <c r="AT623" s="2308"/>
      <c r="AU623" s="2308"/>
      <c r="AV623" s="2308"/>
      <c r="AW623" s="2308"/>
      <c r="AX623" s="2308"/>
      <c r="AY623" s="2308"/>
      <c r="AZ623" s="2308"/>
      <c r="BA623" s="2308"/>
      <c r="BB623" s="2308"/>
      <c r="BC623" s="2308"/>
      <c r="BD623" s="619"/>
      <c r="BE623" s="78"/>
      <c r="BF623" s="78"/>
      <c r="BG623" s="78"/>
    </row>
    <row r="624" spans="1:59" ht="30" hidden="1" customHeight="1">
      <c r="B624" s="620"/>
      <c r="C624" s="2308" t="s">
        <v>6</v>
      </c>
      <c r="D624" s="2308"/>
      <c r="E624" s="2308"/>
      <c r="F624" s="2308"/>
      <c r="G624" s="2308"/>
      <c r="H624" s="2308"/>
      <c r="I624" s="2308"/>
      <c r="J624" s="2308"/>
      <c r="K624" s="2308"/>
      <c r="L624" s="2308"/>
      <c r="M624" s="2308"/>
      <c r="N624" s="2308"/>
      <c r="O624" s="2308"/>
      <c r="P624" s="2308"/>
      <c r="Q624" s="2308"/>
      <c r="R624" s="2308"/>
      <c r="S624" s="2308"/>
      <c r="T624" s="2308"/>
      <c r="U624" s="2308"/>
      <c r="V624" s="2308"/>
      <c r="W624" s="2308"/>
      <c r="X624" s="2308"/>
      <c r="Y624" s="2308"/>
      <c r="Z624" s="2308"/>
      <c r="AA624" s="2308"/>
      <c r="AB624" s="2308"/>
      <c r="AC624" s="2308"/>
      <c r="AD624" s="2308"/>
      <c r="AE624" s="2308"/>
      <c r="AF624" s="2308"/>
      <c r="AG624" s="2308"/>
      <c r="AH624" s="2308"/>
      <c r="AI624" s="2308"/>
      <c r="AJ624" s="2308"/>
      <c r="AK624" s="2308"/>
      <c r="AL624" s="2308"/>
      <c r="AM624" s="2308"/>
      <c r="AN624" s="2308"/>
      <c r="AO624" s="2308"/>
      <c r="AP624" s="2308"/>
      <c r="AQ624" s="2308"/>
      <c r="AR624" s="2308"/>
      <c r="AS624" s="2308"/>
      <c r="AT624" s="2308"/>
      <c r="AU624" s="2308"/>
      <c r="AV624" s="2308"/>
      <c r="AW624" s="2308"/>
      <c r="AX624" s="2308"/>
      <c r="AY624" s="2308"/>
      <c r="AZ624" s="2308"/>
      <c r="BA624" s="2308"/>
      <c r="BB624" s="2308"/>
      <c r="BC624" s="2308"/>
      <c r="BD624" s="619"/>
      <c r="BE624" s="78"/>
      <c r="BF624" s="78"/>
      <c r="BG624" s="78"/>
    </row>
    <row r="625" spans="2:59" ht="30" hidden="1" customHeight="1">
      <c r="B625" s="620"/>
      <c r="C625" s="2308" t="s">
        <v>6</v>
      </c>
      <c r="D625" s="2308"/>
      <c r="E625" s="2308"/>
      <c r="F625" s="2308"/>
      <c r="G625" s="2308"/>
      <c r="H625" s="2308"/>
      <c r="I625" s="2308"/>
      <c r="J625" s="2308"/>
      <c r="K625" s="2308"/>
      <c r="L625" s="2308"/>
      <c r="M625" s="2308"/>
      <c r="N625" s="2308"/>
      <c r="O625" s="2308"/>
      <c r="P625" s="2308"/>
      <c r="Q625" s="2308"/>
      <c r="R625" s="2308"/>
      <c r="S625" s="2308"/>
      <c r="T625" s="2308"/>
      <c r="U625" s="2308"/>
      <c r="V625" s="2308"/>
      <c r="W625" s="2308"/>
      <c r="X625" s="2308"/>
      <c r="Y625" s="2308"/>
      <c r="Z625" s="2308"/>
      <c r="AA625" s="2308"/>
      <c r="AB625" s="2308"/>
      <c r="AC625" s="2308"/>
      <c r="AD625" s="2308"/>
      <c r="AE625" s="2308"/>
      <c r="AF625" s="2308"/>
      <c r="AG625" s="2308"/>
      <c r="AH625" s="2308"/>
      <c r="AI625" s="2308"/>
      <c r="AJ625" s="2308"/>
      <c r="AK625" s="2308"/>
      <c r="AL625" s="2308"/>
      <c r="AM625" s="2308"/>
      <c r="AN625" s="2308"/>
      <c r="AO625" s="2308"/>
      <c r="AP625" s="2308"/>
      <c r="AQ625" s="2308"/>
      <c r="AR625" s="2308"/>
      <c r="AS625" s="2308"/>
      <c r="AT625" s="2308"/>
      <c r="AU625" s="2308"/>
      <c r="AV625" s="2308"/>
      <c r="AW625" s="2308"/>
      <c r="AX625" s="2308"/>
      <c r="AY625" s="2308"/>
      <c r="AZ625" s="2308"/>
      <c r="BA625" s="2308"/>
      <c r="BB625" s="2308"/>
      <c r="BC625" s="2308"/>
      <c r="BD625" s="619"/>
      <c r="BE625" s="78"/>
      <c r="BF625" s="78"/>
      <c r="BG625" s="78"/>
    </row>
    <row r="626" spans="2:59" ht="30" hidden="1" customHeight="1">
      <c r="B626" s="620"/>
      <c r="C626" s="2308" t="s">
        <v>6</v>
      </c>
      <c r="D626" s="2308"/>
      <c r="E626" s="2308"/>
      <c r="F626" s="2308"/>
      <c r="G626" s="2308"/>
      <c r="H626" s="2308"/>
      <c r="I626" s="2308"/>
      <c r="J626" s="2308"/>
      <c r="K626" s="2308"/>
      <c r="L626" s="2308"/>
      <c r="M626" s="2308"/>
      <c r="N626" s="2308"/>
      <c r="O626" s="2308"/>
      <c r="P626" s="2308"/>
      <c r="Q626" s="2308"/>
      <c r="R626" s="2308"/>
      <c r="S626" s="2308"/>
      <c r="T626" s="2308"/>
      <c r="U626" s="2308"/>
      <c r="V626" s="2308"/>
      <c r="W626" s="2308"/>
      <c r="X626" s="2308"/>
      <c r="Y626" s="2308"/>
      <c r="Z626" s="2308"/>
      <c r="AA626" s="2308"/>
      <c r="AB626" s="2308"/>
      <c r="AC626" s="2308"/>
      <c r="AD626" s="2308"/>
      <c r="AE626" s="2308"/>
      <c r="AF626" s="2308"/>
      <c r="AG626" s="2308"/>
      <c r="AH626" s="2308"/>
      <c r="AI626" s="2308"/>
      <c r="AJ626" s="2308"/>
      <c r="AK626" s="2308"/>
      <c r="AL626" s="2308"/>
      <c r="AM626" s="2308"/>
      <c r="AN626" s="2308"/>
      <c r="AO626" s="2308"/>
      <c r="AP626" s="2308"/>
      <c r="AQ626" s="2308"/>
      <c r="AR626" s="2308"/>
      <c r="AS626" s="2308"/>
      <c r="AT626" s="2308"/>
      <c r="AU626" s="2308"/>
      <c r="AV626" s="2308"/>
      <c r="AW626" s="2308"/>
      <c r="AX626" s="2308"/>
      <c r="AY626" s="2308"/>
      <c r="AZ626" s="2308"/>
      <c r="BA626" s="2308"/>
      <c r="BB626" s="2308"/>
      <c r="BC626" s="2308"/>
      <c r="BD626" s="619"/>
      <c r="BE626" s="78"/>
      <c r="BF626" s="78"/>
      <c r="BG626" s="78"/>
    </row>
    <row r="627" spans="2:59" ht="30" hidden="1" customHeight="1">
      <c r="B627" s="620"/>
      <c r="C627" s="2308" t="s">
        <v>6</v>
      </c>
      <c r="D627" s="2308"/>
      <c r="E627" s="2308"/>
      <c r="F627" s="2308"/>
      <c r="G627" s="2308"/>
      <c r="H627" s="2308"/>
      <c r="I627" s="2308"/>
      <c r="J627" s="2308"/>
      <c r="K627" s="2308"/>
      <c r="L627" s="2308"/>
      <c r="M627" s="2308"/>
      <c r="N627" s="2308"/>
      <c r="O627" s="2308"/>
      <c r="P627" s="2308"/>
      <c r="Q627" s="2308"/>
      <c r="R627" s="2308"/>
      <c r="S627" s="2308"/>
      <c r="T627" s="2308"/>
      <c r="U627" s="2308"/>
      <c r="V627" s="2308"/>
      <c r="W627" s="2308"/>
      <c r="X627" s="2308"/>
      <c r="Y627" s="2308"/>
      <c r="Z627" s="2308"/>
      <c r="AA627" s="2308"/>
      <c r="AB627" s="2308"/>
      <c r="AC627" s="2308"/>
      <c r="AD627" s="2308"/>
      <c r="AE627" s="2308"/>
      <c r="AF627" s="2308"/>
      <c r="AG627" s="2308"/>
      <c r="AH627" s="2308"/>
      <c r="AI627" s="2308"/>
      <c r="AJ627" s="2308"/>
      <c r="AK627" s="2308"/>
      <c r="AL627" s="2308"/>
      <c r="AM627" s="2308"/>
      <c r="AN627" s="2308"/>
      <c r="AO627" s="2308"/>
      <c r="AP627" s="2308"/>
      <c r="AQ627" s="2308"/>
      <c r="AR627" s="2308"/>
      <c r="AS627" s="2308"/>
      <c r="AT627" s="2308"/>
      <c r="AU627" s="2308"/>
      <c r="AV627" s="2308"/>
      <c r="AW627" s="2308"/>
      <c r="AX627" s="2308"/>
      <c r="AY627" s="2308"/>
      <c r="AZ627" s="2308"/>
      <c r="BA627" s="2308"/>
      <c r="BB627" s="2308"/>
      <c r="BC627" s="2308"/>
      <c r="BD627" s="619"/>
      <c r="BE627" s="78"/>
      <c r="BF627" s="78"/>
      <c r="BG627" s="78"/>
    </row>
    <row r="628" spans="2:59" ht="30" hidden="1" customHeight="1">
      <c r="B628" s="620"/>
      <c r="C628" s="2308" t="s">
        <v>6</v>
      </c>
      <c r="D628" s="2308"/>
      <c r="E628" s="2308"/>
      <c r="F628" s="2308"/>
      <c r="G628" s="2308"/>
      <c r="H628" s="2308"/>
      <c r="I628" s="2308"/>
      <c r="J628" s="2308"/>
      <c r="K628" s="2308"/>
      <c r="L628" s="2308"/>
      <c r="M628" s="2308"/>
      <c r="N628" s="2308"/>
      <c r="O628" s="2308"/>
      <c r="P628" s="2308"/>
      <c r="Q628" s="2308"/>
      <c r="R628" s="2308"/>
      <c r="S628" s="2308"/>
      <c r="T628" s="2308"/>
      <c r="U628" s="2308"/>
      <c r="V628" s="2308"/>
      <c r="W628" s="2308"/>
      <c r="X628" s="2308"/>
      <c r="Y628" s="2308"/>
      <c r="Z628" s="2308"/>
      <c r="AA628" s="2308"/>
      <c r="AB628" s="2308"/>
      <c r="AC628" s="2308"/>
      <c r="AD628" s="2308"/>
      <c r="AE628" s="2308"/>
      <c r="AF628" s="2308"/>
      <c r="AG628" s="2308"/>
      <c r="AH628" s="2308"/>
      <c r="AI628" s="2308"/>
      <c r="AJ628" s="2308"/>
      <c r="AK628" s="2308"/>
      <c r="AL628" s="2308"/>
      <c r="AM628" s="2308"/>
      <c r="AN628" s="2308"/>
      <c r="AO628" s="2308"/>
      <c r="AP628" s="2308"/>
      <c r="AQ628" s="2308"/>
      <c r="AR628" s="2308"/>
      <c r="AS628" s="2308"/>
      <c r="AT628" s="2308"/>
      <c r="AU628" s="2308"/>
      <c r="AV628" s="2308"/>
      <c r="AW628" s="2308"/>
      <c r="AX628" s="2308"/>
      <c r="AY628" s="2308"/>
      <c r="AZ628" s="2308"/>
      <c r="BA628" s="2308"/>
      <c r="BB628" s="2308"/>
      <c r="BC628" s="2308"/>
      <c r="BD628" s="619"/>
      <c r="BE628" s="78"/>
      <c r="BF628" s="78"/>
      <c r="BG628" s="78"/>
    </row>
    <row r="629" spans="2:59" ht="30" hidden="1" customHeight="1">
      <c r="B629" s="620"/>
      <c r="C629" s="2308" t="s">
        <v>6</v>
      </c>
      <c r="D629" s="2308"/>
      <c r="E629" s="2308"/>
      <c r="F629" s="2308"/>
      <c r="G629" s="2308"/>
      <c r="H629" s="2308"/>
      <c r="I629" s="2308"/>
      <c r="J629" s="2308"/>
      <c r="K629" s="2308"/>
      <c r="L629" s="2308"/>
      <c r="M629" s="2308"/>
      <c r="N629" s="2308"/>
      <c r="O629" s="2308"/>
      <c r="P629" s="2308"/>
      <c r="Q629" s="2308"/>
      <c r="R629" s="2308"/>
      <c r="S629" s="2308"/>
      <c r="T629" s="2308"/>
      <c r="U629" s="2308"/>
      <c r="V629" s="2308"/>
      <c r="W629" s="2308"/>
      <c r="X629" s="2308"/>
      <c r="Y629" s="2308"/>
      <c r="Z629" s="2308"/>
      <c r="AA629" s="2308"/>
      <c r="AB629" s="2308"/>
      <c r="AC629" s="2308"/>
      <c r="AD629" s="2308"/>
      <c r="AE629" s="2308"/>
      <c r="AF629" s="2308"/>
      <c r="AG629" s="2308"/>
      <c r="AH629" s="2308"/>
      <c r="AI629" s="2308"/>
      <c r="AJ629" s="2308"/>
      <c r="AK629" s="2308"/>
      <c r="AL629" s="2308"/>
      <c r="AM629" s="2308"/>
      <c r="AN629" s="2308"/>
      <c r="AO629" s="2308"/>
      <c r="AP629" s="2308"/>
      <c r="AQ629" s="2308"/>
      <c r="AR629" s="2308"/>
      <c r="AS629" s="2308"/>
      <c r="AT629" s="2308"/>
      <c r="AU629" s="2308"/>
      <c r="AV629" s="2308"/>
      <c r="AW629" s="2308"/>
      <c r="AX629" s="2308"/>
      <c r="AY629" s="2308"/>
      <c r="AZ629" s="2308"/>
      <c r="BA629" s="2308"/>
      <c r="BB629" s="2308"/>
      <c r="BC629" s="2308"/>
      <c r="BD629" s="619"/>
      <c r="BE629" s="78"/>
      <c r="BF629" s="78"/>
      <c r="BG629" s="78"/>
    </row>
    <row r="630" spans="2:59" ht="30" hidden="1" customHeight="1">
      <c r="B630" s="620"/>
      <c r="C630" s="2308" t="s">
        <v>6</v>
      </c>
      <c r="D630" s="2308"/>
      <c r="E630" s="2308"/>
      <c r="F630" s="2308"/>
      <c r="G630" s="2308"/>
      <c r="H630" s="2308"/>
      <c r="I630" s="2308"/>
      <c r="J630" s="2308"/>
      <c r="K630" s="2308"/>
      <c r="L630" s="2308"/>
      <c r="M630" s="2308"/>
      <c r="N630" s="2308"/>
      <c r="O630" s="2308"/>
      <c r="P630" s="2308"/>
      <c r="Q630" s="2308"/>
      <c r="R630" s="2308"/>
      <c r="S630" s="2308"/>
      <c r="T630" s="2308"/>
      <c r="U630" s="2308"/>
      <c r="V630" s="2308"/>
      <c r="W630" s="2308"/>
      <c r="X630" s="2308"/>
      <c r="Y630" s="2308"/>
      <c r="Z630" s="2308"/>
      <c r="AA630" s="2308"/>
      <c r="AB630" s="2308"/>
      <c r="AC630" s="2308"/>
      <c r="AD630" s="2308"/>
      <c r="AE630" s="2308"/>
      <c r="AF630" s="2308"/>
      <c r="AG630" s="2308"/>
      <c r="AH630" s="2308"/>
      <c r="AI630" s="2308"/>
      <c r="AJ630" s="2308"/>
      <c r="AK630" s="2308"/>
      <c r="AL630" s="2308"/>
      <c r="AM630" s="2308"/>
      <c r="AN630" s="2308"/>
      <c r="AO630" s="2308"/>
      <c r="AP630" s="2308"/>
      <c r="AQ630" s="2308"/>
      <c r="AR630" s="2308"/>
      <c r="AS630" s="2308"/>
      <c r="AT630" s="2308"/>
      <c r="AU630" s="2308"/>
      <c r="AV630" s="2308"/>
      <c r="AW630" s="2308"/>
      <c r="AX630" s="2308"/>
      <c r="AY630" s="2308"/>
      <c r="AZ630" s="2308"/>
      <c r="BA630" s="2308"/>
      <c r="BB630" s="2308"/>
      <c r="BC630" s="2308"/>
      <c r="BD630" s="619"/>
      <c r="BE630" s="78"/>
      <c r="BF630" s="78"/>
      <c r="BG630" s="78"/>
    </row>
    <row r="631" spans="2:59" ht="30" hidden="1" customHeight="1" thickBot="1">
      <c r="B631" s="620"/>
      <c r="C631" s="2308" t="s">
        <v>6</v>
      </c>
      <c r="D631" s="2308"/>
      <c r="E631" s="2308"/>
      <c r="F631" s="2308"/>
      <c r="G631" s="2308"/>
      <c r="H631" s="2308"/>
      <c r="I631" s="2308"/>
      <c r="J631" s="2308"/>
      <c r="K631" s="2308"/>
      <c r="L631" s="2308"/>
      <c r="M631" s="2308"/>
      <c r="N631" s="2308"/>
      <c r="O631" s="2308"/>
      <c r="P631" s="2308"/>
      <c r="Q631" s="2308"/>
      <c r="R631" s="2308"/>
      <c r="S631" s="2308"/>
      <c r="T631" s="2308"/>
      <c r="U631" s="2308"/>
      <c r="V631" s="2308"/>
      <c r="W631" s="2308"/>
      <c r="X631" s="2308"/>
      <c r="Y631" s="2308"/>
      <c r="Z631" s="2308"/>
      <c r="AA631" s="2308"/>
      <c r="AB631" s="2308"/>
      <c r="AC631" s="2308"/>
      <c r="AD631" s="2308"/>
      <c r="AE631" s="2308"/>
      <c r="AF631" s="2308"/>
      <c r="AG631" s="2308"/>
      <c r="AH631" s="2308"/>
      <c r="AI631" s="2308"/>
      <c r="AJ631" s="2308"/>
      <c r="AK631" s="2308"/>
      <c r="AL631" s="2308"/>
      <c r="AM631" s="2308"/>
      <c r="AN631" s="2308"/>
      <c r="AO631" s="2308"/>
      <c r="AP631" s="2308"/>
      <c r="AQ631" s="2308"/>
      <c r="AR631" s="2308"/>
      <c r="AS631" s="2308"/>
      <c r="AT631" s="2308"/>
      <c r="AU631" s="2308"/>
      <c r="AV631" s="2308"/>
      <c r="AW631" s="2308"/>
      <c r="AX631" s="2308"/>
      <c r="AY631" s="2308"/>
      <c r="AZ631" s="2308"/>
      <c r="BA631" s="2308"/>
      <c r="BB631" s="2308"/>
      <c r="BC631" s="2308"/>
      <c r="BD631" s="619"/>
      <c r="BE631" s="78"/>
      <c r="BF631" s="78"/>
      <c r="BG631" s="78"/>
    </row>
    <row r="632" spans="2:59" ht="30" hidden="1" customHeight="1">
      <c r="B632" s="620"/>
      <c r="C632" s="2308" t="s">
        <v>6</v>
      </c>
      <c r="D632" s="2308"/>
      <c r="E632" s="2308"/>
      <c r="F632" s="2308"/>
      <c r="G632" s="2308"/>
      <c r="H632" s="2308"/>
      <c r="I632" s="2308"/>
      <c r="J632" s="2308"/>
      <c r="K632" s="2308"/>
      <c r="L632" s="2308"/>
      <c r="M632" s="2308"/>
      <c r="N632" s="2308"/>
      <c r="O632" s="2308"/>
      <c r="P632" s="2308"/>
      <c r="Q632" s="2308"/>
      <c r="R632" s="2308"/>
      <c r="S632" s="2308"/>
      <c r="T632" s="2308"/>
      <c r="U632" s="2308"/>
      <c r="V632" s="2308"/>
      <c r="W632" s="2308"/>
      <c r="X632" s="2308"/>
      <c r="Y632" s="2308"/>
      <c r="Z632" s="2308"/>
      <c r="AA632" s="2308"/>
      <c r="AB632" s="2308"/>
      <c r="AC632" s="2308"/>
      <c r="AD632" s="2308"/>
      <c r="AE632" s="2308"/>
      <c r="AF632" s="2308"/>
      <c r="AG632" s="2308"/>
      <c r="AH632" s="2308"/>
      <c r="AI632" s="2308"/>
      <c r="AJ632" s="2308"/>
      <c r="AK632" s="2308"/>
      <c r="AL632" s="2308"/>
      <c r="AM632" s="2308"/>
      <c r="AN632" s="2308"/>
      <c r="AO632" s="2308"/>
      <c r="AP632" s="2308"/>
      <c r="AQ632" s="2308"/>
      <c r="AR632" s="2308"/>
      <c r="AS632" s="2308"/>
      <c r="AT632" s="2308"/>
      <c r="AU632" s="2308"/>
      <c r="AV632" s="2308"/>
      <c r="AW632" s="2308"/>
      <c r="AX632" s="2308"/>
      <c r="AY632" s="2308"/>
      <c r="AZ632" s="2308"/>
      <c r="BA632" s="2308"/>
      <c r="BB632" s="2308"/>
      <c r="BC632" s="2308"/>
      <c r="BD632" s="619"/>
      <c r="BE632" s="78"/>
      <c r="BF632" s="78"/>
      <c r="BG632" s="78"/>
    </row>
    <row r="633" spans="2:59" ht="30" hidden="1" customHeight="1">
      <c r="B633" s="620"/>
      <c r="C633" s="2308" t="s">
        <v>6</v>
      </c>
      <c r="D633" s="2308"/>
      <c r="E633" s="2308"/>
      <c r="F633" s="2308"/>
      <c r="G633" s="2308"/>
      <c r="H633" s="2308"/>
      <c r="I633" s="2308"/>
      <c r="J633" s="2308"/>
      <c r="K633" s="2308"/>
      <c r="L633" s="2308"/>
      <c r="M633" s="2308"/>
      <c r="N633" s="2308"/>
      <c r="O633" s="2308"/>
      <c r="P633" s="2308"/>
      <c r="Q633" s="2308"/>
      <c r="R633" s="2308"/>
      <c r="S633" s="2308"/>
      <c r="T633" s="2308"/>
      <c r="U633" s="2308"/>
      <c r="V633" s="2308"/>
      <c r="W633" s="2308"/>
      <c r="X633" s="2308"/>
      <c r="Y633" s="2308"/>
      <c r="Z633" s="2308"/>
      <c r="AA633" s="2308"/>
      <c r="AB633" s="2308"/>
      <c r="AC633" s="2308"/>
      <c r="AD633" s="2308"/>
      <c r="AE633" s="2308"/>
      <c r="AF633" s="2308"/>
      <c r="AG633" s="2308"/>
      <c r="AH633" s="2308"/>
      <c r="AI633" s="2308"/>
      <c r="AJ633" s="2308"/>
      <c r="AK633" s="2308"/>
      <c r="AL633" s="2308"/>
      <c r="AM633" s="2308"/>
      <c r="AN633" s="2308"/>
      <c r="AO633" s="2308"/>
      <c r="AP633" s="2308"/>
      <c r="AQ633" s="2308"/>
      <c r="AR633" s="2308"/>
      <c r="AS633" s="2308"/>
      <c r="AT633" s="2308"/>
      <c r="AU633" s="2308"/>
      <c r="AV633" s="2308"/>
      <c r="AW633" s="2308"/>
      <c r="AX633" s="2308"/>
      <c r="AY633" s="2308"/>
      <c r="AZ633" s="2308"/>
      <c r="BA633" s="2308"/>
      <c r="BB633" s="2308"/>
      <c r="BC633" s="2308"/>
      <c r="BD633" s="619"/>
      <c r="BE633" s="78"/>
      <c r="BF633" s="78"/>
      <c r="BG633" s="78"/>
    </row>
    <row r="634" spans="2:59" ht="30" hidden="1" customHeight="1">
      <c r="B634" s="620"/>
      <c r="C634" s="2308" t="s">
        <v>6</v>
      </c>
      <c r="D634" s="2308"/>
      <c r="E634" s="2308"/>
      <c r="F634" s="2308"/>
      <c r="G634" s="2308"/>
      <c r="H634" s="2308"/>
      <c r="I634" s="2308"/>
      <c r="J634" s="2308"/>
      <c r="K634" s="2308"/>
      <c r="L634" s="2308"/>
      <c r="M634" s="2308"/>
      <c r="N634" s="2308"/>
      <c r="O634" s="2308"/>
      <c r="P634" s="2308"/>
      <c r="Q634" s="2308"/>
      <c r="R634" s="2308"/>
      <c r="S634" s="2308"/>
      <c r="T634" s="2308"/>
      <c r="U634" s="2308"/>
      <c r="V634" s="2308"/>
      <c r="W634" s="2308"/>
      <c r="X634" s="2308"/>
      <c r="Y634" s="2308"/>
      <c r="Z634" s="2308"/>
      <c r="AA634" s="2308"/>
      <c r="AB634" s="2308"/>
      <c r="AC634" s="2308"/>
      <c r="AD634" s="2308"/>
      <c r="AE634" s="2308"/>
      <c r="AF634" s="2308"/>
      <c r="AG634" s="2308"/>
      <c r="AH634" s="2308"/>
      <c r="AI634" s="2308"/>
      <c r="AJ634" s="2308"/>
      <c r="AK634" s="2308"/>
      <c r="AL634" s="2308"/>
      <c r="AM634" s="2308"/>
      <c r="AN634" s="2308"/>
      <c r="AO634" s="2308"/>
      <c r="AP634" s="2308"/>
      <c r="AQ634" s="2308"/>
      <c r="AR634" s="2308"/>
      <c r="AS634" s="2308"/>
      <c r="AT634" s="2308"/>
      <c r="AU634" s="2308"/>
      <c r="AV634" s="2308"/>
      <c r="AW634" s="2308"/>
      <c r="AX634" s="2308"/>
      <c r="AY634" s="2308"/>
      <c r="AZ634" s="2308"/>
      <c r="BA634" s="2308"/>
      <c r="BB634" s="2308"/>
      <c r="BC634" s="2308"/>
      <c r="BD634" s="619"/>
      <c r="BE634" s="78"/>
      <c r="BF634" s="78"/>
      <c r="BG634" s="78"/>
    </row>
    <row r="635" spans="2:59" ht="30" hidden="1" customHeight="1">
      <c r="B635" s="620"/>
      <c r="C635" s="2308" t="s">
        <v>6</v>
      </c>
      <c r="D635" s="2308"/>
      <c r="E635" s="2308"/>
      <c r="F635" s="2308"/>
      <c r="G635" s="2308"/>
      <c r="H635" s="2308"/>
      <c r="I635" s="2308"/>
      <c r="J635" s="2308"/>
      <c r="K635" s="2308"/>
      <c r="L635" s="2308"/>
      <c r="M635" s="2308"/>
      <c r="N635" s="2308"/>
      <c r="O635" s="2308"/>
      <c r="P635" s="2308"/>
      <c r="Q635" s="2308"/>
      <c r="R635" s="2308"/>
      <c r="S635" s="2308"/>
      <c r="T635" s="2308"/>
      <c r="U635" s="2308"/>
      <c r="V635" s="2308"/>
      <c r="W635" s="2308"/>
      <c r="X635" s="2308"/>
      <c r="Y635" s="2308"/>
      <c r="Z635" s="2308"/>
      <c r="AA635" s="2308"/>
      <c r="AB635" s="2308"/>
      <c r="AC635" s="2308"/>
      <c r="AD635" s="2308"/>
      <c r="AE635" s="2308"/>
      <c r="AF635" s="2308"/>
      <c r="AG635" s="2308"/>
      <c r="AH635" s="2308"/>
      <c r="AI635" s="2308"/>
      <c r="AJ635" s="2308"/>
      <c r="AK635" s="2308"/>
      <c r="AL635" s="2308"/>
      <c r="AM635" s="2308"/>
      <c r="AN635" s="2308"/>
      <c r="AO635" s="2308"/>
      <c r="AP635" s="2308"/>
      <c r="AQ635" s="2308"/>
      <c r="AR635" s="2308"/>
      <c r="AS635" s="2308"/>
      <c r="AT635" s="2308"/>
      <c r="AU635" s="2308"/>
      <c r="AV635" s="2308"/>
      <c r="AW635" s="2308"/>
      <c r="AX635" s="2308"/>
      <c r="AY635" s="2308"/>
      <c r="AZ635" s="2308"/>
      <c r="BA635" s="2308"/>
      <c r="BB635" s="2308"/>
      <c r="BC635" s="2308"/>
      <c r="BD635" s="619"/>
      <c r="BE635" s="78"/>
      <c r="BF635" s="78"/>
      <c r="BG635" s="78"/>
    </row>
    <row r="636" spans="2:59" ht="30" hidden="1" customHeight="1">
      <c r="B636" s="620"/>
      <c r="C636" s="2308" t="s">
        <v>6</v>
      </c>
      <c r="D636" s="2308"/>
      <c r="E636" s="2308"/>
      <c r="F636" s="2308"/>
      <c r="G636" s="2308"/>
      <c r="H636" s="2308"/>
      <c r="I636" s="2308"/>
      <c r="J636" s="2308"/>
      <c r="K636" s="2308"/>
      <c r="L636" s="2308"/>
      <c r="M636" s="2308"/>
      <c r="N636" s="2308"/>
      <c r="O636" s="2308"/>
      <c r="P636" s="2308"/>
      <c r="Q636" s="2308"/>
      <c r="R636" s="2308"/>
      <c r="S636" s="2308"/>
      <c r="T636" s="2308"/>
      <c r="U636" s="2308"/>
      <c r="V636" s="2308"/>
      <c r="W636" s="2308"/>
      <c r="X636" s="2308"/>
      <c r="Y636" s="2308"/>
      <c r="Z636" s="2308"/>
      <c r="AA636" s="2308"/>
      <c r="AB636" s="2308"/>
      <c r="AC636" s="2308"/>
      <c r="AD636" s="2308"/>
      <c r="AE636" s="2308"/>
      <c r="AF636" s="2308"/>
      <c r="AG636" s="2308"/>
      <c r="AH636" s="2308"/>
      <c r="AI636" s="2308"/>
      <c r="AJ636" s="2308"/>
      <c r="AK636" s="2308"/>
      <c r="AL636" s="2308"/>
      <c r="AM636" s="2308"/>
      <c r="AN636" s="2308"/>
      <c r="AO636" s="2308"/>
      <c r="AP636" s="2308"/>
      <c r="AQ636" s="2308"/>
      <c r="AR636" s="2308"/>
      <c r="AS636" s="2308"/>
      <c r="AT636" s="2308"/>
      <c r="AU636" s="2308"/>
      <c r="AV636" s="2308"/>
      <c r="AW636" s="2308"/>
      <c r="AX636" s="2308"/>
      <c r="AY636" s="2308"/>
      <c r="AZ636" s="2308"/>
      <c r="BA636" s="2308"/>
      <c r="BB636" s="2308"/>
      <c r="BC636" s="2308"/>
      <c r="BD636" s="619"/>
      <c r="BE636" s="78"/>
      <c r="BF636" s="78"/>
      <c r="BG636" s="78"/>
    </row>
    <row r="637" spans="2:59" ht="30" hidden="1" customHeight="1">
      <c r="B637" s="620"/>
      <c r="C637" s="2308" t="s">
        <v>6</v>
      </c>
      <c r="D637" s="2308"/>
      <c r="E637" s="2308"/>
      <c r="F637" s="2308"/>
      <c r="G637" s="2308"/>
      <c r="H637" s="2308"/>
      <c r="I637" s="2308"/>
      <c r="J637" s="2308"/>
      <c r="K637" s="2308"/>
      <c r="L637" s="2308"/>
      <c r="M637" s="2308"/>
      <c r="N637" s="2308"/>
      <c r="O637" s="2308"/>
      <c r="P637" s="2308"/>
      <c r="Q637" s="2308"/>
      <c r="R637" s="2308"/>
      <c r="S637" s="2308"/>
      <c r="T637" s="2308"/>
      <c r="U637" s="2308"/>
      <c r="V637" s="2308"/>
      <c r="W637" s="2308"/>
      <c r="X637" s="2308"/>
      <c r="Y637" s="2308"/>
      <c r="Z637" s="2308"/>
      <c r="AA637" s="2308"/>
      <c r="AB637" s="2308"/>
      <c r="AC637" s="2308"/>
      <c r="AD637" s="2308"/>
      <c r="AE637" s="2308"/>
      <c r="AF637" s="2308"/>
      <c r="AG637" s="2308"/>
      <c r="AH637" s="2308"/>
      <c r="AI637" s="2308"/>
      <c r="AJ637" s="2308"/>
      <c r="AK637" s="2308"/>
      <c r="AL637" s="2308"/>
      <c r="AM637" s="2308"/>
      <c r="AN637" s="2308"/>
      <c r="AO637" s="2308"/>
      <c r="AP637" s="2308"/>
      <c r="AQ637" s="2308"/>
      <c r="AR637" s="2308"/>
      <c r="AS637" s="2308"/>
      <c r="AT637" s="2308"/>
      <c r="AU637" s="2308"/>
      <c r="AV637" s="2308"/>
      <c r="AW637" s="2308"/>
      <c r="AX637" s="2308"/>
      <c r="AY637" s="2308"/>
      <c r="AZ637" s="2308"/>
      <c r="BA637" s="2308"/>
      <c r="BB637" s="2308"/>
      <c r="BC637" s="2308"/>
      <c r="BD637" s="619"/>
      <c r="BE637" s="78"/>
      <c r="BF637" s="78"/>
      <c r="BG637" s="78"/>
    </row>
    <row r="638" spans="2:59" ht="30" hidden="1" customHeight="1">
      <c r="B638" s="620"/>
      <c r="C638" s="2308" t="s">
        <v>6</v>
      </c>
      <c r="D638" s="2308"/>
      <c r="E638" s="2308"/>
      <c r="F638" s="2308"/>
      <c r="G638" s="2308"/>
      <c r="H638" s="2308"/>
      <c r="I638" s="2308"/>
      <c r="J638" s="2308"/>
      <c r="K638" s="2308"/>
      <c r="L638" s="2308"/>
      <c r="M638" s="2308"/>
      <c r="N638" s="2308"/>
      <c r="O638" s="2308"/>
      <c r="P638" s="2308"/>
      <c r="Q638" s="2308"/>
      <c r="R638" s="2308"/>
      <c r="S638" s="2308"/>
      <c r="T638" s="2308"/>
      <c r="U638" s="2308"/>
      <c r="V638" s="2308"/>
      <c r="W638" s="2308"/>
      <c r="X638" s="2308"/>
      <c r="Y638" s="2308"/>
      <c r="Z638" s="2308"/>
      <c r="AA638" s="2308"/>
      <c r="AB638" s="2308"/>
      <c r="AC638" s="2308"/>
      <c r="AD638" s="2308"/>
      <c r="AE638" s="2308"/>
      <c r="AF638" s="2308"/>
      <c r="AG638" s="2308"/>
      <c r="AH638" s="2308"/>
      <c r="AI638" s="2308"/>
      <c r="AJ638" s="2308"/>
      <c r="AK638" s="2308"/>
      <c r="AL638" s="2308"/>
      <c r="AM638" s="2308"/>
      <c r="AN638" s="2308"/>
      <c r="AO638" s="2308"/>
      <c r="AP638" s="2308"/>
      <c r="AQ638" s="2308"/>
      <c r="AR638" s="2308"/>
      <c r="AS638" s="2308"/>
      <c r="AT638" s="2308"/>
      <c r="AU638" s="2308"/>
      <c r="AV638" s="2308"/>
      <c r="AW638" s="2308"/>
      <c r="AX638" s="2308"/>
      <c r="AY638" s="2308"/>
      <c r="AZ638" s="2308"/>
      <c r="BA638" s="2308"/>
      <c r="BB638" s="2308"/>
      <c r="BC638" s="2308"/>
      <c r="BD638" s="619"/>
      <c r="BE638" s="78"/>
      <c r="BF638" s="78"/>
      <c r="BG638" s="78"/>
    </row>
    <row r="639" spans="2:59" ht="30" hidden="1" customHeight="1" thickBot="1">
      <c r="B639" s="714"/>
      <c r="C639" s="2317" t="s">
        <v>6</v>
      </c>
      <c r="D639" s="2317"/>
      <c r="E639" s="2317"/>
      <c r="F639" s="2317"/>
      <c r="G639" s="2317"/>
      <c r="H639" s="2317"/>
      <c r="I639" s="2317"/>
      <c r="J639" s="2317"/>
      <c r="K639" s="2317"/>
      <c r="L639" s="2317"/>
      <c r="M639" s="2317"/>
      <c r="N639" s="2317"/>
      <c r="O639" s="2317"/>
      <c r="P639" s="2317"/>
      <c r="Q639" s="2317"/>
      <c r="R639" s="2317"/>
      <c r="S639" s="2317"/>
      <c r="T639" s="2317"/>
      <c r="U639" s="2317"/>
      <c r="V639" s="2317"/>
      <c r="W639" s="2317"/>
      <c r="X639" s="2317"/>
      <c r="Y639" s="2317"/>
      <c r="Z639" s="2317"/>
      <c r="AA639" s="2317"/>
      <c r="AB639" s="2317"/>
      <c r="AC639" s="2317"/>
      <c r="AD639" s="2317"/>
      <c r="AE639" s="2317"/>
      <c r="AF639" s="2317"/>
      <c r="AG639" s="2317"/>
      <c r="AH639" s="2317"/>
      <c r="AI639" s="2317"/>
      <c r="AJ639" s="2317"/>
      <c r="AK639" s="2317"/>
      <c r="AL639" s="2317"/>
      <c r="AM639" s="2317"/>
      <c r="AN639" s="2317"/>
      <c r="AO639" s="2317"/>
      <c r="AP639" s="2317"/>
      <c r="AQ639" s="2317"/>
      <c r="AR639" s="2317"/>
      <c r="AS639" s="2317"/>
      <c r="AT639" s="2317"/>
      <c r="AU639" s="2317"/>
      <c r="AV639" s="2317"/>
      <c r="AW639" s="2317"/>
      <c r="AX639" s="2317"/>
      <c r="AY639" s="2317"/>
      <c r="AZ639" s="2317"/>
      <c r="BA639" s="2317"/>
      <c r="BB639" s="2317"/>
      <c r="BC639" s="2317"/>
      <c r="BD639" s="622"/>
      <c r="BE639" s="78"/>
      <c r="BF639" s="78"/>
      <c r="BG639" s="78"/>
    </row>
    <row r="640" spans="2:59" ht="17.25" customHeight="1">
      <c r="B640" s="624"/>
      <c r="C640" s="624"/>
      <c r="D640" s="624"/>
      <c r="E640" s="624"/>
      <c r="F640" s="624"/>
      <c r="G640" s="624"/>
      <c r="H640" s="624"/>
      <c r="I640" s="624"/>
      <c r="J640" s="624"/>
      <c r="K640" s="624"/>
      <c r="L640" s="624"/>
      <c r="M640" s="624"/>
      <c r="N640" s="624"/>
      <c r="O640" s="624"/>
      <c r="P640" s="624"/>
      <c r="Q640" s="624"/>
      <c r="R640" s="624"/>
      <c r="S640" s="624"/>
      <c r="T640" s="624"/>
      <c r="U640" s="624"/>
      <c r="V640" s="624"/>
      <c r="W640" s="157"/>
      <c r="X640" s="157"/>
      <c r="Y640" s="157"/>
      <c r="Z640" s="157"/>
      <c r="AA640" s="157"/>
      <c r="AB640" s="157"/>
      <c r="AC640" s="157"/>
      <c r="AD640" s="157"/>
      <c r="AE640" s="157"/>
      <c r="AF640" s="157"/>
      <c r="AG640" s="157"/>
      <c r="AH640" s="157"/>
      <c r="AI640" s="157"/>
      <c r="AJ640" s="157"/>
      <c r="AK640" s="157"/>
      <c r="AL640" s="157"/>
      <c r="AM640" s="157"/>
      <c r="AN640" s="157"/>
      <c r="AO640" s="157"/>
      <c r="AP640" s="157"/>
      <c r="AQ640" s="157"/>
      <c r="AR640" s="157"/>
      <c r="AS640" s="157"/>
      <c r="AT640" s="157"/>
      <c r="AU640" s="157"/>
      <c r="AV640" s="157"/>
      <c r="AW640" s="157"/>
      <c r="AX640" s="157"/>
      <c r="AY640" s="157"/>
      <c r="AZ640" s="157"/>
      <c r="BA640" s="157"/>
      <c r="BB640" s="157"/>
      <c r="BC640" s="157"/>
      <c r="BD640" s="157"/>
      <c r="BE640" s="78"/>
      <c r="BF640" s="78"/>
      <c r="BG640" s="78"/>
    </row>
    <row r="641" spans="1:59" ht="17.25" customHeight="1">
      <c r="W641" s="78"/>
      <c r="X641" s="78"/>
      <c r="Y641" s="78"/>
      <c r="Z641" s="78"/>
      <c r="AA641" s="78"/>
      <c r="AB641" s="78"/>
      <c r="AC641" s="78"/>
      <c r="AD641" s="78"/>
      <c r="AE641" s="78"/>
      <c r="AF641" s="78"/>
      <c r="AG641" s="78"/>
      <c r="AH641" s="78"/>
      <c r="AI641" s="78"/>
      <c r="AJ641" s="78"/>
      <c r="AK641" s="78"/>
      <c r="AL641" s="78"/>
      <c r="AM641" s="78"/>
      <c r="AN641" s="78"/>
      <c r="AO641" s="78"/>
      <c r="AP641" s="78"/>
      <c r="AQ641" s="78"/>
      <c r="AR641" s="78"/>
      <c r="AS641" s="78"/>
      <c r="AT641" s="78"/>
      <c r="AU641" s="78"/>
      <c r="AV641" s="78"/>
      <c r="AW641" s="78"/>
      <c r="AX641" s="78"/>
      <c r="AY641" s="78"/>
      <c r="AZ641" s="78"/>
      <c r="BA641" s="78"/>
      <c r="BB641" s="78"/>
      <c r="BC641" s="78"/>
      <c r="BD641" s="78"/>
      <c r="BE641" s="78"/>
      <c r="BF641" s="78"/>
      <c r="BG641" s="78"/>
    </row>
    <row r="642" spans="1:59" ht="17.25" customHeight="1">
      <c r="W642" s="78"/>
      <c r="X642" s="78"/>
      <c r="Y642" s="78"/>
      <c r="Z642" s="78"/>
      <c r="AA642" s="78"/>
      <c r="AB642" s="78"/>
      <c r="AC642" s="78"/>
      <c r="AD642" s="78"/>
      <c r="AE642" s="78"/>
      <c r="AF642" s="78"/>
      <c r="AG642" s="78"/>
      <c r="AH642" s="78"/>
      <c r="AI642" s="78"/>
      <c r="AJ642" s="78"/>
      <c r="AK642" s="78"/>
      <c r="AL642" s="78"/>
      <c r="AM642" s="78"/>
      <c r="AN642" s="78"/>
      <c r="AO642" s="78"/>
      <c r="AP642" s="78"/>
      <c r="AQ642" s="78"/>
      <c r="AR642" s="78"/>
      <c r="AS642" s="78"/>
      <c r="AT642" s="78"/>
      <c r="AU642" s="78"/>
      <c r="AV642" s="78"/>
      <c r="AW642" s="78"/>
      <c r="AX642" s="78"/>
      <c r="AY642" s="78"/>
      <c r="AZ642" s="78"/>
      <c r="BA642" s="78"/>
      <c r="BB642" s="78"/>
      <c r="BC642" s="78"/>
      <c r="BD642" s="78"/>
      <c r="BE642" s="78"/>
      <c r="BF642" s="78"/>
      <c r="BG642" s="78"/>
    </row>
    <row r="643" spans="1:59" ht="25.5" customHeight="1" thickBot="1">
      <c r="A643" s="609"/>
      <c r="B643" s="149" t="s">
        <v>309</v>
      </c>
      <c r="C643" s="154"/>
      <c r="D643" s="154"/>
      <c r="E643" s="154"/>
      <c r="F643" s="154"/>
      <c r="G643" s="154"/>
      <c r="H643" s="154"/>
      <c r="I643" s="154"/>
      <c r="J643" s="154"/>
      <c r="K643" s="154"/>
      <c r="L643" s="154"/>
      <c r="M643" s="154"/>
      <c r="N643" s="154"/>
      <c r="O643" s="154"/>
      <c r="P643" s="154"/>
      <c r="Q643" s="154"/>
      <c r="R643" s="154"/>
      <c r="S643" s="154"/>
      <c r="T643" s="154"/>
      <c r="U643" s="154"/>
      <c r="V643" s="154"/>
      <c r="W643" s="154"/>
      <c r="X643" s="154"/>
      <c r="Y643" s="154"/>
      <c r="Z643" s="154"/>
      <c r="AA643" s="154"/>
      <c r="AB643" s="154"/>
      <c r="AC643" s="154"/>
      <c r="AD643" s="154"/>
      <c r="AE643" s="154"/>
      <c r="AF643" s="154"/>
      <c r="AG643" s="154"/>
      <c r="AH643" s="154"/>
      <c r="AI643" s="154"/>
      <c r="AJ643" s="154"/>
      <c r="AK643" s="154"/>
      <c r="AL643" s="154"/>
      <c r="AM643" s="154"/>
      <c r="AN643" s="154"/>
      <c r="AO643" s="154"/>
      <c r="AP643" s="154"/>
      <c r="AQ643" s="154"/>
      <c r="AR643" s="154"/>
      <c r="AS643" s="154"/>
      <c r="AT643" s="154"/>
      <c r="AU643" s="154"/>
      <c r="AV643" s="154"/>
      <c r="AW643" s="154"/>
      <c r="AX643" s="154"/>
      <c r="AY643" s="154"/>
      <c r="AZ643" s="154"/>
      <c r="BA643" s="154"/>
      <c r="BB643" s="154"/>
      <c r="BC643" s="154"/>
      <c r="BD643" s="154"/>
      <c r="BE643" s="154"/>
      <c r="BF643" s="154"/>
    </row>
    <row r="644" spans="1:59" ht="33" customHeight="1" thickBot="1">
      <c r="B644" s="2314" t="s">
        <v>308</v>
      </c>
      <c r="C644" s="2318"/>
      <c r="D644" s="2318"/>
      <c r="E644" s="2318"/>
      <c r="F644" s="2318"/>
      <c r="G644" s="2318"/>
      <c r="H644" s="2318"/>
      <c r="I644" s="2318"/>
      <c r="J644" s="2318"/>
      <c r="K644" s="2318"/>
      <c r="L644" s="2318"/>
      <c r="M644" s="2318"/>
      <c r="N644" s="2318"/>
      <c r="O644" s="2318"/>
      <c r="P644" s="2318"/>
      <c r="Q644" s="2318"/>
      <c r="R644" s="2318"/>
      <c r="S644" s="2318"/>
      <c r="T644" s="2318"/>
      <c r="U644" s="2318"/>
      <c r="V644" s="2318"/>
      <c r="W644" s="2318"/>
      <c r="X644" s="2318"/>
      <c r="Y644" s="2318"/>
      <c r="Z644" s="2318"/>
      <c r="AA644" s="2318"/>
      <c r="AB644" s="2318"/>
      <c r="AC644" s="2318"/>
      <c r="AD644" s="2318"/>
      <c r="AE644" s="2318"/>
      <c r="AF644" s="2318"/>
      <c r="AG644" s="2318"/>
      <c r="AH644" s="2318"/>
      <c r="AI644" s="2318"/>
      <c r="AJ644" s="2318"/>
      <c r="AK644" s="2318"/>
      <c r="AL644" s="2318"/>
      <c r="AM644" s="2318"/>
      <c r="AN644" s="2318"/>
      <c r="AO644" s="2318"/>
      <c r="AP644" s="2318"/>
      <c r="AQ644" s="2318"/>
      <c r="AR644" s="2318"/>
      <c r="AS644" s="2318"/>
      <c r="AT644" s="2318"/>
      <c r="AU644" s="2318"/>
      <c r="AV644" s="2318"/>
      <c r="AW644" s="2318"/>
      <c r="AX644" s="2318"/>
      <c r="AY644" s="2318"/>
      <c r="AZ644" s="2318"/>
      <c r="BA644" s="2318"/>
      <c r="BB644" s="2318"/>
      <c r="BC644" s="2318"/>
      <c r="BD644" s="2319"/>
      <c r="BE644" s="78"/>
      <c r="BF644" s="78"/>
      <c r="BG644" s="78"/>
    </row>
    <row r="645" spans="1:59" ht="30" customHeight="1">
      <c r="A645" s="617"/>
      <c r="B645" s="713"/>
      <c r="C645" s="2316" t="s">
        <v>7282</v>
      </c>
      <c r="D645" s="2316"/>
      <c r="E645" s="2316"/>
      <c r="F645" s="2316"/>
      <c r="G645" s="2316"/>
      <c r="H645" s="2316"/>
      <c r="I645" s="2316"/>
      <c r="J645" s="2316"/>
      <c r="K645" s="2316"/>
      <c r="L645" s="2316"/>
      <c r="M645" s="2316"/>
      <c r="N645" s="2316"/>
      <c r="O645" s="2316"/>
      <c r="P645" s="2316"/>
      <c r="Q645" s="2316"/>
      <c r="R645" s="2316"/>
      <c r="S645" s="2316"/>
      <c r="T645" s="2316"/>
      <c r="U645" s="2316"/>
      <c r="V645" s="2316"/>
      <c r="W645" s="2316"/>
      <c r="X645" s="2316"/>
      <c r="Y645" s="2316"/>
      <c r="Z645" s="2316"/>
      <c r="AA645" s="2316"/>
      <c r="AB645" s="2316"/>
      <c r="AC645" s="2316"/>
      <c r="AD645" s="2316"/>
      <c r="AE645" s="2316"/>
      <c r="AF645" s="2316"/>
      <c r="AG645" s="2316"/>
      <c r="AH645" s="2316"/>
      <c r="AI645" s="2316"/>
      <c r="AJ645" s="2316"/>
      <c r="AK645" s="2316"/>
      <c r="AL645" s="2316"/>
      <c r="AM645" s="2316"/>
      <c r="AN645" s="2316"/>
      <c r="AO645" s="2316"/>
      <c r="AP645" s="2316"/>
      <c r="AQ645" s="2316"/>
      <c r="AR645" s="2316"/>
      <c r="AS645" s="2316"/>
      <c r="AT645" s="2316"/>
      <c r="AU645" s="2316"/>
      <c r="AV645" s="2316"/>
      <c r="AW645" s="2316"/>
      <c r="AX645" s="2316"/>
      <c r="AY645" s="2316"/>
      <c r="AZ645" s="2316"/>
      <c r="BA645" s="2316"/>
      <c r="BB645" s="2316"/>
      <c r="BC645" s="2316"/>
      <c r="BD645" s="619"/>
      <c r="BE645" s="78"/>
      <c r="BF645" s="78"/>
      <c r="BG645" s="78"/>
    </row>
    <row r="646" spans="1:59" ht="30" customHeight="1">
      <c r="A646" s="617"/>
      <c r="B646" s="618"/>
      <c r="C646" s="2308"/>
      <c r="D646" s="2308"/>
      <c r="E646" s="2308"/>
      <c r="F646" s="2308"/>
      <c r="G646" s="2308"/>
      <c r="H646" s="2308"/>
      <c r="I646" s="2308"/>
      <c r="J646" s="2308"/>
      <c r="K646" s="2308"/>
      <c r="L646" s="2308"/>
      <c r="M646" s="2308"/>
      <c r="N646" s="2308"/>
      <c r="O646" s="2308"/>
      <c r="P646" s="2308"/>
      <c r="Q646" s="2308"/>
      <c r="R646" s="2308"/>
      <c r="S646" s="2308"/>
      <c r="T646" s="2308"/>
      <c r="U646" s="2308"/>
      <c r="V646" s="2308"/>
      <c r="W646" s="2308"/>
      <c r="X646" s="2308"/>
      <c r="Y646" s="2308"/>
      <c r="Z646" s="2308"/>
      <c r="AA646" s="2308"/>
      <c r="AB646" s="2308"/>
      <c r="AC646" s="2308"/>
      <c r="AD646" s="2308"/>
      <c r="AE646" s="2308"/>
      <c r="AF646" s="2308"/>
      <c r="AG646" s="2308"/>
      <c r="AH646" s="2308"/>
      <c r="AI646" s="2308"/>
      <c r="AJ646" s="2308"/>
      <c r="AK646" s="2308"/>
      <c r="AL646" s="2308"/>
      <c r="AM646" s="2308"/>
      <c r="AN646" s="2308"/>
      <c r="AO646" s="2308"/>
      <c r="AP646" s="2308"/>
      <c r="AQ646" s="2308"/>
      <c r="AR646" s="2308"/>
      <c r="AS646" s="2308"/>
      <c r="AT646" s="2308"/>
      <c r="AU646" s="2308"/>
      <c r="AV646" s="2308"/>
      <c r="AW646" s="2308"/>
      <c r="AX646" s="2308"/>
      <c r="AY646" s="2308"/>
      <c r="AZ646" s="2308"/>
      <c r="BA646" s="2308"/>
      <c r="BB646" s="2308"/>
      <c r="BC646" s="2308"/>
      <c r="BD646" s="619"/>
      <c r="BE646" s="78"/>
      <c r="BF646" s="78"/>
      <c r="BG646" s="78"/>
    </row>
    <row r="647" spans="1:59" ht="30" customHeight="1">
      <c r="A647" s="617"/>
      <c r="B647" s="618"/>
      <c r="C647" s="2308"/>
      <c r="D647" s="2308"/>
      <c r="E647" s="2308"/>
      <c r="F647" s="2308"/>
      <c r="G647" s="2308"/>
      <c r="H647" s="2308"/>
      <c r="I647" s="2308"/>
      <c r="J647" s="2308"/>
      <c r="K647" s="2308"/>
      <c r="L647" s="2308"/>
      <c r="M647" s="2308"/>
      <c r="N647" s="2308"/>
      <c r="O647" s="2308"/>
      <c r="P647" s="2308"/>
      <c r="Q647" s="2308"/>
      <c r="R647" s="2308"/>
      <c r="S647" s="2308"/>
      <c r="T647" s="2308"/>
      <c r="U647" s="2308"/>
      <c r="V647" s="2308"/>
      <c r="W647" s="2308"/>
      <c r="X647" s="2308"/>
      <c r="Y647" s="2308"/>
      <c r="Z647" s="2308"/>
      <c r="AA647" s="2308"/>
      <c r="AB647" s="2308"/>
      <c r="AC647" s="2308"/>
      <c r="AD647" s="2308"/>
      <c r="AE647" s="2308"/>
      <c r="AF647" s="2308"/>
      <c r="AG647" s="2308"/>
      <c r="AH647" s="2308"/>
      <c r="AI647" s="2308"/>
      <c r="AJ647" s="2308"/>
      <c r="AK647" s="2308"/>
      <c r="AL647" s="2308"/>
      <c r="AM647" s="2308"/>
      <c r="AN647" s="2308"/>
      <c r="AO647" s="2308"/>
      <c r="AP647" s="2308"/>
      <c r="AQ647" s="2308"/>
      <c r="AR647" s="2308"/>
      <c r="AS647" s="2308"/>
      <c r="AT647" s="2308"/>
      <c r="AU647" s="2308"/>
      <c r="AV647" s="2308"/>
      <c r="AW647" s="2308"/>
      <c r="AX647" s="2308"/>
      <c r="AY647" s="2308"/>
      <c r="AZ647" s="2308"/>
      <c r="BA647" s="2308"/>
      <c r="BB647" s="2308"/>
      <c r="BC647" s="2308"/>
      <c r="BD647" s="619"/>
      <c r="BE647" s="78"/>
      <c r="BF647" s="78"/>
      <c r="BG647" s="78"/>
    </row>
    <row r="648" spans="1:59" ht="30" customHeight="1">
      <c r="A648" s="617"/>
      <c r="B648" s="618"/>
      <c r="C648" s="2308"/>
      <c r="D648" s="2308"/>
      <c r="E648" s="2308"/>
      <c r="F648" s="2308"/>
      <c r="G648" s="2308"/>
      <c r="H648" s="2308"/>
      <c r="I648" s="2308"/>
      <c r="J648" s="2308"/>
      <c r="K648" s="2308"/>
      <c r="L648" s="2308"/>
      <c r="M648" s="2308"/>
      <c r="N648" s="2308"/>
      <c r="O648" s="2308"/>
      <c r="P648" s="2308"/>
      <c r="Q648" s="2308"/>
      <c r="R648" s="2308"/>
      <c r="S648" s="2308"/>
      <c r="T648" s="2308"/>
      <c r="U648" s="2308"/>
      <c r="V648" s="2308"/>
      <c r="W648" s="2308"/>
      <c r="X648" s="2308"/>
      <c r="Y648" s="2308"/>
      <c r="Z648" s="2308"/>
      <c r="AA648" s="2308"/>
      <c r="AB648" s="2308"/>
      <c r="AC648" s="2308"/>
      <c r="AD648" s="2308"/>
      <c r="AE648" s="2308"/>
      <c r="AF648" s="2308"/>
      <c r="AG648" s="2308"/>
      <c r="AH648" s="2308"/>
      <c r="AI648" s="2308"/>
      <c r="AJ648" s="2308"/>
      <c r="AK648" s="2308"/>
      <c r="AL648" s="2308"/>
      <c r="AM648" s="2308"/>
      <c r="AN648" s="2308"/>
      <c r="AO648" s="2308"/>
      <c r="AP648" s="2308"/>
      <c r="AQ648" s="2308"/>
      <c r="AR648" s="2308"/>
      <c r="AS648" s="2308"/>
      <c r="AT648" s="2308"/>
      <c r="AU648" s="2308"/>
      <c r="AV648" s="2308"/>
      <c r="AW648" s="2308"/>
      <c r="AX648" s="2308"/>
      <c r="AY648" s="2308"/>
      <c r="AZ648" s="2308"/>
      <c r="BA648" s="2308"/>
      <c r="BB648" s="2308"/>
      <c r="BC648" s="2308"/>
      <c r="BD648" s="619"/>
      <c r="BE648" s="78"/>
      <c r="BF648" s="78"/>
      <c r="BG648" s="78"/>
    </row>
    <row r="649" spans="1:59" ht="30" customHeight="1">
      <c r="A649" s="617"/>
      <c r="B649" s="618"/>
      <c r="C649" s="2308"/>
      <c r="D649" s="2308"/>
      <c r="E649" s="2308"/>
      <c r="F649" s="2308"/>
      <c r="G649" s="2308"/>
      <c r="H649" s="2308"/>
      <c r="I649" s="2308"/>
      <c r="J649" s="2308"/>
      <c r="K649" s="2308"/>
      <c r="L649" s="2308"/>
      <c r="M649" s="2308"/>
      <c r="N649" s="2308"/>
      <c r="O649" s="2308"/>
      <c r="P649" s="2308"/>
      <c r="Q649" s="2308"/>
      <c r="R649" s="2308"/>
      <c r="S649" s="2308"/>
      <c r="T649" s="2308"/>
      <c r="U649" s="2308"/>
      <c r="V649" s="2308"/>
      <c r="W649" s="2308"/>
      <c r="X649" s="2308"/>
      <c r="Y649" s="2308"/>
      <c r="Z649" s="2308"/>
      <c r="AA649" s="2308"/>
      <c r="AB649" s="2308"/>
      <c r="AC649" s="2308"/>
      <c r="AD649" s="2308"/>
      <c r="AE649" s="2308"/>
      <c r="AF649" s="2308"/>
      <c r="AG649" s="2308"/>
      <c r="AH649" s="2308"/>
      <c r="AI649" s="2308"/>
      <c r="AJ649" s="2308"/>
      <c r="AK649" s="2308"/>
      <c r="AL649" s="2308"/>
      <c r="AM649" s="2308"/>
      <c r="AN649" s="2308"/>
      <c r="AO649" s="2308"/>
      <c r="AP649" s="2308"/>
      <c r="AQ649" s="2308"/>
      <c r="AR649" s="2308"/>
      <c r="AS649" s="2308"/>
      <c r="AT649" s="2308"/>
      <c r="AU649" s="2308"/>
      <c r="AV649" s="2308"/>
      <c r="AW649" s="2308"/>
      <c r="AX649" s="2308"/>
      <c r="AY649" s="2308"/>
      <c r="AZ649" s="2308"/>
      <c r="BA649" s="2308"/>
      <c r="BB649" s="2308"/>
      <c r="BC649" s="2308"/>
      <c r="BD649" s="619"/>
      <c r="BE649" s="78"/>
      <c r="BF649" s="78"/>
      <c r="BG649" s="78"/>
    </row>
    <row r="650" spans="1:59" ht="30" customHeight="1">
      <c r="A650" s="617"/>
      <c r="B650" s="618"/>
      <c r="C650" s="2308"/>
      <c r="D650" s="2308"/>
      <c r="E650" s="2308"/>
      <c r="F650" s="2308"/>
      <c r="G650" s="2308"/>
      <c r="H650" s="2308"/>
      <c r="I650" s="2308"/>
      <c r="J650" s="2308"/>
      <c r="K650" s="2308"/>
      <c r="L650" s="2308"/>
      <c r="M650" s="2308"/>
      <c r="N650" s="2308"/>
      <c r="O650" s="2308"/>
      <c r="P650" s="2308"/>
      <c r="Q650" s="2308"/>
      <c r="R650" s="2308"/>
      <c r="S650" s="2308"/>
      <c r="T650" s="2308"/>
      <c r="U650" s="2308"/>
      <c r="V650" s="2308"/>
      <c r="W650" s="2308"/>
      <c r="X650" s="2308"/>
      <c r="Y650" s="2308"/>
      <c r="Z650" s="2308"/>
      <c r="AA650" s="2308"/>
      <c r="AB650" s="2308"/>
      <c r="AC650" s="2308"/>
      <c r="AD650" s="2308"/>
      <c r="AE650" s="2308"/>
      <c r="AF650" s="2308"/>
      <c r="AG650" s="2308"/>
      <c r="AH650" s="2308"/>
      <c r="AI650" s="2308"/>
      <c r="AJ650" s="2308"/>
      <c r="AK650" s="2308"/>
      <c r="AL650" s="2308"/>
      <c r="AM650" s="2308"/>
      <c r="AN650" s="2308"/>
      <c r="AO650" s="2308"/>
      <c r="AP650" s="2308"/>
      <c r="AQ650" s="2308"/>
      <c r="AR650" s="2308"/>
      <c r="AS650" s="2308"/>
      <c r="AT650" s="2308"/>
      <c r="AU650" s="2308"/>
      <c r="AV650" s="2308"/>
      <c r="AW650" s="2308"/>
      <c r="AX650" s="2308"/>
      <c r="AY650" s="2308"/>
      <c r="AZ650" s="2308"/>
      <c r="BA650" s="2308"/>
      <c r="BB650" s="2308"/>
      <c r="BC650" s="2308"/>
      <c r="BD650" s="619"/>
      <c r="BE650" s="78"/>
      <c r="BF650" s="78"/>
      <c r="BG650" s="78"/>
    </row>
    <row r="651" spans="1:59" ht="30" customHeight="1">
      <c r="A651" s="617"/>
      <c r="B651" s="618"/>
      <c r="C651" s="2308"/>
      <c r="D651" s="2308"/>
      <c r="E651" s="2308"/>
      <c r="F651" s="2308"/>
      <c r="G651" s="2308"/>
      <c r="H651" s="2308"/>
      <c r="I651" s="2308"/>
      <c r="J651" s="2308"/>
      <c r="K651" s="2308"/>
      <c r="L651" s="2308"/>
      <c r="M651" s="2308"/>
      <c r="N651" s="2308"/>
      <c r="O651" s="2308"/>
      <c r="P651" s="2308"/>
      <c r="Q651" s="2308"/>
      <c r="R651" s="2308"/>
      <c r="S651" s="2308"/>
      <c r="T651" s="2308"/>
      <c r="U651" s="2308"/>
      <c r="V651" s="2308"/>
      <c r="W651" s="2308"/>
      <c r="X651" s="2308"/>
      <c r="Y651" s="2308"/>
      <c r="Z651" s="2308"/>
      <c r="AA651" s="2308"/>
      <c r="AB651" s="2308"/>
      <c r="AC651" s="2308"/>
      <c r="AD651" s="2308"/>
      <c r="AE651" s="2308"/>
      <c r="AF651" s="2308"/>
      <c r="AG651" s="2308"/>
      <c r="AH651" s="2308"/>
      <c r="AI651" s="2308"/>
      <c r="AJ651" s="2308"/>
      <c r="AK651" s="2308"/>
      <c r="AL651" s="2308"/>
      <c r="AM651" s="2308"/>
      <c r="AN651" s="2308"/>
      <c r="AO651" s="2308"/>
      <c r="AP651" s="2308"/>
      <c r="AQ651" s="2308"/>
      <c r="AR651" s="2308"/>
      <c r="AS651" s="2308"/>
      <c r="AT651" s="2308"/>
      <c r="AU651" s="2308"/>
      <c r="AV651" s="2308"/>
      <c r="AW651" s="2308"/>
      <c r="AX651" s="2308"/>
      <c r="AY651" s="2308"/>
      <c r="AZ651" s="2308"/>
      <c r="BA651" s="2308"/>
      <c r="BB651" s="2308"/>
      <c r="BC651" s="2308"/>
      <c r="BD651" s="619"/>
      <c r="BE651" s="78"/>
      <c r="BF651" s="78"/>
      <c r="BG651" s="78"/>
    </row>
    <row r="652" spans="1:59" ht="30" customHeight="1" thickBot="1">
      <c r="A652" s="617"/>
      <c r="B652" s="618"/>
      <c r="C652" s="2308"/>
      <c r="D652" s="2308"/>
      <c r="E652" s="2308"/>
      <c r="F652" s="2308"/>
      <c r="G652" s="2308"/>
      <c r="H652" s="2308"/>
      <c r="I652" s="2308"/>
      <c r="J652" s="2308"/>
      <c r="K652" s="2308"/>
      <c r="L652" s="2308"/>
      <c r="M652" s="2308"/>
      <c r="N652" s="2308"/>
      <c r="O652" s="2308"/>
      <c r="P652" s="2308"/>
      <c r="Q652" s="2308"/>
      <c r="R652" s="2308"/>
      <c r="S652" s="2308"/>
      <c r="T652" s="2308"/>
      <c r="U652" s="2308"/>
      <c r="V652" s="2308"/>
      <c r="W652" s="2308"/>
      <c r="X652" s="2308"/>
      <c r="Y652" s="2308"/>
      <c r="Z652" s="2308"/>
      <c r="AA652" s="2308"/>
      <c r="AB652" s="2308"/>
      <c r="AC652" s="2308"/>
      <c r="AD652" s="2308"/>
      <c r="AE652" s="2308"/>
      <c r="AF652" s="2308"/>
      <c r="AG652" s="2308"/>
      <c r="AH652" s="2308"/>
      <c r="AI652" s="2308"/>
      <c r="AJ652" s="2308"/>
      <c r="AK652" s="2308"/>
      <c r="AL652" s="2308"/>
      <c r="AM652" s="2308"/>
      <c r="AN652" s="2308"/>
      <c r="AO652" s="2308"/>
      <c r="AP652" s="2308"/>
      <c r="AQ652" s="2308"/>
      <c r="AR652" s="2308"/>
      <c r="AS652" s="2308"/>
      <c r="AT652" s="2308"/>
      <c r="AU652" s="2308"/>
      <c r="AV652" s="2308"/>
      <c r="AW652" s="2308"/>
      <c r="AX652" s="2308"/>
      <c r="AY652" s="2308"/>
      <c r="AZ652" s="2308"/>
      <c r="BA652" s="2308"/>
      <c r="BB652" s="2308"/>
      <c r="BC652" s="2308"/>
      <c r="BD652" s="619"/>
      <c r="BE652" s="78"/>
      <c r="BF652" s="78"/>
      <c r="BG652" s="78"/>
    </row>
    <row r="653" spans="1:59" ht="30" hidden="1" customHeight="1">
      <c r="B653" s="620"/>
      <c r="C653" s="2308" t="s">
        <v>6</v>
      </c>
      <c r="D653" s="2308"/>
      <c r="E653" s="2308"/>
      <c r="F653" s="2308"/>
      <c r="G653" s="2308"/>
      <c r="H653" s="2308"/>
      <c r="I653" s="2308"/>
      <c r="J653" s="2308"/>
      <c r="K653" s="2308"/>
      <c r="L653" s="2308"/>
      <c r="M653" s="2308"/>
      <c r="N653" s="2308"/>
      <c r="O653" s="2308"/>
      <c r="P653" s="2308"/>
      <c r="Q653" s="2308"/>
      <c r="R653" s="2308"/>
      <c r="S653" s="2308"/>
      <c r="T653" s="2308"/>
      <c r="U653" s="2308"/>
      <c r="V653" s="2308"/>
      <c r="W653" s="2308"/>
      <c r="X653" s="2308"/>
      <c r="Y653" s="2308"/>
      <c r="Z653" s="2308"/>
      <c r="AA653" s="2308"/>
      <c r="AB653" s="2308"/>
      <c r="AC653" s="2308"/>
      <c r="AD653" s="2308"/>
      <c r="AE653" s="2308"/>
      <c r="AF653" s="2308"/>
      <c r="AG653" s="2308"/>
      <c r="AH653" s="2308"/>
      <c r="AI653" s="2308"/>
      <c r="AJ653" s="2308"/>
      <c r="AK653" s="2308"/>
      <c r="AL653" s="2308"/>
      <c r="AM653" s="2308"/>
      <c r="AN653" s="2308"/>
      <c r="AO653" s="2308"/>
      <c r="AP653" s="2308"/>
      <c r="AQ653" s="2308"/>
      <c r="AR653" s="2308"/>
      <c r="AS653" s="2308"/>
      <c r="AT653" s="2308"/>
      <c r="AU653" s="2308"/>
      <c r="AV653" s="2308"/>
      <c r="AW653" s="2308"/>
      <c r="AX653" s="2308"/>
      <c r="AY653" s="2308"/>
      <c r="AZ653" s="2308"/>
      <c r="BA653" s="2308"/>
      <c r="BB653" s="2308"/>
      <c r="BC653" s="2308"/>
      <c r="BD653" s="619"/>
      <c r="BE653" s="78"/>
      <c r="BF653" s="78"/>
      <c r="BG653" s="78"/>
    </row>
    <row r="654" spans="1:59" ht="30" hidden="1" customHeight="1">
      <c r="B654" s="620"/>
      <c r="C654" s="2308" t="s">
        <v>6</v>
      </c>
      <c r="D654" s="2308"/>
      <c r="E654" s="2308"/>
      <c r="F654" s="2308"/>
      <c r="G654" s="2308"/>
      <c r="H654" s="2308"/>
      <c r="I654" s="2308"/>
      <c r="J654" s="2308"/>
      <c r="K654" s="2308"/>
      <c r="L654" s="2308"/>
      <c r="M654" s="2308"/>
      <c r="N654" s="2308"/>
      <c r="O654" s="2308"/>
      <c r="P654" s="2308"/>
      <c r="Q654" s="2308"/>
      <c r="R654" s="2308"/>
      <c r="S654" s="2308"/>
      <c r="T654" s="2308"/>
      <c r="U654" s="2308"/>
      <c r="V654" s="2308"/>
      <c r="W654" s="2308"/>
      <c r="X654" s="2308"/>
      <c r="Y654" s="2308"/>
      <c r="Z654" s="2308"/>
      <c r="AA654" s="2308"/>
      <c r="AB654" s="2308"/>
      <c r="AC654" s="2308"/>
      <c r="AD654" s="2308"/>
      <c r="AE654" s="2308"/>
      <c r="AF654" s="2308"/>
      <c r="AG654" s="2308"/>
      <c r="AH654" s="2308"/>
      <c r="AI654" s="2308"/>
      <c r="AJ654" s="2308"/>
      <c r="AK654" s="2308"/>
      <c r="AL654" s="2308"/>
      <c r="AM654" s="2308"/>
      <c r="AN654" s="2308"/>
      <c r="AO654" s="2308"/>
      <c r="AP654" s="2308"/>
      <c r="AQ654" s="2308"/>
      <c r="AR654" s="2308"/>
      <c r="AS654" s="2308"/>
      <c r="AT654" s="2308"/>
      <c r="AU654" s="2308"/>
      <c r="AV654" s="2308"/>
      <c r="AW654" s="2308"/>
      <c r="AX654" s="2308"/>
      <c r="AY654" s="2308"/>
      <c r="AZ654" s="2308"/>
      <c r="BA654" s="2308"/>
      <c r="BB654" s="2308"/>
      <c r="BC654" s="2308"/>
      <c r="BD654" s="619"/>
      <c r="BE654" s="78"/>
      <c r="BF654" s="78"/>
      <c r="BG654" s="78"/>
    </row>
    <row r="655" spans="1:59" ht="30" hidden="1" customHeight="1">
      <c r="B655" s="620"/>
      <c r="C655" s="2308" t="s">
        <v>6</v>
      </c>
      <c r="D655" s="2308"/>
      <c r="E655" s="2308"/>
      <c r="F655" s="2308"/>
      <c r="G655" s="2308"/>
      <c r="H655" s="2308"/>
      <c r="I655" s="2308"/>
      <c r="J655" s="2308"/>
      <c r="K655" s="2308"/>
      <c r="L655" s="2308"/>
      <c r="M655" s="2308"/>
      <c r="N655" s="2308"/>
      <c r="O655" s="2308"/>
      <c r="P655" s="2308"/>
      <c r="Q655" s="2308"/>
      <c r="R655" s="2308"/>
      <c r="S655" s="2308"/>
      <c r="T655" s="2308"/>
      <c r="U655" s="2308"/>
      <c r="V655" s="2308"/>
      <c r="W655" s="2308"/>
      <c r="X655" s="2308"/>
      <c r="Y655" s="2308"/>
      <c r="Z655" s="2308"/>
      <c r="AA655" s="2308"/>
      <c r="AB655" s="2308"/>
      <c r="AC655" s="2308"/>
      <c r="AD655" s="2308"/>
      <c r="AE655" s="2308"/>
      <c r="AF655" s="2308"/>
      <c r="AG655" s="2308"/>
      <c r="AH655" s="2308"/>
      <c r="AI655" s="2308"/>
      <c r="AJ655" s="2308"/>
      <c r="AK655" s="2308"/>
      <c r="AL655" s="2308"/>
      <c r="AM655" s="2308"/>
      <c r="AN655" s="2308"/>
      <c r="AO655" s="2308"/>
      <c r="AP655" s="2308"/>
      <c r="AQ655" s="2308"/>
      <c r="AR655" s="2308"/>
      <c r="AS655" s="2308"/>
      <c r="AT655" s="2308"/>
      <c r="AU655" s="2308"/>
      <c r="AV655" s="2308"/>
      <c r="AW655" s="2308"/>
      <c r="AX655" s="2308"/>
      <c r="AY655" s="2308"/>
      <c r="AZ655" s="2308"/>
      <c r="BA655" s="2308"/>
      <c r="BB655" s="2308"/>
      <c r="BC655" s="2308"/>
      <c r="BD655" s="619"/>
      <c r="BE655" s="78"/>
      <c r="BF655" s="78"/>
      <c r="BG655" s="78"/>
    </row>
    <row r="656" spans="1:59" ht="30" hidden="1" customHeight="1">
      <c r="B656" s="620"/>
      <c r="C656" s="2308" t="s">
        <v>6</v>
      </c>
      <c r="D656" s="2308"/>
      <c r="E656" s="2308"/>
      <c r="F656" s="2308"/>
      <c r="G656" s="2308"/>
      <c r="H656" s="2308"/>
      <c r="I656" s="2308"/>
      <c r="J656" s="2308"/>
      <c r="K656" s="2308"/>
      <c r="L656" s="2308"/>
      <c r="M656" s="2308"/>
      <c r="N656" s="2308"/>
      <c r="O656" s="2308"/>
      <c r="P656" s="2308"/>
      <c r="Q656" s="2308"/>
      <c r="R656" s="2308"/>
      <c r="S656" s="2308"/>
      <c r="T656" s="2308"/>
      <c r="U656" s="2308"/>
      <c r="V656" s="2308"/>
      <c r="W656" s="2308"/>
      <c r="X656" s="2308"/>
      <c r="Y656" s="2308"/>
      <c r="Z656" s="2308"/>
      <c r="AA656" s="2308"/>
      <c r="AB656" s="2308"/>
      <c r="AC656" s="2308"/>
      <c r="AD656" s="2308"/>
      <c r="AE656" s="2308"/>
      <c r="AF656" s="2308"/>
      <c r="AG656" s="2308"/>
      <c r="AH656" s="2308"/>
      <c r="AI656" s="2308"/>
      <c r="AJ656" s="2308"/>
      <c r="AK656" s="2308"/>
      <c r="AL656" s="2308"/>
      <c r="AM656" s="2308"/>
      <c r="AN656" s="2308"/>
      <c r="AO656" s="2308"/>
      <c r="AP656" s="2308"/>
      <c r="AQ656" s="2308"/>
      <c r="AR656" s="2308"/>
      <c r="AS656" s="2308"/>
      <c r="AT656" s="2308"/>
      <c r="AU656" s="2308"/>
      <c r="AV656" s="2308"/>
      <c r="AW656" s="2308"/>
      <c r="AX656" s="2308"/>
      <c r="AY656" s="2308"/>
      <c r="AZ656" s="2308"/>
      <c r="BA656" s="2308"/>
      <c r="BB656" s="2308"/>
      <c r="BC656" s="2308"/>
      <c r="BD656" s="619"/>
      <c r="BE656" s="78"/>
      <c r="BF656" s="78"/>
      <c r="BG656" s="78"/>
    </row>
    <row r="657" spans="2:59" ht="30" hidden="1" customHeight="1">
      <c r="B657" s="620"/>
      <c r="C657" s="2308" t="s">
        <v>6</v>
      </c>
      <c r="D657" s="2308"/>
      <c r="E657" s="2308"/>
      <c r="F657" s="2308"/>
      <c r="G657" s="2308"/>
      <c r="H657" s="2308"/>
      <c r="I657" s="2308"/>
      <c r="J657" s="2308"/>
      <c r="K657" s="2308"/>
      <c r="L657" s="2308"/>
      <c r="M657" s="2308"/>
      <c r="N657" s="2308"/>
      <c r="O657" s="2308"/>
      <c r="P657" s="2308"/>
      <c r="Q657" s="2308"/>
      <c r="R657" s="2308"/>
      <c r="S657" s="2308"/>
      <c r="T657" s="2308"/>
      <c r="U657" s="2308"/>
      <c r="V657" s="2308"/>
      <c r="W657" s="2308"/>
      <c r="X657" s="2308"/>
      <c r="Y657" s="2308"/>
      <c r="Z657" s="2308"/>
      <c r="AA657" s="2308"/>
      <c r="AB657" s="2308"/>
      <c r="AC657" s="2308"/>
      <c r="AD657" s="2308"/>
      <c r="AE657" s="2308"/>
      <c r="AF657" s="2308"/>
      <c r="AG657" s="2308"/>
      <c r="AH657" s="2308"/>
      <c r="AI657" s="2308"/>
      <c r="AJ657" s="2308"/>
      <c r="AK657" s="2308"/>
      <c r="AL657" s="2308"/>
      <c r="AM657" s="2308"/>
      <c r="AN657" s="2308"/>
      <c r="AO657" s="2308"/>
      <c r="AP657" s="2308"/>
      <c r="AQ657" s="2308"/>
      <c r="AR657" s="2308"/>
      <c r="AS657" s="2308"/>
      <c r="AT657" s="2308"/>
      <c r="AU657" s="2308"/>
      <c r="AV657" s="2308"/>
      <c r="AW657" s="2308"/>
      <c r="AX657" s="2308"/>
      <c r="AY657" s="2308"/>
      <c r="AZ657" s="2308"/>
      <c r="BA657" s="2308"/>
      <c r="BB657" s="2308"/>
      <c r="BC657" s="2308"/>
      <c r="BD657" s="619"/>
      <c r="BE657" s="78"/>
      <c r="BF657" s="78"/>
      <c r="BG657" s="78"/>
    </row>
    <row r="658" spans="2:59" ht="30" hidden="1" customHeight="1">
      <c r="B658" s="620"/>
      <c r="C658" s="2308" t="s">
        <v>6</v>
      </c>
      <c r="D658" s="2308"/>
      <c r="E658" s="2308"/>
      <c r="F658" s="2308"/>
      <c r="G658" s="2308"/>
      <c r="H658" s="2308"/>
      <c r="I658" s="2308"/>
      <c r="J658" s="2308"/>
      <c r="K658" s="2308"/>
      <c r="L658" s="2308"/>
      <c r="M658" s="2308"/>
      <c r="N658" s="2308"/>
      <c r="O658" s="2308"/>
      <c r="P658" s="2308"/>
      <c r="Q658" s="2308"/>
      <c r="R658" s="2308"/>
      <c r="S658" s="2308"/>
      <c r="T658" s="2308"/>
      <c r="U658" s="2308"/>
      <c r="V658" s="2308"/>
      <c r="W658" s="2308"/>
      <c r="X658" s="2308"/>
      <c r="Y658" s="2308"/>
      <c r="Z658" s="2308"/>
      <c r="AA658" s="2308"/>
      <c r="AB658" s="2308"/>
      <c r="AC658" s="2308"/>
      <c r="AD658" s="2308"/>
      <c r="AE658" s="2308"/>
      <c r="AF658" s="2308"/>
      <c r="AG658" s="2308"/>
      <c r="AH658" s="2308"/>
      <c r="AI658" s="2308"/>
      <c r="AJ658" s="2308"/>
      <c r="AK658" s="2308"/>
      <c r="AL658" s="2308"/>
      <c r="AM658" s="2308"/>
      <c r="AN658" s="2308"/>
      <c r="AO658" s="2308"/>
      <c r="AP658" s="2308"/>
      <c r="AQ658" s="2308"/>
      <c r="AR658" s="2308"/>
      <c r="AS658" s="2308"/>
      <c r="AT658" s="2308"/>
      <c r="AU658" s="2308"/>
      <c r="AV658" s="2308"/>
      <c r="AW658" s="2308"/>
      <c r="AX658" s="2308"/>
      <c r="AY658" s="2308"/>
      <c r="AZ658" s="2308"/>
      <c r="BA658" s="2308"/>
      <c r="BB658" s="2308"/>
      <c r="BC658" s="2308"/>
      <c r="BD658" s="619"/>
      <c r="BE658" s="78"/>
      <c r="BF658" s="78"/>
      <c r="BG658" s="78"/>
    </row>
    <row r="659" spans="2:59" ht="30" hidden="1" customHeight="1">
      <c r="B659" s="620"/>
      <c r="C659" s="2308" t="s">
        <v>6</v>
      </c>
      <c r="D659" s="2308"/>
      <c r="E659" s="2308"/>
      <c r="F659" s="2308"/>
      <c r="G659" s="2308"/>
      <c r="H659" s="2308"/>
      <c r="I659" s="2308"/>
      <c r="J659" s="2308"/>
      <c r="K659" s="2308"/>
      <c r="L659" s="2308"/>
      <c r="M659" s="2308"/>
      <c r="N659" s="2308"/>
      <c r="O659" s="2308"/>
      <c r="P659" s="2308"/>
      <c r="Q659" s="2308"/>
      <c r="R659" s="2308"/>
      <c r="S659" s="2308"/>
      <c r="T659" s="2308"/>
      <c r="U659" s="2308"/>
      <c r="V659" s="2308"/>
      <c r="W659" s="2308"/>
      <c r="X659" s="2308"/>
      <c r="Y659" s="2308"/>
      <c r="Z659" s="2308"/>
      <c r="AA659" s="2308"/>
      <c r="AB659" s="2308"/>
      <c r="AC659" s="2308"/>
      <c r="AD659" s="2308"/>
      <c r="AE659" s="2308"/>
      <c r="AF659" s="2308"/>
      <c r="AG659" s="2308"/>
      <c r="AH659" s="2308"/>
      <c r="AI659" s="2308"/>
      <c r="AJ659" s="2308"/>
      <c r="AK659" s="2308"/>
      <c r="AL659" s="2308"/>
      <c r="AM659" s="2308"/>
      <c r="AN659" s="2308"/>
      <c r="AO659" s="2308"/>
      <c r="AP659" s="2308"/>
      <c r="AQ659" s="2308"/>
      <c r="AR659" s="2308"/>
      <c r="AS659" s="2308"/>
      <c r="AT659" s="2308"/>
      <c r="AU659" s="2308"/>
      <c r="AV659" s="2308"/>
      <c r="AW659" s="2308"/>
      <c r="AX659" s="2308"/>
      <c r="AY659" s="2308"/>
      <c r="AZ659" s="2308"/>
      <c r="BA659" s="2308"/>
      <c r="BB659" s="2308"/>
      <c r="BC659" s="2308"/>
      <c r="BD659" s="619"/>
      <c r="BE659" s="78"/>
      <c r="BF659" s="78"/>
      <c r="BG659" s="78"/>
    </row>
    <row r="660" spans="2:59" ht="30" hidden="1" customHeight="1" thickBot="1">
      <c r="B660" s="620"/>
      <c r="C660" s="2308" t="s">
        <v>6</v>
      </c>
      <c r="D660" s="2308"/>
      <c r="E660" s="2308"/>
      <c r="F660" s="2308"/>
      <c r="G660" s="2308"/>
      <c r="H660" s="2308"/>
      <c r="I660" s="2308"/>
      <c r="J660" s="2308"/>
      <c r="K660" s="2308"/>
      <c r="L660" s="2308"/>
      <c r="M660" s="2308"/>
      <c r="N660" s="2308"/>
      <c r="O660" s="2308"/>
      <c r="P660" s="2308"/>
      <c r="Q660" s="2308"/>
      <c r="R660" s="2308"/>
      <c r="S660" s="2308"/>
      <c r="T660" s="2308"/>
      <c r="U660" s="2308"/>
      <c r="V660" s="2308"/>
      <c r="W660" s="2308"/>
      <c r="X660" s="2308"/>
      <c r="Y660" s="2308"/>
      <c r="Z660" s="2308"/>
      <c r="AA660" s="2308"/>
      <c r="AB660" s="2308"/>
      <c r="AC660" s="2308"/>
      <c r="AD660" s="2308"/>
      <c r="AE660" s="2308"/>
      <c r="AF660" s="2308"/>
      <c r="AG660" s="2308"/>
      <c r="AH660" s="2308"/>
      <c r="AI660" s="2308"/>
      <c r="AJ660" s="2308"/>
      <c r="AK660" s="2308"/>
      <c r="AL660" s="2308"/>
      <c r="AM660" s="2308"/>
      <c r="AN660" s="2308"/>
      <c r="AO660" s="2308"/>
      <c r="AP660" s="2308"/>
      <c r="AQ660" s="2308"/>
      <c r="AR660" s="2308"/>
      <c r="AS660" s="2308"/>
      <c r="AT660" s="2308"/>
      <c r="AU660" s="2308"/>
      <c r="AV660" s="2308"/>
      <c r="AW660" s="2308"/>
      <c r="AX660" s="2308"/>
      <c r="AY660" s="2308"/>
      <c r="AZ660" s="2308"/>
      <c r="BA660" s="2308"/>
      <c r="BB660" s="2308"/>
      <c r="BC660" s="2308"/>
      <c r="BD660" s="619"/>
      <c r="BE660" s="78"/>
      <c r="BF660" s="78"/>
      <c r="BG660" s="78"/>
    </row>
    <row r="661" spans="2:59" ht="30" hidden="1" customHeight="1">
      <c r="B661" s="620"/>
      <c r="C661" s="2308" t="s">
        <v>6</v>
      </c>
      <c r="D661" s="2308"/>
      <c r="E661" s="2308"/>
      <c r="F661" s="2308"/>
      <c r="G661" s="2308"/>
      <c r="H661" s="2308"/>
      <c r="I661" s="2308"/>
      <c r="J661" s="2308"/>
      <c r="K661" s="2308"/>
      <c r="L661" s="2308"/>
      <c r="M661" s="2308"/>
      <c r="N661" s="2308"/>
      <c r="O661" s="2308"/>
      <c r="P661" s="2308"/>
      <c r="Q661" s="2308"/>
      <c r="R661" s="2308"/>
      <c r="S661" s="2308"/>
      <c r="T661" s="2308"/>
      <c r="U661" s="2308"/>
      <c r="V661" s="2308"/>
      <c r="W661" s="2308"/>
      <c r="X661" s="2308"/>
      <c r="Y661" s="2308"/>
      <c r="Z661" s="2308"/>
      <c r="AA661" s="2308"/>
      <c r="AB661" s="2308"/>
      <c r="AC661" s="2308"/>
      <c r="AD661" s="2308"/>
      <c r="AE661" s="2308"/>
      <c r="AF661" s="2308"/>
      <c r="AG661" s="2308"/>
      <c r="AH661" s="2308"/>
      <c r="AI661" s="2308"/>
      <c r="AJ661" s="2308"/>
      <c r="AK661" s="2308"/>
      <c r="AL661" s="2308"/>
      <c r="AM661" s="2308"/>
      <c r="AN661" s="2308"/>
      <c r="AO661" s="2308"/>
      <c r="AP661" s="2308"/>
      <c r="AQ661" s="2308"/>
      <c r="AR661" s="2308"/>
      <c r="AS661" s="2308"/>
      <c r="AT661" s="2308"/>
      <c r="AU661" s="2308"/>
      <c r="AV661" s="2308"/>
      <c r="AW661" s="2308"/>
      <c r="AX661" s="2308"/>
      <c r="AY661" s="2308"/>
      <c r="AZ661" s="2308"/>
      <c r="BA661" s="2308"/>
      <c r="BB661" s="2308"/>
      <c r="BC661" s="2308"/>
      <c r="BD661" s="619"/>
      <c r="BE661" s="78"/>
      <c r="BF661" s="78"/>
      <c r="BG661" s="78"/>
    </row>
    <row r="662" spans="2:59" ht="30" hidden="1" customHeight="1">
      <c r="B662" s="620"/>
      <c r="C662" s="2308" t="s">
        <v>6</v>
      </c>
      <c r="D662" s="2308"/>
      <c r="E662" s="2308"/>
      <c r="F662" s="2308"/>
      <c r="G662" s="2308"/>
      <c r="H662" s="2308"/>
      <c r="I662" s="2308"/>
      <c r="J662" s="2308"/>
      <c r="K662" s="2308"/>
      <c r="L662" s="2308"/>
      <c r="M662" s="2308"/>
      <c r="N662" s="2308"/>
      <c r="O662" s="2308"/>
      <c r="P662" s="2308"/>
      <c r="Q662" s="2308"/>
      <c r="R662" s="2308"/>
      <c r="S662" s="2308"/>
      <c r="T662" s="2308"/>
      <c r="U662" s="2308"/>
      <c r="V662" s="2308"/>
      <c r="W662" s="2308"/>
      <c r="X662" s="2308"/>
      <c r="Y662" s="2308"/>
      <c r="Z662" s="2308"/>
      <c r="AA662" s="2308"/>
      <c r="AB662" s="2308"/>
      <c r="AC662" s="2308"/>
      <c r="AD662" s="2308"/>
      <c r="AE662" s="2308"/>
      <c r="AF662" s="2308"/>
      <c r="AG662" s="2308"/>
      <c r="AH662" s="2308"/>
      <c r="AI662" s="2308"/>
      <c r="AJ662" s="2308"/>
      <c r="AK662" s="2308"/>
      <c r="AL662" s="2308"/>
      <c r="AM662" s="2308"/>
      <c r="AN662" s="2308"/>
      <c r="AO662" s="2308"/>
      <c r="AP662" s="2308"/>
      <c r="AQ662" s="2308"/>
      <c r="AR662" s="2308"/>
      <c r="AS662" s="2308"/>
      <c r="AT662" s="2308"/>
      <c r="AU662" s="2308"/>
      <c r="AV662" s="2308"/>
      <c r="AW662" s="2308"/>
      <c r="AX662" s="2308"/>
      <c r="AY662" s="2308"/>
      <c r="AZ662" s="2308"/>
      <c r="BA662" s="2308"/>
      <c r="BB662" s="2308"/>
      <c r="BC662" s="2308"/>
      <c r="BD662" s="619"/>
      <c r="BE662" s="78"/>
      <c r="BF662" s="78"/>
      <c r="BG662" s="78"/>
    </row>
    <row r="663" spans="2:59" ht="30" hidden="1" customHeight="1">
      <c r="B663" s="620"/>
      <c r="C663" s="2308" t="s">
        <v>6</v>
      </c>
      <c r="D663" s="2308"/>
      <c r="E663" s="2308"/>
      <c r="F663" s="2308"/>
      <c r="G663" s="2308"/>
      <c r="H663" s="2308"/>
      <c r="I663" s="2308"/>
      <c r="J663" s="2308"/>
      <c r="K663" s="2308"/>
      <c r="L663" s="2308"/>
      <c r="M663" s="2308"/>
      <c r="N663" s="2308"/>
      <c r="O663" s="2308"/>
      <c r="P663" s="2308"/>
      <c r="Q663" s="2308"/>
      <c r="R663" s="2308"/>
      <c r="S663" s="2308"/>
      <c r="T663" s="2308"/>
      <c r="U663" s="2308"/>
      <c r="V663" s="2308"/>
      <c r="W663" s="2308"/>
      <c r="X663" s="2308"/>
      <c r="Y663" s="2308"/>
      <c r="Z663" s="2308"/>
      <c r="AA663" s="2308"/>
      <c r="AB663" s="2308"/>
      <c r="AC663" s="2308"/>
      <c r="AD663" s="2308"/>
      <c r="AE663" s="2308"/>
      <c r="AF663" s="2308"/>
      <c r="AG663" s="2308"/>
      <c r="AH663" s="2308"/>
      <c r="AI663" s="2308"/>
      <c r="AJ663" s="2308"/>
      <c r="AK663" s="2308"/>
      <c r="AL663" s="2308"/>
      <c r="AM663" s="2308"/>
      <c r="AN663" s="2308"/>
      <c r="AO663" s="2308"/>
      <c r="AP663" s="2308"/>
      <c r="AQ663" s="2308"/>
      <c r="AR663" s="2308"/>
      <c r="AS663" s="2308"/>
      <c r="AT663" s="2308"/>
      <c r="AU663" s="2308"/>
      <c r="AV663" s="2308"/>
      <c r="AW663" s="2308"/>
      <c r="AX663" s="2308"/>
      <c r="AY663" s="2308"/>
      <c r="AZ663" s="2308"/>
      <c r="BA663" s="2308"/>
      <c r="BB663" s="2308"/>
      <c r="BC663" s="2308"/>
      <c r="BD663" s="619"/>
      <c r="BE663" s="78"/>
      <c r="BF663" s="78"/>
      <c r="BG663" s="78"/>
    </row>
    <row r="664" spans="2:59" ht="30" hidden="1" customHeight="1">
      <c r="B664" s="620"/>
      <c r="C664" s="2308" t="s">
        <v>6</v>
      </c>
      <c r="D664" s="2308"/>
      <c r="E664" s="2308"/>
      <c r="F664" s="2308"/>
      <c r="G664" s="2308"/>
      <c r="H664" s="2308"/>
      <c r="I664" s="2308"/>
      <c r="J664" s="2308"/>
      <c r="K664" s="2308"/>
      <c r="L664" s="2308"/>
      <c r="M664" s="2308"/>
      <c r="N664" s="2308"/>
      <c r="O664" s="2308"/>
      <c r="P664" s="2308"/>
      <c r="Q664" s="2308"/>
      <c r="R664" s="2308"/>
      <c r="S664" s="2308"/>
      <c r="T664" s="2308"/>
      <c r="U664" s="2308"/>
      <c r="V664" s="2308"/>
      <c r="W664" s="2308"/>
      <c r="X664" s="2308"/>
      <c r="Y664" s="2308"/>
      <c r="Z664" s="2308"/>
      <c r="AA664" s="2308"/>
      <c r="AB664" s="2308"/>
      <c r="AC664" s="2308"/>
      <c r="AD664" s="2308"/>
      <c r="AE664" s="2308"/>
      <c r="AF664" s="2308"/>
      <c r="AG664" s="2308"/>
      <c r="AH664" s="2308"/>
      <c r="AI664" s="2308"/>
      <c r="AJ664" s="2308"/>
      <c r="AK664" s="2308"/>
      <c r="AL664" s="2308"/>
      <c r="AM664" s="2308"/>
      <c r="AN664" s="2308"/>
      <c r="AO664" s="2308"/>
      <c r="AP664" s="2308"/>
      <c r="AQ664" s="2308"/>
      <c r="AR664" s="2308"/>
      <c r="AS664" s="2308"/>
      <c r="AT664" s="2308"/>
      <c r="AU664" s="2308"/>
      <c r="AV664" s="2308"/>
      <c r="AW664" s="2308"/>
      <c r="AX664" s="2308"/>
      <c r="AY664" s="2308"/>
      <c r="AZ664" s="2308"/>
      <c r="BA664" s="2308"/>
      <c r="BB664" s="2308"/>
      <c r="BC664" s="2308"/>
      <c r="BD664" s="619"/>
      <c r="BE664" s="78"/>
      <c r="BF664" s="78"/>
      <c r="BG664" s="78"/>
    </row>
    <row r="665" spans="2:59" ht="30" hidden="1" customHeight="1">
      <c r="B665" s="620"/>
      <c r="C665" s="2308" t="s">
        <v>6</v>
      </c>
      <c r="D665" s="2308"/>
      <c r="E665" s="2308"/>
      <c r="F665" s="2308"/>
      <c r="G665" s="2308"/>
      <c r="H665" s="2308"/>
      <c r="I665" s="2308"/>
      <c r="J665" s="2308"/>
      <c r="K665" s="2308"/>
      <c r="L665" s="2308"/>
      <c r="M665" s="2308"/>
      <c r="N665" s="2308"/>
      <c r="O665" s="2308"/>
      <c r="P665" s="2308"/>
      <c r="Q665" s="2308"/>
      <c r="R665" s="2308"/>
      <c r="S665" s="2308"/>
      <c r="T665" s="2308"/>
      <c r="U665" s="2308"/>
      <c r="V665" s="2308"/>
      <c r="W665" s="2308"/>
      <c r="X665" s="2308"/>
      <c r="Y665" s="2308"/>
      <c r="Z665" s="2308"/>
      <c r="AA665" s="2308"/>
      <c r="AB665" s="2308"/>
      <c r="AC665" s="2308"/>
      <c r="AD665" s="2308"/>
      <c r="AE665" s="2308"/>
      <c r="AF665" s="2308"/>
      <c r="AG665" s="2308"/>
      <c r="AH665" s="2308"/>
      <c r="AI665" s="2308"/>
      <c r="AJ665" s="2308"/>
      <c r="AK665" s="2308"/>
      <c r="AL665" s="2308"/>
      <c r="AM665" s="2308"/>
      <c r="AN665" s="2308"/>
      <c r="AO665" s="2308"/>
      <c r="AP665" s="2308"/>
      <c r="AQ665" s="2308"/>
      <c r="AR665" s="2308"/>
      <c r="AS665" s="2308"/>
      <c r="AT665" s="2308"/>
      <c r="AU665" s="2308"/>
      <c r="AV665" s="2308"/>
      <c r="AW665" s="2308"/>
      <c r="AX665" s="2308"/>
      <c r="AY665" s="2308"/>
      <c r="AZ665" s="2308"/>
      <c r="BA665" s="2308"/>
      <c r="BB665" s="2308"/>
      <c r="BC665" s="2308"/>
      <c r="BD665" s="619"/>
      <c r="BE665" s="78"/>
      <c r="BF665" s="78"/>
      <c r="BG665" s="78"/>
    </row>
    <row r="666" spans="2:59" ht="30" hidden="1" customHeight="1">
      <c r="B666" s="620"/>
      <c r="C666" s="2308" t="s">
        <v>6</v>
      </c>
      <c r="D666" s="2308"/>
      <c r="E666" s="2308"/>
      <c r="F666" s="2308"/>
      <c r="G666" s="2308"/>
      <c r="H666" s="2308"/>
      <c r="I666" s="2308"/>
      <c r="J666" s="2308"/>
      <c r="K666" s="2308"/>
      <c r="L666" s="2308"/>
      <c r="M666" s="2308"/>
      <c r="N666" s="2308"/>
      <c r="O666" s="2308"/>
      <c r="P666" s="2308"/>
      <c r="Q666" s="2308"/>
      <c r="R666" s="2308"/>
      <c r="S666" s="2308"/>
      <c r="T666" s="2308"/>
      <c r="U666" s="2308"/>
      <c r="V666" s="2308"/>
      <c r="W666" s="2308"/>
      <c r="X666" s="2308"/>
      <c r="Y666" s="2308"/>
      <c r="Z666" s="2308"/>
      <c r="AA666" s="2308"/>
      <c r="AB666" s="2308"/>
      <c r="AC666" s="2308"/>
      <c r="AD666" s="2308"/>
      <c r="AE666" s="2308"/>
      <c r="AF666" s="2308"/>
      <c r="AG666" s="2308"/>
      <c r="AH666" s="2308"/>
      <c r="AI666" s="2308"/>
      <c r="AJ666" s="2308"/>
      <c r="AK666" s="2308"/>
      <c r="AL666" s="2308"/>
      <c r="AM666" s="2308"/>
      <c r="AN666" s="2308"/>
      <c r="AO666" s="2308"/>
      <c r="AP666" s="2308"/>
      <c r="AQ666" s="2308"/>
      <c r="AR666" s="2308"/>
      <c r="AS666" s="2308"/>
      <c r="AT666" s="2308"/>
      <c r="AU666" s="2308"/>
      <c r="AV666" s="2308"/>
      <c r="AW666" s="2308"/>
      <c r="AX666" s="2308"/>
      <c r="AY666" s="2308"/>
      <c r="AZ666" s="2308"/>
      <c r="BA666" s="2308"/>
      <c r="BB666" s="2308"/>
      <c r="BC666" s="2308"/>
      <c r="BD666" s="619"/>
      <c r="BE666" s="78"/>
      <c r="BF666" s="78"/>
      <c r="BG666" s="78"/>
    </row>
    <row r="667" spans="2:59" ht="30" hidden="1" customHeight="1">
      <c r="B667" s="620"/>
      <c r="C667" s="2308" t="s">
        <v>6</v>
      </c>
      <c r="D667" s="2308"/>
      <c r="E667" s="2308"/>
      <c r="F667" s="2308"/>
      <c r="G667" s="2308"/>
      <c r="H667" s="2308"/>
      <c r="I667" s="2308"/>
      <c r="J667" s="2308"/>
      <c r="K667" s="2308"/>
      <c r="L667" s="2308"/>
      <c r="M667" s="2308"/>
      <c r="N667" s="2308"/>
      <c r="O667" s="2308"/>
      <c r="P667" s="2308"/>
      <c r="Q667" s="2308"/>
      <c r="R667" s="2308"/>
      <c r="S667" s="2308"/>
      <c r="T667" s="2308"/>
      <c r="U667" s="2308"/>
      <c r="V667" s="2308"/>
      <c r="W667" s="2308"/>
      <c r="X667" s="2308"/>
      <c r="Y667" s="2308"/>
      <c r="Z667" s="2308"/>
      <c r="AA667" s="2308"/>
      <c r="AB667" s="2308"/>
      <c r="AC667" s="2308"/>
      <c r="AD667" s="2308"/>
      <c r="AE667" s="2308"/>
      <c r="AF667" s="2308"/>
      <c r="AG667" s="2308"/>
      <c r="AH667" s="2308"/>
      <c r="AI667" s="2308"/>
      <c r="AJ667" s="2308"/>
      <c r="AK667" s="2308"/>
      <c r="AL667" s="2308"/>
      <c r="AM667" s="2308"/>
      <c r="AN667" s="2308"/>
      <c r="AO667" s="2308"/>
      <c r="AP667" s="2308"/>
      <c r="AQ667" s="2308"/>
      <c r="AR667" s="2308"/>
      <c r="AS667" s="2308"/>
      <c r="AT667" s="2308"/>
      <c r="AU667" s="2308"/>
      <c r="AV667" s="2308"/>
      <c r="AW667" s="2308"/>
      <c r="AX667" s="2308"/>
      <c r="AY667" s="2308"/>
      <c r="AZ667" s="2308"/>
      <c r="BA667" s="2308"/>
      <c r="BB667" s="2308"/>
      <c r="BC667" s="2308"/>
      <c r="BD667" s="619"/>
      <c r="BE667" s="78"/>
      <c r="BF667" s="78"/>
      <c r="BG667" s="78"/>
    </row>
    <row r="668" spans="2:59" ht="30" hidden="1" customHeight="1" thickBot="1">
      <c r="B668" s="620"/>
      <c r="C668" s="2308" t="s">
        <v>6</v>
      </c>
      <c r="D668" s="2308"/>
      <c r="E668" s="2308"/>
      <c r="F668" s="2308"/>
      <c r="G668" s="2308"/>
      <c r="H668" s="2308"/>
      <c r="I668" s="2308"/>
      <c r="J668" s="2308"/>
      <c r="K668" s="2308"/>
      <c r="L668" s="2308"/>
      <c r="M668" s="2308"/>
      <c r="N668" s="2308"/>
      <c r="O668" s="2308"/>
      <c r="P668" s="2308"/>
      <c r="Q668" s="2308"/>
      <c r="R668" s="2308"/>
      <c r="S668" s="2308"/>
      <c r="T668" s="2308"/>
      <c r="U668" s="2308"/>
      <c r="V668" s="2308"/>
      <c r="W668" s="2308"/>
      <c r="X668" s="2308"/>
      <c r="Y668" s="2308"/>
      <c r="Z668" s="2308"/>
      <c r="AA668" s="2308"/>
      <c r="AB668" s="2308"/>
      <c r="AC668" s="2308"/>
      <c r="AD668" s="2308"/>
      <c r="AE668" s="2308"/>
      <c r="AF668" s="2308"/>
      <c r="AG668" s="2308"/>
      <c r="AH668" s="2308"/>
      <c r="AI668" s="2308"/>
      <c r="AJ668" s="2308"/>
      <c r="AK668" s="2308"/>
      <c r="AL668" s="2308"/>
      <c r="AM668" s="2308"/>
      <c r="AN668" s="2308"/>
      <c r="AO668" s="2308"/>
      <c r="AP668" s="2308"/>
      <c r="AQ668" s="2308"/>
      <c r="AR668" s="2308"/>
      <c r="AS668" s="2308"/>
      <c r="AT668" s="2308"/>
      <c r="AU668" s="2308"/>
      <c r="AV668" s="2308"/>
      <c r="AW668" s="2308"/>
      <c r="AX668" s="2308"/>
      <c r="AY668" s="2308"/>
      <c r="AZ668" s="2308"/>
      <c r="BA668" s="2308"/>
      <c r="BB668" s="2308"/>
      <c r="BC668" s="2308"/>
      <c r="BD668" s="619"/>
      <c r="BE668" s="78"/>
      <c r="BF668" s="78"/>
      <c r="BG668" s="78"/>
    </row>
    <row r="669" spans="2:59" ht="30" hidden="1" customHeight="1">
      <c r="B669" s="620"/>
      <c r="C669" s="2308" t="s">
        <v>6</v>
      </c>
      <c r="D669" s="2308"/>
      <c r="E669" s="2308"/>
      <c r="F669" s="2308"/>
      <c r="G669" s="2308"/>
      <c r="H669" s="2308"/>
      <c r="I669" s="2308"/>
      <c r="J669" s="2308"/>
      <c r="K669" s="2308"/>
      <c r="L669" s="2308"/>
      <c r="M669" s="2308"/>
      <c r="N669" s="2308"/>
      <c r="O669" s="2308"/>
      <c r="P669" s="2308"/>
      <c r="Q669" s="2308"/>
      <c r="R669" s="2308"/>
      <c r="S669" s="2308"/>
      <c r="T669" s="2308"/>
      <c r="U669" s="2308"/>
      <c r="V669" s="2308"/>
      <c r="W669" s="2308"/>
      <c r="X669" s="2308"/>
      <c r="Y669" s="2308"/>
      <c r="Z669" s="2308"/>
      <c r="AA669" s="2308"/>
      <c r="AB669" s="2308"/>
      <c r="AC669" s="2308"/>
      <c r="AD669" s="2308"/>
      <c r="AE669" s="2308"/>
      <c r="AF669" s="2308"/>
      <c r="AG669" s="2308"/>
      <c r="AH669" s="2308"/>
      <c r="AI669" s="2308"/>
      <c r="AJ669" s="2308"/>
      <c r="AK669" s="2308"/>
      <c r="AL669" s="2308"/>
      <c r="AM669" s="2308"/>
      <c r="AN669" s="2308"/>
      <c r="AO669" s="2308"/>
      <c r="AP669" s="2308"/>
      <c r="AQ669" s="2308"/>
      <c r="AR669" s="2308"/>
      <c r="AS669" s="2308"/>
      <c r="AT669" s="2308"/>
      <c r="AU669" s="2308"/>
      <c r="AV669" s="2308"/>
      <c r="AW669" s="2308"/>
      <c r="AX669" s="2308"/>
      <c r="AY669" s="2308"/>
      <c r="AZ669" s="2308"/>
      <c r="BA669" s="2308"/>
      <c r="BB669" s="2308"/>
      <c r="BC669" s="2308"/>
      <c r="BD669" s="619"/>
      <c r="BE669" s="78"/>
      <c r="BF669" s="78"/>
      <c r="BG669" s="78"/>
    </row>
    <row r="670" spans="2:59" ht="30" hidden="1" customHeight="1">
      <c r="B670" s="620"/>
      <c r="C670" s="2308" t="s">
        <v>6</v>
      </c>
      <c r="D670" s="2308"/>
      <c r="E670" s="2308"/>
      <c r="F670" s="2308"/>
      <c r="G670" s="2308"/>
      <c r="H670" s="2308"/>
      <c r="I670" s="2308"/>
      <c r="J670" s="2308"/>
      <c r="K670" s="2308"/>
      <c r="L670" s="2308"/>
      <c r="M670" s="2308"/>
      <c r="N670" s="2308"/>
      <c r="O670" s="2308"/>
      <c r="P670" s="2308"/>
      <c r="Q670" s="2308"/>
      <c r="R670" s="2308"/>
      <c r="S670" s="2308"/>
      <c r="T670" s="2308"/>
      <c r="U670" s="2308"/>
      <c r="V670" s="2308"/>
      <c r="W670" s="2308"/>
      <c r="X670" s="2308"/>
      <c r="Y670" s="2308"/>
      <c r="Z670" s="2308"/>
      <c r="AA670" s="2308"/>
      <c r="AB670" s="2308"/>
      <c r="AC670" s="2308"/>
      <c r="AD670" s="2308"/>
      <c r="AE670" s="2308"/>
      <c r="AF670" s="2308"/>
      <c r="AG670" s="2308"/>
      <c r="AH670" s="2308"/>
      <c r="AI670" s="2308"/>
      <c r="AJ670" s="2308"/>
      <c r="AK670" s="2308"/>
      <c r="AL670" s="2308"/>
      <c r="AM670" s="2308"/>
      <c r="AN670" s="2308"/>
      <c r="AO670" s="2308"/>
      <c r="AP670" s="2308"/>
      <c r="AQ670" s="2308"/>
      <c r="AR670" s="2308"/>
      <c r="AS670" s="2308"/>
      <c r="AT670" s="2308"/>
      <c r="AU670" s="2308"/>
      <c r="AV670" s="2308"/>
      <c r="AW670" s="2308"/>
      <c r="AX670" s="2308"/>
      <c r="AY670" s="2308"/>
      <c r="AZ670" s="2308"/>
      <c r="BA670" s="2308"/>
      <c r="BB670" s="2308"/>
      <c r="BC670" s="2308"/>
      <c r="BD670" s="619"/>
      <c r="BE670" s="78"/>
      <c r="BF670" s="78"/>
      <c r="BG670" s="78"/>
    </row>
    <row r="671" spans="2:59" ht="30" hidden="1" customHeight="1">
      <c r="B671" s="620"/>
      <c r="C671" s="2308" t="s">
        <v>6</v>
      </c>
      <c r="D671" s="2308"/>
      <c r="E671" s="2308"/>
      <c r="F671" s="2308"/>
      <c r="G671" s="2308"/>
      <c r="H671" s="2308"/>
      <c r="I671" s="2308"/>
      <c r="J671" s="2308"/>
      <c r="K671" s="2308"/>
      <c r="L671" s="2308"/>
      <c r="M671" s="2308"/>
      <c r="N671" s="2308"/>
      <c r="O671" s="2308"/>
      <c r="P671" s="2308"/>
      <c r="Q671" s="2308"/>
      <c r="R671" s="2308"/>
      <c r="S671" s="2308"/>
      <c r="T671" s="2308"/>
      <c r="U671" s="2308"/>
      <c r="V671" s="2308"/>
      <c r="W671" s="2308"/>
      <c r="X671" s="2308"/>
      <c r="Y671" s="2308"/>
      <c r="Z671" s="2308"/>
      <c r="AA671" s="2308"/>
      <c r="AB671" s="2308"/>
      <c r="AC671" s="2308"/>
      <c r="AD671" s="2308"/>
      <c r="AE671" s="2308"/>
      <c r="AF671" s="2308"/>
      <c r="AG671" s="2308"/>
      <c r="AH671" s="2308"/>
      <c r="AI671" s="2308"/>
      <c r="AJ671" s="2308"/>
      <c r="AK671" s="2308"/>
      <c r="AL671" s="2308"/>
      <c r="AM671" s="2308"/>
      <c r="AN671" s="2308"/>
      <c r="AO671" s="2308"/>
      <c r="AP671" s="2308"/>
      <c r="AQ671" s="2308"/>
      <c r="AR671" s="2308"/>
      <c r="AS671" s="2308"/>
      <c r="AT671" s="2308"/>
      <c r="AU671" s="2308"/>
      <c r="AV671" s="2308"/>
      <c r="AW671" s="2308"/>
      <c r="AX671" s="2308"/>
      <c r="AY671" s="2308"/>
      <c r="AZ671" s="2308"/>
      <c r="BA671" s="2308"/>
      <c r="BB671" s="2308"/>
      <c r="BC671" s="2308"/>
      <c r="BD671" s="619"/>
      <c r="BE671" s="78"/>
      <c r="BF671" s="78"/>
      <c r="BG671" s="78"/>
    </row>
    <row r="672" spans="2:59" ht="30" hidden="1" customHeight="1">
      <c r="B672" s="620"/>
      <c r="C672" s="2308" t="s">
        <v>6</v>
      </c>
      <c r="D672" s="2308"/>
      <c r="E672" s="2308"/>
      <c r="F672" s="2308"/>
      <c r="G672" s="2308"/>
      <c r="H672" s="2308"/>
      <c r="I672" s="2308"/>
      <c r="J672" s="2308"/>
      <c r="K672" s="2308"/>
      <c r="L672" s="2308"/>
      <c r="M672" s="2308"/>
      <c r="N672" s="2308"/>
      <c r="O672" s="2308"/>
      <c r="P672" s="2308"/>
      <c r="Q672" s="2308"/>
      <c r="R672" s="2308"/>
      <c r="S672" s="2308"/>
      <c r="T672" s="2308"/>
      <c r="U672" s="2308"/>
      <c r="V672" s="2308"/>
      <c r="W672" s="2308"/>
      <c r="X672" s="2308"/>
      <c r="Y672" s="2308"/>
      <c r="Z672" s="2308"/>
      <c r="AA672" s="2308"/>
      <c r="AB672" s="2308"/>
      <c r="AC672" s="2308"/>
      <c r="AD672" s="2308"/>
      <c r="AE672" s="2308"/>
      <c r="AF672" s="2308"/>
      <c r="AG672" s="2308"/>
      <c r="AH672" s="2308"/>
      <c r="AI672" s="2308"/>
      <c r="AJ672" s="2308"/>
      <c r="AK672" s="2308"/>
      <c r="AL672" s="2308"/>
      <c r="AM672" s="2308"/>
      <c r="AN672" s="2308"/>
      <c r="AO672" s="2308"/>
      <c r="AP672" s="2308"/>
      <c r="AQ672" s="2308"/>
      <c r="AR672" s="2308"/>
      <c r="AS672" s="2308"/>
      <c r="AT672" s="2308"/>
      <c r="AU672" s="2308"/>
      <c r="AV672" s="2308"/>
      <c r="AW672" s="2308"/>
      <c r="AX672" s="2308"/>
      <c r="AY672" s="2308"/>
      <c r="AZ672" s="2308"/>
      <c r="BA672" s="2308"/>
      <c r="BB672" s="2308"/>
      <c r="BC672" s="2308"/>
      <c r="BD672" s="619"/>
      <c r="BE672" s="78"/>
      <c r="BF672" s="78"/>
      <c r="BG672" s="78"/>
    </row>
    <row r="673" spans="1:77" ht="30" hidden="1" customHeight="1">
      <c r="B673" s="620"/>
      <c r="C673" s="2308" t="s">
        <v>6</v>
      </c>
      <c r="D673" s="2308"/>
      <c r="E673" s="2308"/>
      <c r="F673" s="2308"/>
      <c r="G673" s="2308"/>
      <c r="H673" s="2308"/>
      <c r="I673" s="2308"/>
      <c r="J673" s="2308"/>
      <c r="K673" s="2308"/>
      <c r="L673" s="2308"/>
      <c r="M673" s="2308"/>
      <c r="N673" s="2308"/>
      <c r="O673" s="2308"/>
      <c r="P673" s="2308"/>
      <c r="Q673" s="2308"/>
      <c r="R673" s="2308"/>
      <c r="S673" s="2308"/>
      <c r="T673" s="2308"/>
      <c r="U673" s="2308"/>
      <c r="V673" s="2308"/>
      <c r="W673" s="2308"/>
      <c r="X673" s="2308"/>
      <c r="Y673" s="2308"/>
      <c r="Z673" s="2308"/>
      <c r="AA673" s="2308"/>
      <c r="AB673" s="2308"/>
      <c r="AC673" s="2308"/>
      <c r="AD673" s="2308"/>
      <c r="AE673" s="2308"/>
      <c r="AF673" s="2308"/>
      <c r="AG673" s="2308"/>
      <c r="AH673" s="2308"/>
      <c r="AI673" s="2308"/>
      <c r="AJ673" s="2308"/>
      <c r="AK673" s="2308"/>
      <c r="AL673" s="2308"/>
      <c r="AM673" s="2308"/>
      <c r="AN673" s="2308"/>
      <c r="AO673" s="2308"/>
      <c r="AP673" s="2308"/>
      <c r="AQ673" s="2308"/>
      <c r="AR673" s="2308"/>
      <c r="AS673" s="2308"/>
      <c r="AT673" s="2308"/>
      <c r="AU673" s="2308"/>
      <c r="AV673" s="2308"/>
      <c r="AW673" s="2308"/>
      <c r="AX673" s="2308"/>
      <c r="AY673" s="2308"/>
      <c r="AZ673" s="2308"/>
      <c r="BA673" s="2308"/>
      <c r="BB673" s="2308"/>
      <c r="BC673" s="2308"/>
      <c r="BD673" s="619"/>
      <c r="BE673" s="78"/>
      <c r="BF673" s="78"/>
      <c r="BG673" s="78"/>
    </row>
    <row r="674" spans="1:77" ht="30" hidden="1" customHeight="1">
      <c r="B674" s="620"/>
      <c r="C674" s="2308" t="s">
        <v>6</v>
      </c>
      <c r="D674" s="2308"/>
      <c r="E674" s="2308"/>
      <c r="F674" s="2308"/>
      <c r="G674" s="2308"/>
      <c r="H674" s="2308"/>
      <c r="I674" s="2308"/>
      <c r="J674" s="2308"/>
      <c r="K674" s="2308"/>
      <c r="L674" s="2308"/>
      <c r="M674" s="2308"/>
      <c r="N674" s="2308"/>
      <c r="O674" s="2308"/>
      <c r="P674" s="2308"/>
      <c r="Q674" s="2308"/>
      <c r="R674" s="2308"/>
      <c r="S674" s="2308"/>
      <c r="T674" s="2308"/>
      <c r="U674" s="2308"/>
      <c r="V674" s="2308"/>
      <c r="W674" s="2308"/>
      <c r="X674" s="2308"/>
      <c r="Y674" s="2308"/>
      <c r="Z674" s="2308"/>
      <c r="AA674" s="2308"/>
      <c r="AB674" s="2308"/>
      <c r="AC674" s="2308"/>
      <c r="AD674" s="2308"/>
      <c r="AE674" s="2308"/>
      <c r="AF674" s="2308"/>
      <c r="AG674" s="2308"/>
      <c r="AH674" s="2308"/>
      <c r="AI674" s="2308"/>
      <c r="AJ674" s="2308"/>
      <c r="AK674" s="2308"/>
      <c r="AL674" s="2308"/>
      <c r="AM674" s="2308"/>
      <c r="AN674" s="2308"/>
      <c r="AO674" s="2308"/>
      <c r="AP674" s="2308"/>
      <c r="AQ674" s="2308"/>
      <c r="AR674" s="2308"/>
      <c r="AS674" s="2308"/>
      <c r="AT674" s="2308"/>
      <c r="AU674" s="2308"/>
      <c r="AV674" s="2308"/>
      <c r="AW674" s="2308"/>
      <c r="AX674" s="2308"/>
      <c r="AY674" s="2308"/>
      <c r="AZ674" s="2308"/>
      <c r="BA674" s="2308"/>
      <c r="BB674" s="2308"/>
      <c r="BC674" s="2308"/>
      <c r="BD674" s="619"/>
      <c r="BE674" s="78"/>
      <c r="BF674" s="78"/>
      <c r="BG674" s="78"/>
    </row>
    <row r="675" spans="1:77" ht="30" hidden="1" customHeight="1">
      <c r="B675" s="620"/>
      <c r="C675" s="2308" t="s">
        <v>6</v>
      </c>
      <c r="D675" s="2308"/>
      <c r="E675" s="2308"/>
      <c r="F675" s="2308"/>
      <c r="G675" s="2308"/>
      <c r="H675" s="2308"/>
      <c r="I675" s="2308"/>
      <c r="J675" s="2308"/>
      <c r="K675" s="2308"/>
      <c r="L675" s="2308"/>
      <c r="M675" s="2308"/>
      <c r="N675" s="2308"/>
      <c r="O675" s="2308"/>
      <c r="P675" s="2308"/>
      <c r="Q675" s="2308"/>
      <c r="R675" s="2308"/>
      <c r="S675" s="2308"/>
      <c r="T675" s="2308"/>
      <c r="U675" s="2308"/>
      <c r="V675" s="2308"/>
      <c r="W675" s="2308"/>
      <c r="X675" s="2308"/>
      <c r="Y675" s="2308"/>
      <c r="Z675" s="2308"/>
      <c r="AA675" s="2308"/>
      <c r="AB675" s="2308"/>
      <c r="AC675" s="2308"/>
      <c r="AD675" s="2308"/>
      <c r="AE675" s="2308"/>
      <c r="AF675" s="2308"/>
      <c r="AG675" s="2308"/>
      <c r="AH675" s="2308"/>
      <c r="AI675" s="2308"/>
      <c r="AJ675" s="2308"/>
      <c r="AK675" s="2308"/>
      <c r="AL675" s="2308"/>
      <c r="AM675" s="2308"/>
      <c r="AN675" s="2308"/>
      <c r="AO675" s="2308"/>
      <c r="AP675" s="2308"/>
      <c r="AQ675" s="2308"/>
      <c r="AR675" s="2308"/>
      <c r="AS675" s="2308"/>
      <c r="AT675" s="2308"/>
      <c r="AU675" s="2308"/>
      <c r="AV675" s="2308"/>
      <c r="AW675" s="2308"/>
      <c r="AX675" s="2308"/>
      <c r="AY675" s="2308"/>
      <c r="AZ675" s="2308"/>
      <c r="BA675" s="2308"/>
      <c r="BB675" s="2308"/>
      <c r="BC675" s="2308"/>
      <c r="BD675" s="619"/>
      <c r="BE675" s="78"/>
      <c r="BF675" s="78"/>
      <c r="BG675" s="78"/>
    </row>
    <row r="676" spans="1:77" ht="30" hidden="1" customHeight="1" thickBot="1">
      <c r="B676" s="714"/>
      <c r="C676" s="2317" t="s">
        <v>6</v>
      </c>
      <c r="D676" s="2317"/>
      <c r="E676" s="2317"/>
      <c r="F676" s="2317"/>
      <c r="G676" s="2317"/>
      <c r="H676" s="2317"/>
      <c r="I676" s="2317"/>
      <c r="J676" s="2317"/>
      <c r="K676" s="2317"/>
      <c r="L676" s="2317"/>
      <c r="M676" s="2317"/>
      <c r="N676" s="2317"/>
      <c r="O676" s="2317"/>
      <c r="P676" s="2317"/>
      <c r="Q676" s="2317"/>
      <c r="R676" s="2317"/>
      <c r="S676" s="2317"/>
      <c r="T676" s="2317"/>
      <c r="U676" s="2317"/>
      <c r="V676" s="2317"/>
      <c r="W676" s="2317"/>
      <c r="X676" s="2317"/>
      <c r="Y676" s="2317"/>
      <c r="Z676" s="2317"/>
      <c r="AA676" s="2317"/>
      <c r="AB676" s="2317"/>
      <c r="AC676" s="2317"/>
      <c r="AD676" s="2317"/>
      <c r="AE676" s="2317"/>
      <c r="AF676" s="2317"/>
      <c r="AG676" s="2317"/>
      <c r="AH676" s="2317"/>
      <c r="AI676" s="2317"/>
      <c r="AJ676" s="2317"/>
      <c r="AK676" s="2317"/>
      <c r="AL676" s="2317"/>
      <c r="AM676" s="2317"/>
      <c r="AN676" s="2317"/>
      <c r="AO676" s="2317"/>
      <c r="AP676" s="2317"/>
      <c r="AQ676" s="2317"/>
      <c r="AR676" s="2317"/>
      <c r="AS676" s="2317"/>
      <c r="AT676" s="2317"/>
      <c r="AU676" s="2317"/>
      <c r="AV676" s="2317"/>
      <c r="AW676" s="2317"/>
      <c r="AX676" s="2317"/>
      <c r="AY676" s="2317"/>
      <c r="AZ676" s="2317"/>
      <c r="BA676" s="2317"/>
      <c r="BB676" s="2317"/>
      <c r="BC676" s="2317"/>
      <c r="BD676" s="622"/>
      <c r="BE676" s="78"/>
      <c r="BF676" s="78"/>
      <c r="BG676" s="78"/>
    </row>
    <row r="677" spans="1:77" ht="17.25" customHeight="1">
      <c r="B677" s="624"/>
      <c r="C677" s="624"/>
      <c r="D677" s="624"/>
      <c r="E677" s="624"/>
      <c r="F677" s="624"/>
      <c r="G677" s="624"/>
      <c r="H677" s="624"/>
      <c r="I677" s="624"/>
      <c r="J677" s="624"/>
      <c r="K677" s="624"/>
      <c r="L677" s="624"/>
      <c r="M677" s="624"/>
      <c r="N677" s="624"/>
      <c r="O677" s="624"/>
      <c r="P677" s="624"/>
      <c r="Q677" s="624"/>
      <c r="R677" s="624"/>
      <c r="S677" s="624"/>
      <c r="T677" s="624"/>
      <c r="U677" s="624"/>
      <c r="V677" s="624"/>
      <c r="W677" s="157"/>
      <c r="X677" s="157"/>
      <c r="Y677" s="157"/>
      <c r="Z677" s="157"/>
      <c r="AA677" s="157"/>
      <c r="AB677" s="157"/>
      <c r="AC677" s="157"/>
      <c r="AD677" s="157"/>
      <c r="AE677" s="157"/>
      <c r="AF677" s="157"/>
      <c r="AG677" s="157"/>
      <c r="AH677" s="157"/>
      <c r="AI677" s="157"/>
      <c r="AJ677" s="157"/>
      <c r="AK677" s="157"/>
      <c r="AL677" s="157"/>
      <c r="AM677" s="157"/>
      <c r="AN677" s="157"/>
      <c r="AO677" s="157"/>
      <c r="AP677" s="157"/>
      <c r="AQ677" s="157"/>
      <c r="AR677" s="157"/>
      <c r="AS677" s="157"/>
      <c r="AT677" s="157"/>
      <c r="AU677" s="157"/>
      <c r="AV677" s="157"/>
      <c r="AW677" s="157"/>
      <c r="AX677" s="157"/>
      <c r="AY677" s="157"/>
      <c r="AZ677" s="157"/>
      <c r="BA677" s="157"/>
      <c r="BB677" s="157"/>
      <c r="BC677" s="157"/>
      <c r="BD677" s="157"/>
      <c r="BE677" s="78"/>
      <c r="BF677" s="78"/>
      <c r="BG677" s="78"/>
    </row>
    <row r="678" spans="1:77" s="78" customFormat="1" ht="25.5" customHeight="1" thickBot="1">
      <c r="A678" s="154"/>
      <c r="B678" s="149" t="s">
        <v>4318</v>
      </c>
      <c r="C678" s="154"/>
      <c r="D678" s="154"/>
      <c r="E678" s="154"/>
      <c r="F678" s="154"/>
      <c r="G678" s="154"/>
      <c r="H678" s="154"/>
      <c r="I678" s="154"/>
      <c r="J678" s="154"/>
      <c r="K678" s="154"/>
      <c r="L678" s="154"/>
      <c r="M678" s="154"/>
      <c r="N678" s="154"/>
      <c r="O678" s="154"/>
      <c r="P678" s="154"/>
      <c r="Q678" s="154"/>
      <c r="R678" s="154"/>
      <c r="S678" s="154"/>
      <c r="T678" s="154"/>
      <c r="U678" s="154"/>
      <c r="V678" s="154"/>
      <c r="W678" s="154"/>
      <c r="X678" s="154"/>
      <c r="Y678" s="154"/>
      <c r="Z678" s="154"/>
      <c r="AA678" s="154"/>
      <c r="AB678" s="154"/>
      <c r="AC678" s="154"/>
      <c r="AD678" s="154"/>
      <c r="AE678" s="154"/>
      <c r="AF678" s="154"/>
      <c r="AG678" s="154"/>
      <c r="AH678" s="154"/>
      <c r="AI678" s="154"/>
      <c r="AJ678" s="154"/>
      <c r="AK678" s="154"/>
      <c r="AL678" s="154"/>
      <c r="AM678" s="154"/>
      <c r="AN678" s="154"/>
      <c r="AO678" s="154"/>
      <c r="AP678" s="154"/>
      <c r="AQ678" s="154"/>
      <c r="AR678" s="154"/>
      <c r="AS678" s="154"/>
      <c r="AT678" s="154"/>
      <c r="AU678" s="154"/>
      <c r="AV678" s="154"/>
      <c r="AW678" s="154"/>
      <c r="AX678" s="154"/>
      <c r="AY678" s="154"/>
      <c r="AZ678" s="154"/>
      <c r="BA678" s="154"/>
      <c r="BB678" s="154"/>
      <c r="BC678" s="154"/>
      <c r="BD678" s="154"/>
      <c r="BE678" s="154"/>
      <c r="BF678" s="154"/>
      <c r="BY678" s="614"/>
    </row>
    <row r="679" spans="1:77" s="78" customFormat="1" ht="33" customHeight="1" thickBot="1">
      <c r="B679" s="2329" t="s">
        <v>308</v>
      </c>
      <c r="C679" s="2330"/>
      <c r="D679" s="2330"/>
      <c r="E679" s="2330"/>
      <c r="F679" s="2330"/>
      <c r="G679" s="2330"/>
      <c r="H679" s="2330"/>
      <c r="I679" s="2330"/>
      <c r="J679" s="2330"/>
      <c r="K679" s="2330"/>
      <c r="L679" s="2330"/>
      <c r="M679" s="2330"/>
      <c r="N679" s="2330"/>
      <c r="O679" s="2330"/>
      <c r="P679" s="2330"/>
      <c r="Q679" s="2330"/>
      <c r="R679" s="2330"/>
      <c r="S679" s="2330"/>
      <c r="T679" s="2330"/>
      <c r="U679" s="2330"/>
      <c r="V679" s="2330"/>
      <c r="W679" s="2330"/>
      <c r="X679" s="2330"/>
      <c r="Y679" s="2330"/>
      <c r="Z679" s="2330"/>
      <c r="AA679" s="2330"/>
      <c r="AB679" s="2330"/>
      <c r="AC679" s="2330"/>
      <c r="AD679" s="2330"/>
      <c r="AE679" s="2330"/>
      <c r="AF679" s="2330"/>
      <c r="AG679" s="2330"/>
      <c r="AH679" s="2330"/>
      <c r="AI679" s="2330"/>
      <c r="AJ679" s="2330"/>
      <c r="AK679" s="2330"/>
      <c r="AL679" s="2330"/>
      <c r="AM679" s="2330"/>
      <c r="AN679" s="2330"/>
      <c r="AO679" s="2330"/>
      <c r="AP679" s="2330"/>
      <c r="AQ679" s="2330"/>
      <c r="AR679" s="2330"/>
      <c r="AS679" s="2330"/>
      <c r="AT679" s="2330"/>
      <c r="AU679" s="2330"/>
      <c r="AV679" s="2330"/>
      <c r="AW679" s="2330"/>
      <c r="AX679" s="2330"/>
      <c r="AY679" s="2330"/>
      <c r="AZ679" s="2330"/>
      <c r="BA679" s="2330"/>
      <c r="BB679" s="2330"/>
      <c r="BC679" s="2330"/>
      <c r="BD679" s="2331"/>
      <c r="BY679" s="614"/>
    </row>
    <row r="680" spans="1:77" s="606" customFormat="1" ht="30" customHeight="1">
      <c r="B680" s="721"/>
      <c r="C680" s="2316" t="s">
        <v>7283</v>
      </c>
      <c r="D680" s="2316"/>
      <c r="E680" s="2316"/>
      <c r="F680" s="2316"/>
      <c r="G680" s="2316"/>
      <c r="H680" s="2316"/>
      <c r="I680" s="2316"/>
      <c r="J680" s="2316"/>
      <c r="K680" s="2316"/>
      <c r="L680" s="2316"/>
      <c r="M680" s="2316"/>
      <c r="N680" s="2316"/>
      <c r="O680" s="2316"/>
      <c r="P680" s="2316"/>
      <c r="Q680" s="2316"/>
      <c r="R680" s="2316"/>
      <c r="S680" s="2316"/>
      <c r="T680" s="2316"/>
      <c r="U680" s="2316"/>
      <c r="V680" s="2316"/>
      <c r="W680" s="2316"/>
      <c r="X680" s="2316"/>
      <c r="Y680" s="2316"/>
      <c r="Z680" s="2316"/>
      <c r="AA680" s="2316"/>
      <c r="AB680" s="2316"/>
      <c r="AC680" s="2316"/>
      <c r="AD680" s="2316"/>
      <c r="AE680" s="2316"/>
      <c r="AF680" s="2316"/>
      <c r="AG680" s="2316"/>
      <c r="AH680" s="2316"/>
      <c r="AI680" s="2316"/>
      <c r="AJ680" s="2316"/>
      <c r="AK680" s="2316"/>
      <c r="AL680" s="2316"/>
      <c r="AM680" s="2316"/>
      <c r="AN680" s="2316"/>
      <c r="AO680" s="2316"/>
      <c r="AP680" s="2316"/>
      <c r="AQ680" s="2316"/>
      <c r="AR680" s="2316"/>
      <c r="AS680" s="2316"/>
      <c r="AT680" s="2316"/>
      <c r="AU680" s="2316"/>
      <c r="AV680" s="2316"/>
      <c r="AW680" s="2316"/>
      <c r="AX680" s="2316"/>
      <c r="AY680" s="2316"/>
      <c r="AZ680" s="2316"/>
      <c r="BA680" s="2316"/>
      <c r="BB680" s="2316"/>
      <c r="BC680" s="2316"/>
      <c r="BD680" s="722"/>
      <c r="BY680" s="723"/>
    </row>
    <row r="681" spans="1:77" s="606" customFormat="1" ht="30" customHeight="1">
      <c r="B681" s="724"/>
      <c r="C681" s="2308"/>
      <c r="D681" s="2308"/>
      <c r="E681" s="2308"/>
      <c r="F681" s="2308"/>
      <c r="G681" s="2308"/>
      <c r="H681" s="2308"/>
      <c r="I681" s="2308"/>
      <c r="J681" s="2308"/>
      <c r="K681" s="2308"/>
      <c r="L681" s="2308"/>
      <c r="M681" s="2308"/>
      <c r="N681" s="2308"/>
      <c r="O681" s="2308"/>
      <c r="P681" s="2308"/>
      <c r="Q681" s="2308"/>
      <c r="R681" s="2308"/>
      <c r="S681" s="2308"/>
      <c r="T681" s="2308"/>
      <c r="U681" s="2308"/>
      <c r="V681" s="2308"/>
      <c r="W681" s="2308"/>
      <c r="X681" s="2308"/>
      <c r="Y681" s="2308"/>
      <c r="Z681" s="2308"/>
      <c r="AA681" s="2308"/>
      <c r="AB681" s="2308"/>
      <c r="AC681" s="2308"/>
      <c r="AD681" s="2308"/>
      <c r="AE681" s="2308"/>
      <c r="AF681" s="2308"/>
      <c r="AG681" s="2308"/>
      <c r="AH681" s="2308"/>
      <c r="AI681" s="2308"/>
      <c r="AJ681" s="2308"/>
      <c r="AK681" s="2308"/>
      <c r="AL681" s="2308"/>
      <c r="AM681" s="2308"/>
      <c r="AN681" s="2308"/>
      <c r="AO681" s="2308"/>
      <c r="AP681" s="2308"/>
      <c r="AQ681" s="2308"/>
      <c r="AR681" s="2308"/>
      <c r="AS681" s="2308"/>
      <c r="AT681" s="2308"/>
      <c r="AU681" s="2308"/>
      <c r="AV681" s="2308"/>
      <c r="AW681" s="2308"/>
      <c r="AX681" s="2308"/>
      <c r="AY681" s="2308"/>
      <c r="AZ681" s="2308"/>
      <c r="BA681" s="2308"/>
      <c r="BB681" s="2308"/>
      <c r="BC681" s="2308"/>
      <c r="BD681" s="725"/>
      <c r="BY681" s="723"/>
    </row>
    <row r="682" spans="1:77" s="606" customFormat="1" ht="30" customHeight="1">
      <c r="B682" s="724"/>
      <c r="C682" s="2308"/>
      <c r="D682" s="2308"/>
      <c r="E682" s="2308"/>
      <c r="F682" s="2308"/>
      <c r="G682" s="2308"/>
      <c r="H682" s="2308"/>
      <c r="I682" s="2308"/>
      <c r="J682" s="2308"/>
      <c r="K682" s="2308"/>
      <c r="L682" s="2308"/>
      <c r="M682" s="2308"/>
      <c r="N682" s="2308"/>
      <c r="O682" s="2308"/>
      <c r="P682" s="2308"/>
      <c r="Q682" s="2308"/>
      <c r="R682" s="2308"/>
      <c r="S682" s="2308"/>
      <c r="T682" s="2308"/>
      <c r="U682" s="2308"/>
      <c r="V682" s="2308"/>
      <c r="W682" s="2308"/>
      <c r="X682" s="2308"/>
      <c r="Y682" s="2308"/>
      <c r="Z682" s="2308"/>
      <c r="AA682" s="2308"/>
      <c r="AB682" s="2308"/>
      <c r="AC682" s="2308"/>
      <c r="AD682" s="2308"/>
      <c r="AE682" s="2308"/>
      <c r="AF682" s="2308"/>
      <c r="AG682" s="2308"/>
      <c r="AH682" s="2308"/>
      <c r="AI682" s="2308"/>
      <c r="AJ682" s="2308"/>
      <c r="AK682" s="2308"/>
      <c r="AL682" s="2308"/>
      <c r="AM682" s="2308"/>
      <c r="AN682" s="2308"/>
      <c r="AO682" s="2308"/>
      <c r="AP682" s="2308"/>
      <c r="AQ682" s="2308"/>
      <c r="AR682" s="2308"/>
      <c r="AS682" s="2308"/>
      <c r="AT682" s="2308"/>
      <c r="AU682" s="2308"/>
      <c r="AV682" s="2308"/>
      <c r="AW682" s="2308"/>
      <c r="AX682" s="2308"/>
      <c r="AY682" s="2308"/>
      <c r="AZ682" s="2308"/>
      <c r="BA682" s="2308"/>
      <c r="BB682" s="2308"/>
      <c r="BC682" s="2308"/>
      <c r="BD682" s="725"/>
      <c r="BY682" s="723"/>
    </row>
    <row r="683" spans="1:77" s="606" customFormat="1" ht="30" customHeight="1">
      <c r="B683" s="724"/>
      <c r="C683" s="2308"/>
      <c r="D683" s="2308"/>
      <c r="E683" s="2308"/>
      <c r="F683" s="2308"/>
      <c r="G683" s="2308"/>
      <c r="H683" s="2308"/>
      <c r="I683" s="2308"/>
      <c r="J683" s="2308"/>
      <c r="K683" s="2308"/>
      <c r="L683" s="2308"/>
      <c r="M683" s="2308"/>
      <c r="N683" s="2308"/>
      <c r="O683" s="2308"/>
      <c r="P683" s="2308"/>
      <c r="Q683" s="2308"/>
      <c r="R683" s="2308"/>
      <c r="S683" s="2308"/>
      <c r="T683" s="2308"/>
      <c r="U683" s="2308"/>
      <c r="V683" s="2308"/>
      <c r="W683" s="2308"/>
      <c r="X683" s="2308"/>
      <c r="Y683" s="2308"/>
      <c r="Z683" s="2308"/>
      <c r="AA683" s="2308"/>
      <c r="AB683" s="2308"/>
      <c r="AC683" s="2308"/>
      <c r="AD683" s="2308"/>
      <c r="AE683" s="2308"/>
      <c r="AF683" s="2308"/>
      <c r="AG683" s="2308"/>
      <c r="AH683" s="2308"/>
      <c r="AI683" s="2308"/>
      <c r="AJ683" s="2308"/>
      <c r="AK683" s="2308"/>
      <c r="AL683" s="2308"/>
      <c r="AM683" s="2308"/>
      <c r="AN683" s="2308"/>
      <c r="AO683" s="2308"/>
      <c r="AP683" s="2308"/>
      <c r="AQ683" s="2308"/>
      <c r="AR683" s="2308"/>
      <c r="AS683" s="2308"/>
      <c r="AT683" s="2308"/>
      <c r="AU683" s="2308"/>
      <c r="AV683" s="2308"/>
      <c r="AW683" s="2308"/>
      <c r="AX683" s="2308"/>
      <c r="AY683" s="2308"/>
      <c r="AZ683" s="2308"/>
      <c r="BA683" s="2308"/>
      <c r="BB683" s="2308"/>
      <c r="BC683" s="2308"/>
      <c r="BD683" s="725"/>
      <c r="BY683" s="723"/>
    </row>
    <row r="684" spans="1:77" s="606" customFormat="1" ht="30" customHeight="1">
      <c r="B684" s="724"/>
      <c r="C684" s="2308"/>
      <c r="D684" s="2308"/>
      <c r="E684" s="2308"/>
      <c r="F684" s="2308"/>
      <c r="G684" s="2308"/>
      <c r="H684" s="2308"/>
      <c r="I684" s="2308"/>
      <c r="J684" s="2308"/>
      <c r="K684" s="2308"/>
      <c r="L684" s="2308"/>
      <c r="M684" s="2308"/>
      <c r="N684" s="2308"/>
      <c r="O684" s="2308"/>
      <c r="P684" s="2308"/>
      <c r="Q684" s="2308"/>
      <c r="R684" s="2308"/>
      <c r="S684" s="2308"/>
      <c r="T684" s="2308"/>
      <c r="U684" s="2308"/>
      <c r="V684" s="2308"/>
      <c r="W684" s="2308"/>
      <c r="X684" s="2308"/>
      <c r="Y684" s="2308"/>
      <c r="Z684" s="2308"/>
      <c r="AA684" s="2308"/>
      <c r="AB684" s="2308"/>
      <c r="AC684" s="2308"/>
      <c r="AD684" s="2308"/>
      <c r="AE684" s="2308"/>
      <c r="AF684" s="2308"/>
      <c r="AG684" s="2308"/>
      <c r="AH684" s="2308"/>
      <c r="AI684" s="2308"/>
      <c r="AJ684" s="2308"/>
      <c r="AK684" s="2308"/>
      <c r="AL684" s="2308"/>
      <c r="AM684" s="2308"/>
      <c r="AN684" s="2308"/>
      <c r="AO684" s="2308"/>
      <c r="AP684" s="2308"/>
      <c r="AQ684" s="2308"/>
      <c r="AR684" s="2308"/>
      <c r="AS684" s="2308"/>
      <c r="AT684" s="2308"/>
      <c r="AU684" s="2308"/>
      <c r="AV684" s="2308"/>
      <c r="AW684" s="2308"/>
      <c r="AX684" s="2308"/>
      <c r="AY684" s="2308"/>
      <c r="AZ684" s="2308"/>
      <c r="BA684" s="2308"/>
      <c r="BB684" s="2308"/>
      <c r="BC684" s="2308"/>
      <c r="BD684" s="725"/>
      <c r="BY684" s="723"/>
    </row>
    <row r="685" spans="1:77" s="606" customFormat="1" ht="30" customHeight="1">
      <c r="B685" s="724"/>
      <c r="C685" s="2308"/>
      <c r="D685" s="2308"/>
      <c r="E685" s="2308"/>
      <c r="F685" s="2308"/>
      <c r="G685" s="2308"/>
      <c r="H685" s="2308"/>
      <c r="I685" s="2308"/>
      <c r="J685" s="2308"/>
      <c r="K685" s="2308"/>
      <c r="L685" s="2308"/>
      <c r="M685" s="2308"/>
      <c r="N685" s="2308"/>
      <c r="O685" s="2308"/>
      <c r="P685" s="2308"/>
      <c r="Q685" s="2308"/>
      <c r="R685" s="2308"/>
      <c r="S685" s="2308"/>
      <c r="T685" s="2308"/>
      <c r="U685" s="2308"/>
      <c r="V685" s="2308"/>
      <c r="W685" s="2308"/>
      <c r="X685" s="2308"/>
      <c r="Y685" s="2308"/>
      <c r="Z685" s="2308"/>
      <c r="AA685" s="2308"/>
      <c r="AB685" s="2308"/>
      <c r="AC685" s="2308"/>
      <c r="AD685" s="2308"/>
      <c r="AE685" s="2308"/>
      <c r="AF685" s="2308"/>
      <c r="AG685" s="2308"/>
      <c r="AH685" s="2308"/>
      <c r="AI685" s="2308"/>
      <c r="AJ685" s="2308"/>
      <c r="AK685" s="2308"/>
      <c r="AL685" s="2308"/>
      <c r="AM685" s="2308"/>
      <c r="AN685" s="2308"/>
      <c r="AO685" s="2308"/>
      <c r="AP685" s="2308"/>
      <c r="AQ685" s="2308"/>
      <c r="AR685" s="2308"/>
      <c r="AS685" s="2308"/>
      <c r="AT685" s="2308"/>
      <c r="AU685" s="2308"/>
      <c r="AV685" s="2308"/>
      <c r="AW685" s="2308"/>
      <c r="AX685" s="2308"/>
      <c r="AY685" s="2308"/>
      <c r="AZ685" s="2308"/>
      <c r="BA685" s="2308"/>
      <c r="BB685" s="2308"/>
      <c r="BC685" s="2308"/>
      <c r="BD685" s="725"/>
      <c r="BY685" s="723"/>
    </row>
    <row r="686" spans="1:77" s="606" customFormat="1" ht="30" customHeight="1">
      <c r="B686" s="724"/>
      <c r="C686" s="2308"/>
      <c r="D686" s="2308"/>
      <c r="E686" s="2308"/>
      <c r="F686" s="2308"/>
      <c r="G686" s="2308"/>
      <c r="H686" s="2308"/>
      <c r="I686" s="2308"/>
      <c r="J686" s="2308"/>
      <c r="K686" s="2308"/>
      <c r="L686" s="2308"/>
      <c r="M686" s="2308"/>
      <c r="N686" s="2308"/>
      <c r="O686" s="2308"/>
      <c r="P686" s="2308"/>
      <c r="Q686" s="2308"/>
      <c r="R686" s="2308"/>
      <c r="S686" s="2308"/>
      <c r="T686" s="2308"/>
      <c r="U686" s="2308"/>
      <c r="V686" s="2308"/>
      <c r="W686" s="2308"/>
      <c r="X686" s="2308"/>
      <c r="Y686" s="2308"/>
      <c r="Z686" s="2308"/>
      <c r="AA686" s="2308"/>
      <c r="AB686" s="2308"/>
      <c r="AC686" s="2308"/>
      <c r="AD686" s="2308"/>
      <c r="AE686" s="2308"/>
      <c r="AF686" s="2308"/>
      <c r="AG686" s="2308"/>
      <c r="AH686" s="2308"/>
      <c r="AI686" s="2308"/>
      <c r="AJ686" s="2308"/>
      <c r="AK686" s="2308"/>
      <c r="AL686" s="2308"/>
      <c r="AM686" s="2308"/>
      <c r="AN686" s="2308"/>
      <c r="AO686" s="2308"/>
      <c r="AP686" s="2308"/>
      <c r="AQ686" s="2308"/>
      <c r="AR686" s="2308"/>
      <c r="AS686" s="2308"/>
      <c r="AT686" s="2308"/>
      <c r="AU686" s="2308"/>
      <c r="AV686" s="2308"/>
      <c r="AW686" s="2308"/>
      <c r="AX686" s="2308"/>
      <c r="AY686" s="2308"/>
      <c r="AZ686" s="2308"/>
      <c r="BA686" s="2308"/>
      <c r="BB686" s="2308"/>
      <c r="BC686" s="2308"/>
      <c r="BD686" s="725"/>
      <c r="BY686" s="723"/>
    </row>
    <row r="687" spans="1:77" s="606" customFormat="1" ht="30" customHeight="1" thickBot="1">
      <c r="B687" s="724"/>
      <c r="C687" s="2308"/>
      <c r="D687" s="2308"/>
      <c r="E687" s="2308"/>
      <c r="F687" s="2308"/>
      <c r="G687" s="2308"/>
      <c r="H687" s="2308"/>
      <c r="I687" s="2308"/>
      <c r="J687" s="2308"/>
      <c r="K687" s="2308"/>
      <c r="L687" s="2308"/>
      <c r="M687" s="2308"/>
      <c r="N687" s="2308"/>
      <c r="O687" s="2308"/>
      <c r="P687" s="2308"/>
      <c r="Q687" s="2308"/>
      <c r="R687" s="2308"/>
      <c r="S687" s="2308"/>
      <c r="T687" s="2308"/>
      <c r="U687" s="2308"/>
      <c r="V687" s="2308"/>
      <c r="W687" s="2308"/>
      <c r="X687" s="2308"/>
      <c r="Y687" s="2308"/>
      <c r="Z687" s="2308"/>
      <c r="AA687" s="2308"/>
      <c r="AB687" s="2308"/>
      <c r="AC687" s="2308"/>
      <c r="AD687" s="2308"/>
      <c r="AE687" s="2308"/>
      <c r="AF687" s="2308"/>
      <c r="AG687" s="2308"/>
      <c r="AH687" s="2308"/>
      <c r="AI687" s="2308"/>
      <c r="AJ687" s="2308"/>
      <c r="AK687" s="2308"/>
      <c r="AL687" s="2308"/>
      <c r="AM687" s="2308"/>
      <c r="AN687" s="2308"/>
      <c r="AO687" s="2308"/>
      <c r="AP687" s="2308"/>
      <c r="AQ687" s="2308"/>
      <c r="AR687" s="2308"/>
      <c r="AS687" s="2308"/>
      <c r="AT687" s="2308"/>
      <c r="AU687" s="2308"/>
      <c r="AV687" s="2308"/>
      <c r="AW687" s="2308"/>
      <c r="AX687" s="2308"/>
      <c r="AY687" s="2308"/>
      <c r="AZ687" s="2308"/>
      <c r="BA687" s="2308"/>
      <c r="BB687" s="2308"/>
      <c r="BC687" s="2308"/>
      <c r="BD687" s="725"/>
      <c r="BY687" s="723"/>
    </row>
    <row r="688" spans="1:77" s="601" customFormat="1" ht="30" hidden="1" customHeight="1">
      <c r="B688" s="724"/>
      <c r="C688" s="2308" t="s">
        <v>6</v>
      </c>
      <c r="D688" s="2308"/>
      <c r="E688" s="2308"/>
      <c r="F688" s="2308"/>
      <c r="G688" s="2308"/>
      <c r="H688" s="2308"/>
      <c r="I688" s="2308"/>
      <c r="J688" s="2308"/>
      <c r="K688" s="2308"/>
      <c r="L688" s="2308"/>
      <c r="M688" s="2308"/>
      <c r="N688" s="2308"/>
      <c r="O688" s="2308"/>
      <c r="P688" s="2308"/>
      <c r="Q688" s="2308"/>
      <c r="R688" s="2308"/>
      <c r="S688" s="2308"/>
      <c r="T688" s="2308"/>
      <c r="U688" s="2308"/>
      <c r="V688" s="2308"/>
      <c r="W688" s="2308"/>
      <c r="X688" s="2308"/>
      <c r="Y688" s="2308"/>
      <c r="Z688" s="2308"/>
      <c r="AA688" s="2308"/>
      <c r="AB688" s="2308"/>
      <c r="AC688" s="2308"/>
      <c r="AD688" s="2308"/>
      <c r="AE688" s="2308"/>
      <c r="AF688" s="2308"/>
      <c r="AG688" s="2308"/>
      <c r="AH688" s="2308"/>
      <c r="AI688" s="2308"/>
      <c r="AJ688" s="2308"/>
      <c r="AK688" s="2308"/>
      <c r="AL688" s="2308"/>
      <c r="AM688" s="2308"/>
      <c r="AN688" s="2308"/>
      <c r="AO688" s="2308"/>
      <c r="AP688" s="2308"/>
      <c r="AQ688" s="2308"/>
      <c r="AR688" s="2308"/>
      <c r="AS688" s="2308"/>
      <c r="AT688" s="2308"/>
      <c r="AU688" s="2308"/>
      <c r="AV688" s="2308"/>
      <c r="AW688" s="2308"/>
      <c r="AX688" s="2308"/>
      <c r="AY688" s="2308"/>
      <c r="AZ688" s="2308"/>
      <c r="BA688" s="2308"/>
      <c r="BB688" s="2308"/>
      <c r="BC688" s="2308"/>
      <c r="BD688" s="725"/>
      <c r="BE688" s="606"/>
      <c r="BF688" s="606"/>
      <c r="BG688" s="606"/>
      <c r="BY688" s="726"/>
    </row>
    <row r="689" spans="2:77" s="601" customFormat="1" ht="30" hidden="1" customHeight="1">
      <c r="B689" s="724"/>
      <c r="C689" s="2308" t="s">
        <v>6</v>
      </c>
      <c r="D689" s="2308"/>
      <c r="E689" s="2308"/>
      <c r="F689" s="2308"/>
      <c r="G689" s="2308"/>
      <c r="H689" s="2308"/>
      <c r="I689" s="2308"/>
      <c r="J689" s="2308"/>
      <c r="K689" s="2308"/>
      <c r="L689" s="2308"/>
      <c r="M689" s="2308"/>
      <c r="N689" s="2308"/>
      <c r="O689" s="2308"/>
      <c r="P689" s="2308"/>
      <c r="Q689" s="2308"/>
      <c r="R689" s="2308"/>
      <c r="S689" s="2308"/>
      <c r="T689" s="2308"/>
      <c r="U689" s="2308"/>
      <c r="V689" s="2308"/>
      <c r="W689" s="2308"/>
      <c r="X689" s="2308"/>
      <c r="Y689" s="2308"/>
      <c r="Z689" s="2308"/>
      <c r="AA689" s="2308"/>
      <c r="AB689" s="2308"/>
      <c r="AC689" s="2308"/>
      <c r="AD689" s="2308"/>
      <c r="AE689" s="2308"/>
      <c r="AF689" s="2308"/>
      <c r="AG689" s="2308"/>
      <c r="AH689" s="2308"/>
      <c r="AI689" s="2308"/>
      <c r="AJ689" s="2308"/>
      <c r="AK689" s="2308"/>
      <c r="AL689" s="2308"/>
      <c r="AM689" s="2308"/>
      <c r="AN689" s="2308"/>
      <c r="AO689" s="2308"/>
      <c r="AP689" s="2308"/>
      <c r="AQ689" s="2308"/>
      <c r="AR689" s="2308"/>
      <c r="AS689" s="2308"/>
      <c r="AT689" s="2308"/>
      <c r="AU689" s="2308"/>
      <c r="AV689" s="2308"/>
      <c r="AW689" s="2308"/>
      <c r="AX689" s="2308"/>
      <c r="AY689" s="2308"/>
      <c r="AZ689" s="2308"/>
      <c r="BA689" s="2308"/>
      <c r="BB689" s="2308"/>
      <c r="BC689" s="2308"/>
      <c r="BD689" s="725"/>
      <c r="BE689" s="606"/>
      <c r="BF689" s="606"/>
      <c r="BG689" s="606"/>
      <c r="BY689" s="726"/>
    </row>
    <row r="690" spans="2:77" s="601" customFormat="1" ht="30" hidden="1" customHeight="1">
      <c r="B690" s="724"/>
      <c r="C690" s="2308" t="s">
        <v>6</v>
      </c>
      <c r="D690" s="2308"/>
      <c r="E690" s="2308"/>
      <c r="F690" s="2308"/>
      <c r="G690" s="2308"/>
      <c r="H690" s="2308"/>
      <c r="I690" s="2308"/>
      <c r="J690" s="2308"/>
      <c r="K690" s="2308"/>
      <c r="L690" s="2308"/>
      <c r="M690" s="2308"/>
      <c r="N690" s="2308"/>
      <c r="O690" s="2308"/>
      <c r="P690" s="2308"/>
      <c r="Q690" s="2308"/>
      <c r="R690" s="2308"/>
      <c r="S690" s="2308"/>
      <c r="T690" s="2308"/>
      <c r="U690" s="2308"/>
      <c r="V690" s="2308"/>
      <c r="W690" s="2308"/>
      <c r="X690" s="2308"/>
      <c r="Y690" s="2308"/>
      <c r="Z690" s="2308"/>
      <c r="AA690" s="2308"/>
      <c r="AB690" s="2308"/>
      <c r="AC690" s="2308"/>
      <c r="AD690" s="2308"/>
      <c r="AE690" s="2308"/>
      <c r="AF690" s="2308"/>
      <c r="AG690" s="2308"/>
      <c r="AH690" s="2308"/>
      <c r="AI690" s="2308"/>
      <c r="AJ690" s="2308"/>
      <c r="AK690" s="2308"/>
      <c r="AL690" s="2308"/>
      <c r="AM690" s="2308"/>
      <c r="AN690" s="2308"/>
      <c r="AO690" s="2308"/>
      <c r="AP690" s="2308"/>
      <c r="AQ690" s="2308"/>
      <c r="AR690" s="2308"/>
      <c r="AS690" s="2308"/>
      <c r="AT690" s="2308"/>
      <c r="AU690" s="2308"/>
      <c r="AV690" s="2308"/>
      <c r="AW690" s="2308"/>
      <c r="AX690" s="2308"/>
      <c r="AY690" s="2308"/>
      <c r="AZ690" s="2308"/>
      <c r="BA690" s="2308"/>
      <c r="BB690" s="2308"/>
      <c r="BC690" s="2308"/>
      <c r="BD690" s="725"/>
      <c r="BE690" s="606"/>
      <c r="BF690" s="606"/>
      <c r="BG690" s="606"/>
      <c r="BY690" s="726"/>
    </row>
    <row r="691" spans="2:77" s="601" customFormat="1" ht="30" hidden="1" customHeight="1">
      <c r="B691" s="724"/>
      <c r="C691" s="2308" t="s">
        <v>6</v>
      </c>
      <c r="D691" s="2308"/>
      <c r="E691" s="2308"/>
      <c r="F691" s="2308"/>
      <c r="G691" s="2308"/>
      <c r="H691" s="2308"/>
      <c r="I691" s="2308"/>
      <c r="J691" s="2308"/>
      <c r="K691" s="2308"/>
      <c r="L691" s="2308"/>
      <c r="M691" s="2308"/>
      <c r="N691" s="2308"/>
      <c r="O691" s="2308"/>
      <c r="P691" s="2308"/>
      <c r="Q691" s="2308"/>
      <c r="R691" s="2308"/>
      <c r="S691" s="2308"/>
      <c r="T691" s="2308"/>
      <c r="U691" s="2308"/>
      <c r="V691" s="2308"/>
      <c r="W691" s="2308"/>
      <c r="X691" s="2308"/>
      <c r="Y691" s="2308"/>
      <c r="Z691" s="2308"/>
      <c r="AA691" s="2308"/>
      <c r="AB691" s="2308"/>
      <c r="AC691" s="2308"/>
      <c r="AD691" s="2308"/>
      <c r="AE691" s="2308"/>
      <c r="AF691" s="2308"/>
      <c r="AG691" s="2308"/>
      <c r="AH691" s="2308"/>
      <c r="AI691" s="2308"/>
      <c r="AJ691" s="2308"/>
      <c r="AK691" s="2308"/>
      <c r="AL691" s="2308"/>
      <c r="AM691" s="2308"/>
      <c r="AN691" s="2308"/>
      <c r="AO691" s="2308"/>
      <c r="AP691" s="2308"/>
      <c r="AQ691" s="2308"/>
      <c r="AR691" s="2308"/>
      <c r="AS691" s="2308"/>
      <c r="AT691" s="2308"/>
      <c r="AU691" s="2308"/>
      <c r="AV691" s="2308"/>
      <c r="AW691" s="2308"/>
      <c r="AX691" s="2308"/>
      <c r="AY691" s="2308"/>
      <c r="AZ691" s="2308"/>
      <c r="BA691" s="2308"/>
      <c r="BB691" s="2308"/>
      <c r="BC691" s="2308"/>
      <c r="BD691" s="725"/>
      <c r="BE691" s="606"/>
      <c r="BF691" s="606"/>
      <c r="BG691" s="606"/>
      <c r="BY691" s="726"/>
    </row>
    <row r="692" spans="2:77" s="601" customFormat="1" ht="30" hidden="1" customHeight="1">
      <c r="B692" s="724"/>
      <c r="C692" s="2308" t="s">
        <v>6</v>
      </c>
      <c r="D692" s="2308"/>
      <c r="E692" s="2308"/>
      <c r="F692" s="2308"/>
      <c r="G692" s="2308"/>
      <c r="H692" s="2308"/>
      <c r="I692" s="2308"/>
      <c r="J692" s="2308"/>
      <c r="K692" s="2308"/>
      <c r="L692" s="2308"/>
      <c r="M692" s="2308"/>
      <c r="N692" s="2308"/>
      <c r="O692" s="2308"/>
      <c r="P692" s="2308"/>
      <c r="Q692" s="2308"/>
      <c r="R692" s="2308"/>
      <c r="S692" s="2308"/>
      <c r="T692" s="2308"/>
      <c r="U692" s="2308"/>
      <c r="V692" s="2308"/>
      <c r="W692" s="2308"/>
      <c r="X692" s="2308"/>
      <c r="Y692" s="2308"/>
      <c r="Z692" s="2308"/>
      <c r="AA692" s="2308"/>
      <c r="AB692" s="2308"/>
      <c r="AC692" s="2308"/>
      <c r="AD692" s="2308"/>
      <c r="AE692" s="2308"/>
      <c r="AF692" s="2308"/>
      <c r="AG692" s="2308"/>
      <c r="AH692" s="2308"/>
      <c r="AI692" s="2308"/>
      <c r="AJ692" s="2308"/>
      <c r="AK692" s="2308"/>
      <c r="AL692" s="2308"/>
      <c r="AM692" s="2308"/>
      <c r="AN692" s="2308"/>
      <c r="AO692" s="2308"/>
      <c r="AP692" s="2308"/>
      <c r="AQ692" s="2308"/>
      <c r="AR692" s="2308"/>
      <c r="AS692" s="2308"/>
      <c r="AT692" s="2308"/>
      <c r="AU692" s="2308"/>
      <c r="AV692" s="2308"/>
      <c r="AW692" s="2308"/>
      <c r="AX692" s="2308"/>
      <c r="AY692" s="2308"/>
      <c r="AZ692" s="2308"/>
      <c r="BA692" s="2308"/>
      <c r="BB692" s="2308"/>
      <c r="BC692" s="2308"/>
      <c r="BD692" s="725"/>
      <c r="BE692" s="606"/>
      <c r="BF692" s="606"/>
      <c r="BG692" s="606"/>
      <c r="BY692" s="726"/>
    </row>
    <row r="693" spans="2:77" s="601" customFormat="1" ht="30" hidden="1" customHeight="1">
      <c r="B693" s="724"/>
      <c r="C693" s="2308" t="s">
        <v>6</v>
      </c>
      <c r="D693" s="2308"/>
      <c r="E693" s="2308"/>
      <c r="F693" s="2308"/>
      <c r="G693" s="2308"/>
      <c r="H693" s="2308"/>
      <c r="I693" s="2308"/>
      <c r="J693" s="2308"/>
      <c r="K693" s="2308"/>
      <c r="L693" s="2308"/>
      <c r="M693" s="2308"/>
      <c r="N693" s="2308"/>
      <c r="O693" s="2308"/>
      <c r="P693" s="2308"/>
      <c r="Q693" s="2308"/>
      <c r="R693" s="2308"/>
      <c r="S693" s="2308"/>
      <c r="T693" s="2308"/>
      <c r="U693" s="2308"/>
      <c r="V693" s="2308"/>
      <c r="W693" s="2308"/>
      <c r="X693" s="2308"/>
      <c r="Y693" s="2308"/>
      <c r="Z693" s="2308"/>
      <c r="AA693" s="2308"/>
      <c r="AB693" s="2308"/>
      <c r="AC693" s="2308"/>
      <c r="AD693" s="2308"/>
      <c r="AE693" s="2308"/>
      <c r="AF693" s="2308"/>
      <c r="AG693" s="2308"/>
      <c r="AH693" s="2308"/>
      <c r="AI693" s="2308"/>
      <c r="AJ693" s="2308"/>
      <c r="AK693" s="2308"/>
      <c r="AL693" s="2308"/>
      <c r="AM693" s="2308"/>
      <c r="AN693" s="2308"/>
      <c r="AO693" s="2308"/>
      <c r="AP693" s="2308"/>
      <c r="AQ693" s="2308"/>
      <c r="AR693" s="2308"/>
      <c r="AS693" s="2308"/>
      <c r="AT693" s="2308"/>
      <c r="AU693" s="2308"/>
      <c r="AV693" s="2308"/>
      <c r="AW693" s="2308"/>
      <c r="AX693" s="2308"/>
      <c r="AY693" s="2308"/>
      <c r="AZ693" s="2308"/>
      <c r="BA693" s="2308"/>
      <c r="BB693" s="2308"/>
      <c r="BC693" s="2308"/>
      <c r="BD693" s="725"/>
      <c r="BE693" s="606"/>
      <c r="BF693" s="606"/>
      <c r="BG693" s="606"/>
      <c r="BY693" s="726"/>
    </row>
    <row r="694" spans="2:77" s="601" customFormat="1" ht="30" hidden="1" customHeight="1">
      <c r="B694" s="724"/>
      <c r="C694" s="2308" t="s">
        <v>6</v>
      </c>
      <c r="D694" s="2308"/>
      <c r="E694" s="2308"/>
      <c r="F694" s="2308"/>
      <c r="G694" s="2308"/>
      <c r="H694" s="2308"/>
      <c r="I694" s="2308"/>
      <c r="J694" s="2308"/>
      <c r="K694" s="2308"/>
      <c r="L694" s="2308"/>
      <c r="M694" s="2308"/>
      <c r="N694" s="2308"/>
      <c r="O694" s="2308"/>
      <c r="P694" s="2308"/>
      <c r="Q694" s="2308"/>
      <c r="R694" s="2308"/>
      <c r="S694" s="2308"/>
      <c r="T694" s="2308"/>
      <c r="U694" s="2308"/>
      <c r="V694" s="2308"/>
      <c r="W694" s="2308"/>
      <c r="X694" s="2308"/>
      <c r="Y694" s="2308"/>
      <c r="Z694" s="2308"/>
      <c r="AA694" s="2308"/>
      <c r="AB694" s="2308"/>
      <c r="AC694" s="2308"/>
      <c r="AD694" s="2308"/>
      <c r="AE694" s="2308"/>
      <c r="AF694" s="2308"/>
      <c r="AG694" s="2308"/>
      <c r="AH694" s="2308"/>
      <c r="AI694" s="2308"/>
      <c r="AJ694" s="2308"/>
      <c r="AK694" s="2308"/>
      <c r="AL694" s="2308"/>
      <c r="AM694" s="2308"/>
      <c r="AN694" s="2308"/>
      <c r="AO694" s="2308"/>
      <c r="AP694" s="2308"/>
      <c r="AQ694" s="2308"/>
      <c r="AR694" s="2308"/>
      <c r="AS694" s="2308"/>
      <c r="AT694" s="2308"/>
      <c r="AU694" s="2308"/>
      <c r="AV694" s="2308"/>
      <c r="AW694" s="2308"/>
      <c r="AX694" s="2308"/>
      <c r="AY694" s="2308"/>
      <c r="AZ694" s="2308"/>
      <c r="BA694" s="2308"/>
      <c r="BB694" s="2308"/>
      <c r="BC694" s="2308"/>
      <c r="BD694" s="725"/>
      <c r="BE694" s="606"/>
      <c r="BF694" s="606"/>
      <c r="BG694" s="606"/>
      <c r="BY694" s="726"/>
    </row>
    <row r="695" spans="2:77" s="601" customFormat="1" ht="30" hidden="1" customHeight="1" thickBot="1">
      <c r="B695" s="724"/>
      <c r="C695" s="2308" t="s">
        <v>6</v>
      </c>
      <c r="D695" s="2308"/>
      <c r="E695" s="2308"/>
      <c r="F695" s="2308"/>
      <c r="G695" s="2308"/>
      <c r="H695" s="2308"/>
      <c r="I695" s="2308"/>
      <c r="J695" s="2308"/>
      <c r="K695" s="2308"/>
      <c r="L695" s="2308"/>
      <c r="M695" s="2308"/>
      <c r="N695" s="2308"/>
      <c r="O695" s="2308"/>
      <c r="P695" s="2308"/>
      <c r="Q695" s="2308"/>
      <c r="R695" s="2308"/>
      <c r="S695" s="2308"/>
      <c r="T695" s="2308"/>
      <c r="U695" s="2308"/>
      <c r="V695" s="2308"/>
      <c r="W695" s="2308"/>
      <c r="X695" s="2308"/>
      <c r="Y695" s="2308"/>
      <c r="Z695" s="2308"/>
      <c r="AA695" s="2308"/>
      <c r="AB695" s="2308"/>
      <c r="AC695" s="2308"/>
      <c r="AD695" s="2308"/>
      <c r="AE695" s="2308"/>
      <c r="AF695" s="2308"/>
      <c r="AG695" s="2308"/>
      <c r="AH695" s="2308"/>
      <c r="AI695" s="2308"/>
      <c r="AJ695" s="2308"/>
      <c r="AK695" s="2308"/>
      <c r="AL695" s="2308"/>
      <c r="AM695" s="2308"/>
      <c r="AN695" s="2308"/>
      <c r="AO695" s="2308"/>
      <c r="AP695" s="2308"/>
      <c r="AQ695" s="2308"/>
      <c r="AR695" s="2308"/>
      <c r="AS695" s="2308"/>
      <c r="AT695" s="2308"/>
      <c r="AU695" s="2308"/>
      <c r="AV695" s="2308"/>
      <c r="AW695" s="2308"/>
      <c r="AX695" s="2308"/>
      <c r="AY695" s="2308"/>
      <c r="AZ695" s="2308"/>
      <c r="BA695" s="2308"/>
      <c r="BB695" s="2308"/>
      <c r="BC695" s="2308"/>
      <c r="BD695" s="725"/>
      <c r="BE695" s="606"/>
      <c r="BF695" s="606"/>
      <c r="BG695" s="606"/>
      <c r="BY695" s="726"/>
    </row>
    <row r="696" spans="2:77" s="601" customFormat="1" ht="30" hidden="1" customHeight="1">
      <c r="B696" s="724"/>
      <c r="C696" s="2308" t="s">
        <v>6</v>
      </c>
      <c r="D696" s="2308"/>
      <c r="E696" s="2308"/>
      <c r="F696" s="2308"/>
      <c r="G696" s="2308"/>
      <c r="H696" s="2308"/>
      <c r="I696" s="2308"/>
      <c r="J696" s="2308"/>
      <c r="K696" s="2308"/>
      <c r="L696" s="2308"/>
      <c r="M696" s="2308"/>
      <c r="N696" s="2308"/>
      <c r="O696" s="2308"/>
      <c r="P696" s="2308"/>
      <c r="Q696" s="2308"/>
      <c r="R696" s="2308"/>
      <c r="S696" s="2308"/>
      <c r="T696" s="2308"/>
      <c r="U696" s="2308"/>
      <c r="V696" s="2308"/>
      <c r="W696" s="2308"/>
      <c r="X696" s="2308"/>
      <c r="Y696" s="2308"/>
      <c r="Z696" s="2308"/>
      <c r="AA696" s="2308"/>
      <c r="AB696" s="2308"/>
      <c r="AC696" s="2308"/>
      <c r="AD696" s="2308"/>
      <c r="AE696" s="2308"/>
      <c r="AF696" s="2308"/>
      <c r="AG696" s="2308"/>
      <c r="AH696" s="2308"/>
      <c r="AI696" s="2308"/>
      <c r="AJ696" s="2308"/>
      <c r="AK696" s="2308"/>
      <c r="AL696" s="2308"/>
      <c r="AM696" s="2308"/>
      <c r="AN696" s="2308"/>
      <c r="AO696" s="2308"/>
      <c r="AP696" s="2308"/>
      <c r="AQ696" s="2308"/>
      <c r="AR696" s="2308"/>
      <c r="AS696" s="2308"/>
      <c r="AT696" s="2308"/>
      <c r="AU696" s="2308"/>
      <c r="AV696" s="2308"/>
      <c r="AW696" s="2308"/>
      <c r="AX696" s="2308"/>
      <c r="AY696" s="2308"/>
      <c r="AZ696" s="2308"/>
      <c r="BA696" s="2308"/>
      <c r="BB696" s="2308"/>
      <c r="BC696" s="2308"/>
      <c r="BD696" s="725"/>
      <c r="BE696" s="606"/>
      <c r="BF696" s="606"/>
      <c r="BG696" s="606"/>
      <c r="BY696" s="726"/>
    </row>
    <row r="697" spans="2:77" s="601" customFormat="1" ht="30" hidden="1" customHeight="1">
      <c r="B697" s="724"/>
      <c r="C697" s="2308" t="s">
        <v>6</v>
      </c>
      <c r="D697" s="2308"/>
      <c r="E697" s="2308"/>
      <c r="F697" s="2308"/>
      <c r="G697" s="2308"/>
      <c r="H697" s="2308"/>
      <c r="I697" s="2308"/>
      <c r="J697" s="2308"/>
      <c r="K697" s="2308"/>
      <c r="L697" s="2308"/>
      <c r="M697" s="2308"/>
      <c r="N697" s="2308"/>
      <c r="O697" s="2308"/>
      <c r="P697" s="2308"/>
      <c r="Q697" s="2308"/>
      <c r="R697" s="2308"/>
      <c r="S697" s="2308"/>
      <c r="T697" s="2308"/>
      <c r="U697" s="2308"/>
      <c r="V697" s="2308"/>
      <c r="W697" s="2308"/>
      <c r="X697" s="2308"/>
      <c r="Y697" s="2308"/>
      <c r="Z697" s="2308"/>
      <c r="AA697" s="2308"/>
      <c r="AB697" s="2308"/>
      <c r="AC697" s="2308"/>
      <c r="AD697" s="2308"/>
      <c r="AE697" s="2308"/>
      <c r="AF697" s="2308"/>
      <c r="AG697" s="2308"/>
      <c r="AH697" s="2308"/>
      <c r="AI697" s="2308"/>
      <c r="AJ697" s="2308"/>
      <c r="AK697" s="2308"/>
      <c r="AL697" s="2308"/>
      <c r="AM697" s="2308"/>
      <c r="AN697" s="2308"/>
      <c r="AO697" s="2308"/>
      <c r="AP697" s="2308"/>
      <c r="AQ697" s="2308"/>
      <c r="AR697" s="2308"/>
      <c r="AS697" s="2308"/>
      <c r="AT697" s="2308"/>
      <c r="AU697" s="2308"/>
      <c r="AV697" s="2308"/>
      <c r="AW697" s="2308"/>
      <c r="AX697" s="2308"/>
      <c r="AY697" s="2308"/>
      <c r="AZ697" s="2308"/>
      <c r="BA697" s="2308"/>
      <c r="BB697" s="2308"/>
      <c r="BC697" s="2308"/>
      <c r="BD697" s="725"/>
      <c r="BE697" s="606"/>
      <c r="BF697" s="606"/>
      <c r="BG697" s="606"/>
      <c r="BY697" s="726"/>
    </row>
    <row r="698" spans="2:77" s="601" customFormat="1" ht="30" hidden="1" customHeight="1">
      <c r="B698" s="724"/>
      <c r="C698" s="2308" t="s">
        <v>6</v>
      </c>
      <c r="D698" s="2308"/>
      <c r="E698" s="2308"/>
      <c r="F698" s="2308"/>
      <c r="G698" s="2308"/>
      <c r="H698" s="2308"/>
      <c r="I698" s="2308"/>
      <c r="J698" s="2308"/>
      <c r="K698" s="2308"/>
      <c r="L698" s="2308"/>
      <c r="M698" s="2308"/>
      <c r="N698" s="2308"/>
      <c r="O698" s="2308"/>
      <c r="P698" s="2308"/>
      <c r="Q698" s="2308"/>
      <c r="R698" s="2308"/>
      <c r="S698" s="2308"/>
      <c r="T698" s="2308"/>
      <c r="U698" s="2308"/>
      <c r="V698" s="2308"/>
      <c r="W698" s="2308"/>
      <c r="X698" s="2308"/>
      <c r="Y698" s="2308"/>
      <c r="Z698" s="2308"/>
      <c r="AA698" s="2308"/>
      <c r="AB698" s="2308"/>
      <c r="AC698" s="2308"/>
      <c r="AD698" s="2308"/>
      <c r="AE698" s="2308"/>
      <c r="AF698" s="2308"/>
      <c r="AG698" s="2308"/>
      <c r="AH698" s="2308"/>
      <c r="AI698" s="2308"/>
      <c r="AJ698" s="2308"/>
      <c r="AK698" s="2308"/>
      <c r="AL698" s="2308"/>
      <c r="AM698" s="2308"/>
      <c r="AN698" s="2308"/>
      <c r="AO698" s="2308"/>
      <c r="AP698" s="2308"/>
      <c r="AQ698" s="2308"/>
      <c r="AR698" s="2308"/>
      <c r="AS698" s="2308"/>
      <c r="AT698" s="2308"/>
      <c r="AU698" s="2308"/>
      <c r="AV698" s="2308"/>
      <c r="AW698" s="2308"/>
      <c r="AX698" s="2308"/>
      <c r="AY698" s="2308"/>
      <c r="AZ698" s="2308"/>
      <c r="BA698" s="2308"/>
      <c r="BB698" s="2308"/>
      <c r="BC698" s="2308"/>
      <c r="BD698" s="725"/>
      <c r="BE698" s="606"/>
      <c r="BF698" s="606"/>
      <c r="BG698" s="606"/>
      <c r="BY698" s="726"/>
    </row>
    <row r="699" spans="2:77" s="601" customFormat="1" ht="30" hidden="1" customHeight="1">
      <c r="B699" s="724"/>
      <c r="C699" s="2308" t="s">
        <v>6</v>
      </c>
      <c r="D699" s="2308"/>
      <c r="E699" s="2308"/>
      <c r="F699" s="2308"/>
      <c r="G699" s="2308"/>
      <c r="H699" s="2308"/>
      <c r="I699" s="2308"/>
      <c r="J699" s="2308"/>
      <c r="K699" s="2308"/>
      <c r="L699" s="2308"/>
      <c r="M699" s="2308"/>
      <c r="N699" s="2308"/>
      <c r="O699" s="2308"/>
      <c r="P699" s="2308"/>
      <c r="Q699" s="2308"/>
      <c r="R699" s="2308"/>
      <c r="S699" s="2308"/>
      <c r="T699" s="2308"/>
      <c r="U699" s="2308"/>
      <c r="V699" s="2308"/>
      <c r="W699" s="2308"/>
      <c r="X699" s="2308"/>
      <c r="Y699" s="2308"/>
      <c r="Z699" s="2308"/>
      <c r="AA699" s="2308"/>
      <c r="AB699" s="2308"/>
      <c r="AC699" s="2308"/>
      <c r="AD699" s="2308"/>
      <c r="AE699" s="2308"/>
      <c r="AF699" s="2308"/>
      <c r="AG699" s="2308"/>
      <c r="AH699" s="2308"/>
      <c r="AI699" s="2308"/>
      <c r="AJ699" s="2308"/>
      <c r="AK699" s="2308"/>
      <c r="AL699" s="2308"/>
      <c r="AM699" s="2308"/>
      <c r="AN699" s="2308"/>
      <c r="AO699" s="2308"/>
      <c r="AP699" s="2308"/>
      <c r="AQ699" s="2308"/>
      <c r="AR699" s="2308"/>
      <c r="AS699" s="2308"/>
      <c r="AT699" s="2308"/>
      <c r="AU699" s="2308"/>
      <c r="AV699" s="2308"/>
      <c r="AW699" s="2308"/>
      <c r="AX699" s="2308"/>
      <c r="AY699" s="2308"/>
      <c r="AZ699" s="2308"/>
      <c r="BA699" s="2308"/>
      <c r="BB699" s="2308"/>
      <c r="BC699" s="2308"/>
      <c r="BD699" s="725"/>
      <c r="BE699" s="606"/>
      <c r="BF699" s="606"/>
      <c r="BG699" s="606"/>
      <c r="BY699" s="726"/>
    </row>
    <row r="700" spans="2:77" s="601" customFormat="1" ht="30" hidden="1" customHeight="1">
      <c r="B700" s="724"/>
      <c r="C700" s="2308" t="s">
        <v>6</v>
      </c>
      <c r="D700" s="2308"/>
      <c r="E700" s="2308"/>
      <c r="F700" s="2308"/>
      <c r="G700" s="2308"/>
      <c r="H700" s="2308"/>
      <c r="I700" s="2308"/>
      <c r="J700" s="2308"/>
      <c r="K700" s="2308"/>
      <c r="L700" s="2308"/>
      <c r="M700" s="2308"/>
      <c r="N700" s="2308"/>
      <c r="O700" s="2308"/>
      <c r="P700" s="2308"/>
      <c r="Q700" s="2308"/>
      <c r="R700" s="2308"/>
      <c r="S700" s="2308"/>
      <c r="T700" s="2308"/>
      <c r="U700" s="2308"/>
      <c r="V700" s="2308"/>
      <c r="W700" s="2308"/>
      <c r="X700" s="2308"/>
      <c r="Y700" s="2308"/>
      <c r="Z700" s="2308"/>
      <c r="AA700" s="2308"/>
      <c r="AB700" s="2308"/>
      <c r="AC700" s="2308"/>
      <c r="AD700" s="2308"/>
      <c r="AE700" s="2308"/>
      <c r="AF700" s="2308"/>
      <c r="AG700" s="2308"/>
      <c r="AH700" s="2308"/>
      <c r="AI700" s="2308"/>
      <c r="AJ700" s="2308"/>
      <c r="AK700" s="2308"/>
      <c r="AL700" s="2308"/>
      <c r="AM700" s="2308"/>
      <c r="AN700" s="2308"/>
      <c r="AO700" s="2308"/>
      <c r="AP700" s="2308"/>
      <c r="AQ700" s="2308"/>
      <c r="AR700" s="2308"/>
      <c r="AS700" s="2308"/>
      <c r="AT700" s="2308"/>
      <c r="AU700" s="2308"/>
      <c r="AV700" s="2308"/>
      <c r="AW700" s="2308"/>
      <c r="AX700" s="2308"/>
      <c r="AY700" s="2308"/>
      <c r="AZ700" s="2308"/>
      <c r="BA700" s="2308"/>
      <c r="BB700" s="2308"/>
      <c r="BC700" s="2308"/>
      <c r="BD700" s="725"/>
      <c r="BE700" s="606"/>
      <c r="BF700" s="606"/>
      <c r="BG700" s="606"/>
      <c r="BY700" s="726"/>
    </row>
    <row r="701" spans="2:77" s="601" customFormat="1" ht="30" hidden="1" customHeight="1">
      <c r="B701" s="724"/>
      <c r="C701" s="2308" t="s">
        <v>6</v>
      </c>
      <c r="D701" s="2308"/>
      <c r="E701" s="2308"/>
      <c r="F701" s="2308"/>
      <c r="G701" s="2308"/>
      <c r="H701" s="2308"/>
      <c r="I701" s="2308"/>
      <c r="J701" s="2308"/>
      <c r="K701" s="2308"/>
      <c r="L701" s="2308"/>
      <c r="M701" s="2308"/>
      <c r="N701" s="2308"/>
      <c r="O701" s="2308"/>
      <c r="P701" s="2308"/>
      <c r="Q701" s="2308"/>
      <c r="R701" s="2308"/>
      <c r="S701" s="2308"/>
      <c r="T701" s="2308"/>
      <c r="U701" s="2308"/>
      <c r="V701" s="2308"/>
      <c r="W701" s="2308"/>
      <c r="X701" s="2308"/>
      <c r="Y701" s="2308"/>
      <c r="Z701" s="2308"/>
      <c r="AA701" s="2308"/>
      <c r="AB701" s="2308"/>
      <c r="AC701" s="2308"/>
      <c r="AD701" s="2308"/>
      <c r="AE701" s="2308"/>
      <c r="AF701" s="2308"/>
      <c r="AG701" s="2308"/>
      <c r="AH701" s="2308"/>
      <c r="AI701" s="2308"/>
      <c r="AJ701" s="2308"/>
      <c r="AK701" s="2308"/>
      <c r="AL701" s="2308"/>
      <c r="AM701" s="2308"/>
      <c r="AN701" s="2308"/>
      <c r="AO701" s="2308"/>
      <c r="AP701" s="2308"/>
      <c r="AQ701" s="2308"/>
      <c r="AR701" s="2308"/>
      <c r="AS701" s="2308"/>
      <c r="AT701" s="2308"/>
      <c r="AU701" s="2308"/>
      <c r="AV701" s="2308"/>
      <c r="AW701" s="2308"/>
      <c r="AX701" s="2308"/>
      <c r="AY701" s="2308"/>
      <c r="AZ701" s="2308"/>
      <c r="BA701" s="2308"/>
      <c r="BB701" s="2308"/>
      <c r="BC701" s="2308"/>
      <c r="BD701" s="725"/>
      <c r="BE701" s="606"/>
      <c r="BF701" s="606"/>
      <c r="BG701" s="606"/>
      <c r="BY701" s="726"/>
    </row>
    <row r="702" spans="2:77" s="601" customFormat="1" ht="30" hidden="1" customHeight="1">
      <c r="B702" s="724"/>
      <c r="C702" s="2308" t="s">
        <v>6</v>
      </c>
      <c r="D702" s="2308"/>
      <c r="E702" s="2308"/>
      <c r="F702" s="2308"/>
      <c r="G702" s="2308"/>
      <c r="H702" s="2308"/>
      <c r="I702" s="2308"/>
      <c r="J702" s="2308"/>
      <c r="K702" s="2308"/>
      <c r="L702" s="2308"/>
      <c r="M702" s="2308"/>
      <c r="N702" s="2308"/>
      <c r="O702" s="2308"/>
      <c r="P702" s="2308"/>
      <c r="Q702" s="2308"/>
      <c r="R702" s="2308"/>
      <c r="S702" s="2308"/>
      <c r="T702" s="2308"/>
      <c r="U702" s="2308"/>
      <c r="V702" s="2308"/>
      <c r="W702" s="2308"/>
      <c r="X702" s="2308"/>
      <c r="Y702" s="2308"/>
      <c r="Z702" s="2308"/>
      <c r="AA702" s="2308"/>
      <c r="AB702" s="2308"/>
      <c r="AC702" s="2308"/>
      <c r="AD702" s="2308"/>
      <c r="AE702" s="2308"/>
      <c r="AF702" s="2308"/>
      <c r="AG702" s="2308"/>
      <c r="AH702" s="2308"/>
      <c r="AI702" s="2308"/>
      <c r="AJ702" s="2308"/>
      <c r="AK702" s="2308"/>
      <c r="AL702" s="2308"/>
      <c r="AM702" s="2308"/>
      <c r="AN702" s="2308"/>
      <c r="AO702" s="2308"/>
      <c r="AP702" s="2308"/>
      <c r="AQ702" s="2308"/>
      <c r="AR702" s="2308"/>
      <c r="AS702" s="2308"/>
      <c r="AT702" s="2308"/>
      <c r="AU702" s="2308"/>
      <c r="AV702" s="2308"/>
      <c r="AW702" s="2308"/>
      <c r="AX702" s="2308"/>
      <c r="AY702" s="2308"/>
      <c r="AZ702" s="2308"/>
      <c r="BA702" s="2308"/>
      <c r="BB702" s="2308"/>
      <c r="BC702" s="2308"/>
      <c r="BD702" s="725"/>
      <c r="BE702" s="606"/>
      <c r="BF702" s="606"/>
      <c r="BG702" s="606"/>
      <c r="BY702" s="726"/>
    </row>
    <row r="703" spans="2:77" s="601" customFormat="1" ht="30" hidden="1" customHeight="1" thickBot="1">
      <c r="B703" s="724"/>
      <c r="C703" s="2308" t="s">
        <v>6</v>
      </c>
      <c r="D703" s="2308"/>
      <c r="E703" s="2308"/>
      <c r="F703" s="2308"/>
      <c r="G703" s="2308"/>
      <c r="H703" s="2308"/>
      <c r="I703" s="2308"/>
      <c r="J703" s="2308"/>
      <c r="K703" s="2308"/>
      <c r="L703" s="2308"/>
      <c r="M703" s="2308"/>
      <c r="N703" s="2308"/>
      <c r="O703" s="2308"/>
      <c r="P703" s="2308"/>
      <c r="Q703" s="2308"/>
      <c r="R703" s="2308"/>
      <c r="S703" s="2308"/>
      <c r="T703" s="2308"/>
      <c r="U703" s="2308"/>
      <c r="V703" s="2308"/>
      <c r="W703" s="2308"/>
      <c r="X703" s="2308"/>
      <c r="Y703" s="2308"/>
      <c r="Z703" s="2308"/>
      <c r="AA703" s="2308"/>
      <c r="AB703" s="2308"/>
      <c r="AC703" s="2308"/>
      <c r="AD703" s="2308"/>
      <c r="AE703" s="2308"/>
      <c r="AF703" s="2308"/>
      <c r="AG703" s="2308"/>
      <c r="AH703" s="2308"/>
      <c r="AI703" s="2308"/>
      <c r="AJ703" s="2308"/>
      <c r="AK703" s="2308"/>
      <c r="AL703" s="2308"/>
      <c r="AM703" s="2308"/>
      <c r="AN703" s="2308"/>
      <c r="AO703" s="2308"/>
      <c r="AP703" s="2308"/>
      <c r="AQ703" s="2308"/>
      <c r="AR703" s="2308"/>
      <c r="AS703" s="2308"/>
      <c r="AT703" s="2308"/>
      <c r="AU703" s="2308"/>
      <c r="AV703" s="2308"/>
      <c r="AW703" s="2308"/>
      <c r="AX703" s="2308"/>
      <c r="AY703" s="2308"/>
      <c r="AZ703" s="2308"/>
      <c r="BA703" s="2308"/>
      <c r="BB703" s="2308"/>
      <c r="BC703" s="2308"/>
      <c r="BD703" s="725"/>
      <c r="BE703" s="606"/>
      <c r="BF703" s="606"/>
      <c r="BG703" s="606"/>
      <c r="BY703" s="726"/>
    </row>
    <row r="704" spans="2:77" s="601" customFormat="1" ht="30" hidden="1" customHeight="1">
      <c r="B704" s="724"/>
      <c r="C704" s="2308" t="s">
        <v>6</v>
      </c>
      <c r="D704" s="2308"/>
      <c r="E704" s="2308"/>
      <c r="F704" s="2308"/>
      <c r="G704" s="2308"/>
      <c r="H704" s="2308"/>
      <c r="I704" s="2308"/>
      <c r="J704" s="2308"/>
      <c r="K704" s="2308"/>
      <c r="L704" s="2308"/>
      <c r="M704" s="2308"/>
      <c r="N704" s="2308"/>
      <c r="O704" s="2308"/>
      <c r="P704" s="2308"/>
      <c r="Q704" s="2308"/>
      <c r="R704" s="2308"/>
      <c r="S704" s="2308"/>
      <c r="T704" s="2308"/>
      <c r="U704" s="2308"/>
      <c r="V704" s="2308"/>
      <c r="W704" s="2308"/>
      <c r="X704" s="2308"/>
      <c r="Y704" s="2308"/>
      <c r="Z704" s="2308"/>
      <c r="AA704" s="2308"/>
      <c r="AB704" s="2308"/>
      <c r="AC704" s="2308"/>
      <c r="AD704" s="2308"/>
      <c r="AE704" s="2308"/>
      <c r="AF704" s="2308"/>
      <c r="AG704" s="2308"/>
      <c r="AH704" s="2308"/>
      <c r="AI704" s="2308"/>
      <c r="AJ704" s="2308"/>
      <c r="AK704" s="2308"/>
      <c r="AL704" s="2308"/>
      <c r="AM704" s="2308"/>
      <c r="AN704" s="2308"/>
      <c r="AO704" s="2308"/>
      <c r="AP704" s="2308"/>
      <c r="AQ704" s="2308"/>
      <c r="AR704" s="2308"/>
      <c r="AS704" s="2308"/>
      <c r="AT704" s="2308"/>
      <c r="AU704" s="2308"/>
      <c r="AV704" s="2308"/>
      <c r="AW704" s="2308"/>
      <c r="AX704" s="2308"/>
      <c r="AY704" s="2308"/>
      <c r="AZ704" s="2308"/>
      <c r="BA704" s="2308"/>
      <c r="BB704" s="2308"/>
      <c r="BC704" s="2308"/>
      <c r="BD704" s="725"/>
      <c r="BE704" s="606"/>
      <c r="BF704" s="606"/>
      <c r="BG704" s="606"/>
      <c r="BY704" s="726"/>
    </row>
    <row r="705" spans="1:77" s="601" customFormat="1" ht="30" hidden="1" customHeight="1">
      <c r="B705" s="724"/>
      <c r="C705" s="2308" t="s">
        <v>6</v>
      </c>
      <c r="D705" s="2308"/>
      <c r="E705" s="2308"/>
      <c r="F705" s="2308"/>
      <c r="G705" s="2308"/>
      <c r="H705" s="2308"/>
      <c r="I705" s="2308"/>
      <c r="J705" s="2308"/>
      <c r="K705" s="2308"/>
      <c r="L705" s="2308"/>
      <c r="M705" s="2308"/>
      <c r="N705" s="2308"/>
      <c r="O705" s="2308"/>
      <c r="P705" s="2308"/>
      <c r="Q705" s="2308"/>
      <c r="R705" s="2308"/>
      <c r="S705" s="2308"/>
      <c r="T705" s="2308"/>
      <c r="U705" s="2308"/>
      <c r="V705" s="2308"/>
      <c r="W705" s="2308"/>
      <c r="X705" s="2308"/>
      <c r="Y705" s="2308"/>
      <c r="Z705" s="2308"/>
      <c r="AA705" s="2308"/>
      <c r="AB705" s="2308"/>
      <c r="AC705" s="2308"/>
      <c r="AD705" s="2308"/>
      <c r="AE705" s="2308"/>
      <c r="AF705" s="2308"/>
      <c r="AG705" s="2308"/>
      <c r="AH705" s="2308"/>
      <c r="AI705" s="2308"/>
      <c r="AJ705" s="2308"/>
      <c r="AK705" s="2308"/>
      <c r="AL705" s="2308"/>
      <c r="AM705" s="2308"/>
      <c r="AN705" s="2308"/>
      <c r="AO705" s="2308"/>
      <c r="AP705" s="2308"/>
      <c r="AQ705" s="2308"/>
      <c r="AR705" s="2308"/>
      <c r="AS705" s="2308"/>
      <c r="AT705" s="2308"/>
      <c r="AU705" s="2308"/>
      <c r="AV705" s="2308"/>
      <c r="AW705" s="2308"/>
      <c r="AX705" s="2308"/>
      <c r="AY705" s="2308"/>
      <c r="AZ705" s="2308"/>
      <c r="BA705" s="2308"/>
      <c r="BB705" s="2308"/>
      <c r="BC705" s="2308"/>
      <c r="BD705" s="725"/>
      <c r="BE705" s="606"/>
      <c r="BF705" s="606"/>
      <c r="BG705" s="606"/>
      <c r="BY705" s="726"/>
    </row>
    <row r="706" spans="1:77" s="601" customFormat="1" ht="30" hidden="1" customHeight="1">
      <c r="B706" s="724"/>
      <c r="C706" s="2308" t="s">
        <v>6</v>
      </c>
      <c r="D706" s="2308"/>
      <c r="E706" s="2308"/>
      <c r="F706" s="2308"/>
      <c r="G706" s="2308"/>
      <c r="H706" s="2308"/>
      <c r="I706" s="2308"/>
      <c r="J706" s="2308"/>
      <c r="K706" s="2308"/>
      <c r="L706" s="2308"/>
      <c r="M706" s="2308"/>
      <c r="N706" s="2308"/>
      <c r="O706" s="2308"/>
      <c r="P706" s="2308"/>
      <c r="Q706" s="2308"/>
      <c r="R706" s="2308"/>
      <c r="S706" s="2308"/>
      <c r="T706" s="2308"/>
      <c r="U706" s="2308"/>
      <c r="V706" s="2308"/>
      <c r="W706" s="2308"/>
      <c r="X706" s="2308"/>
      <c r="Y706" s="2308"/>
      <c r="Z706" s="2308"/>
      <c r="AA706" s="2308"/>
      <c r="AB706" s="2308"/>
      <c r="AC706" s="2308"/>
      <c r="AD706" s="2308"/>
      <c r="AE706" s="2308"/>
      <c r="AF706" s="2308"/>
      <c r="AG706" s="2308"/>
      <c r="AH706" s="2308"/>
      <c r="AI706" s="2308"/>
      <c r="AJ706" s="2308"/>
      <c r="AK706" s="2308"/>
      <c r="AL706" s="2308"/>
      <c r="AM706" s="2308"/>
      <c r="AN706" s="2308"/>
      <c r="AO706" s="2308"/>
      <c r="AP706" s="2308"/>
      <c r="AQ706" s="2308"/>
      <c r="AR706" s="2308"/>
      <c r="AS706" s="2308"/>
      <c r="AT706" s="2308"/>
      <c r="AU706" s="2308"/>
      <c r="AV706" s="2308"/>
      <c r="AW706" s="2308"/>
      <c r="AX706" s="2308"/>
      <c r="AY706" s="2308"/>
      <c r="AZ706" s="2308"/>
      <c r="BA706" s="2308"/>
      <c r="BB706" s="2308"/>
      <c r="BC706" s="2308"/>
      <c r="BD706" s="725"/>
      <c r="BE706" s="606"/>
      <c r="BF706" s="606"/>
      <c r="BG706" s="606"/>
      <c r="BY706" s="726"/>
    </row>
    <row r="707" spans="1:77" s="601" customFormat="1" ht="30" hidden="1" customHeight="1">
      <c r="B707" s="724"/>
      <c r="C707" s="2308" t="s">
        <v>6</v>
      </c>
      <c r="D707" s="2308"/>
      <c r="E707" s="2308"/>
      <c r="F707" s="2308"/>
      <c r="G707" s="2308"/>
      <c r="H707" s="2308"/>
      <c r="I707" s="2308"/>
      <c r="J707" s="2308"/>
      <c r="K707" s="2308"/>
      <c r="L707" s="2308"/>
      <c r="M707" s="2308"/>
      <c r="N707" s="2308"/>
      <c r="O707" s="2308"/>
      <c r="P707" s="2308"/>
      <c r="Q707" s="2308"/>
      <c r="R707" s="2308"/>
      <c r="S707" s="2308"/>
      <c r="T707" s="2308"/>
      <c r="U707" s="2308"/>
      <c r="V707" s="2308"/>
      <c r="W707" s="2308"/>
      <c r="X707" s="2308"/>
      <c r="Y707" s="2308"/>
      <c r="Z707" s="2308"/>
      <c r="AA707" s="2308"/>
      <c r="AB707" s="2308"/>
      <c r="AC707" s="2308"/>
      <c r="AD707" s="2308"/>
      <c r="AE707" s="2308"/>
      <c r="AF707" s="2308"/>
      <c r="AG707" s="2308"/>
      <c r="AH707" s="2308"/>
      <c r="AI707" s="2308"/>
      <c r="AJ707" s="2308"/>
      <c r="AK707" s="2308"/>
      <c r="AL707" s="2308"/>
      <c r="AM707" s="2308"/>
      <c r="AN707" s="2308"/>
      <c r="AO707" s="2308"/>
      <c r="AP707" s="2308"/>
      <c r="AQ707" s="2308"/>
      <c r="AR707" s="2308"/>
      <c r="AS707" s="2308"/>
      <c r="AT707" s="2308"/>
      <c r="AU707" s="2308"/>
      <c r="AV707" s="2308"/>
      <c r="AW707" s="2308"/>
      <c r="AX707" s="2308"/>
      <c r="AY707" s="2308"/>
      <c r="AZ707" s="2308"/>
      <c r="BA707" s="2308"/>
      <c r="BB707" s="2308"/>
      <c r="BC707" s="2308"/>
      <c r="BD707" s="725"/>
      <c r="BE707" s="606"/>
      <c r="BF707" s="606"/>
      <c r="BG707" s="606"/>
      <c r="BY707" s="726"/>
    </row>
    <row r="708" spans="1:77" s="601" customFormat="1" ht="30" hidden="1" customHeight="1">
      <c r="B708" s="724"/>
      <c r="C708" s="2308" t="s">
        <v>6</v>
      </c>
      <c r="D708" s="2308"/>
      <c r="E708" s="2308"/>
      <c r="F708" s="2308"/>
      <c r="G708" s="2308"/>
      <c r="H708" s="2308"/>
      <c r="I708" s="2308"/>
      <c r="J708" s="2308"/>
      <c r="K708" s="2308"/>
      <c r="L708" s="2308"/>
      <c r="M708" s="2308"/>
      <c r="N708" s="2308"/>
      <c r="O708" s="2308"/>
      <c r="P708" s="2308"/>
      <c r="Q708" s="2308"/>
      <c r="R708" s="2308"/>
      <c r="S708" s="2308"/>
      <c r="T708" s="2308"/>
      <c r="U708" s="2308"/>
      <c r="V708" s="2308"/>
      <c r="W708" s="2308"/>
      <c r="X708" s="2308"/>
      <c r="Y708" s="2308"/>
      <c r="Z708" s="2308"/>
      <c r="AA708" s="2308"/>
      <c r="AB708" s="2308"/>
      <c r="AC708" s="2308"/>
      <c r="AD708" s="2308"/>
      <c r="AE708" s="2308"/>
      <c r="AF708" s="2308"/>
      <c r="AG708" s="2308"/>
      <c r="AH708" s="2308"/>
      <c r="AI708" s="2308"/>
      <c r="AJ708" s="2308"/>
      <c r="AK708" s="2308"/>
      <c r="AL708" s="2308"/>
      <c r="AM708" s="2308"/>
      <c r="AN708" s="2308"/>
      <c r="AO708" s="2308"/>
      <c r="AP708" s="2308"/>
      <c r="AQ708" s="2308"/>
      <c r="AR708" s="2308"/>
      <c r="AS708" s="2308"/>
      <c r="AT708" s="2308"/>
      <c r="AU708" s="2308"/>
      <c r="AV708" s="2308"/>
      <c r="AW708" s="2308"/>
      <c r="AX708" s="2308"/>
      <c r="AY708" s="2308"/>
      <c r="AZ708" s="2308"/>
      <c r="BA708" s="2308"/>
      <c r="BB708" s="2308"/>
      <c r="BC708" s="2308"/>
      <c r="BD708" s="725"/>
      <c r="BE708" s="606"/>
      <c r="BF708" s="606"/>
      <c r="BG708" s="606"/>
      <c r="BY708" s="726"/>
    </row>
    <row r="709" spans="1:77" s="601" customFormat="1" ht="30" hidden="1" customHeight="1">
      <c r="B709" s="724"/>
      <c r="C709" s="2308" t="s">
        <v>6</v>
      </c>
      <c r="D709" s="2308"/>
      <c r="E709" s="2308"/>
      <c r="F709" s="2308"/>
      <c r="G709" s="2308"/>
      <c r="H709" s="2308"/>
      <c r="I709" s="2308"/>
      <c r="J709" s="2308"/>
      <c r="K709" s="2308"/>
      <c r="L709" s="2308"/>
      <c r="M709" s="2308"/>
      <c r="N709" s="2308"/>
      <c r="O709" s="2308"/>
      <c r="P709" s="2308"/>
      <c r="Q709" s="2308"/>
      <c r="R709" s="2308"/>
      <c r="S709" s="2308"/>
      <c r="T709" s="2308"/>
      <c r="U709" s="2308"/>
      <c r="V709" s="2308"/>
      <c r="W709" s="2308"/>
      <c r="X709" s="2308"/>
      <c r="Y709" s="2308"/>
      <c r="Z709" s="2308"/>
      <c r="AA709" s="2308"/>
      <c r="AB709" s="2308"/>
      <c r="AC709" s="2308"/>
      <c r="AD709" s="2308"/>
      <c r="AE709" s="2308"/>
      <c r="AF709" s="2308"/>
      <c r="AG709" s="2308"/>
      <c r="AH709" s="2308"/>
      <c r="AI709" s="2308"/>
      <c r="AJ709" s="2308"/>
      <c r="AK709" s="2308"/>
      <c r="AL709" s="2308"/>
      <c r="AM709" s="2308"/>
      <c r="AN709" s="2308"/>
      <c r="AO709" s="2308"/>
      <c r="AP709" s="2308"/>
      <c r="AQ709" s="2308"/>
      <c r="AR709" s="2308"/>
      <c r="AS709" s="2308"/>
      <c r="AT709" s="2308"/>
      <c r="AU709" s="2308"/>
      <c r="AV709" s="2308"/>
      <c r="AW709" s="2308"/>
      <c r="AX709" s="2308"/>
      <c r="AY709" s="2308"/>
      <c r="AZ709" s="2308"/>
      <c r="BA709" s="2308"/>
      <c r="BB709" s="2308"/>
      <c r="BC709" s="2308"/>
      <c r="BD709" s="725"/>
      <c r="BE709" s="606"/>
      <c r="BF709" s="606"/>
      <c r="BG709" s="606"/>
      <c r="BY709" s="726"/>
    </row>
    <row r="710" spans="1:77" s="601" customFormat="1" ht="30" hidden="1" customHeight="1">
      <c r="B710" s="724"/>
      <c r="C710" s="2308" t="s">
        <v>6</v>
      </c>
      <c r="D710" s="2308"/>
      <c r="E710" s="2308"/>
      <c r="F710" s="2308"/>
      <c r="G710" s="2308"/>
      <c r="H710" s="2308"/>
      <c r="I710" s="2308"/>
      <c r="J710" s="2308"/>
      <c r="K710" s="2308"/>
      <c r="L710" s="2308"/>
      <c r="M710" s="2308"/>
      <c r="N710" s="2308"/>
      <c r="O710" s="2308"/>
      <c r="P710" s="2308"/>
      <c r="Q710" s="2308"/>
      <c r="R710" s="2308"/>
      <c r="S710" s="2308"/>
      <c r="T710" s="2308"/>
      <c r="U710" s="2308"/>
      <c r="V710" s="2308"/>
      <c r="W710" s="2308"/>
      <c r="X710" s="2308"/>
      <c r="Y710" s="2308"/>
      <c r="Z710" s="2308"/>
      <c r="AA710" s="2308"/>
      <c r="AB710" s="2308"/>
      <c r="AC710" s="2308"/>
      <c r="AD710" s="2308"/>
      <c r="AE710" s="2308"/>
      <c r="AF710" s="2308"/>
      <c r="AG710" s="2308"/>
      <c r="AH710" s="2308"/>
      <c r="AI710" s="2308"/>
      <c r="AJ710" s="2308"/>
      <c r="AK710" s="2308"/>
      <c r="AL710" s="2308"/>
      <c r="AM710" s="2308"/>
      <c r="AN710" s="2308"/>
      <c r="AO710" s="2308"/>
      <c r="AP710" s="2308"/>
      <c r="AQ710" s="2308"/>
      <c r="AR710" s="2308"/>
      <c r="AS710" s="2308"/>
      <c r="AT710" s="2308"/>
      <c r="AU710" s="2308"/>
      <c r="AV710" s="2308"/>
      <c r="AW710" s="2308"/>
      <c r="AX710" s="2308"/>
      <c r="AY710" s="2308"/>
      <c r="AZ710" s="2308"/>
      <c r="BA710" s="2308"/>
      <c r="BB710" s="2308"/>
      <c r="BC710" s="2308"/>
      <c r="BD710" s="725"/>
      <c r="BE710" s="606"/>
      <c r="BF710" s="606"/>
      <c r="BG710" s="606"/>
      <c r="BY710" s="726"/>
    </row>
    <row r="711" spans="1:77" s="601" customFormat="1" ht="30" hidden="1" customHeight="1" thickBot="1">
      <c r="B711" s="731"/>
      <c r="C711" s="2317" t="s">
        <v>6</v>
      </c>
      <c r="D711" s="2317"/>
      <c r="E711" s="2317"/>
      <c r="F711" s="2317"/>
      <c r="G711" s="2317"/>
      <c r="H711" s="2317"/>
      <c r="I711" s="2317"/>
      <c r="J711" s="2317"/>
      <c r="K711" s="2317"/>
      <c r="L711" s="2317"/>
      <c r="M711" s="2317"/>
      <c r="N711" s="2317"/>
      <c r="O711" s="2317"/>
      <c r="P711" s="2317"/>
      <c r="Q711" s="2317"/>
      <c r="R711" s="2317"/>
      <c r="S711" s="2317"/>
      <c r="T711" s="2317"/>
      <c r="U711" s="2317"/>
      <c r="V711" s="2317"/>
      <c r="W711" s="2317"/>
      <c r="X711" s="2317"/>
      <c r="Y711" s="2317"/>
      <c r="Z711" s="2317"/>
      <c r="AA711" s="2317"/>
      <c r="AB711" s="2317"/>
      <c r="AC711" s="2317"/>
      <c r="AD711" s="2317"/>
      <c r="AE711" s="2317"/>
      <c r="AF711" s="2317"/>
      <c r="AG711" s="2317"/>
      <c r="AH711" s="2317"/>
      <c r="AI711" s="2317"/>
      <c r="AJ711" s="2317"/>
      <c r="AK711" s="2317"/>
      <c r="AL711" s="2317"/>
      <c r="AM711" s="2317"/>
      <c r="AN711" s="2317"/>
      <c r="AO711" s="2317"/>
      <c r="AP711" s="2317"/>
      <c r="AQ711" s="2317"/>
      <c r="AR711" s="2317"/>
      <c r="AS711" s="2317"/>
      <c r="AT711" s="2317"/>
      <c r="AU711" s="2317"/>
      <c r="AV711" s="2317"/>
      <c r="AW711" s="2317"/>
      <c r="AX711" s="2317"/>
      <c r="AY711" s="2317"/>
      <c r="AZ711" s="2317"/>
      <c r="BA711" s="2317"/>
      <c r="BB711" s="2317"/>
      <c r="BC711" s="2317"/>
      <c r="BD711" s="732"/>
      <c r="BE711" s="606"/>
      <c r="BF711" s="606"/>
      <c r="BG711" s="606"/>
      <c r="BY711" s="726"/>
    </row>
    <row r="712" spans="1:77" s="601" customFormat="1" ht="25.5" customHeight="1">
      <c r="A712" s="727"/>
      <c r="B712" s="728"/>
      <c r="C712" s="729"/>
      <c r="D712" s="729"/>
      <c r="E712" s="729"/>
      <c r="F712" s="729"/>
      <c r="G712" s="729"/>
      <c r="H712" s="729"/>
      <c r="I712" s="729"/>
      <c r="J712" s="729"/>
      <c r="K712" s="729"/>
      <c r="L712" s="729"/>
      <c r="M712" s="729"/>
      <c r="N712" s="729"/>
      <c r="O712" s="729"/>
      <c r="P712" s="729"/>
      <c r="Q712" s="729"/>
      <c r="R712" s="729"/>
      <c r="S712" s="729"/>
      <c r="T712" s="729"/>
      <c r="U712" s="729"/>
      <c r="V712" s="729"/>
      <c r="W712" s="729"/>
      <c r="X712" s="729"/>
      <c r="Y712" s="729"/>
      <c r="Z712" s="729"/>
      <c r="AA712" s="729"/>
      <c r="AB712" s="729"/>
      <c r="AC712" s="729"/>
      <c r="AD712" s="729"/>
      <c r="AE712" s="729"/>
      <c r="AF712" s="729"/>
      <c r="AG712" s="729"/>
      <c r="AH712" s="729"/>
      <c r="AI712" s="729"/>
      <c r="AJ712" s="729"/>
      <c r="AK712" s="729"/>
      <c r="AL712" s="729"/>
      <c r="AM712" s="729"/>
      <c r="AN712" s="729"/>
      <c r="AO712" s="729"/>
      <c r="AP712" s="729"/>
      <c r="AQ712" s="729"/>
      <c r="AR712" s="729"/>
      <c r="AS712" s="729"/>
      <c r="AT712" s="729"/>
      <c r="AU712" s="729"/>
      <c r="AV712" s="729"/>
      <c r="AW712" s="729"/>
      <c r="AX712" s="729"/>
      <c r="AY712" s="729"/>
      <c r="AZ712" s="729"/>
      <c r="BA712" s="729"/>
      <c r="BB712" s="729"/>
      <c r="BC712" s="729"/>
      <c r="BD712" s="729"/>
      <c r="BE712" s="730"/>
      <c r="BF712" s="730"/>
      <c r="BY712" s="726"/>
    </row>
    <row r="713" spans="1:77" ht="60.75" customHeight="1">
      <c r="B713" s="2025" t="s">
        <v>3270</v>
      </c>
      <c r="C713" s="1834"/>
      <c r="D713" s="1834"/>
      <c r="E713" s="1834"/>
      <c r="F713" s="1834"/>
      <c r="G713" s="1834"/>
      <c r="H713" s="1834"/>
      <c r="I713" s="1834"/>
      <c r="J713" s="1834"/>
      <c r="K713" s="1834"/>
      <c r="L713" s="1834"/>
      <c r="M713" s="1834"/>
      <c r="N713" s="1834"/>
      <c r="O713" s="1834"/>
      <c r="P713" s="1834"/>
      <c r="Q713" s="1834"/>
      <c r="R713" s="1834"/>
      <c r="S713" s="1834"/>
      <c r="T713" s="1834"/>
      <c r="U713" s="1834"/>
      <c r="V713" s="1834"/>
      <c r="W713" s="1834"/>
      <c r="X713" s="1834"/>
      <c r="Y713" s="1834"/>
      <c r="Z713" s="1834"/>
      <c r="AA713" s="1834"/>
      <c r="AB713" s="1834"/>
      <c r="AC713" s="1834"/>
      <c r="AD713" s="1834"/>
      <c r="AE713" s="1834"/>
      <c r="AF713" s="1834"/>
      <c r="AG713" s="1834"/>
      <c r="AH713" s="1834"/>
      <c r="AI713" s="1834"/>
      <c r="AJ713" s="1834"/>
      <c r="AK713" s="1834"/>
      <c r="AL713" s="1834"/>
      <c r="AM713" s="1834"/>
      <c r="AN713" s="1834"/>
      <c r="AO713" s="1834"/>
      <c r="AP713" s="1834"/>
      <c r="AQ713" s="1834"/>
      <c r="AR713" s="1834"/>
      <c r="AS713" s="1834"/>
      <c r="AT713" s="1834"/>
      <c r="AU713" s="1834"/>
      <c r="AV713" s="1834"/>
      <c r="AW713" s="1834"/>
      <c r="AX713" s="1834"/>
      <c r="AY713" s="1834"/>
      <c r="AZ713" s="1834"/>
      <c r="BA713" s="1834"/>
      <c r="BB713" s="1834"/>
      <c r="BC713" s="1834"/>
      <c r="BD713" s="1834"/>
      <c r="BE713" s="78"/>
      <c r="BF713" s="78"/>
    </row>
    <row r="714" spans="1:77" ht="13.5" customHeight="1">
      <c r="B714" s="149"/>
      <c r="C714" s="78"/>
      <c r="D714" s="78"/>
      <c r="E714" s="78"/>
      <c r="F714" s="78"/>
      <c r="G714" s="149"/>
      <c r="H714" s="78"/>
      <c r="I714" s="78"/>
      <c r="J714" s="78"/>
      <c r="K714" s="78"/>
      <c r="L714" s="78"/>
      <c r="M714" s="78"/>
      <c r="N714" s="78"/>
      <c r="O714" s="78"/>
      <c r="P714" s="78"/>
      <c r="Q714" s="78"/>
      <c r="R714" s="78"/>
      <c r="S714" s="78"/>
      <c r="T714" s="78"/>
      <c r="U714" s="78"/>
      <c r="V714" s="78"/>
      <c r="W714" s="78"/>
      <c r="X714" s="78"/>
      <c r="Y714" s="78"/>
      <c r="Z714" s="78"/>
      <c r="AA714" s="78"/>
      <c r="AB714" s="78"/>
      <c r="AC714" s="78"/>
      <c r="AD714" s="78"/>
      <c r="AE714" s="78"/>
      <c r="AF714" s="78"/>
      <c r="AG714" s="78"/>
      <c r="AH714" s="78"/>
      <c r="AI714" s="78"/>
      <c r="AJ714" s="78"/>
      <c r="AK714" s="78"/>
      <c r="AL714" s="78"/>
      <c r="AM714" s="78"/>
      <c r="AN714" s="78"/>
      <c r="AO714" s="78"/>
      <c r="AP714" s="78"/>
      <c r="AQ714" s="78"/>
      <c r="AR714" s="78"/>
      <c r="AS714" s="78"/>
      <c r="AT714" s="78"/>
      <c r="AU714" s="78"/>
      <c r="AV714" s="78"/>
      <c r="AW714" s="78"/>
      <c r="AX714" s="78"/>
      <c r="AY714" s="78"/>
      <c r="AZ714" s="78"/>
      <c r="BA714" s="78"/>
      <c r="BB714" s="78"/>
      <c r="BC714" s="78"/>
      <c r="BD714" s="78"/>
      <c r="BE714" s="78"/>
      <c r="BF714" s="78"/>
    </row>
    <row r="715" spans="1:77" ht="11.25" customHeight="1">
      <c r="B715" s="78"/>
      <c r="C715" s="78"/>
      <c r="D715" s="78"/>
      <c r="E715" s="78"/>
      <c r="F715" s="78"/>
      <c r="G715" s="78"/>
      <c r="H715" s="78"/>
      <c r="I715" s="78"/>
      <c r="J715" s="78"/>
      <c r="K715" s="78"/>
      <c r="L715" s="78"/>
      <c r="M715" s="78"/>
      <c r="N715" s="78"/>
      <c r="O715" s="78"/>
      <c r="P715" s="78"/>
      <c r="Q715" s="78"/>
      <c r="R715" s="78"/>
      <c r="S715" s="78"/>
      <c r="T715" s="78"/>
      <c r="U715" s="78"/>
      <c r="V715" s="78"/>
      <c r="W715" s="78"/>
      <c r="X715" s="78"/>
      <c r="Y715" s="78"/>
      <c r="Z715" s="78"/>
      <c r="AA715" s="78"/>
      <c r="AB715" s="78"/>
      <c r="AC715" s="78"/>
      <c r="AD715" s="78"/>
      <c r="AE715" s="78"/>
      <c r="AF715" s="78"/>
      <c r="AG715" s="78"/>
      <c r="AH715" s="78"/>
      <c r="AI715" s="78"/>
      <c r="AJ715" s="78"/>
      <c r="AK715" s="78"/>
      <c r="AL715" s="78"/>
      <c r="AM715" s="78"/>
      <c r="AN715" s="78"/>
      <c r="AO715" s="78"/>
      <c r="AP715" s="78"/>
      <c r="AQ715" s="78"/>
      <c r="AR715" s="78"/>
      <c r="AS715" s="78"/>
      <c r="AT715" s="78"/>
      <c r="AU715" s="78"/>
      <c r="AV715" s="78"/>
      <c r="AW715" s="715"/>
      <c r="AX715" s="715"/>
      <c r="AY715" s="715"/>
      <c r="AZ715" s="715"/>
      <c r="BA715" s="715"/>
      <c r="BB715" s="78"/>
      <c r="BC715" s="78"/>
      <c r="BD715" s="78"/>
      <c r="BE715" s="78"/>
      <c r="BF715" s="78"/>
      <c r="BG715" s="78"/>
    </row>
    <row r="716" spans="1:77" ht="27" customHeight="1" thickBot="1">
      <c r="B716" s="149" t="s">
        <v>52</v>
      </c>
      <c r="C716" s="78"/>
      <c r="D716" s="78"/>
      <c r="E716" s="78"/>
      <c r="F716" s="78"/>
      <c r="G716" s="78"/>
      <c r="H716" s="78"/>
      <c r="I716" s="78"/>
      <c r="J716" s="78"/>
      <c r="K716" s="78"/>
      <c r="L716" s="78"/>
      <c r="M716" s="78"/>
      <c r="N716" s="78"/>
      <c r="O716" s="78"/>
      <c r="P716" s="78"/>
      <c r="Q716" s="78"/>
      <c r="R716" s="78"/>
      <c r="S716" s="78"/>
      <c r="T716" s="78"/>
      <c r="U716" s="78"/>
      <c r="V716" s="78"/>
      <c r="W716" s="78"/>
      <c r="X716" s="78"/>
      <c r="Y716" s="78"/>
      <c r="Z716" s="78"/>
      <c r="AA716" s="78"/>
      <c r="AB716" s="78"/>
      <c r="AC716" s="78"/>
      <c r="AD716" s="78"/>
      <c r="AE716" s="78"/>
      <c r="AF716" s="78"/>
      <c r="AG716" s="78"/>
      <c r="AH716" s="78"/>
      <c r="AI716" s="78"/>
      <c r="AJ716" s="78"/>
      <c r="AK716" s="78"/>
      <c r="AL716" s="78"/>
      <c r="AM716" s="78"/>
      <c r="AN716" s="78"/>
      <c r="AO716" s="78"/>
      <c r="AP716" s="78"/>
      <c r="AQ716" s="78"/>
      <c r="AR716" s="78"/>
      <c r="AS716" s="78"/>
      <c r="AT716" s="78"/>
      <c r="AU716" s="78"/>
      <c r="AV716" s="78"/>
      <c r="AW716" s="78"/>
      <c r="AX716" s="78"/>
      <c r="AY716" s="78"/>
      <c r="AZ716" s="78"/>
      <c r="BA716" s="78"/>
      <c r="BB716" s="78"/>
      <c r="BC716" s="78"/>
      <c r="BD716" s="78"/>
      <c r="BE716" s="78"/>
      <c r="BF716" s="78"/>
      <c r="BG716" s="78"/>
    </row>
    <row r="717" spans="1:77" ht="30" customHeight="1">
      <c r="B717" s="2364" t="s">
        <v>7154</v>
      </c>
      <c r="C717" s="2365"/>
      <c r="D717" s="2365"/>
      <c r="E717" s="2365"/>
      <c r="F717" s="2365"/>
      <c r="G717" s="2365"/>
      <c r="H717" s="2365"/>
      <c r="I717" s="2365"/>
      <c r="J717" s="2365" t="s">
        <v>7155</v>
      </c>
      <c r="K717" s="2370"/>
      <c r="L717" s="2370"/>
      <c r="M717" s="2370"/>
      <c r="N717" s="2370"/>
      <c r="O717" s="2370"/>
      <c r="P717" s="2370"/>
      <c r="Q717" s="2370"/>
      <c r="R717" s="2370"/>
      <c r="S717" s="2370"/>
      <c r="T717" s="2370"/>
      <c r="U717" s="2370"/>
      <c r="V717" s="2370"/>
      <c r="W717" s="2370"/>
      <c r="X717" s="2370"/>
      <c r="Y717" s="2370"/>
      <c r="Z717" s="2370"/>
      <c r="AA717" s="2370"/>
      <c r="AB717" s="2370"/>
      <c r="AC717" s="2370"/>
      <c r="AD717" s="2370"/>
      <c r="AE717" s="2370"/>
      <c r="AF717" s="2370"/>
      <c r="AG717" s="2370"/>
      <c r="AH717" s="2370"/>
      <c r="AI717" s="2370"/>
      <c r="AJ717" s="2370"/>
      <c r="AK717" s="2370"/>
      <c r="AL717" s="2370"/>
      <c r="AM717" s="2370"/>
      <c r="AN717" s="2370"/>
      <c r="AO717" s="2370"/>
      <c r="AP717" s="2373">
        <f>IF(IF('STEP１（第１入力頁）'!F106=1,CO2計算!T94,CO2計算!T111)&lt;0,0,IF('STEP１（第１入力頁）'!F106=1,CO2計算!T94,CO2計算!T111))</f>
        <v>1937587</v>
      </c>
      <c r="AQ717" s="2373"/>
      <c r="AR717" s="2373"/>
      <c r="AS717" s="2373"/>
      <c r="AT717" s="2373"/>
      <c r="AU717" s="2373"/>
      <c r="AV717" s="2373"/>
      <c r="AW717" s="2373"/>
      <c r="AX717" s="2373"/>
      <c r="AY717" s="2373"/>
      <c r="AZ717" s="2373"/>
      <c r="BA717" s="2376" t="s">
        <v>6220</v>
      </c>
      <c r="BB717" s="2376"/>
      <c r="BC717" s="2376"/>
      <c r="BD717" s="2377"/>
      <c r="BE717" s="716"/>
      <c r="BF717" s="716"/>
      <c r="BG717" s="716"/>
    </row>
    <row r="718" spans="1:77" ht="30" customHeight="1">
      <c r="B718" s="2366"/>
      <c r="C718" s="2367"/>
      <c r="D718" s="2367"/>
      <c r="E718" s="2367"/>
      <c r="F718" s="2367"/>
      <c r="G718" s="2367"/>
      <c r="H718" s="2367"/>
      <c r="I718" s="2367"/>
      <c r="J718" s="2371"/>
      <c r="K718" s="2371"/>
      <c r="L718" s="2371"/>
      <c r="M718" s="2371"/>
      <c r="N718" s="2371"/>
      <c r="O718" s="2371"/>
      <c r="P718" s="2371"/>
      <c r="Q718" s="2371"/>
      <c r="R718" s="2371"/>
      <c r="S718" s="2371"/>
      <c r="T718" s="2371"/>
      <c r="U718" s="2371"/>
      <c r="V718" s="2371"/>
      <c r="W718" s="2371"/>
      <c r="X718" s="2371"/>
      <c r="Y718" s="2371"/>
      <c r="Z718" s="2371"/>
      <c r="AA718" s="2371"/>
      <c r="AB718" s="2371"/>
      <c r="AC718" s="2371"/>
      <c r="AD718" s="2371"/>
      <c r="AE718" s="2371"/>
      <c r="AF718" s="2371"/>
      <c r="AG718" s="2371"/>
      <c r="AH718" s="2371"/>
      <c r="AI718" s="2371"/>
      <c r="AJ718" s="2371"/>
      <c r="AK718" s="2371"/>
      <c r="AL718" s="2371"/>
      <c r="AM718" s="2371"/>
      <c r="AN718" s="2371"/>
      <c r="AO718" s="2371"/>
      <c r="AP718" s="2374"/>
      <c r="AQ718" s="2374"/>
      <c r="AR718" s="2374"/>
      <c r="AS718" s="2374"/>
      <c r="AT718" s="2374"/>
      <c r="AU718" s="2374"/>
      <c r="AV718" s="2374"/>
      <c r="AW718" s="2374"/>
      <c r="AX718" s="2374"/>
      <c r="AY718" s="2374"/>
      <c r="AZ718" s="2374"/>
      <c r="BA718" s="2378"/>
      <c r="BB718" s="2378"/>
      <c r="BC718" s="2378"/>
      <c r="BD718" s="2379"/>
      <c r="BE718" s="716"/>
      <c r="BF718" s="716"/>
      <c r="BG718" s="716"/>
    </row>
    <row r="719" spans="1:77" ht="57.75" customHeight="1" thickBot="1">
      <c r="B719" s="2368"/>
      <c r="C719" s="2369"/>
      <c r="D719" s="2369"/>
      <c r="E719" s="2369"/>
      <c r="F719" s="2369"/>
      <c r="G719" s="2369"/>
      <c r="H719" s="2369"/>
      <c r="I719" s="2369"/>
      <c r="J719" s="2369" t="s">
        <v>7156</v>
      </c>
      <c r="K719" s="2372"/>
      <c r="L719" s="2372"/>
      <c r="M719" s="2372"/>
      <c r="N719" s="2372"/>
      <c r="O719" s="2372"/>
      <c r="P719" s="2372"/>
      <c r="Q719" s="2372"/>
      <c r="R719" s="2372"/>
      <c r="S719" s="2372"/>
      <c r="T719" s="2372"/>
      <c r="U719" s="2372"/>
      <c r="V719" s="2372"/>
      <c r="W719" s="2372"/>
      <c r="X719" s="2372"/>
      <c r="Y719" s="2372"/>
      <c r="Z719" s="2372"/>
      <c r="AA719" s="2372"/>
      <c r="AB719" s="2372"/>
      <c r="AC719" s="2372"/>
      <c r="AD719" s="2372"/>
      <c r="AE719" s="2372"/>
      <c r="AF719" s="2372"/>
      <c r="AG719" s="2372"/>
      <c r="AH719" s="2372"/>
      <c r="AI719" s="2372"/>
      <c r="AJ719" s="2372"/>
      <c r="AK719" s="2372"/>
      <c r="AL719" s="2372"/>
      <c r="AM719" s="2372"/>
      <c r="AN719" s="2372"/>
      <c r="AO719" s="2372"/>
      <c r="AP719" s="2375">
        <v>0</v>
      </c>
      <c r="AQ719" s="2375"/>
      <c r="AR719" s="2375"/>
      <c r="AS719" s="2375"/>
      <c r="AT719" s="2375"/>
      <c r="AU719" s="2375"/>
      <c r="AV719" s="2375"/>
      <c r="AW719" s="2375"/>
      <c r="AX719" s="2375"/>
      <c r="AY719" s="2375"/>
      <c r="AZ719" s="2375"/>
      <c r="BA719" s="2380" t="s">
        <v>7153</v>
      </c>
      <c r="BB719" s="2380"/>
      <c r="BC719" s="2380"/>
      <c r="BD719" s="2381"/>
      <c r="BE719" s="716"/>
      <c r="BF719" s="716"/>
      <c r="BG719" s="716"/>
    </row>
    <row r="720" spans="1:77" ht="24.6" customHeight="1">
      <c r="B720" s="158" t="s">
        <v>54</v>
      </c>
      <c r="C720" s="159"/>
      <c r="D720" s="159"/>
      <c r="E720" s="158" t="s">
        <v>7157</v>
      </c>
      <c r="F720" s="159"/>
      <c r="G720" s="159"/>
      <c r="H720" s="159"/>
      <c r="I720" s="159"/>
      <c r="J720" s="159"/>
      <c r="K720" s="159"/>
      <c r="L720" s="159"/>
      <c r="M720" s="159"/>
      <c r="N720" s="159"/>
      <c r="O720" s="159"/>
      <c r="P720" s="159"/>
      <c r="Q720" s="159"/>
      <c r="R720" s="159"/>
      <c r="S720" s="159"/>
      <c r="T720" s="159"/>
      <c r="U720" s="159"/>
      <c r="V720" s="159"/>
      <c r="W720" s="159"/>
      <c r="X720" s="159"/>
      <c r="Y720" s="159"/>
      <c r="Z720" s="159"/>
      <c r="AA720" s="159"/>
      <c r="AB720" s="159"/>
      <c r="AC720" s="159"/>
      <c r="AD720" s="159"/>
      <c r="AE720" s="159"/>
      <c r="AF720" s="159"/>
      <c r="AG720" s="159"/>
      <c r="AH720" s="159"/>
      <c r="AI720" s="159"/>
      <c r="AJ720" s="159"/>
      <c r="AK720" s="159"/>
      <c r="AL720" s="159"/>
      <c r="AM720" s="159"/>
      <c r="AN720" s="159"/>
      <c r="AO720" s="159"/>
      <c r="AP720" s="717"/>
      <c r="AQ720" s="717"/>
      <c r="AR720" s="717"/>
      <c r="AS720" s="717"/>
      <c r="AT720" s="717"/>
      <c r="AU720" s="717"/>
      <c r="AV720" s="717"/>
      <c r="AW720" s="717"/>
      <c r="AX720" s="717"/>
      <c r="AY720" s="717"/>
      <c r="AZ720" s="717"/>
      <c r="BA720" s="718"/>
      <c r="BB720" s="718"/>
      <c r="BC720" s="718"/>
      <c r="BD720" s="718"/>
      <c r="BE720" s="716"/>
      <c r="BF720" s="716"/>
      <c r="BG720" s="716"/>
    </row>
    <row r="721" spans="2:59" ht="24.6" customHeight="1">
      <c r="B721" s="159"/>
      <c r="C721" s="159"/>
      <c r="D721" s="159"/>
      <c r="E721" s="159"/>
      <c r="F721" s="158" t="s">
        <v>7159</v>
      </c>
      <c r="G721" s="159"/>
      <c r="H721" s="159"/>
      <c r="I721" s="159"/>
      <c r="J721" s="159"/>
      <c r="K721" s="159"/>
      <c r="L721" s="159"/>
      <c r="M721" s="159"/>
      <c r="N721" s="159"/>
      <c r="O721" s="159"/>
      <c r="P721" s="159"/>
      <c r="Q721" s="159"/>
      <c r="R721" s="159"/>
      <c r="S721" s="159"/>
      <c r="T721" s="159"/>
      <c r="U721" s="159"/>
      <c r="V721" s="159"/>
      <c r="W721" s="159"/>
      <c r="X721" s="159"/>
      <c r="Y721" s="159"/>
      <c r="Z721" s="159"/>
      <c r="AA721" s="159"/>
      <c r="AB721" s="159"/>
      <c r="AC721" s="159"/>
      <c r="AD721" s="159"/>
      <c r="AE721" s="159"/>
      <c r="AF721" s="159"/>
      <c r="AG721" s="159"/>
      <c r="AH721" s="159"/>
      <c r="AI721" s="159"/>
      <c r="AJ721" s="159"/>
      <c r="AK721" s="159"/>
      <c r="AL721" s="159"/>
      <c r="AM721" s="159"/>
      <c r="AN721" s="159"/>
      <c r="AO721" s="159"/>
      <c r="AP721" s="717"/>
      <c r="AQ721" s="717"/>
      <c r="AR721" s="717"/>
      <c r="AS721" s="717"/>
      <c r="AT721" s="717"/>
      <c r="AU721" s="717"/>
      <c r="AV721" s="717"/>
      <c r="AW721" s="717"/>
      <c r="AX721" s="717"/>
      <c r="AY721" s="717"/>
      <c r="AZ721" s="717"/>
      <c r="BA721" s="718"/>
      <c r="BB721" s="718"/>
      <c r="BC721" s="718"/>
      <c r="BD721" s="718"/>
      <c r="BE721" s="716"/>
      <c r="BF721" s="716"/>
      <c r="BG721" s="716"/>
    </row>
    <row r="722" spans="2:59" ht="24.6" customHeight="1">
      <c r="B722" s="159"/>
      <c r="C722" s="159"/>
      <c r="D722" s="159"/>
      <c r="E722" s="159"/>
      <c r="F722" s="158" t="s">
        <v>7158</v>
      </c>
      <c r="G722" s="159"/>
      <c r="H722" s="159"/>
      <c r="I722" s="159"/>
      <c r="J722" s="159"/>
      <c r="K722" s="159"/>
      <c r="L722" s="159"/>
      <c r="M722" s="159"/>
      <c r="N722" s="159"/>
      <c r="O722" s="159"/>
      <c r="P722" s="159"/>
      <c r="Q722" s="159"/>
      <c r="R722" s="159"/>
      <c r="S722" s="159"/>
      <c r="T722" s="159"/>
      <c r="U722" s="159"/>
      <c r="V722" s="159"/>
      <c r="W722" s="159"/>
      <c r="X722" s="159"/>
      <c r="Y722" s="159"/>
      <c r="Z722" s="159"/>
      <c r="AA722" s="159"/>
      <c r="AB722" s="159"/>
      <c r="AC722" s="159"/>
      <c r="AD722" s="159"/>
      <c r="AE722" s="159"/>
      <c r="AF722" s="159"/>
      <c r="AG722" s="159"/>
      <c r="AH722" s="159"/>
      <c r="AI722" s="159"/>
      <c r="AJ722" s="159"/>
      <c r="AK722" s="159"/>
      <c r="AL722" s="159"/>
      <c r="AM722" s="159"/>
      <c r="AN722" s="159"/>
      <c r="AO722" s="159"/>
      <c r="AP722" s="717"/>
      <c r="AQ722" s="717"/>
      <c r="AR722" s="717"/>
      <c r="AS722" s="717"/>
      <c r="AT722" s="717"/>
      <c r="AU722" s="717"/>
      <c r="AV722" s="717"/>
      <c r="AW722" s="717"/>
      <c r="AX722" s="717"/>
      <c r="AY722" s="717"/>
      <c r="AZ722" s="717"/>
      <c r="BA722" s="718"/>
      <c r="BB722" s="718"/>
      <c r="BC722" s="718"/>
      <c r="BD722" s="718"/>
      <c r="BE722" s="716"/>
      <c r="BF722" s="716"/>
      <c r="BG722" s="716"/>
    </row>
    <row r="723" spans="2:59" ht="24.6" customHeight="1">
      <c r="B723" s="159"/>
      <c r="C723" s="159"/>
      <c r="D723" s="159"/>
      <c r="E723" s="159"/>
      <c r="F723" s="158" t="s">
        <v>7160</v>
      </c>
      <c r="G723" s="159"/>
      <c r="H723" s="159"/>
      <c r="I723" s="159"/>
      <c r="J723" s="159"/>
      <c r="K723" s="159"/>
      <c r="L723" s="159"/>
      <c r="M723" s="159"/>
      <c r="N723" s="159"/>
      <c r="O723" s="159"/>
      <c r="P723" s="159"/>
      <c r="Q723" s="159"/>
      <c r="R723" s="159"/>
      <c r="S723" s="159"/>
      <c r="T723" s="159"/>
      <c r="U723" s="159"/>
      <c r="V723" s="159"/>
      <c r="W723" s="159"/>
      <c r="X723" s="159"/>
      <c r="Y723" s="159"/>
      <c r="Z723" s="159"/>
      <c r="AA723" s="159"/>
      <c r="AB723" s="159"/>
      <c r="AC723" s="159"/>
      <c r="AD723" s="159"/>
      <c r="AE723" s="159"/>
      <c r="AF723" s="159"/>
      <c r="AG723" s="159"/>
      <c r="AH723" s="159"/>
      <c r="AI723" s="159"/>
      <c r="AJ723" s="159"/>
      <c r="AK723" s="159"/>
      <c r="AL723" s="159"/>
      <c r="AM723" s="159"/>
      <c r="AN723" s="159"/>
      <c r="AO723" s="159"/>
      <c r="AP723" s="717"/>
      <c r="AQ723" s="717"/>
      <c r="AR723" s="717"/>
      <c r="AS723" s="717"/>
      <c r="AT723" s="717"/>
      <c r="AU723" s="717"/>
      <c r="AV723" s="717"/>
      <c r="AW723" s="717"/>
      <c r="AX723" s="717"/>
      <c r="AY723" s="717"/>
      <c r="AZ723" s="717"/>
      <c r="BA723" s="718"/>
      <c r="BB723" s="718"/>
      <c r="BC723" s="718"/>
      <c r="BD723" s="718"/>
      <c r="BE723" s="716"/>
      <c r="BF723" s="716"/>
      <c r="BG723" s="716"/>
    </row>
    <row r="724" spans="2:59" ht="24.6" customHeight="1">
      <c r="B724" s="159"/>
      <c r="C724" s="159"/>
      <c r="D724" s="159"/>
      <c r="E724" s="159"/>
      <c r="F724" s="158"/>
      <c r="G724" s="159" t="s">
        <v>7161</v>
      </c>
      <c r="H724" s="159"/>
      <c r="I724" s="159"/>
      <c r="K724" s="159"/>
      <c r="L724" s="159"/>
      <c r="M724" s="159"/>
      <c r="N724" s="159"/>
      <c r="O724" s="159"/>
      <c r="P724" s="159"/>
      <c r="Q724" s="159"/>
      <c r="R724" s="159"/>
      <c r="S724" s="159"/>
      <c r="T724" s="159"/>
      <c r="U724" s="159"/>
      <c r="V724" s="159"/>
      <c r="W724" s="159"/>
      <c r="X724" s="159"/>
      <c r="Y724" s="159"/>
      <c r="Z724" s="159"/>
      <c r="AA724" s="159"/>
      <c r="AB724" s="159"/>
      <c r="AC724" s="159"/>
      <c r="AD724" s="159"/>
      <c r="AE724" s="159"/>
      <c r="AF724" s="159"/>
      <c r="AG724" s="159"/>
      <c r="AH724" s="159"/>
      <c r="AI724" s="159"/>
      <c r="AJ724" s="159"/>
      <c r="AK724" s="159"/>
      <c r="AL724" s="159"/>
      <c r="AM724" s="159"/>
      <c r="AN724" s="159"/>
      <c r="AO724" s="159"/>
      <c r="AP724" s="717"/>
      <c r="AQ724" s="717"/>
      <c r="AR724" s="717"/>
      <c r="AS724" s="717"/>
      <c r="AT724" s="717"/>
      <c r="AU724" s="717"/>
      <c r="AV724" s="717"/>
      <c r="AW724" s="717"/>
      <c r="AX724" s="717"/>
      <c r="AY724" s="717"/>
      <c r="AZ724" s="717"/>
      <c r="BA724" s="718"/>
      <c r="BB724" s="718"/>
      <c r="BC724" s="718"/>
      <c r="BD724" s="718"/>
      <c r="BE724" s="716"/>
      <c r="BF724" s="716"/>
      <c r="BG724" s="716"/>
    </row>
    <row r="725" spans="2:59" ht="24.6" customHeight="1">
      <c r="B725" s="159"/>
      <c r="C725" s="159"/>
      <c r="D725" s="159"/>
      <c r="E725" s="159"/>
      <c r="F725" s="158" t="s">
        <v>55</v>
      </c>
      <c r="G725" s="159"/>
      <c r="H725" s="159"/>
      <c r="I725" s="159"/>
      <c r="J725" s="159"/>
      <c r="K725" s="159"/>
      <c r="L725" s="159"/>
      <c r="M725" s="159"/>
      <c r="N725" s="159"/>
      <c r="O725" s="159"/>
      <c r="P725" s="159"/>
      <c r="Q725" s="159"/>
      <c r="R725" s="159"/>
      <c r="S725" s="159"/>
      <c r="T725" s="159"/>
      <c r="U725" s="159"/>
      <c r="V725" s="159"/>
      <c r="W725" s="159"/>
      <c r="X725" s="159"/>
      <c r="Y725" s="159"/>
      <c r="Z725" s="159"/>
      <c r="AA725" s="159"/>
      <c r="AB725" s="159"/>
      <c r="AC725" s="159"/>
      <c r="AD725" s="159"/>
      <c r="AE725" s="159"/>
      <c r="AF725" s="159"/>
      <c r="AG725" s="159"/>
      <c r="AH725" s="159"/>
      <c r="AI725" s="159"/>
      <c r="AJ725" s="159"/>
      <c r="AK725" s="159"/>
      <c r="AL725" s="159"/>
      <c r="AM725" s="159"/>
      <c r="AN725" s="159"/>
      <c r="AO725" s="159"/>
      <c r="AP725" s="717"/>
      <c r="AQ725" s="717"/>
      <c r="AR725" s="717"/>
      <c r="AS725" s="717"/>
      <c r="AT725" s="717"/>
      <c r="AU725" s="717"/>
      <c r="AV725" s="717"/>
      <c r="AW725" s="717"/>
      <c r="AX725" s="717"/>
      <c r="AY725" s="717"/>
      <c r="AZ725" s="717"/>
      <c r="BA725" s="718"/>
      <c r="BB725" s="718"/>
      <c r="BC725" s="718"/>
      <c r="BD725" s="718"/>
      <c r="BE725" s="716"/>
      <c r="BF725" s="716"/>
      <c r="BG725" s="716"/>
    </row>
    <row r="726" spans="2:59" ht="24.6" customHeight="1">
      <c r="B726" s="159"/>
      <c r="C726" s="159"/>
      <c r="D726" s="159"/>
      <c r="E726" s="159"/>
      <c r="F726" s="158" t="s">
        <v>56</v>
      </c>
      <c r="G726" s="159"/>
      <c r="H726" s="159"/>
      <c r="I726" s="159"/>
      <c r="J726" s="159"/>
      <c r="K726" s="159"/>
      <c r="L726" s="159"/>
      <c r="M726" s="159"/>
      <c r="N726" s="159"/>
      <c r="O726" s="159"/>
      <c r="P726" s="159"/>
      <c r="Q726" s="159"/>
      <c r="R726" s="159"/>
      <c r="S726" s="159"/>
      <c r="T726" s="159"/>
      <c r="U726" s="159"/>
      <c r="V726" s="159"/>
      <c r="W726" s="159"/>
      <c r="X726" s="159"/>
      <c r="Y726" s="159"/>
      <c r="Z726" s="159"/>
      <c r="AA726" s="159"/>
      <c r="AB726" s="159"/>
      <c r="AC726" s="159"/>
      <c r="AD726" s="159"/>
      <c r="AE726" s="159"/>
      <c r="AF726" s="159"/>
      <c r="AG726" s="159"/>
      <c r="AH726" s="159"/>
      <c r="AI726" s="159"/>
      <c r="AJ726" s="159"/>
      <c r="AK726" s="159"/>
      <c r="AL726" s="159"/>
      <c r="AM726" s="159"/>
      <c r="AN726" s="159"/>
      <c r="AO726" s="159"/>
      <c r="AP726" s="717"/>
      <c r="AQ726" s="717"/>
      <c r="AR726" s="717"/>
      <c r="AS726" s="717"/>
      <c r="AT726" s="717"/>
      <c r="AU726" s="717"/>
      <c r="AV726" s="717"/>
      <c r="AW726" s="717"/>
      <c r="AX726" s="717"/>
      <c r="AY726" s="717"/>
      <c r="AZ726" s="717"/>
      <c r="BA726" s="718"/>
      <c r="BB726" s="718"/>
      <c r="BC726" s="718"/>
      <c r="BD726" s="718"/>
      <c r="BE726" s="716"/>
      <c r="BF726" s="716"/>
      <c r="BG726" s="716"/>
    </row>
    <row r="727" spans="2:59" ht="24.6" customHeight="1">
      <c r="B727" s="159"/>
      <c r="C727" s="159"/>
      <c r="D727" s="159"/>
      <c r="E727" s="158" t="s">
        <v>7162</v>
      </c>
      <c r="F727" s="159"/>
      <c r="G727" s="159"/>
      <c r="H727" s="159"/>
      <c r="I727" s="159"/>
      <c r="J727" s="159"/>
      <c r="K727" s="159"/>
      <c r="L727" s="159"/>
      <c r="M727" s="159"/>
      <c r="N727" s="159"/>
      <c r="O727" s="159"/>
      <c r="P727" s="159"/>
      <c r="Q727" s="159"/>
      <c r="R727" s="159"/>
      <c r="S727" s="159"/>
      <c r="T727" s="159"/>
      <c r="U727" s="159"/>
      <c r="V727" s="159"/>
      <c r="W727" s="159"/>
      <c r="X727" s="159"/>
      <c r="Y727" s="159"/>
      <c r="Z727" s="159"/>
      <c r="AA727" s="159"/>
      <c r="AB727" s="159"/>
      <c r="AC727" s="159"/>
      <c r="AD727" s="159"/>
      <c r="AE727" s="159"/>
      <c r="AF727" s="159"/>
      <c r="AG727" s="159"/>
      <c r="AH727" s="159"/>
      <c r="AI727" s="159"/>
      <c r="AJ727" s="159"/>
      <c r="AK727" s="159"/>
      <c r="AL727" s="159"/>
      <c r="AM727" s="159"/>
      <c r="AN727" s="159"/>
      <c r="AO727" s="159"/>
      <c r="AP727" s="717"/>
      <c r="AQ727" s="717"/>
      <c r="AR727" s="717"/>
      <c r="AS727" s="717"/>
      <c r="AT727" s="717"/>
      <c r="AU727" s="717"/>
      <c r="AV727" s="717"/>
      <c r="AW727" s="717"/>
      <c r="AX727" s="717"/>
      <c r="AY727" s="717"/>
      <c r="AZ727" s="717"/>
      <c r="BA727" s="718"/>
      <c r="BB727" s="718"/>
      <c r="BC727" s="718"/>
      <c r="BD727" s="718"/>
      <c r="BE727" s="716"/>
      <c r="BF727" s="716"/>
      <c r="BG727" s="716"/>
    </row>
    <row r="728" spans="2:59" ht="24.6" customHeight="1">
      <c r="B728" s="159"/>
      <c r="C728" s="159"/>
      <c r="D728" s="159"/>
      <c r="E728" s="159"/>
      <c r="F728" s="158" t="s">
        <v>7163</v>
      </c>
      <c r="G728" s="159"/>
      <c r="H728" s="159"/>
      <c r="I728" s="159"/>
      <c r="J728" s="159"/>
      <c r="K728" s="159"/>
      <c r="L728" s="159"/>
      <c r="M728" s="159"/>
      <c r="N728" s="159"/>
      <c r="O728" s="159"/>
      <c r="P728" s="159"/>
      <c r="Q728" s="159"/>
      <c r="R728" s="159"/>
      <c r="S728" s="159"/>
      <c r="T728" s="159"/>
      <c r="U728" s="159"/>
      <c r="V728" s="159"/>
      <c r="W728" s="159"/>
      <c r="X728" s="159"/>
      <c r="Y728" s="159"/>
      <c r="Z728" s="159"/>
      <c r="AA728" s="159"/>
      <c r="AB728" s="159"/>
      <c r="AC728" s="159"/>
      <c r="AD728" s="159"/>
      <c r="AE728" s="159"/>
      <c r="AF728" s="159"/>
      <c r="AG728" s="159"/>
      <c r="AH728" s="159"/>
      <c r="AI728" s="159"/>
      <c r="AJ728" s="159"/>
      <c r="AK728" s="159"/>
      <c r="AL728" s="159"/>
      <c r="AM728" s="159"/>
      <c r="AN728" s="159"/>
      <c r="AO728" s="159"/>
      <c r="AP728" s="717"/>
      <c r="AQ728" s="717"/>
      <c r="AR728" s="717"/>
      <c r="AS728" s="717"/>
      <c r="AT728" s="717"/>
      <c r="AU728" s="717"/>
      <c r="AV728" s="717"/>
      <c r="AW728" s="717"/>
      <c r="AX728" s="717"/>
      <c r="AY728" s="717"/>
      <c r="AZ728" s="717"/>
      <c r="BA728" s="718"/>
      <c r="BB728" s="718"/>
      <c r="BC728" s="718"/>
      <c r="BD728" s="718"/>
      <c r="BE728" s="716"/>
      <c r="BF728" s="716"/>
      <c r="BG728" s="716"/>
    </row>
    <row r="729" spans="2:59" ht="24.6" customHeight="1">
      <c r="B729" s="159"/>
      <c r="C729" s="159"/>
      <c r="D729" s="159"/>
      <c r="E729" s="159"/>
      <c r="F729" s="158" t="s">
        <v>7164</v>
      </c>
      <c r="G729" s="159"/>
      <c r="H729" s="159"/>
      <c r="I729" s="159"/>
      <c r="J729" s="159"/>
      <c r="K729" s="159"/>
      <c r="L729" s="159"/>
      <c r="M729" s="159"/>
      <c r="N729" s="159"/>
      <c r="O729" s="159"/>
      <c r="P729" s="159"/>
      <c r="Q729" s="159"/>
      <c r="R729" s="159"/>
      <c r="S729" s="159"/>
      <c r="T729" s="159"/>
      <c r="U729" s="159"/>
      <c r="V729" s="159"/>
      <c r="W729" s="159"/>
      <c r="X729" s="159"/>
      <c r="Y729" s="159"/>
      <c r="Z729" s="159"/>
      <c r="AA729" s="159"/>
      <c r="AB729" s="159"/>
      <c r="AC729" s="159"/>
      <c r="AD729" s="159"/>
      <c r="AE729" s="159"/>
      <c r="AF729" s="159"/>
      <c r="AG729" s="159"/>
      <c r="AH729" s="159"/>
      <c r="AI729" s="159"/>
      <c r="AJ729" s="159"/>
      <c r="AK729" s="159"/>
      <c r="AL729" s="159"/>
      <c r="AM729" s="159"/>
      <c r="AN729" s="159"/>
      <c r="AO729" s="159"/>
      <c r="AP729" s="717"/>
      <c r="AQ729" s="717"/>
      <c r="AR729" s="717"/>
      <c r="AS729" s="717"/>
      <c r="AT729" s="717"/>
      <c r="AU729" s="717"/>
      <c r="AV729" s="717"/>
      <c r="AW729" s="717"/>
      <c r="AX729" s="717"/>
      <c r="AY729" s="717"/>
      <c r="AZ729" s="717"/>
      <c r="BA729" s="718"/>
      <c r="BB729" s="718"/>
      <c r="BC729" s="718"/>
      <c r="BD729" s="718"/>
      <c r="BE729" s="716"/>
      <c r="BF729" s="716"/>
      <c r="BG729" s="716"/>
    </row>
    <row r="730" spans="2:59" ht="24.6" customHeight="1">
      <c r="B730" s="159"/>
      <c r="C730" s="159"/>
      <c r="D730" s="159"/>
      <c r="E730" s="159"/>
      <c r="F730" s="158" t="s">
        <v>7165</v>
      </c>
      <c r="G730" s="159"/>
      <c r="H730" s="159"/>
      <c r="I730" s="159"/>
      <c r="J730" s="159"/>
      <c r="K730" s="159"/>
      <c r="L730" s="159"/>
      <c r="M730" s="159"/>
      <c r="N730" s="159"/>
      <c r="O730" s="159"/>
      <c r="P730" s="159"/>
      <c r="Q730" s="159"/>
      <c r="R730" s="159"/>
      <c r="S730" s="159"/>
      <c r="T730" s="159"/>
      <c r="U730" s="159"/>
      <c r="V730" s="159"/>
      <c r="W730" s="159"/>
      <c r="X730" s="159"/>
      <c r="Y730" s="159"/>
      <c r="Z730" s="159"/>
      <c r="AA730" s="159"/>
      <c r="AB730" s="159"/>
      <c r="AC730" s="159"/>
      <c r="AD730" s="159"/>
      <c r="AE730" s="159"/>
      <c r="AF730" s="159"/>
      <c r="AG730" s="159"/>
      <c r="AH730" s="159"/>
      <c r="AI730" s="159"/>
      <c r="AJ730" s="159"/>
      <c r="AK730" s="159"/>
      <c r="AL730" s="159"/>
      <c r="AM730" s="159"/>
      <c r="AN730" s="159"/>
      <c r="AO730" s="159"/>
      <c r="AP730" s="717"/>
      <c r="AQ730" s="717"/>
      <c r="AR730" s="717"/>
      <c r="AS730" s="717"/>
      <c r="AT730" s="717"/>
      <c r="AU730" s="717"/>
      <c r="AV730" s="717"/>
      <c r="AW730" s="717"/>
      <c r="AX730" s="717"/>
      <c r="AY730" s="717"/>
      <c r="AZ730" s="717"/>
      <c r="BA730" s="718"/>
      <c r="BB730" s="718"/>
      <c r="BC730" s="718"/>
      <c r="BD730" s="718"/>
      <c r="BE730" s="716"/>
      <c r="BF730" s="716"/>
      <c r="BG730" s="716"/>
    </row>
    <row r="731" spans="2:59" ht="24.6" customHeight="1">
      <c r="B731" s="159"/>
      <c r="C731" s="159"/>
      <c r="D731" s="159"/>
      <c r="E731" s="159" t="s">
        <v>7166</v>
      </c>
      <c r="F731" s="158"/>
      <c r="G731" s="159"/>
      <c r="H731" s="159"/>
      <c r="I731" s="159"/>
      <c r="J731" s="159"/>
      <c r="K731" s="159"/>
      <c r="L731" s="159"/>
      <c r="M731" s="159"/>
      <c r="N731" s="159"/>
      <c r="O731" s="159"/>
      <c r="P731" s="159"/>
      <c r="Q731" s="159"/>
      <c r="R731" s="159"/>
      <c r="S731" s="159"/>
      <c r="T731" s="159"/>
      <c r="U731" s="159"/>
      <c r="V731" s="159"/>
      <c r="W731" s="159"/>
      <c r="X731" s="159"/>
      <c r="Y731" s="159"/>
      <c r="Z731" s="159"/>
      <c r="AA731" s="159"/>
      <c r="AB731" s="159"/>
      <c r="AC731" s="159"/>
      <c r="AD731" s="159"/>
      <c r="AE731" s="159"/>
      <c r="AF731" s="159"/>
      <c r="AG731" s="159"/>
      <c r="AH731" s="159"/>
      <c r="AI731" s="159"/>
      <c r="AJ731" s="159"/>
      <c r="AK731" s="159"/>
      <c r="AL731" s="159"/>
      <c r="AM731" s="159"/>
      <c r="AN731" s="159"/>
      <c r="AO731" s="159"/>
      <c r="AP731" s="717"/>
      <c r="AQ731" s="717"/>
      <c r="AR731" s="717"/>
      <c r="AS731" s="717"/>
      <c r="AT731" s="717"/>
      <c r="AU731" s="717"/>
      <c r="AV731" s="717"/>
      <c r="AW731" s="717"/>
      <c r="AX731" s="717"/>
      <c r="AY731" s="717"/>
      <c r="AZ731" s="717"/>
      <c r="BA731" s="718"/>
      <c r="BB731" s="718"/>
      <c r="BC731" s="718"/>
      <c r="BD731" s="718"/>
      <c r="BE731" s="716"/>
      <c r="BF731" s="716"/>
      <c r="BG731" s="716"/>
    </row>
    <row r="732" spans="2:59" ht="24.6" customHeight="1">
      <c r="B732" s="159"/>
      <c r="C732" s="159"/>
      <c r="D732" s="159"/>
      <c r="E732" s="159"/>
      <c r="F732" s="158" t="s">
        <v>7167</v>
      </c>
      <c r="G732" s="159"/>
      <c r="H732" s="159"/>
      <c r="I732" s="159"/>
      <c r="J732" s="159"/>
      <c r="K732" s="159"/>
      <c r="L732" s="159"/>
      <c r="M732" s="159"/>
      <c r="N732" s="159"/>
      <c r="O732" s="159"/>
      <c r="P732" s="159"/>
      <c r="Q732" s="159"/>
      <c r="R732" s="159"/>
      <c r="S732" s="159"/>
      <c r="T732" s="159"/>
      <c r="U732" s="159"/>
      <c r="V732" s="159"/>
      <c r="W732" s="159"/>
      <c r="X732" s="159"/>
      <c r="Y732" s="159"/>
      <c r="Z732" s="159"/>
      <c r="AA732" s="159"/>
      <c r="AB732" s="159"/>
      <c r="AC732" s="159"/>
      <c r="AD732" s="159"/>
      <c r="AE732" s="159"/>
      <c r="AF732" s="159"/>
      <c r="AG732" s="159"/>
      <c r="AH732" s="159"/>
      <c r="AI732" s="159"/>
      <c r="AJ732" s="159"/>
      <c r="AK732" s="159"/>
      <c r="AL732" s="159"/>
      <c r="AM732" s="159"/>
      <c r="AN732" s="159"/>
      <c r="AO732" s="159"/>
      <c r="AP732" s="717"/>
      <c r="AQ732" s="717"/>
      <c r="AR732" s="717"/>
      <c r="AS732" s="717"/>
      <c r="AT732" s="717"/>
      <c r="AU732" s="717"/>
      <c r="AV732" s="717"/>
      <c r="AW732" s="717"/>
      <c r="AX732" s="717"/>
      <c r="AY732" s="717"/>
      <c r="AZ732" s="717"/>
      <c r="BA732" s="718"/>
      <c r="BB732" s="718"/>
      <c r="BC732" s="718"/>
      <c r="BD732" s="718"/>
      <c r="BE732" s="716"/>
      <c r="BF732" s="716"/>
      <c r="BG732" s="716"/>
    </row>
    <row r="733" spans="2:59" ht="24.6" customHeight="1">
      <c r="B733" s="159"/>
      <c r="C733" s="159"/>
      <c r="D733" s="159"/>
      <c r="E733" s="159"/>
      <c r="F733" s="158" t="s">
        <v>7168</v>
      </c>
      <c r="G733" s="159"/>
      <c r="H733" s="159"/>
      <c r="I733" s="159"/>
      <c r="J733" s="159"/>
      <c r="K733" s="159"/>
      <c r="L733" s="159"/>
      <c r="M733" s="159"/>
      <c r="N733" s="159"/>
      <c r="O733" s="159"/>
      <c r="P733" s="159"/>
      <c r="Q733" s="159"/>
      <c r="R733" s="159"/>
      <c r="S733" s="159"/>
      <c r="T733" s="159"/>
      <c r="U733" s="159"/>
      <c r="V733" s="159"/>
      <c r="W733" s="159"/>
      <c r="X733" s="159"/>
      <c r="Y733" s="159"/>
      <c r="Z733" s="159"/>
      <c r="AA733" s="159"/>
      <c r="AB733" s="159"/>
      <c r="AC733" s="159"/>
      <c r="AD733" s="159"/>
      <c r="AE733" s="159"/>
      <c r="AF733" s="159"/>
      <c r="AG733" s="159"/>
      <c r="AH733" s="159"/>
      <c r="AI733" s="159"/>
      <c r="AJ733" s="159"/>
      <c r="AK733" s="159"/>
      <c r="AL733" s="159"/>
      <c r="AM733" s="159"/>
      <c r="AN733" s="159"/>
      <c r="AO733" s="159"/>
      <c r="AP733" s="717"/>
      <c r="AQ733" s="717"/>
      <c r="AR733" s="717"/>
      <c r="AS733" s="717"/>
      <c r="AT733" s="717"/>
      <c r="AU733" s="717"/>
      <c r="AV733" s="717"/>
      <c r="AW733" s="717"/>
      <c r="AX733" s="717"/>
      <c r="AY733" s="717"/>
      <c r="AZ733" s="717"/>
      <c r="BA733" s="718"/>
      <c r="BB733" s="718"/>
      <c r="BC733" s="718"/>
      <c r="BD733" s="718"/>
      <c r="BE733" s="716"/>
      <c r="BF733" s="716"/>
      <c r="BG733" s="716"/>
    </row>
    <row r="734" spans="2:59" ht="24.6" customHeight="1">
      <c r="B734" s="159"/>
      <c r="C734" s="159"/>
      <c r="D734" s="159"/>
      <c r="E734" s="159"/>
      <c r="F734" s="158" t="s">
        <v>7169</v>
      </c>
      <c r="G734" s="159"/>
      <c r="H734" s="159"/>
      <c r="I734" s="159"/>
      <c r="J734" s="159"/>
      <c r="K734" s="159"/>
      <c r="L734" s="159"/>
      <c r="M734" s="159"/>
      <c r="N734" s="159"/>
      <c r="O734" s="159"/>
      <c r="P734" s="159"/>
      <c r="Q734" s="159"/>
      <c r="R734" s="159"/>
      <c r="S734" s="159"/>
      <c r="T734" s="159"/>
      <c r="U734" s="159"/>
      <c r="V734" s="159"/>
      <c r="W734" s="159"/>
      <c r="X734" s="159"/>
      <c r="Y734" s="159"/>
      <c r="Z734" s="159"/>
      <c r="AA734" s="159"/>
      <c r="AB734" s="159"/>
      <c r="AC734" s="159"/>
      <c r="AD734" s="159"/>
      <c r="AE734" s="159"/>
      <c r="AF734" s="159"/>
      <c r="AG734" s="159"/>
      <c r="AH734" s="159"/>
      <c r="AI734" s="159"/>
      <c r="AJ734" s="159"/>
      <c r="AK734" s="159"/>
      <c r="AL734" s="159"/>
      <c r="AM734" s="159"/>
      <c r="AN734" s="159"/>
      <c r="AO734" s="159"/>
      <c r="AP734" s="717"/>
      <c r="AQ734" s="717"/>
      <c r="AR734" s="717"/>
      <c r="AS734" s="717"/>
      <c r="AT734" s="717"/>
      <c r="AU734" s="717"/>
      <c r="AV734" s="717"/>
      <c r="AW734" s="717"/>
      <c r="AX734" s="717"/>
      <c r="AY734" s="717"/>
      <c r="AZ734" s="717"/>
      <c r="BA734" s="718"/>
      <c r="BB734" s="718"/>
      <c r="BC734" s="718"/>
      <c r="BD734" s="718"/>
      <c r="BE734" s="716"/>
      <c r="BF734" s="716"/>
      <c r="BG734" s="716"/>
    </row>
    <row r="735" spans="2:59" ht="24.6" customHeight="1">
      <c r="B735" s="159"/>
      <c r="C735" s="159"/>
      <c r="D735" s="159"/>
      <c r="E735" s="159"/>
      <c r="F735" s="158" t="s">
        <v>7170</v>
      </c>
      <c r="G735" s="159"/>
      <c r="H735" s="159"/>
      <c r="I735" s="159"/>
      <c r="J735" s="159"/>
      <c r="K735" s="159"/>
      <c r="L735" s="159"/>
      <c r="M735" s="159"/>
      <c r="N735" s="159"/>
      <c r="O735" s="159"/>
      <c r="P735" s="159"/>
      <c r="Q735" s="159"/>
      <c r="R735" s="159"/>
      <c r="S735" s="159"/>
      <c r="T735" s="159"/>
      <c r="U735" s="159"/>
      <c r="V735" s="159"/>
      <c r="W735" s="159"/>
      <c r="X735" s="159"/>
      <c r="Y735" s="159"/>
      <c r="Z735" s="159"/>
      <c r="AA735" s="159"/>
      <c r="AB735" s="159"/>
      <c r="AC735" s="159"/>
      <c r="AD735" s="159"/>
      <c r="AE735" s="159"/>
      <c r="AF735" s="159"/>
      <c r="AG735" s="159"/>
      <c r="AH735" s="159"/>
      <c r="AI735" s="159"/>
      <c r="AJ735" s="159"/>
      <c r="AK735" s="159"/>
      <c r="AL735" s="159"/>
      <c r="AM735" s="159"/>
      <c r="AN735" s="159"/>
      <c r="AO735" s="159"/>
      <c r="AP735" s="717"/>
      <c r="AQ735" s="717"/>
      <c r="AR735" s="717"/>
      <c r="AS735" s="717"/>
      <c r="AT735" s="717"/>
      <c r="AU735" s="717"/>
      <c r="AV735" s="717"/>
      <c r="AW735" s="717"/>
      <c r="AX735" s="717"/>
      <c r="AY735" s="717"/>
      <c r="AZ735" s="717"/>
      <c r="BA735" s="718"/>
      <c r="BB735" s="718"/>
      <c r="BC735" s="718"/>
      <c r="BD735" s="718"/>
      <c r="BE735" s="716"/>
      <c r="BF735" s="716"/>
      <c r="BG735" s="716"/>
    </row>
    <row r="736" spans="2:59" ht="27" customHeight="1">
      <c r="B736" s="159"/>
      <c r="C736" s="159"/>
      <c r="D736" s="159"/>
      <c r="E736" s="159"/>
      <c r="F736" s="159"/>
      <c r="G736" s="159"/>
      <c r="H736" s="159"/>
      <c r="I736" s="159"/>
      <c r="J736" s="159"/>
      <c r="K736" s="159"/>
      <c r="L736" s="159"/>
      <c r="M736" s="159"/>
      <c r="N736" s="159"/>
      <c r="O736" s="159"/>
      <c r="P736" s="159"/>
      <c r="Q736" s="159"/>
      <c r="R736" s="159"/>
      <c r="S736" s="159"/>
      <c r="T736" s="159"/>
      <c r="U736" s="159"/>
      <c r="V736" s="159"/>
      <c r="W736" s="159"/>
      <c r="X736" s="159"/>
      <c r="Y736" s="159"/>
      <c r="Z736" s="159"/>
      <c r="AA736" s="159"/>
      <c r="AB736" s="159"/>
      <c r="AC736" s="159"/>
      <c r="AD736" s="159"/>
      <c r="AE736" s="159"/>
      <c r="AF736" s="159"/>
      <c r="AG736" s="159"/>
      <c r="AH736" s="159"/>
      <c r="AI736" s="159"/>
      <c r="AJ736" s="581"/>
      <c r="AK736" s="581"/>
      <c r="AL736" s="581"/>
      <c r="AM736" s="581"/>
      <c r="AN736" s="581"/>
      <c r="AO736" s="581"/>
      <c r="AP736" s="581"/>
      <c r="AQ736" s="581"/>
      <c r="AR736" s="613"/>
      <c r="AS736" s="613"/>
      <c r="AT736" s="613"/>
      <c r="AU736" s="613"/>
      <c r="AV736" s="613"/>
      <c r="AW736" s="613"/>
      <c r="AX736" s="613"/>
      <c r="AY736" s="613"/>
      <c r="AZ736" s="613"/>
      <c r="BA736" s="716"/>
      <c r="BB736" s="716"/>
      <c r="BC736" s="716"/>
      <c r="BD736" s="716"/>
      <c r="BE736" s="716"/>
      <c r="BF736" s="716"/>
      <c r="BG736" s="716"/>
    </row>
    <row r="737" spans="2:59" ht="27" customHeight="1">
      <c r="B737" s="158" t="s">
        <v>57</v>
      </c>
      <c r="C737" s="159"/>
      <c r="D737" s="159"/>
      <c r="E737" s="159"/>
      <c r="F737" s="159"/>
      <c r="G737" s="159"/>
      <c r="H737" s="159"/>
      <c r="I737" s="159"/>
      <c r="J737" s="159"/>
      <c r="K737" s="159"/>
      <c r="L737" s="159"/>
      <c r="M737" s="159"/>
      <c r="N737" s="159"/>
      <c r="O737" s="159"/>
      <c r="P737" s="159"/>
      <c r="Q737" s="159"/>
      <c r="R737" s="159"/>
      <c r="S737" s="159"/>
      <c r="T737" s="159"/>
      <c r="U737" s="159"/>
      <c r="V737" s="159"/>
      <c r="W737" s="159"/>
      <c r="X737" s="159"/>
      <c r="Y737" s="159"/>
      <c r="Z737" s="159"/>
      <c r="AA737" s="159"/>
      <c r="AB737" s="159"/>
      <c r="AC737" s="159"/>
      <c r="AD737" s="159"/>
      <c r="AE737" s="159"/>
      <c r="AF737" s="159"/>
      <c r="AG737" s="159"/>
      <c r="AH737" s="159"/>
      <c r="AI737" s="159"/>
      <c r="AJ737" s="159"/>
      <c r="AK737" s="159"/>
      <c r="AL737" s="159"/>
      <c r="AM737" s="159"/>
      <c r="AN737" s="159"/>
      <c r="AO737" s="159"/>
      <c r="AP737" s="613"/>
      <c r="AQ737" s="613"/>
      <c r="AR737" s="613"/>
      <c r="AS737" s="613"/>
      <c r="AT737" s="613"/>
      <c r="AU737" s="613"/>
      <c r="AV737" s="613"/>
      <c r="AW737" s="613"/>
      <c r="AX737" s="613"/>
      <c r="AY737" s="613"/>
      <c r="AZ737" s="613"/>
      <c r="BA737" s="716"/>
      <c r="BB737" s="716"/>
      <c r="BC737" s="716"/>
      <c r="BD737" s="716"/>
      <c r="BE737" s="716"/>
      <c r="BF737" s="716"/>
      <c r="BG737" s="716"/>
    </row>
    <row r="738" spans="2:59" ht="27" customHeight="1" thickBot="1">
      <c r="B738" s="158" t="s">
        <v>58</v>
      </c>
      <c r="C738" s="159"/>
      <c r="D738" s="159"/>
      <c r="E738" s="159"/>
      <c r="F738" s="159"/>
      <c r="G738" s="159"/>
      <c r="H738" s="159"/>
      <c r="I738" s="159"/>
      <c r="J738" s="159"/>
      <c r="K738" s="159"/>
      <c r="L738" s="159"/>
      <c r="M738" s="159"/>
      <c r="N738" s="159"/>
      <c r="O738" s="159"/>
      <c r="P738" s="159"/>
      <c r="Q738" s="159"/>
      <c r="R738" s="159"/>
      <c r="S738" s="159"/>
      <c r="T738" s="159"/>
      <c r="U738" s="159"/>
      <c r="V738" s="159"/>
      <c r="W738" s="159"/>
      <c r="X738" s="159"/>
      <c r="Y738" s="159"/>
      <c r="Z738" s="159"/>
      <c r="AA738" s="159"/>
      <c r="AB738" s="159"/>
      <c r="AC738" s="159"/>
      <c r="AD738" s="159"/>
      <c r="AE738" s="159"/>
      <c r="AF738" s="159"/>
      <c r="AG738" s="159"/>
      <c r="AH738" s="159"/>
      <c r="AI738" s="159"/>
      <c r="AJ738" s="159"/>
      <c r="AK738" s="159"/>
      <c r="AL738" s="159"/>
      <c r="AM738" s="159"/>
      <c r="AN738" s="159"/>
      <c r="AO738" s="159"/>
      <c r="AP738" s="613"/>
      <c r="AQ738" s="613"/>
      <c r="AR738" s="613"/>
      <c r="AS738" s="613"/>
      <c r="AT738" s="613"/>
      <c r="AU738" s="613"/>
      <c r="AV738" s="613"/>
      <c r="AW738" s="613"/>
      <c r="AX738" s="613"/>
      <c r="AY738" s="613"/>
      <c r="AZ738" s="613"/>
      <c r="BA738" s="716"/>
      <c r="BB738" s="716"/>
      <c r="BC738" s="716"/>
      <c r="BD738" s="716"/>
      <c r="BE738" s="716"/>
      <c r="BF738" s="716"/>
      <c r="BG738" s="716"/>
    </row>
    <row r="739" spans="2:59" ht="30" customHeight="1" thickBot="1">
      <c r="B739" s="2323" t="s">
        <v>53</v>
      </c>
      <c r="C739" s="2324"/>
      <c r="D739" s="2324"/>
      <c r="E739" s="2324"/>
      <c r="F739" s="2324"/>
      <c r="G739" s="2324"/>
      <c r="H739" s="2324"/>
      <c r="I739" s="2324"/>
      <c r="J739" s="2324"/>
      <c r="K739" s="2324"/>
      <c r="L739" s="2324"/>
      <c r="M739" s="2324"/>
      <c r="N739" s="2324"/>
      <c r="O739" s="2324"/>
      <c r="P739" s="2324"/>
      <c r="Q739" s="2324"/>
      <c r="R739" s="2324"/>
      <c r="S739" s="2324"/>
      <c r="T739" s="2324"/>
      <c r="U739" s="2324"/>
      <c r="V739" s="2324"/>
      <c r="W739" s="2324"/>
      <c r="X739" s="2324"/>
      <c r="Y739" s="2324"/>
      <c r="Z739" s="2324"/>
      <c r="AA739" s="2324"/>
      <c r="AB739" s="2324"/>
      <c r="AC739" s="2324"/>
      <c r="AD739" s="2324"/>
      <c r="AE739" s="2324"/>
      <c r="AF739" s="2324"/>
      <c r="AG739" s="2324"/>
      <c r="AH739" s="2324"/>
      <c r="AI739" s="2324"/>
      <c r="AJ739" s="2324"/>
      <c r="AK739" s="2324"/>
      <c r="AL739" s="2324"/>
      <c r="AM739" s="2324"/>
      <c r="AN739" s="2324"/>
      <c r="AO739" s="2325"/>
      <c r="AP739" s="2326" t="str">
        <f>IF('STEP１（第１入力頁）'!L98="電気や熱を供給する事業者ではない","",IF('STEP１（第１入力頁）'!F106&gt;1,IF(CO2計算!T101&lt;0,0,CO2計算!T101),0))</f>
        <v/>
      </c>
      <c r="AQ739" s="2326"/>
      <c r="AR739" s="2326"/>
      <c r="AS739" s="2326"/>
      <c r="AT739" s="2326"/>
      <c r="AU739" s="2326"/>
      <c r="AV739" s="2326"/>
      <c r="AW739" s="2326"/>
      <c r="AX739" s="2326"/>
      <c r="AY739" s="2326"/>
      <c r="AZ739" s="2326"/>
      <c r="BA739" s="2327" t="s">
        <v>6220</v>
      </c>
      <c r="BB739" s="2327"/>
      <c r="BC739" s="2327"/>
      <c r="BD739" s="2328"/>
      <c r="BE739" s="716"/>
      <c r="BF739" s="716"/>
      <c r="BG739" s="716"/>
    </row>
    <row r="740" spans="2:59" ht="24" customHeight="1">
      <c r="B740" s="158" t="s">
        <v>7171</v>
      </c>
      <c r="C740" s="159"/>
      <c r="D740" s="159"/>
      <c r="E740" s="159"/>
      <c r="F740" s="159"/>
      <c r="G740" s="159"/>
      <c r="H740" s="159"/>
      <c r="I740" s="159"/>
      <c r="J740" s="159"/>
      <c r="K740" s="159"/>
      <c r="L740" s="159"/>
      <c r="M740" s="159"/>
      <c r="N740" s="159"/>
      <c r="O740" s="159"/>
      <c r="P740" s="159"/>
      <c r="Q740" s="159"/>
      <c r="R740" s="159"/>
      <c r="S740" s="159"/>
      <c r="T740" s="159"/>
      <c r="U740" s="159"/>
      <c r="V740" s="159"/>
      <c r="W740" s="159"/>
      <c r="X740" s="159"/>
      <c r="Y740" s="159"/>
      <c r="Z740" s="159"/>
      <c r="AA740" s="159"/>
      <c r="AB740" s="159"/>
      <c r="AC740" s="159"/>
      <c r="AD740" s="159"/>
      <c r="AE740" s="159"/>
      <c r="AF740" s="159"/>
      <c r="AG740" s="159"/>
      <c r="AH740" s="159"/>
      <c r="AI740" s="159"/>
      <c r="AJ740" s="159"/>
      <c r="AK740" s="159"/>
      <c r="AL740" s="159"/>
      <c r="AM740" s="159"/>
      <c r="AN740" s="159"/>
      <c r="AO740" s="159"/>
      <c r="AP740" s="719"/>
      <c r="AQ740" s="719"/>
      <c r="AR740" s="719"/>
      <c r="AS740" s="719"/>
      <c r="AT740" s="719"/>
      <c r="AU740" s="719"/>
      <c r="AV740" s="719"/>
      <c r="AW740" s="719"/>
      <c r="AX740" s="719"/>
      <c r="AY740" s="719"/>
      <c r="AZ740" s="719"/>
      <c r="BA740" s="718"/>
      <c r="BB740" s="718"/>
      <c r="BC740" s="718"/>
      <c r="BD740" s="718"/>
      <c r="BE740" s="716"/>
      <c r="BF740" s="716"/>
      <c r="BG740" s="716"/>
    </row>
    <row r="741" spans="2:59" ht="24" customHeight="1">
      <c r="B741" s="158" t="s">
        <v>7172</v>
      </c>
      <c r="C741" s="159"/>
      <c r="D741" s="159"/>
      <c r="E741" s="159"/>
      <c r="F741" s="159"/>
      <c r="G741" s="159"/>
      <c r="H741" s="159"/>
      <c r="I741" s="159"/>
      <c r="J741" s="159"/>
      <c r="K741" s="159"/>
      <c r="L741" s="159"/>
      <c r="M741" s="159"/>
      <c r="N741" s="159"/>
      <c r="O741" s="159"/>
      <c r="P741" s="159"/>
      <c r="Q741" s="159"/>
      <c r="R741" s="159"/>
      <c r="S741" s="159"/>
      <c r="T741" s="159"/>
      <c r="U741" s="159"/>
      <c r="V741" s="159"/>
      <c r="W741" s="159"/>
      <c r="X741" s="159"/>
      <c r="Y741" s="159"/>
      <c r="Z741" s="159"/>
      <c r="AA741" s="159"/>
      <c r="AB741" s="159"/>
      <c r="AC741" s="159"/>
      <c r="AD741" s="159"/>
      <c r="AE741" s="159"/>
      <c r="AF741" s="159"/>
      <c r="AG741" s="159"/>
      <c r="AH741" s="159"/>
      <c r="AI741" s="159"/>
      <c r="AJ741" s="159"/>
      <c r="AK741" s="159"/>
      <c r="AL741" s="159"/>
      <c r="AM741" s="159"/>
      <c r="AN741" s="159"/>
      <c r="AO741" s="159"/>
      <c r="AP741" s="719"/>
      <c r="AQ741" s="719"/>
      <c r="AR741" s="719"/>
      <c r="AS741" s="719"/>
      <c r="AT741" s="719"/>
      <c r="AU741" s="719"/>
      <c r="AV741" s="719"/>
      <c r="AW741" s="719"/>
      <c r="AX741" s="719"/>
      <c r="AY741" s="719"/>
      <c r="AZ741" s="719"/>
      <c r="BA741" s="718"/>
      <c r="BB741" s="718"/>
      <c r="BC741" s="718"/>
      <c r="BD741" s="718"/>
      <c r="BE741" s="716"/>
      <c r="BF741" s="716"/>
      <c r="BG741" s="716"/>
    </row>
    <row r="742" spans="2:59" ht="24" customHeight="1">
      <c r="B742" s="158" t="s">
        <v>7173</v>
      </c>
      <c r="C742" s="159"/>
      <c r="D742" s="159"/>
      <c r="E742" s="159"/>
      <c r="F742" s="159"/>
      <c r="G742" s="159"/>
      <c r="H742" s="159"/>
      <c r="I742" s="159"/>
      <c r="J742" s="159"/>
      <c r="K742" s="159"/>
      <c r="L742" s="159"/>
      <c r="M742" s="159"/>
      <c r="N742" s="159"/>
      <c r="O742" s="159"/>
      <c r="P742" s="159"/>
      <c r="Q742" s="159"/>
      <c r="R742" s="159"/>
      <c r="S742" s="159"/>
      <c r="T742" s="159"/>
      <c r="U742" s="159"/>
      <c r="V742" s="159"/>
      <c r="W742" s="159"/>
      <c r="X742" s="159"/>
      <c r="Y742" s="159"/>
      <c r="Z742" s="159"/>
      <c r="AA742" s="159"/>
      <c r="AB742" s="159"/>
      <c r="AC742" s="159"/>
      <c r="AD742" s="159"/>
      <c r="AE742" s="159"/>
      <c r="AF742" s="159"/>
      <c r="AG742" s="159"/>
      <c r="AH742" s="159"/>
      <c r="AI742" s="159"/>
      <c r="AJ742" s="159"/>
      <c r="AK742" s="159"/>
      <c r="AL742" s="159"/>
      <c r="AM742" s="159"/>
      <c r="AN742" s="159"/>
      <c r="AO742" s="159"/>
      <c r="AP742" s="719"/>
      <c r="AQ742" s="719"/>
      <c r="AR742" s="719"/>
      <c r="AS742" s="719"/>
      <c r="AT742" s="719"/>
      <c r="AU742" s="719"/>
      <c r="AV742" s="719"/>
      <c r="AW742" s="719"/>
      <c r="AX742" s="719"/>
      <c r="AY742" s="719"/>
      <c r="AZ742" s="719"/>
      <c r="BA742" s="718"/>
      <c r="BB742" s="718"/>
      <c r="BC742" s="718"/>
      <c r="BD742" s="718"/>
      <c r="BE742" s="716"/>
      <c r="BF742" s="716"/>
      <c r="BG742" s="716"/>
    </row>
    <row r="743" spans="2:59" ht="24" customHeight="1">
      <c r="B743" s="158" t="s">
        <v>7174</v>
      </c>
      <c r="C743" s="159"/>
      <c r="D743" s="159"/>
      <c r="E743" s="159"/>
      <c r="F743" s="159"/>
      <c r="G743" s="159"/>
      <c r="H743" s="159"/>
      <c r="I743" s="159"/>
      <c r="J743" s="159"/>
      <c r="K743" s="159"/>
      <c r="L743" s="159"/>
      <c r="M743" s="159"/>
      <c r="N743" s="159"/>
      <c r="O743" s="159"/>
      <c r="P743" s="159"/>
      <c r="Q743" s="159"/>
      <c r="R743" s="159"/>
      <c r="S743" s="159"/>
      <c r="T743" s="159"/>
      <c r="U743" s="159"/>
      <c r="V743" s="159"/>
      <c r="W743" s="159"/>
      <c r="X743" s="159"/>
      <c r="Y743" s="159"/>
      <c r="Z743" s="159"/>
      <c r="AA743" s="159"/>
      <c r="AB743" s="159"/>
      <c r="AC743" s="159"/>
      <c r="AD743" s="159"/>
      <c r="AE743" s="159"/>
      <c r="AF743" s="159"/>
      <c r="AG743" s="159"/>
      <c r="AH743" s="159"/>
      <c r="AI743" s="159"/>
      <c r="AJ743" s="159"/>
      <c r="AK743" s="159"/>
      <c r="AL743" s="159"/>
      <c r="AM743" s="159"/>
      <c r="AN743" s="159"/>
      <c r="AO743" s="159"/>
      <c r="AP743" s="719"/>
      <c r="AQ743" s="719"/>
      <c r="AR743" s="719"/>
      <c r="AS743" s="719"/>
      <c r="AT743" s="719"/>
      <c r="AU743" s="719"/>
      <c r="AV743" s="719"/>
      <c r="AW743" s="719"/>
      <c r="AX743" s="719"/>
      <c r="AY743" s="719"/>
      <c r="AZ743" s="719"/>
      <c r="BA743" s="718"/>
      <c r="BB743" s="718"/>
      <c r="BC743" s="718"/>
      <c r="BD743" s="718"/>
      <c r="BE743" s="716"/>
      <c r="BF743" s="716"/>
      <c r="BG743" s="716"/>
    </row>
    <row r="744" spans="2:59" ht="27" customHeight="1">
      <c r="B744" s="720"/>
      <c r="C744" s="159"/>
      <c r="D744" s="159"/>
      <c r="E744" s="159"/>
      <c r="F744" s="159"/>
      <c r="G744" s="159"/>
      <c r="H744" s="159"/>
      <c r="I744" s="159"/>
      <c r="J744" s="159"/>
      <c r="K744" s="159"/>
      <c r="L744" s="159"/>
      <c r="M744" s="159"/>
      <c r="N744" s="159"/>
      <c r="O744" s="159"/>
      <c r="P744" s="159"/>
      <c r="Q744" s="159"/>
      <c r="R744" s="159"/>
      <c r="S744" s="159"/>
      <c r="T744" s="159"/>
      <c r="U744" s="159"/>
      <c r="V744" s="159"/>
      <c r="W744" s="159"/>
      <c r="X744" s="159"/>
      <c r="Y744" s="159"/>
      <c r="Z744" s="159"/>
      <c r="AA744" s="159"/>
      <c r="AB744" s="159"/>
      <c r="AC744" s="159"/>
      <c r="AD744" s="159"/>
      <c r="AE744" s="159"/>
      <c r="AF744" s="159"/>
      <c r="AG744" s="159"/>
      <c r="AH744" s="159"/>
      <c r="AI744" s="159"/>
      <c r="AJ744" s="159"/>
      <c r="AK744" s="159"/>
      <c r="AL744" s="159"/>
      <c r="AM744" s="159"/>
      <c r="AN744" s="159"/>
      <c r="AO744" s="159"/>
      <c r="AP744" s="719"/>
      <c r="AQ744" s="719"/>
      <c r="AR744" s="719"/>
      <c r="AS744" s="719"/>
      <c r="AT744" s="719"/>
      <c r="AU744" s="719"/>
      <c r="AV744" s="719"/>
      <c r="AW744" s="719"/>
      <c r="AX744" s="719"/>
      <c r="AY744" s="719"/>
      <c r="AZ744" s="719"/>
      <c r="BA744" s="718"/>
      <c r="BB744" s="718"/>
      <c r="BC744" s="718"/>
      <c r="BD744" s="718"/>
      <c r="BE744" s="716"/>
      <c r="BF744" s="716"/>
      <c r="BG744" s="716"/>
    </row>
    <row r="745" spans="2:59" ht="27" customHeight="1">
      <c r="B745" s="158" t="s">
        <v>7176</v>
      </c>
      <c r="C745" s="159"/>
      <c r="D745" s="159"/>
      <c r="E745" s="159"/>
      <c r="F745" s="159"/>
      <c r="G745" s="159"/>
      <c r="H745" s="159"/>
      <c r="I745" s="159"/>
      <c r="J745" s="159"/>
      <c r="K745" s="159"/>
      <c r="L745" s="159"/>
      <c r="M745" s="159"/>
      <c r="N745" s="159"/>
      <c r="O745" s="159"/>
      <c r="P745" s="159"/>
      <c r="Q745" s="159"/>
      <c r="R745" s="159"/>
      <c r="S745" s="159"/>
      <c r="T745" s="159"/>
      <c r="U745" s="159"/>
      <c r="V745" s="159"/>
      <c r="W745" s="159"/>
      <c r="X745" s="159"/>
      <c r="Y745" s="159"/>
      <c r="Z745" s="159"/>
      <c r="AA745" s="159"/>
      <c r="AB745" s="159"/>
      <c r="AC745" s="159"/>
      <c r="AD745" s="159"/>
      <c r="AE745" s="159"/>
      <c r="AF745" s="159"/>
      <c r="AG745" s="159"/>
      <c r="AH745" s="159"/>
      <c r="AI745" s="159"/>
      <c r="AJ745" s="159"/>
      <c r="AK745" s="159"/>
      <c r="AL745" s="159"/>
      <c r="AM745" s="159"/>
      <c r="AN745" s="159"/>
      <c r="AO745" s="159"/>
      <c r="AP745" s="719"/>
      <c r="AQ745" s="719"/>
      <c r="AR745" s="719"/>
      <c r="AS745" s="719"/>
      <c r="AT745" s="719"/>
      <c r="AU745" s="719"/>
      <c r="AV745" s="719"/>
      <c r="AW745" s="719"/>
      <c r="AX745" s="719"/>
      <c r="AY745" s="719"/>
      <c r="AZ745" s="719"/>
      <c r="BA745" s="718"/>
      <c r="BB745" s="718"/>
      <c r="BC745" s="718"/>
      <c r="BD745" s="718"/>
      <c r="BE745" s="716"/>
      <c r="BF745" s="716"/>
      <c r="BG745" s="716"/>
    </row>
    <row r="746" spans="2:59" ht="27" customHeight="1" thickBot="1">
      <c r="B746" s="158" t="s">
        <v>7175</v>
      </c>
      <c r="C746" s="159"/>
      <c r="D746" s="159"/>
      <c r="E746" s="159"/>
      <c r="F746" s="159"/>
      <c r="G746" s="159"/>
      <c r="H746" s="159"/>
      <c r="I746" s="159"/>
      <c r="J746" s="159"/>
      <c r="K746" s="159"/>
      <c r="L746" s="159"/>
      <c r="M746" s="159"/>
      <c r="N746" s="159"/>
      <c r="O746" s="159"/>
      <c r="P746" s="159"/>
      <c r="Q746" s="159"/>
      <c r="R746" s="159"/>
      <c r="S746" s="159"/>
      <c r="T746" s="159"/>
      <c r="U746" s="159"/>
      <c r="V746" s="159"/>
      <c r="W746" s="159"/>
      <c r="X746" s="159"/>
      <c r="Y746" s="159"/>
      <c r="Z746" s="159"/>
      <c r="AA746" s="159"/>
      <c r="AB746" s="159"/>
      <c r="AC746" s="159"/>
      <c r="AD746" s="159"/>
      <c r="AE746" s="159"/>
      <c r="AF746" s="159"/>
      <c r="AG746" s="159"/>
      <c r="AH746" s="159"/>
      <c r="AI746" s="159"/>
      <c r="AJ746" s="159"/>
      <c r="AK746" s="159"/>
      <c r="AL746" s="159"/>
      <c r="AM746" s="159"/>
      <c r="AN746" s="159"/>
      <c r="AO746" s="159"/>
      <c r="AP746" s="719"/>
      <c r="AQ746" s="719"/>
      <c r="AR746" s="719"/>
      <c r="AS746" s="719"/>
      <c r="AT746" s="719"/>
      <c r="AU746" s="719"/>
      <c r="AV746" s="719"/>
      <c r="AW746" s="719"/>
      <c r="AX746" s="719"/>
      <c r="AY746" s="719"/>
      <c r="AZ746" s="719"/>
      <c r="BA746" s="718"/>
      <c r="BB746" s="718"/>
      <c r="BC746" s="718"/>
      <c r="BD746" s="718"/>
      <c r="BE746" s="716"/>
      <c r="BF746" s="716"/>
      <c r="BG746" s="716"/>
    </row>
    <row r="747" spans="2:59" ht="27" customHeight="1" thickBot="1">
      <c r="B747" s="891" t="s">
        <v>63</v>
      </c>
      <c r="C747" s="892"/>
      <c r="D747" s="892"/>
      <c r="E747" s="892"/>
      <c r="F747" s="892"/>
      <c r="G747" s="892"/>
      <c r="H747" s="892"/>
      <c r="I747" s="892"/>
      <c r="J747" s="892"/>
      <c r="K747" s="892"/>
      <c r="L747" s="892"/>
      <c r="M747" s="892"/>
      <c r="N747" s="892"/>
      <c r="O747" s="893"/>
      <c r="P747" s="893"/>
      <c r="Q747" s="893"/>
      <c r="R747" s="893"/>
      <c r="S747" s="893"/>
      <c r="T747" s="894" t="s">
        <v>64</v>
      </c>
      <c r="U747" s="893"/>
      <c r="V747" s="893"/>
      <c r="W747" s="893"/>
      <c r="X747" s="893"/>
      <c r="Y747" s="893"/>
      <c r="Z747" s="893"/>
      <c r="AA747" s="893"/>
      <c r="AB747" s="893"/>
      <c r="AC747" s="893"/>
      <c r="AD747" s="893"/>
      <c r="AE747" s="893"/>
      <c r="AF747" s="893"/>
      <c r="AG747" s="893"/>
      <c r="AH747" s="893"/>
      <c r="AI747" s="893"/>
      <c r="AJ747" s="893"/>
      <c r="AK747" s="893"/>
      <c r="AL747" s="894" t="s">
        <v>65</v>
      </c>
      <c r="AM747" s="893"/>
      <c r="AN747" s="893"/>
      <c r="AO747" s="893"/>
      <c r="AP747" s="895"/>
      <c r="AQ747" s="895"/>
      <c r="AR747" s="895"/>
      <c r="AS747" s="895"/>
      <c r="AT747" s="895"/>
      <c r="AU747" s="895"/>
      <c r="AV747" s="895"/>
      <c r="AW747" s="895"/>
      <c r="AX747" s="895"/>
      <c r="AY747" s="895"/>
      <c r="AZ747" s="895"/>
      <c r="BA747" s="896"/>
      <c r="BB747" s="896"/>
      <c r="BC747" s="897"/>
      <c r="BD747" s="718"/>
      <c r="BE747" s="716"/>
      <c r="BF747" s="716"/>
      <c r="BG747" s="716"/>
    </row>
    <row r="748" spans="2:59" ht="27" customHeight="1" thickTop="1">
      <c r="B748" s="898"/>
      <c r="C748" s="2332">
        <f>IF(AND('STEP１（第１入力頁）'!$N46&lt;&gt;"",'STEP１（第１入力頁）'!$I46&lt;&gt;""),IF(('STEP１（第１入力頁）'!$N46 * CO2計算!W31) &gt;0,'STEP１（第１入力頁）'!$N46 * CO2計算!W31,0),0)</f>
        <v>20</v>
      </c>
      <c r="D748" s="2332"/>
      <c r="E748" s="2332"/>
      <c r="F748" s="2332"/>
      <c r="G748" s="2332"/>
      <c r="H748" s="2332"/>
      <c r="I748" s="2332"/>
      <c r="J748" s="2332"/>
      <c r="K748" s="2332"/>
      <c r="L748" s="2332"/>
      <c r="M748" s="2332"/>
      <c r="N748" s="2333"/>
      <c r="O748" s="899" t="s">
        <v>7184</v>
      </c>
      <c r="P748" s="899"/>
      <c r="Q748" s="899"/>
      <c r="R748" s="899"/>
      <c r="S748" s="899"/>
      <c r="T748" s="900"/>
      <c r="U748" s="2334" t="str">
        <f>IF('STEP１（第１入力頁）'!$I46="","",'STEP１（第１入力頁）'!$I46&amp;"ガスの基礎排出係数")</f>
        <v>株式会社ＩＮＰＥＸガスの基礎排出係数</v>
      </c>
      <c r="V748" s="2334"/>
      <c r="W748" s="2334"/>
      <c r="X748" s="2334"/>
      <c r="Y748" s="2334"/>
      <c r="Z748" s="2334"/>
      <c r="AA748" s="2334"/>
      <c r="AB748" s="2334"/>
      <c r="AC748" s="2334"/>
      <c r="AD748" s="2334"/>
      <c r="AE748" s="2334"/>
      <c r="AF748" s="2334"/>
      <c r="AG748" s="2334"/>
      <c r="AH748" s="2334"/>
      <c r="AI748" s="2334"/>
      <c r="AJ748" s="2334"/>
      <c r="AK748" s="901"/>
      <c r="AL748" s="902"/>
      <c r="AM748" s="2334" t="str">
        <f>IF('STEP１（第１入力頁）'!$I46="","",'STEP１（第１入力頁）'!$I46&amp;"地域の工場等")</f>
        <v>株式会社ＩＮＰＥＸ地域の工場等</v>
      </c>
      <c r="AN748" s="2334"/>
      <c r="AO748" s="2334"/>
      <c r="AP748" s="2334"/>
      <c r="AQ748" s="2334"/>
      <c r="AR748" s="2334"/>
      <c r="AS748" s="2334"/>
      <c r="AT748" s="2334"/>
      <c r="AU748" s="2334"/>
      <c r="AV748" s="2334"/>
      <c r="AW748" s="2334"/>
      <c r="AX748" s="2334"/>
      <c r="AY748" s="2334"/>
      <c r="AZ748" s="2334"/>
      <c r="BA748" s="2334"/>
      <c r="BB748" s="2334"/>
      <c r="BC748" s="903"/>
      <c r="BD748" s="718"/>
      <c r="BE748" s="716"/>
      <c r="BF748" s="716"/>
      <c r="BG748" s="716"/>
    </row>
    <row r="749" spans="2:59" ht="27" customHeight="1">
      <c r="B749" s="904"/>
      <c r="C749" s="2382"/>
      <c r="D749" s="2382"/>
      <c r="E749" s="2382"/>
      <c r="F749" s="2382"/>
      <c r="G749" s="2382"/>
      <c r="H749" s="2382"/>
      <c r="I749" s="2382"/>
      <c r="J749" s="2382"/>
      <c r="K749" s="2382"/>
      <c r="L749" s="2382"/>
      <c r="M749" s="2382"/>
      <c r="N749" s="2383"/>
      <c r="O749" s="905"/>
      <c r="P749" s="906"/>
      <c r="Q749" s="906"/>
      <c r="R749" s="906"/>
      <c r="S749" s="906"/>
      <c r="T749" s="907"/>
      <c r="U749" s="2322"/>
      <c r="V749" s="2322"/>
      <c r="W749" s="2322"/>
      <c r="X749" s="2322"/>
      <c r="Y749" s="2322"/>
      <c r="Z749" s="2322"/>
      <c r="AA749" s="2322"/>
      <c r="AB749" s="2322"/>
      <c r="AC749" s="2322"/>
      <c r="AD749" s="2322"/>
      <c r="AE749" s="2322"/>
      <c r="AF749" s="2322"/>
      <c r="AG749" s="2322"/>
      <c r="AH749" s="2322"/>
      <c r="AI749" s="2322"/>
      <c r="AJ749" s="2322"/>
      <c r="AK749" s="908"/>
      <c r="AL749" s="909"/>
      <c r="AM749" s="2322"/>
      <c r="AN749" s="2322"/>
      <c r="AO749" s="2322"/>
      <c r="AP749" s="2322"/>
      <c r="AQ749" s="2322"/>
      <c r="AR749" s="2322"/>
      <c r="AS749" s="2322"/>
      <c r="AT749" s="2322"/>
      <c r="AU749" s="2322"/>
      <c r="AV749" s="2322"/>
      <c r="AW749" s="2322"/>
      <c r="AX749" s="2322"/>
      <c r="AY749" s="2322"/>
      <c r="AZ749" s="2322"/>
      <c r="BA749" s="2322"/>
      <c r="BB749" s="2322"/>
      <c r="BC749" s="910"/>
      <c r="BD749" s="718"/>
      <c r="BE749" s="716"/>
      <c r="BF749" s="716"/>
      <c r="BG749" s="716"/>
    </row>
    <row r="750" spans="2:59" ht="27" customHeight="1">
      <c r="B750" s="904"/>
      <c r="C750" s="2320"/>
      <c r="D750" s="2320"/>
      <c r="E750" s="2320"/>
      <c r="F750" s="2320"/>
      <c r="G750" s="2320"/>
      <c r="H750" s="2320"/>
      <c r="I750" s="2320"/>
      <c r="J750" s="2320"/>
      <c r="K750" s="2320"/>
      <c r="L750" s="2320"/>
      <c r="M750" s="2320"/>
      <c r="N750" s="2321"/>
      <c r="O750" s="905"/>
      <c r="P750" s="906"/>
      <c r="Q750" s="906"/>
      <c r="R750" s="906"/>
      <c r="S750" s="906"/>
      <c r="T750" s="907"/>
      <c r="U750" s="2322"/>
      <c r="V750" s="2322"/>
      <c r="W750" s="2322"/>
      <c r="X750" s="2322"/>
      <c r="Y750" s="2322"/>
      <c r="Z750" s="2322"/>
      <c r="AA750" s="2322"/>
      <c r="AB750" s="2322"/>
      <c r="AC750" s="2322"/>
      <c r="AD750" s="2322"/>
      <c r="AE750" s="2322"/>
      <c r="AF750" s="2322"/>
      <c r="AG750" s="2322"/>
      <c r="AH750" s="2322"/>
      <c r="AI750" s="2322"/>
      <c r="AJ750" s="2322"/>
      <c r="AK750" s="908"/>
      <c r="AL750" s="909"/>
      <c r="AM750" s="2322"/>
      <c r="AN750" s="2322"/>
      <c r="AO750" s="2322"/>
      <c r="AP750" s="2322"/>
      <c r="AQ750" s="2322"/>
      <c r="AR750" s="2322"/>
      <c r="AS750" s="2322"/>
      <c r="AT750" s="2322"/>
      <c r="AU750" s="2322"/>
      <c r="AV750" s="2322"/>
      <c r="AW750" s="2322"/>
      <c r="AX750" s="2322"/>
      <c r="AY750" s="2322"/>
      <c r="AZ750" s="2322"/>
      <c r="BA750" s="2322"/>
      <c r="BB750" s="2322"/>
      <c r="BC750" s="910"/>
      <c r="BD750" s="718"/>
      <c r="BE750" s="716"/>
      <c r="BF750" s="716"/>
      <c r="BG750" s="716"/>
    </row>
    <row r="751" spans="2:59" ht="27" customHeight="1">
      <c r="B751" s="904"/>
      <c r="C751" s="2320"/>
      <c r="D751" s="2320"/>
      <c r="E751" s="2320"/>
      <c r="F751" s="2320"/>
      <c r="G751" s="2320"/>
      <c r="H751" s="2320"/>
      <c r="I751" s="2320"/>
      <c r="J751" s="2320"/>
      <c r="K751" s="2320"/>
      <c r="L751" s="2320"/>
      <c r="M751" s="2320"/>
      <c r="N751" s="2321"/>
      <c r="O751" s="905"/>
      <c r="P751" s="906"/>
      <c r="Q751" s="906"/>
      <c r="R751" s="906"/>
      <c r="S751" s="906"/>
      <c r="T751" s="907"/>
      <c r="U751" s="2322"/>
      <c r="V751" s="2322"/>
      <c r="W751" s="2322"/>
      <c r="X751" s="2322"/>
      <c r="Y751" s="2322"/>
      <c r="Z751" s="2322"/>
      <c r="AA751" s="2322"/>
      <c r="AB751" s="2322"/>
      <c r="AC751" s="2322"/>
      <c r="AD751" s="2322"/>
      <c r="AE751" s="2322"/>
      <c r="AF751" s="2322"/>
      <c r="AG751" s="2322"/>
      <c r="AH751" s="2322"/>
      <c r="AI751" s="2322"/>
      <c r="AJ751" s="2322"/>
      <c r="AK751" s="908"/>
      <c r="AL751" s="909"/>
      <c r="AM751" s="2322"/>
      <c r="AN751" s="2322"/>
      <c r="AO751" s="2322"/>
      <c r="AP751" s="2322"/>
      <c r="AQ751" s="2322"/>
      <c r="AR751" s="2322"/>
      <c r="AS751" s="2322"/>
      <c r="AT751" s="2322"/>
      <c r="AU751" s="2322"/>
      <c r="AV751" s="2322"/>
      <c r="AW751" s="2322"/>
      <c r="AX751" s="2322"/>
      <c r="AY751" s="2322"/>
      <c r="AZ751" s="2322"/>
      <c r="BA751" s="2322"/>
      <c r="BB751" s="2322"/>
      <c r="BC751" s="910"/>
      <c r="BD751" s="718"/>
      <c r="BE751" s="716"/>
      <c r="BF751" s="716"/>
      <c r="BG751" s="716"/>
    </row>
    <row r="752" spans="2:59" ht="27" customHeight="1">
      <c r="B752" s="904"/>
      <c r="C752" s="2320"/>
      <c r="D752" s="2320"/>
      <c r="E752" s="2320"/>
      <c r="F752" s="2320"/>
      <c r="G752" s="2320"/>
      <c r="H752" s="2320"/>
      <c r="I752" s="2320"/>
      <c r="J752" s="2320"/>
      <c r="K752" s="2320"/>
      <c r="L752" s="2320"/>
      <c r="M752" s="2320"/>
      <c r="N752" s="2321"/>
      <c r="O752" s="905"/>
      <c r="P752" s="906"/>
      <c r="Q752" s="906"/>
      <c r="R752" s="906"/>
      <c r="S752" s="906"/>
      <c r="T752" s="907"/>
      <c r="U752" s="2322"/>
      <c r="V752" s="2322"/>
      <c r="W752" s="2322"/>
      <c r="X752" s="2322"/>
      <c r="Y752" s="2322"/>
      <c r="Z752" s="2322"/>
      <c r="AA752" s="2322"/>
      <c r="AB752" s="2322"/>
      <c r="AC752" s="2322"/>
      <c r="AD752" s="2322"/>
      <c r="AE752" s="2322"/>
      <c r="AF752" s="2322"/>
      <c r="AG752" s="2322"/>
      <c r="AH752" s="2322"/>
      <c r="AI752" s="2322"/>
      <c r="AJ752" s="2322"/>
      <c r="AK752" s="908"/>
      <c r="AL752" s="909"/>
      <c r="AM752" s="2322"/>
      <c r="AN752" s="2322"/>
      <c r="AO752" s="2322"/>
      <c r="AP752" s="2322"/>
      <c r="AQ752" s="2322"/>
      <c r="AR752" s="2322"/>
      <c r="AS752" s="2322"/>
      <c r="AT752" s="2322"/>
      <c r="AU752" s="2322"/>
      <c r="AV752" s="2322"/>
      <c r="AW752" s="2322"/>
      <c r="AX752" s="2322"/>
      <c r="AY752" s="2322"/>
      <c r="AZ752" s="2322"/>
      <c r="BA752" s="2322"/>
      <c r="BB752" s="2322"/>
      <c r="BC752" s="910"/>
      <c r="BD752" s="718"/>
      <c r="BE752" s="716"/>
      <c r="BF752" s="716"/>
      <c r="BG752" s="716"/>
    </row>
    <row r="753" spans="1:59" ht="27" customHeight="1">
      <c r="B753" s="904"/>
      <c r="C753" s="2320"/>
      <c r="D753" s="2320"/>
      <c r="E753" s="2320"/>
      <c r="F753" s="2320"/>
      <c r="G753" s="2320"/>
      <c r="H753" s="2320"/>
      <c r="I753" s="2320"/>
      <c r="J753" s="2320"/>
      <c r="K753" s="2320"/>
      <c r="L753" s="2320"/>
      <c r="M753" s="2320"/>
      <c r="N753" s="2321"/>
      <c r="O753" s="905"/>
      <c r="P753" s="906"/>
      <c r="Q753" s="906"/>
      <c r="R753" s="906"/>
      <c r="S753" s="906"/>
      <c r="T753" s="907"/>
      <c r="U753" s="2322"/>
      <c r="V753" s="2322"/>
      <c r="W753" s="2322"/>
      <c r="X753" s="2322"/>
      <c r="Y753" s="2322"/>
      <c r="Z753" s="2322"/>
      <c r="AA753" s="2322"/>
      <c r="AB753" s="2322"/>
      <c r="AC753" s="2322"/>
      <c r="AD753" s="2322"/>
      <c r="AE753" s="2322"/>
      <c r="AF753" s="2322"/>
      <c r="AG753" s="2322"/>
      <c r="AH753" s="2322"/>
      <c r="AI753" s="2322"/>
      <c r="AJ753" s="2322"/>
      <c r="AK753" s="908"/>
      <c r="AL753" s="909"/>
      <c r="AM753" s="2322"/>
      <c r="AN753" s="2322"/>
      <c r="AO753" s="2322"/>
      <c r="AP753" s="2322"/>
      <c r="AQ753" s="2322"/>
      <c r="AR753" s="2322"/>
      <c r="AS753" s="2322"/>
      <c r="AT753" s="2322"/>
      <c r="AU753" s="2322"/>
      <c r="AV753" s="2322"/>
      <c r="AW753" s="2322"/>
      <c r="AX753" s="2322"/>
      <c r="AY753" s="2322"/>
      <c r="AZ753" s="2322"/>
      <c r="BA753" s="2322"/>
      <c r="BB753" s="2322"/>
      <c r="BC753" s="910"/>
      <c r="BD753" s="718"/>
      <c r="BE753" s="716"/>
      <c r="BF753" s="716"/>
      <c r="BG753" s="716"/>
    </row>
    <row r="754" spans="1:59" ht="27" customHeight="1">
      <c r="B754" s="904"/>
      <c r="C754" s="2320"/>
      <c r="D754" s="2320"/>
      <c r="E754" s="2320"/>
      <c r="F754" s="2320"/>
      <c r="G754" s="2320"/>
      <c r="H754" s="2320"/>
      <c r="I754" s="2320"/>
      <c r="J754" s="2320"/>
      <c r="K754" s="2320"/>
      <c r="L754" s="2320"/>
      <c r="M754" s="2320"/>
      <c r="N754" s="2321"/>
      <c r="O754" s="905"/>
      <c r="P754" s="906"/>
      <c r="Q754" s="906"/>
      <c r="R754" s="906"/>
      <c r="S754" s="906"/>
      <c r="T754" s="907"/>
      <c r="U754" s="2322"/>
      <c r="V754" s="2322"/>
      <c r="W754" s="2322"/>
      <c r="X754" s="2322"/>
      <c r="Y754" s="2322"/>
      <c r="Z754" s="2322"/>
      <c r="AA754" s="2322"/>
      <c r="AB754" s="2322"/>
      <c r="AC754" s="2322"/>
      <c r="AD754" s="2322"/>
      <c r="AE754" s="2322"/>
      <c r="AF754" s="2322"/>
      <c r="AG754" s="2322"/>
      <c r="AH754" s="2322"/>
      <c r="AI754" s="2322"/>
      <c r="AJ754" s="2322"/>
      <c r="AK754" s="908"/>
      <c r="AL754" s="909"/>
      <c r="AM754" s="2322"/>
      <c r="AN754" s="2322"/>
      <c r="AO754" s="2322"/>
      <c r="AP754" s="2322"/>
      <c r="AQ754" s="2322"/>
      <c r="AR754" s="2322"/>
      <c r="AS754" s="2322"/>
      <c r="AT754" s="2322"/>
      <c r="AU754" s="2322"/>
      <c r="AV754" s="2322"/>
      <c r="AW754" s="2322"/>
      <c r="AX754" s="2322"/>
      <c r="AY754" s="2322"/>
      <c r="AZ754" s="2322"/>
      <c r="BA754" s="2322"/>
      <c r="BB754" s="2322"/>
      <c r="BC754" s="910"/>
      <c r="BD754" s="718"/>
      <c r="BE754" s="716"/>
      <c r="BF754" s="716"/>
      <c r="BG754" s="716"/>
    </row>
    <row r="755" spans="1:59" ht="27" customHeight="1">
      <c r="B755" s="904"/>
      <c r="C755" s="2320"/>
      <c r="D755" s="2320"/>
      <c r="E755" s="2320"/>
      <c r="F755" s="2320"/>
      <c r="G755" s="2320"/>
      <c r="H755" s="2320"/>
      <c r="I755" s="2320"/>
      <c r="J755" s="2320"/>
      <c r="K755" s="2320"/>
      <c r="L755" s="2320"/>
      <c r="M755" s="2320"/>
      <c r="N755" s="2321"/>
      <c r="O755" s="905"/>
      <c r="P755" s="906"/>
      <c r="Q755" s="906"/>
      <c r="R755" s="906"/>
      <c r="S755" s="906"/>
      <c r="T755" s="907"/>
      <c r="U755" s="2322"/>
      <c r="V755" s="2322"/>
      <c r="W755" s="2322"/>
      <c r="X755" s="2322"/>
      <c r="Y755" s="2322"/>
      <c r="Z755" s="2322"/>
      <c r="AA755" s="2322"/>
      <c r="AB755" s="2322"/>
      <c r="AC755" s="2322"/>
      <c r="AD755" s="2322"/>
      <c r="AE755" s="2322"/>
      <c r="AF755" s="2322"/>
      <c r="AG755" s="2322"/>
      <c r="AH755" s="2322"/>
      <c r="AI755" s="2322"/>
      <c r="AJ755" s="2322"/>
      <c r="AK755" s="908"/>
      <c r="AL755" s="909"/>
      <c r="AM755" s="2322"/>
      <c r="AN755" s="2322"/>
      <c r="AO755" s="2322"/>
      <c r="AP755" s="2322"/>
      <c r="AQ755" s="2322"/>
      <c r="AR755" s="2322"/>
      <c r="AS755" s="2322"/>
      <c r="AT755" s="2322"/>
      <c r="AU755" s="2322"/>
      <c r="AV755" s="2322"/>
      <c r="AW755" s="2322"/>
      <c r="AX755" s="2322"/>
      <c r="AY755" s="2322"/>
      <c r="AZ755" s="2322"/>
      <c r="BA755" s="2322"/>
      <c r="BB755" s="2322"/>
      <c r="BC755" s="910"/>
      <c r="BD755" s="718"/>
      <c r="BE755" s="716"/>
      <c r="BF755" s="716"/>
      <c r="BG755" s="716"/>
    </row>
    <row r="756" spans="1:59" ht="27" customHeight="1">
      <c r="B756" s="911"/>
      <c r="C756" s="2320"/>
      <c r="D756" s="2320"/>
      <c r="E756" s="2320"/>
      <c r="F756" s="2320"/>
      <c r="G756" s="2320"/>
      <c r="H756" s="2320"/>
      <c r="I756" s="2320"/>
      <c r="J756" s="2320"/>
      <c r="K756" s="2320"/>
      <c r="L756" s="2320"/>
      <c r="M756" s="2320"/>
      <c r="N756" s="2321"/>
      <c r="O756" s="912"/>
      <c r="P756" s="913"/>
      <c r="Q756" s="913"/>
      <c r="R756" s="913"/>
      <c r="S756" s="913"/>
      <c r="T756" s="914"/>
      <c r="U756" s="2361"/>
      <c r="V756" s="2361"/>
      <c r="W756" s="2361"/>
      <c r="X756" s="2361"/>
      <c r="Y756" s="2361"/>
      <c r="Z756" s="2361"/>
      <c r="AA756" s="2361"/>
      <c r="AB756" s="2361"/>
      <c r="AC756" s="2361"/>
      <c r="AD756" s="2361"/>
      <c r="AE756" s="2361"/>
      <c r="AF756" s="2361"/>
      <c r="AG756" s="2361"/>
      <c r="AH756" s="2361"/>
      <c r="AI756" s="2361"/>
      <c r="AJ756" s="2361"/>
      <c r="AK756" s="915"/>
      <c r="AL756" s="916"/>
      <c r="AM756" s="2361"/>
      <c r="AN756" s="2361"/>
      <c r="AO756" s="2361"/>
      <c r="AP756" s="2361"/>
      <c r="AQ756" s="2361"/>
      <c r="AR756" s="2361"/>
      <c r="AS756" s="2361"/>
      <c r="AT756" s="2361"/>
      <c r="AU756" s="2361"/>
      <c r="AV756" s="2361"/>
      <c r="AW756" s="2361"/>
      <c r="AX756" s="2361"/>
      <c r="AY756" s="2361"/>
      <c r="AZ756" s="2361"/>
      <c r="BA756" s="2361"/>
      <c r="BB756" s="2361"/>
      <c r="BC756" s="917"/>
      <c r="BD756" s="718"/>
      <c r="BE756" s="716"/>
      <c r="BF756" s="716"/>
      <c r="BG756" s="716"/>
    </row>
    <row r="757" spans="1:59" ht="27" customHeight="1" thickBot="1">
      <c r="A757" s="617"/>
      <c r="B757" s="1064"/>
      <c r="C757" s="2384"/>
      <c r="D757" s="2384"/>
      <c r="E757" s="2384"/>
      <c r="F757" s="2384"/>
      <c r="G757" s="2384"/>
      <c r="H757" s="2384"/>
      <c r="I757" s="2384"/>
      <c r="J757" s="2384"/>
      <c r="K757" s="2384"/>
      <c r="L757" s="2384"/>
      <c r="M757" s="2384"/>
      <c r="N757" s="2385"/>
      <c r="O757" s="1066"/>
      <c r="P757" s="1065"/>
      <c r="Q757" s="1065"/>
      <c r="R757" s="1065"/>
      <c r="S757" s="1065"/>
      <c r="T757" s="1067"/>
      <c r="U757" s="2386"/>
      <c r="V757" s="2386"/>
      <c r="W757" s="2386"/>
      <c r="X757" s="2386"/>
      <c r="Y757" s="2386"/>
      <c r="Z757" s="2386"/>
      <c r="AA757" s="2386"/>
      <c r="AB757" s="2386"/>
      <c r="AC757" s="2386"/>
      <c r="AD757" s="2386"/>
      <c r="AE757" s="2386"/>
      <c r="AF757" s="2386"/>
      <c r="AG757" s="2386"/>
      <c r="AH757" s="2386"/>
      <c r="AI757" s="2386"/>
      <c r="AJ757" s="2386"/>
      <c r="AK757" s="1068"/>
      <c r="AL757" s="1069"/>
      <c r="AM757" s="2386"/>
      <c r="AN757" s="2386"/>
      <c r="AO757" s="2386"/>
      <c r="AP757" s="2386"/>
      <c r="AQ757" s="2386"/>
      <c r="AR757" s="2386"/>
      <c r="AS757" s="2386"/>
      <c r="AT757" s="2386"/>
      <c r="AU757" s="2386"/>
      <c r="AV757" s="2386"/>
      <c r="AW757" s="2386"/>
      <c r="AX757" s="2386"/>
      <c r="AY757" s="2386"/>
      <c r="AZ757" s="2386"/>
      <c r="BA757" s="2386"/>
      <c r="BB757" s="2386"/>
      <c r="BC757" s="1070"/>
      <c r="BD757" s="718"/>
      <c r="BE757" s="716"/>
      <c r="BF757" s="716"/>
      <c r="BG757" s="716"/>
    </row>
    <row r="758" spans="1:59" ht="27" customHeight="1">
      <c r="B758" s="720"/>
      <c r="C758" s="159"/>
      <c r="D758" s="159"/>
      <c r="E758" s="159"/>
      <c r="F758" s="159"/>
      <c r="G758" s="159"/>
      <c r="H758" s="159"/>
      <c r="I758" s="159"/>
      <c r="J758" s="159"/>
      <c r="K758" s="159"/>
      <c r="L758" s="159"/>
      <c r="M758" s="159"/>
      <c r="N758" s="159"/>
      <c r="O758" s="159"/>
      <c r="P758" s="159"/>
      <c r="Q758" s="159"/>
      <c r="R758" s="159"/>
      <c r="S758" s="159"/>
      <c r="T758" s="159"/>
      <c r="U758" s="159"/>
      <c r="V758" s="159"/>
      <c r="W758" s="159"/>
      <c r="X758" s="159"/>
      <c r="Y758" s="159"/>
      <c r="Z758" s="159"/>
      <c r="AA758" s="159"/>
      <c r="AB758" s="159"/>
      <c r="AC758" s="159"/>
      <c r="AD758" s="159"/>
      <c r="AE758" s="159"/>
      <c r="AF758" s="159"/>
      <c r="AG758" s="159"/>
      <c r="AH758" s="159"/>
      <c r="AI758" s="159"/>
      <c r="AJ758" s="159"/>
      <c r="AK758" s="159"/>
      <c r="AL758" s="159"/>
      <c r="AM758" s="159"/>
      <c r="AN758" s="159"/>
      <c r="AO758" s="159"/>
      <c r="AP758" s="719"/>
      <c r="AQ758" s="719"/>
      <c r="AR758" s="719"/>
      <c r="AS758" s="719"/>
      <c r="AT758" s="719"/>
      <c r="AU758" s="719"/>
      <c r="AV758" s="719"/>
      <c r="AW758" s="719"/>
      <c r="AX758" s="719"/>
      <c r="AY758" s="719"/>
      <c r="AZ758" s="719"/>
      <c r="BA758" s="718"/>
      <c r="BB758" s="718"/>
      <c r="BC758" s="718"/>
      <c r="BD758" s="718"/>
      <c r="BE758" s="716"/>
      <c r="BF758" s="716"/>
      <c r="BG758" s="716"/>
    </row>
    <row r="759" spans="1:59" ht="27" customHeight="1">
      <c r="B759" s="158" t="s">
        <v>7177</v>
      </c>
      <c r="C759" s="159"/>
      <c r="D759" s="159"/>
      <c r="E759" s="159"/>
      <c r="F759" s="159"/>
      <c r="G759" s="159"/>
      <c r="H759" s="159"/>
      <c r="I759" s="159"/>
      <c r="J759" s="159"/>
      <c r="K759" s="159"/>
      <c r="L759" s="159"/>
      <c r="M759" s="159"/>
      <c r="N759" s="159"/>
      <c r="O759" s="159"/>
      <c r="P759" s="159"/>
      <c r="Q759" s="159"/>
      <c r="R759" s="159"/>
      <c r="S759" s="159"/>
      <c r="T759" s="159"/>
      <c r="U759" s="159"/>
      <c r="V759" s="159"/>
      <c r="W759" s="159"/>
      <c r="X759" s="159"/>
      <c r="Y759" s="159"/>
      <c r="Z759" s="159"/>
      <c r="AA759" s="159"/>
      <c r="AB759" s="159"/>
      <c r="AC759" s="159"/>
      <c r="AD759" s="159"/>
      <c r="AE759" s="159"/>
      <c r="AF759" s="159"/>
      <c r="AG759" s="159"/>
      <c r="AH759" s="159"/>
      <c r="AI759" s="159"/>
      <c r="AJ759" s="159"/>
      <c r="AK759" s="159"/>
      <c r="AL759" s="159"/>
      <c r="AM759" s="159"/>
      <c r="AN759" s="159"/>
      <c r="AO759" s="159"/>
      <c r="AP759" s="719"/>
      <c r="AQ759" s="719"/>
      <c r="AR759" s="719"/>
      <c r="AS759" s="719"/>
      <c r="AT759" s="719"/>
      <c r="AU759" s="719"/>
      <c r="AV759" s="719"/>
      <c r="AW759" s="719"/>
      <c r="AX759" s="719"/>
      <c r="AY759" s="719"/>
      <c r="AZ759" s="719"/>
      <c r="BA759" s="718"/>
      <c r="BB759" s="718"/>
      <c r="BC759" s="718"/>
      <c r="BD759" s="718"/>
      <c r="BE759" s="716"/>
      <c r="BF759" s="716"/>
      <c r="BG759" s="716"/>
    </row>
    <row r="760" spans="1:59" ht="27" customHeight="1">
      <c r="B760" s="158" t="s">
        <v>7178</v>
      </c>
      <c r="C760" s="159"/>
      <c r="D760" s="159"/>
      <c r="E760" s="159"/>
      <c r="F760" s="159"/>
      <c r="G760" s="159"/>
      <c r="H760" s="159"/>
      <c r="I760" s="159"/>
      <c r="J760" s="159"/>
      <c r="K760" s="159"/>
      <c r="L760" s="159"/>
      <c r="M760" s="159"/>
      <c r="N760" s="159"/>
      <c r="O760" s="159"/>
      <c r="P760" s="159"/>
      <c r="Q760" s="159"/>
      <c r="R760" s="159"/>
      <c r="S760" s="159"/>
      <c r="T760" s="159"/>
      <c r="U760" s="159"/>
      <c r="V760" s="159"/>
      <c r="W760" s="159"/>
      <c r="X760" s="159"/>
      <c r="Y760" s="159"/>
      <c r="Z760" s="159"/>
      <c r="AA760" s="159"/>
      <c r="AB760" s="159"/>
      <c r="AC760" s="159"/>
      <c r="AD760" s="159"/>
      <c r="AE760" s="159"/>
      <c r="AF760" s="159"/>
      <c r="AG760" s="159"/>
      <c r="AH760" s="159"/>
      <c r="AI760" s="159"/>
      <c r="AJ760" s="159"/>
      <c r="AK760" s="159"/>
      <c r="AL760" s="159"/>
      <c r="AM760" s="159"/>
      <c r="AN760" s="159"/>
      <c r="AO760" s="159"/>
      <c r="AP760" s="719"/>
      <c r="AQ760" s="719"/>
      <c r="AR760" s="719"/>
      <c r="AS760" s="719"/>
      <c r="AT760" s="719"/>
      <c r="AU760" s="719"/>
      <c r="AV760" s="719"/>
      <c r="AW760" s="719"/>
      <c r="AX760" s="719"/>
      <c r="AY760" s="719"/>
      <c r="AZ760" s="719"/>
      <c r="BA760" s="718"/>
      <c r="BB760" s="718"/>
      <c r="BC760" s="718"/>
      <c r="BD760" s="718"/>
      <c r="BE760" s="716"/>
      <c r="BF760" s="716"/>
      <c r="BG760" s="716"/>
    </row>
    <row r="761" spans="1:59" ht="27" customHeight="1">
      <c r="B761" s="720"/>
      <c r="C761" s="159"/>
      <c r="D761" s="159"/>
      <c r="E761" s="159"/>
      <c r="F761" s="159"/>
      <c r="G761" s="159"/>
      <c r="H761" s="159"/>
      <c r="I761" s="159"/>
      <c r="J761" s="159"/>
      <c r="K761" s="159"/>
      <c r="L761" s="159"/>
      <c r="M761" s="159"/>
      <c r="N761" s="159"/>
      <c r="O761" s="159"/>
      <c r="P761" s="159"/>
      <c r="Q761" s="159"/>
      <c r="R761" s="159"/>
      <c r="S761" s="159"/>
      <c r="T761" s="159"/>
      <c r="U761" s="159"/>
      <c r="V761" s="159"/>
      <c r="W761" s="159"/>
      <c r="X761" s="159"/>
      <c r="Y761" s="159"/>
      <c r="Z761" s="159"/>
      <c r="AA761" s="159"/>
      <c r="AB761" s="159"/>
      <c r="AC761" s="159"/>
      <c r="AD761" s="159"/>
      <c r="AE761" s="159"/>
      <c r="AF761" s="159"/>
      <c r="AG761" s="159"/>
      <c r="AH761" s="159"/>
      <c r="AI761" s="159"/>
      <c r="AJ761" s="159"/>
      <c r="AK761" s="159"/>
      <c r="AL761" s="159"/>
      <c r="AM761" s="159"/>
      <c r="AN761" s="159"/>
      <c r="AO761" s="159"/>
      <c r="AP761" s="719"/>
      <c r="AQ761" s="719"/>
      <c r="AR761" s="719"/>
      <c r="AS761" s="719"/>
      <c r="AT761" s="719"/>
      <c r="AU761" s="719"/>
      <c r="AV761" s="719"/>
      <c r="AW761" s="719"/>
      <c r="AX761" s="719"/>
      <c r="AY761" s="719"/>
      <c r="AZ761" s="719"/>
      <c r="BA761" s="718"/>
      <c r="BB761" s="718"/>
      <c r="BC761" s="718"/>
      <c r="BD761" s="718"/>
      <c r="BE761" s="716"/>
      <c r="BF761" s="716"/>
      <c r="BG761" s="716"/>
    </row>
    <row r="762" spans="1:59" ht="27" customHeight="1">
      <c r="B762" s="149" t="s">
        <v>7179</v>
      </c>
      <c r="C762" s="159"/>
      <c r="D762" s="159"/>
      <c r="E762" s="159"/>
      <c r="F762" s="159"/>
      <c r="G762" s="159"/>
      <c r="H762" s="159"/>
      <c r="I762" s="159"/>
      <c r="J762" s="159"/>
      <c r="K762" s="159"/>
      <c r="L762" s="159"/>
      <c r="M762" s="159"/>
      <c r="N762" s="159"/>
      <c r="O762" s="159"/>
      <c r="P762" s="159"/>
      <c r="Q762" s="159"/>
      <c r="R762" s="159"/>
      <c r="S762" s="159"/>
      <c r="T762" s="159"/>
      <c r="U762" s="159"/>
      <c r="V762" s="159"/>
      <c r="W762" s="159"/>
      <c r="X762" s="159"/>
      <c r="Y762" s="159"/>
      <c r="Z762" s="159"/>
      <c r="AA762" s="159"/>
      <c r="AB762" s="159"/>
      <c r="AC762" s="159"/>
      <c r="AD762" s="159"/>
      <c r="AE762" s="159"/>
      <c r="AF762" s="159"/>
      <c r="AG762" s="159"/>
      <c r="AH762" s="159"/>
      <c r="AI762" s="159"/>
      <c r="AJ762" s="159"/>
      <c r="AK762" s="159"/>
      <c r="AL762" s="159"/>
      <c r="AM762" s="159"/>
      <c r="AN762" s="159"/>
      <c r="AO762" s="159"/>
      <c r="AP762" s="719"/>
      <c r="AQ762" s="719"/>
      <c r="AR762" s="719"/>
      <c r="AS762" s="719"/>
      <c r="AT762" s="719"/>
      <c r="AU762" s="719"/>
      <c r="AV762" s="719"/>
      <c r="AW762" s="719"/>
      <c r="AX762" s="719"/>
      <c r="AY762" s="719"/>
      <c r="AZ762" s="719"/>
      <c r="BA762" s="718"/>
      <c r="BB762" s="718"/>
      <c r="BC762" s="718"/>
      <c r="BD762" s="718"/>
      <c r="BE762" s="716"/>
      <c r="BF762" s="716"/>
      <c r="BG762" s="716"/>
    </row>
    <row r="763" spans="1:59" ht="27" customHeight="1" thickBot="1">
      <c r="B763" s="158" t="s">
        <v>62</v>
      </c>
      <c r="C763" s="159"/>
      <c r="D763" s="159"/>
      <c r="E763" s="159"/>
      <c r="F763" s="159"/>
      <c r="G763" s="159"/>
      <c r="H763" s="159"/>
      <c r="I763" s="159"/>
      <c r="J763" s="159"/>
      <c r="K763" s="159"/>
      <c r="L763" s="159"/>
      <c r="M763" s="159"/>
      <c r="N763" s="159"/>
      <c r="O763" s="159"/>
      <c r="P763" s="159"/>
      <c r="Q763" s="159"/>
      <c r="R763" s="159"/>
      <c r="S763" s="159"/>
      <c r="T763" s="159"/>
      <c r="U763" s="159"/>
      <c r="V763" s="159"/>
      <c r="W763" s="159"/>
      <c r="X763" s="159"/>
      <c r="Y763" s="159"/>
      <c r="Z763" s="159"/>
      <c r="AA763" s="159"/>
      <c r="AB763" s="159"/>
      <c r="AC763" s="159"/>
      <c r="AD763" s="159"/>
      <c r="AE763" s="159"/>
      <c r="AF763" s="159"/>
      <c r="AG763" s="159"/>
      <c r="AH763" s="159"/>
      <c r="AI763" s="159"/>
      <c r="AJ763" s="159"/>
      <c r="AK763" s="159"/>
      <c r="AL763" s="159"/>
      <c r="AM763" s="159"/>
      <c r="AN763" s="159"/>
      <c r="AO763" s="159"/>
      <c r="AP763" s="719"/>
      <c r="AQ763" s="719"/>
      <c r="AR763" s="719"/>
      <c r="AS763" s="719"/>
      <c r="AT763" s="719"/>
      <c r="AU763" s="719"/>
      <c r="AV763" s="719"/>
      <c r="AW763" s="719"/>
      <c r="AX763" s="719"/>
      <c r="AY763" s="719"/>
      <c r="AZ763" s="719"/>
      <c r="BA763" s="718"/>
      <c r="BB763" s="718"/>
      <c r="BC763" s="718"/>
      <c r="BD763" s="718"/>
      <c r="BE763" s="716"/>
      <c r="BF763" s="716"/>
      <c r="BG763" s="716"/>
    </row>
    <row r="764" spans="1:59" ht="27" customHeight="1" thickBot="1">
      <c r="B764" s="891" t="s">
        <v>63</v>
      </c>
      <c r="C764" s="892"/>
      <c r="D764" s="892"/>
      <c r="E764" s="892"/>
      <c r="F764" s="892"/>
      <c r="G764" s="892"/>
      <c r="H764" s="892"/>
      <c r="I764" s="892"/>
      <c r="J764" s="892"/>
      <c r="K764" s="892"/>
      <c r="L764" s="892"/>
      <c r="M764" s="892"/>
      <c r="N764" s="892"/>
      <c r="O764" s="893"/>
      <c r="P764" s="893"/>
      <c r="Q764" s="893"/>
      <c r="R764" s="893"/>
      <c r="S764" s="893"/>
      <c r="T764" s="894" t="s">
        <v>64</v>
      </c>
      <c r="U764" s="893"/>
      <c r="V764" s="893"/>
      <c r="W764" s="893"/>
      <c r="X764" s="893"/>
      <c r="Y764" s="893"/>
      <c r="Z764" s="893"/>
      <c r="AA764" s="893"/>
      <c r="AB764" s="893"/>
      <c r="AC764" s="893"/>
      <c r="AD764" s="893"/>
      <c r="AE764" s="893"/>
      <c r="AF764" s="893"/>
      <c r="AG764" s="893"/>
      <c r="AH764" s="893"/>
      <c r="AI764" s="893"/>
      <c r="AJ764" s="893"/>
      <c r="AK764" s="893"/>
      <c r="AL764" s="894" t="s">
        <v>65</v>
      </c>
      <c r="AM764" s="893"/>
      <c r="AN764" s="893"/>
      <c r="AO764" s="893"/>
      <c r="AP764" s="895"/>
      <c r="AQ764" s="895"/>
      <c r="AR764" s="895"/>
      <c r="AS764" s="895"/>
      <c r="AT764" s="895"/>
      <c r="AU764" s="895"/>
      <c r="AV764" s="895"/>
      <c r="AW764" s="895"/>
      <c r="AX764" s="895"/>
      <c r="AY764" s="895"/>
      <c r="AZ764" s="895"/>
      <c r="BA764" s="896"/>
      <c r="BB764" s="896"/>
      <c r="BC764" s="897"/>
      <c r="BD764" s="718"/>
      <c r="BE764" s="716"/>
      <c r="BF764" s="716"/>
      <c r="BG764" s="716"/>
    </row>
    <row r="765" spans="1:59" ht="27" customHeight="1" thickTop="1">
      <c r="B765" s="898"/>
      <c r="C765" s="2332">
        <f>IF('STEP１（第１入力頁）'!$G57=0,"",'STEP１（第１入力頁）'!$N57)</f>
        <v>4.0700000000000003E-4</v>
      </c>
      <c r="D765" s="2332"/>
      <c r="E765" s="2332"/>
      <c r="F765" s="2332"/>
      <c r="G765" s="2332"/>
      <c r="H765" s="2332"/>
      <c r="I765" s="2332"/>
      <c r="J765" s="2332"/>
      <c r="K765" s="2332"/>
      <c r="L765" s="2332"/>
      <c r="M765" s="2332"/>
      <c r="N765" s="2333"/>
      <c r="O765" s="899" t="s">
        <v>3124</v>
      </c>
      <c r="P765" s="899"/>
      <c r="Q765" s="899"/>
      <c r="R765" s="899"/>
      <c r="S765" s="899"/>
      <c r="T765" s="900"/>
      <c r="U765" s="2334" t="str">
        <f>IF('STEP１（第１入力頁）'!$G57="","",'STEP１（第１入力頁）'!$G57&amp;"("&amp;'STEP１（第１入力頁）'!$K57&amp;")"&amp;"電力の基礎排出係数")</f>
        <v>九州電力(株)(メニューB(残差))電力の基礎排出係数</v>
      </c>
      <c r="V765" s="2334" t="e">
        <f>IF(#REF!="","",#REF!&amp;"の基礎排出係数")</f>
        <v>#REF!</v>
      </c>
      <c r="W765" s="2334" t="e">
        <f>IF(#REF!="","",#REF!&amp;"の基礎排出係数")</f>
        <v>#REF!</v>
      </c>
      <c r="X765" s="2334" t="e">
        <f>IF(#REF!="","",#REF!&amp;"の基礎排出係数")</f>
        <v>#REF!</v>
      </c>
      <c r="Y765" s="2334" t="e">
        <f>IF(#REF!="","",#REF!&amp;"の基礎排出係数")</f>
        <v>#REF!</v>
      </c>
      <c r="Z765" s="2334" t="e">
        <f>IF(#REF!="","",#REF!&amp;"の基礎排出係数")</f>
        <v>#REF!</v>
      </c>
      <c r="AA765" s="2334" t="e">
        <f>IF(#REF!="","",#REF!&amp;"の基礎排出係数")</f>
        <v>#REF!</v>
      </c>
      <c r="AB765" s="2334" t="e">
        <f>IF(#REF!="","",#REF!&amp;"の基礎排出係数")</f>
        <v>#REF!</v>
      </c>
      <c r="AC765" s="2334" t="e">
        <f>IF(#REF!="","",#REF!&amp;"の基礎排出係数")</f>
        <v>#REF!</v>
      </c>
      <c r="AD765" s="2334" t="e">
        <f>IF(#REF!="","",#REF!&amp;"の基礎排出係数")</f>
        <v>#REF!</v>
      </c>
      <c r="AE765" s="2334" t="e">
        <f>IF(#REF!="","",#REF!&amp;"の基礎排出係数")</f>
        <v>#REF!</v>
      </c>
      <c r="AF765" s="2334" t="e">
        <f>IF(#REF!="","",#REF!&amp;"の基礎排出係数")</f>
        <v>#REF!</v>
      </c>
      <c r="AG765" s="2334" t="e">
        <f>IF(#REF!="","",#REF!&amp;"の基礎排出係数")</f>
        <v>#REF!</v>
      </c>
      <c r="AH765" s="2334" t="e">
        <f>IF(#REF!="","",#REF!&amp;"の基礎排出係数")</f>
        <v>#REF!</v>
      </c>
      <c r="AI765" s="2334" t="e">
        <f>IF(#REF!="","",#REF!&amp;"の基礎排出係数")</f>
        <v>#REF!</v>
      </c>
      <c r="AJ765" s="2334" t="e">
        <f>IF(#REF!="","",#REF!&amp;"の基礎排出係数")</f>
        <v>#REF!</v>
      </c>
      <c r="AK765" s="901"/>
      <c r="AL765" s="902"/>
      <c r="AM765" s="2335" t="str">
        <f>IF('STEP１（第１入力頁）'!$G57="","",'STEP１（第１入力頁）'!$G57&amp;"地域の工場等")</f>
        <v>九州電力(株)地域の工場等</v>
      </c>
      <c r="AN765" s="2335" t="e">
        <f>IF(#REF!="","",IF(#REF!="代替値",#REF!&amp;"管内の工場等","電気事業者からの買電に適用"))</f>
        <v>#REF!</v>
      </c>
      <c r="AO765" s="2335" t="e">
        <f>IF(#REF!="","",IF(#REF!="代替値",#REF!&amp;"管内の工場等","電気事業者からの買電に適用"))</f>
        <v>#REF!</v>
      </c>
      <c r="AP765" s="2335" t="e">
        <f>IF(#REF!="","",IF(#REF!="代替値",#REF!&amp;"管内の工場等","電気事業者からの買電に適用"))</f>
        <v>#REF!</v>
      </c>
      <c r="AQ765" s="2335" t="e">
        <f>IF(#REF!="","",IF(#REF!="代替値",#REF!&amp;"管内の工場等","電気事業者からの買電に適用"))</f>
        <v>#REF!</v>
      </c>
      <c r="AR765" s="2335" t="e">
        <f>IF(#REF!="","",IF(#REF!="代替値",#REF!&amp;"管内の工場等","電気事業者からの買電に適用"))</f>
        <v>#REF!</v>
      </c>
      <c r="AS765" s="2335" t="e">
        <f>IF(#REF!="","",IF(#REF!="代替値",#REF!&amp;"管内の工場等","電気事業者からの買電に適用"))</f>
        <v>#REF!</v>
      </c>
      <c r="AT765" s="2335" t="e">
        <f>IF(#REF!="","",IF(#REF!="代替値",#REF!&amp;"管内の工場等","電気事業者からの買電に適用"))</f>
        <v>#REF!</v>
      </c>
      <c r="AU765" s="2335" t="e">
        <f>IF(#REF!="","",IF(#REF!="代替値",#REF!&amp;"管内の工場等","電気事業者からの買電に適用"))</f>
        <v>#REF!</v>
      </c>
      <c r="AV765" s="2335" t="e">
        <f>IF(#REF!="","",IF(#REF!="代替値",#REF!&amp;"管内の工場等","電気事業者からの買電に適用"))</f>
        <v>#REF!</v>
      </c>
      <c r="AW765" s="2335" t="e">
        <f>IF(#REF!="","",IF(#REF!="代替値",#REF!&amp;"管内の工場等","電気事業者からの買電に適用"))</f>
        <v>#REF!</v>
      </c>
      <c r="AX765" s="2335" t="e">
        <f>IF(#REF!="","",IF(#REF!="代替値",#REF!&amp;"管内の工場等","電気事業者からの買電に適用"))</f>
        <v>#REF!</v>
      </c>
      <c r="AY765" s="2335" t="e">
        <f>IF(#REF!="","",IF(#REF!="代替値",#REF!&amp;"管内の工場等","電気事業者からの買電に適用"))</f>
        <v>#REF!</v>
      </c>
      <c r="AZ765" s="2335" t="e">
        <f>IF(#REF!="","",IF(#REF!="代替値",#REF!&amp;"管内の工場等","電気事業者からの買電に適用"))</f>
        <v>#REF!</v>
      </c>
      <c r="BA765" s="2335" t="e">
        <f>IF(#REF!="","",IF(#REF!="代替値",#REF!&amp;"管内の工場等","電気事業者からの買電に適用"))</f>
        <v>#REF!</v>
      </c>
      <c r="BB765" s="2335" t="e">
        <f>IF(#REF!="","",IF(#REF!="代替値",#REF!&amp;"管内の工場等","電気事業者からの買電に適用"))</f>
        <v>#REF!</v>
      </c>
      <c r="BC765" s="903"/>
      <c r="BD765" s="718"/>
      <c r="BE765" s="716"/>
      <c r="BF765" s="716"/>
      <c r="BG765" s="716"/>
    </row>
    <row r="766" spans="1:59" ht="27" customHeight="1">
      <c r="B766" s="904"/>
      <c r="C766" s="2320">
        <f>IF('STEP１（第１入力頁）'!$G59="","",'STEP１（第１入力頁）'!$N59)</f>
        <v>4.3300000000000001E-4</v>
      </c>
      <c r="D766" s="2320"/>
      <c r="E766" s="2320"/>
      <c r="F766" s="2320"/>
      <c r="G766" s="2320"/>
      <c r="H766" s="2320"/>
      <c r="I766" s="2320"/>
      <c r="J766" s="2320"/>
      <c r="K766" s="2320"/>
      <c r="L766" s="2320"/>
      <c r="M766" s="2320"/>
      <c r="N766" s="2321"/>
      <c r="O766" s="905"/>
      <c r="P766" s="906"/>
      <c r="Q766" s="906"/>
      <c r="R766" s="906"/>
      <c r="S766" s="906"/>
      <c r="T766" s="907"/>
      <c r="U766" s="2322" t="str">
        <f>IF('STEP１（第１入力頁）'!$G59="","",'STEP１（第１入力頁）'!$G59&amp;"("&amp;'STEP１（第１入力頁）'!$K59&amp;")"&amp;"電力の基礎排出係数")</f>
        <v>中部電力ミライズ(株)(メニューB(残差))電力の基礎排出係数</v>
      </c>
      <c r="V766" s="2322" t="e">
        <f>IF(#REF!="","",#REF!&amp;"の基礎排出係数")</f>
        <v>#REF!</v>
      </c>
      <c r="W766" s="2322" t="e">
        <f>IF(#REF!="","",#REF!&amp;"の基礎排出係数")</f>
        <v>#REF!</v>
      </c>
      <c r="X766" s="2322" t="e">
        <f>IF(#REF!="","",#REF!&amp;"の基礎排出係数")</f>
        <v>#REF!</v>
      </c>
      <c r="Y766" s="2322" t="e">
        <f>IF(#REF!="","",#REF!&amp;"の基礎排出係数")</f>
        <v>#REF!</v>
      </c>
      <c r="Z766" s="2322" t="e">
        <f>IF(#REF!="","",#REF!&amp;"の基礎排出係数")</f>
        <v>#REF!</v>
      </c>
      <c r="AA766" s="2322" t="e">
        <f>IF(#REF!="","",#REF!&amp;"の基礎排出係数")</f>
        <v>#REF!</v>
      </c>
      <c r="AB766" s="2322" t="e">
        <f>IF(#REF!="","",#REF!&amp;"の基礎排出係数")</f>
        <v>#REF!</v>
      </c>
      <c r="AC766" s="2322" t="e">
        <f>IF(#REF!="","",#REF!&amp;"の基礎排出係数")</f>
        <v>#REF!</v>
      </c>
      <c r="AD766" s="2322" t="e">
        <f>IF(#REF!="","",#REF!&amp;"の基礎排出係数")</f>
        <v>#REF!</v>
      </c>
      <c r="AE766" s="2322" t="e">
        <f>IF(#REF!="","",#REF!&amp;"の基礎排出係数")</f>
        <v>#REF!</v>
      </c>
      <c r="AF766" s="2322" t="e">
        <f>IF(#REF!="","",#REF!&amp;"の基礎排出係数")</f>
        <v>#REF!</v>
      </c>
      <c r="AG766" s="2322" t="e">
        <f>IF(#REF!="","",#REF!&amp;"の基礎排出係数")</f>
        <v>#REF!</v>
      </c>
      <c r="AH766" s="2322" t="e">
        <f>IF(#REF!="","",#REF!&amp;"の基礎排出係数")</f>
        <v>#REF!</v>
      </c>
      <c r="AI766" s="2322" t="e">
        <f>IF(#REF!="","",#REF!&amp;"の基礎排出係数")</f>
        <v>#REF!</v>
      </c>
      <c r="AJ766" s="2322" t="e">
        <f>IF(#REF!="","",#REF!&amp;"の基礎排出係数")</f>
        <v>#REF!</v>
      </c>
      <c r="AK766" s="908"/>
      <c r="AL766" s="909"/>
      <c r="AM766" s="2336" t="str">
        <f>IF('STEP１（第１入力頁）'!$G59="","",'STEP１（第１入力頁）'!$G59&amp;"地域の工場等")</f>
        <v>中部電力ミライズ(株)地域の工場等</v>
      </c>
      <c r="AN766" s="2336" t="e">
        <f>IF(#REF!="","",IF(#REF!="代替値",#REF!&amp;"管内の工場等","電気事業者からの買電に適用"))</f>
        <v>#REF!</v>
      </c>
      <c r="AO766" s="2336" t="e">
        <f>IF(#REF!="","",IF(#REF!="代替値",#REF!&amp;"管内の工場等","電気事業者からの買電に適用"))</f>
        <v>#REF!</v>
      </c>
      <c r="AP766" s="2336" t="e">
        <f>IF(#REF!="","",IF(#REF!="代替値",#REF!&amp;"管内の工場等","電気事業者からの買電に適用"))</f>
        <v>#REF!</v>
      </c>
      <c r="AQ766" s="2336" t="e">
        <f>IF(#REF!="","",IF(#REF!="代替値",#REF!&amp;"管内の工場等","電気事業者からの買電に適用"))</f>
        <v>#REF!</v>
      </c>
      <c r="AR766" s="2336" t="e">
        <f>IF(#REF!="","",IF(#REF!="代替値",#REF!&amp;"管内の工場等","電気事業者からの買電に適用"))</f>
        <v>#REF!</v>
      </c>
      <c r="AS766" s="2336" t="e">
        <f>IF(#REF!="","",IF(#REF!="代替値",#REF!&amp;"管内の工場等","電気事業者からの買電に適用"))</f>
        <v>#REF!</v>
      </c>
      <c r="AT766" s="2336" t="e">
        <f>IF(#REF!="","",IF(#REF!="代替値",#REF!&amp;"管内の工場等","電気事業者からの買電に適用"))</f>
        <v>#REF!</v>
      </c>
      <c r="AU766" s="2336" t="e">
        <f>IF(#REF!="","",IF(#REF!="代替値",#REF!&amp;"管内の工場等","電気事業者からの買電に適用"))</f>
        <v>#REF!</v>
      </c>
      <c r="AV766" s="2336" t="e">
        <f>IF(#REF!="","",IF(#REF!="代替値",#REF!&amp;"管内の工場等","電気事業者からの買電に適用"))</f>
        <v>#REF!</v>
      </c>
      <c r="AW766" s="2336" t="e">
        <f>IF(#REF!="","",IF(#REF!="代替値",#REF!&amp;"管内の工場等","電気事業者からの買電に適用"))</f>
        <v>#REF!</v>
      </c>
      <c r="AX766" s="2336" t="e">
        <f>IF(#REF!="","",IF(#REF!="代替値",#REF!&amp;"管内の工場等","電気事業者からの買電に適用"))</f>
        <v>#REF!</v>
      </c>
      <c r="AY766" s="2336" t="e">
        <f>IF(#REF!="","",IF(#REF!="代替値",#REF!&amp;"管内の工場等","電気事業者からの買電に適用"))</f>
        <v>#REF!</v>
      </c>
      <c r="AZ766" s="2336" t="e">
        <f>IF(#REF!="","",IF(#REF!="代替値",#REF!&amp;"管内の工場等","電気事業者からの買電に適用"))</f>
        <v>#REF!</v>
      </c>
      <c r="BA766" s="2336" t="e">
        <f>IF(#REF!="","",IF(#REF!="代替値",#REF!&amp;"管内の工場等","電気事業者からの買電に適用"))</f>
        <v>#REF!</v>
      </c>
      <c r="BB766" s="2336" t="e">
        <f>IF(#REF!="","",IF(#REF!="代替値",#REF!&amp;"管内の工場等","電気事業者からの買電に適用"))</f>
        <v>#REF!</v>
      </c>
      <c r="BC766" s="910"/>
      <c r="BD766" s="718"/>
      <c r="BE766" s="716"/>
      <c r="BF766" s="716"/>
      <c r="BG766" s="716"/>
    </row>
    <row r="767" spans="1:59" ht="27" customHeight="1">
      <c r="B767" s="904"/>
      <c r="C767" s="2320"/>
      <c r="D767" s="2320"/>
      <c r="E767" s="2320"/>
      <c r="F767" s="2320"/>
      <c r="G767" s="2320"/>
      <c r="H767" s="2320"/>
      <c r="I767" s="2320"/>
      <c r="J767" s="2320"/>
      <c r="K767" s="2320"/>
      <c r="L767" s="2320"/>
      <c r="M767" s="2320"/>
      <c r="N767" s="2321"/>
      <c r="O767" s="905"/>
      <c r="P767" s="906"/>
      <c r="Q767" s="906"/>
      <c r="R767" s="906"/>
      <c r="S767" s="906"/>
      <c r="T767" s="907"/>
      <c r="U767" s="2322"/>
      <c r="V767" s="2322"/>
      <c r="W767" s="2322"/>
      <c r="X767" s="2322"/>
      <c r="Y767" s="2322"/>
      <c r="Z767" s="2322"/>
      <c r="AA767" s="2322"/>
      <c r="AB767" s="2322"/>
      <c r="AC767" s="2322"/>
      <c r="AD767" s="2322"/>
      <c r="AE767" s="2322"/>
      <c r="AF767" s="2322"/>
      <c r="AG767" s="2322"/>
      <c r="AH767" s="2322"/>
      <c r="AI767" s="2322"/>
      <c r="AJ767" s="2322"/>
      <c r="AK767" s="908"/>
      <c r="AL767" s="909"/>
      <c r="AM767" s="2322"/>
      <c r="AN767" s="2322"/>
      <c r="AO767" s="2322"/>
      <c r="AP767" s="2322"/>
      <c r="AQ767" s="2322"/>
      <c r="AR767" s="2322"/>
      <c r="AS767" s="2322"/>
      <c r="AT767" s="2322"/>
      <c r="AU767" s="2322"/>
      <c r="AV767" s="2322"/>
      <c r="AW767" s="2322"/>
      <c r="AX767" s="2322"/>
      <c r="AY767" s="2322"/>
      <c r="AZ767" s="2322"/>
      <c r="BA767" s="2322"/>
      <c r="BB767" s="2322"/>
      <c r="BC767" s="910"/>
      <c r="BD767" s="718"/>
      <c r="BE767" s="716"/>
      <c r="BF767" s="716"/>
      <c r="BG767" s="716"/>
    </row>
    <row r="768" spans="1:59" ht="27" customHeight="1">
      <c r="B768" s="904"/>
      <c r="C768" s="2320"/>
      <c r="D768" s="2320"/>
      <c r="E768" s="2320"/>
      <c r="F768" s="2320"/>
      <c r="G768" s="2320"/>
      <c r="H768" s="2320"/>
      <c r="I768" s="2320"/>
      <c r="J768" s="2320"/>
      <c r="K768" s="2320"/>
      <c r="L768" s="2320"/>
      <c r="M768" s="2320"/>
      <c r="N768" s="2321"/>
      <c r="O768" s="905"/>
      <c r="P768" s="906"/>
      <c r="Q768" s="906"/>
      <c r="R768" s="906"/>
      <c r="S768" s="906"/>
      <c r="T768" s="907"/>
      <c r="U768" s="2322"/>
      <c r="V768" s="2322"/>
      <c r="W768" s="2322"/>
      <c r="X768" s="2322"/>
      <c r="Y768" s="2322"/>
      <c r="Z768" s="2322"/>
      <c r="AA768" s="2322"/>
      <c r="AB768" s="2322"/>
      <c r="AC768" s="2322"/>
      <c r="AD768" s="2322"/>
      <c r="AE768" s="2322"/>
      <c r="AF768" s="2322"/>
      <c r="AG768" s="2322"/>
      <c r="AH768" s="2322"/>
      <c r="AI768" s="2322"/>
      <c r="AJ768" s="2322"/>
      <c r="AK768" s="908"/>
      <c r="AL768" s="909"/>
      <c r="AM768" s="2322"/>
      <c r="AN768" s="2322"/>
      <c r="AO768" s="2322"/>
      <c r="AP768" s="2322"/>
      <c r="AQ768" s="2322"/>
      <c r="AR768" s="2322"/>
      <c r="AS768" s="2322"/>
      <c r="AT768" s="2322"/>
      <c r="AU768" s="2322"/>
      <c r="AV768" s="2322"/>
      <c r="AW768" s="2322"/>
      <c r="AX768" s="2322"/>
      <c r="AY768" s="2322"/>
      <c r="AZ768" s="2322"/>
      <c r="BA768" s="2322"/>
      <c r="BB768" s="2322"/>
      <c r="BC768" s="910"/>
      <c r="BD768" s="718"/>
      <c r="BE768" s="716"/>
      <c r="BF768" s="716"/>
      <c r="BG768" s="716"/>
    </row>
    <row r="769" spans="1:90" ht="27" customHeight="1">
      <c r="B769" s="904"/>
      <c r="C769" s="2320"/>
      <c r="D769" s="2320"/>
      <c r="E769" s="2320"/>
      <c r="F769" s="2320"/>
      <c r="G769" s="2320"/>
      <c r="H769" s="2320"/>
      <c r="I769" s="2320"/>
      <c r="J769" s="2320"/>
      <c r="K769" s="2320"/>
      <c r="L769" s="2320"/>
      <c r="M769" s="2320"/>
      <c r="N769" s="2321"/>
      <c r="O769" s="905"/>
      <c r="P769" s="906"/>
      <c r="Q769" s="906"/>
      <c r="R769" s="906"/>
      <c r="S769" s="906"/>
      <c r="T769" s="907"/>
      <c r="U769" s="2322"/>
      <c r="V769" s="2322"/>
      <c r="W769" s="2322"/>
      <c r="X769" s="2322"/>
      <c r="Y769" s="2322"/>
      <c r="Z769" s="2322"/>
      <c r="AA769" s="2322"/>
      <c r="AB769" s="2322"/>
      <c r="AC769" s="2322"/>
      <c r="AD769" s="2322"/>
      <c r="AE769" s="2322"/>
      <c r="AF769" s="2322"/>
      <c r="AG769" s="2322"/>
      <c r="AH769" s="2322"/>
      <c r="AI769" s="2322"/>
      <c r="AJ769" s="2322"/>
      <c r="AK769" s="908"/>
      <c r="AL769" s="909"/>
      <c r="AM769" s="2322"/>
      <c r="AN769" s="2322"/>
      <c r="AO769" s="2322"/>
      <c r="AP769" s="2322"/>
      <c r="AQ769" s="2322"/>
      <c r="AR769" s="2322"/>
      <c r="AS769" s="2322"/>
      <c r="AT769" s="2322"/>
      <c r="AU769" s="2322"/>
      <c r="AV769" s="2322"/>
      <c r="AW769" s="2322"/>
      <c r="AX769" s="2322"/>
      <c r="AY769" s="2322"/>
      <c r="AZ769" s="2322"/>
      <c r="BA769" s="2322"/>
      <c r="BB769" s="2322"/>
      <c r="BC769" s="910"/>
      <c r="BD769" s="718"/>
      <c r="BE769" s="716"/>
      <c r="BF769" s="716"/>
      <c r="BG769" s="716"/>
    </row>
    <row r="770" spans="1:90" ht="27" customHeight="1">
      <c r="B770" s="904"/>
      <c r="C770" s="2320"/>
      <c r="D770" s="2320"/>
      <c r="E770" s="2320"/>
      <c r="F770" s="2320"/>
      <c r="G770" s="2320"/>
      <c r="H770" s="2320"/>
      <c r="I770" s="2320"/>
      <c r="J770" s="2320"/>
      <c r="K770" s="2320"/>
      <c r="L770" s="2320"/>
      <c r="M770" s="2320"/>
      <c r="N770" s="2321"/>
      <c r="O770" s="905"/>
      <c r="P770" s="906"/>
      <c r="Q770" s="906"/>
      <c r="R770" s="906"/>
      <c r="S770" s="906"/>
      <c r="T770" s="907"/>
      <c r="U770" s="2322"/>
      <c r="V770" s="2322"/>
      <c r="W770" s="2322"/>
      <c r="X770" s="2322"/>
      <c r="Y770" s="2322"/>
      <c r="Z770" s="2322"/>
      <c r="AA770" s="2322"/>
      <c r="AB770" s="2322"/>
      <c r="AC770" s="2322"/>
      <c r="AD770" s="2322"/>
      <c r="AE770" s="2322"/>
      <c r="AF770" s="2322"/>
      <c r="AG770" s="2322"/>
      <c r="AH770" s="2322"/>
      <c r="AI770" s="2322"/>
      <c r="AJ770" s="2322"/>
      <c r="AK770" s="908"/>
      <c r="AL770" s="909"/>
      <c r="AM770" s="2322"/>
      <c r="AN770" s="2322"/>
      <c r="AO770" s="2322"/>
      <c r="AP770" s="2322"/>
      <c r="AQ770" s="2322"/>
      <c r="AR770" s="2322"/>
      <c r="AS770" s="2322"/>
      <c r="AT770" s="2322"/>
      <c r="AU770" s="2322"/>
      <c r="AV770" s="2322"/>
      <c r="AW770" s="2322"/>
      <c r="AX770" s="2322"/>
      <c r="AY770" s="2322"/>
      <c r="AZ770" s="2322"/>
      <c r="BA770" s="2322"/>
      <c r="BB770" s="2322"/>
      <c r="BC770" s="910"/>
      <c r="BD770" s="718"/>
      <c r="BE770" s="716"/>
      <c r="BF770" s="716"/>
      <c r="BG770" s="716"/>
    </row>
    <row r="771" spans="1:90" ht="27" customHeight="1">
      <c r="B771" s="904"/>
      <c r="C771" s="2320"/>
      <c r="D771" s="2320"/>
      <c r="E771" s="2320"/>
      <c r="F771" s="2320"/>
      <c r="G771" s="2320"/>
      <c r="H771" s="2320"/>
      <c r="I771" s="2320"/>
      <c r="J771" s="2320"/>
      <c r="K771" s="2320"/>
      <c r="L771" s="2320"/>
      <c r="M771" s="2320"/>
      <c r="N771" s="2321"/>
      <c r="O771" s="905"/>
      <c r="P771" s="906"/>
      <c r="Q771" s="906"/>
      <c r="R771" s="906"/>
      <c r="S771" s="906"/>
      <c r="T771" s="907"/>
      <c r="U771" s="2322"/>
      <c r="V771" s="2322"/>
      <c r="W771" s="2322"/>
      <c r="X771" s="2322"/>
      <c r="Y771" s="2322"/>
      <c r="Z771" s="2322"/>
      <c r="AA771" s="2322"/>
      <c r="AB771" s="2322"/>
      <c r="AC771" s="2322"/>
      <c r="AD771" s="2322"/>
      <c r="AE771" s="2322"/>
      <c r="AF771" s="2322"/>
      <c r="AG771" s="2322"/>
      <c r="AH771" s="2322"/>
      <c r="AI771" s="2322"/>
      <c r="AJ771" s="2322"/>
      <c r="AK771" s="908"/>
      <c r="AL771" s="909"/>
      <c r="AM771" s="2322"/>
      <c r="AN771" s="2322"/>
      <c r="AO771" s="2322"/>
      <c r="AP771" s="2322"/>
      <c r="AQ771" s="2322"/>
      <c r="AR771" s="2322"/>
      <c r="AS771" s="2322"/>
      <c r="AT771" s="2322"/>
      <c r="AU771" s="2322"/>
      <c r="AV771" s="2322"/>
      <c r="AW771" s="2322"/>
      <c r="AX771" s="2322"/>
      <c r="AY771" s="2322"/>
      <c r="AZ771" s="2322"/>
      <c r="BA771" s="2322"/>
      <c r="BB771" s="2322"/>
      <c r="BC771" s="910"/>
      <c r="BD771" s="718"/>
      <c r="BE771" s="716"/>
      <c r="BF771" s="716"/>
      <c r="BG771" s="716"/>
    </row>
    <row r="772" spans="1:90" ht="27" customHeight="1">
      <c r="B772" s="904"/>
      <c r="C772" s="2320"/>
      <c r="D772" s="2320"/>
      <c r="E772" s="2320"/>
      <c r="F772" s="2320"/>
      <c r="G772" s="2320"/>
      <c r="H772" s="2320"/>
      <c r="I772" s="2320"/>
      <c r="J772" s="2320"/>
      <c r="K772" s="2320"/>
      <c r="L772" s="2320"/>
      <c r="M772" s="2320"/>
      <c r="N772" s="2321"/>
      <c r="O772" s="905"/>
      <c r="P772" s="906"/>
      <c r="Q772" s="906"/>
      <c r="R772" s="906"/>
      <c r="S772" s="906"/>
      <c r="T772" s="907"/>
      <c r="U772" s="2322"/>
      <c r="V772" s="2322"/>
      <c r="W772" s="2322"/>
      <c r="X772" s="2322"/>
      <c r="Y772" s="2322"/>
      <c r="Z772" s="2322"/>
      <c r="AA772" s="2322"/>
      <c r="AB772" s="2322"/>
      <c r="AC772" s="2322"/>
      <c r="AD772" s="2322"/>
      <c r="AE772" s="2322"/>
      <c r="AF772" s="2322"/>
      <c r="AG772" s="2322"/>
      <c r="AH772" s="2322"/>
      <c r="AI772" s="2322"/>
      <c r="AJ772" s="2322"/>
      <c r="AK772" s="908"/>
      <c r="AL772" s="909"/>
      <c r="AM772" s="2322"/>
      <c r="AN772" s="2322"/>
      <c r="AO772" s="2322"/>
      <c r="AP772" s="2322"/>
      <c r="AQ772" s="2322"/>
      <c r="AR772" s="2322"/>
      <c r="AS772" s="2322"/>
      <c r="AT772" s="2322"/>
      <c r="AU772" s="2322"/>
      <c r="AV772" s="2322"/>
      <c r="AW772" s="2322"/>
      <c r="AX772" s="2322"/>
      <c r="AY772" s="2322"/>
      <c r="AZ772" s="2322"/>
      <c r="BA772" s="2322"/>
      <c r="BB772" s="2322"/>
      <c r="BC772" s="910"/>
      <c r="BD772" s="718"/>
      <c r="BE772" s="716"/>
      <c r="BF772" s="716"/>
      <c r="BG772" s="716"/>
    </row>
    <row r="773" spans="1:90" ht="27" customHeight="1">
      <c r="B773" s="911"/>
      <c r="C773" s="2320"/>
      <c r="D773" s="2320"/>
      <c r="E773" s="2320"/>
      <c r="F773" s="2320"/>
      <c r="G773" s="2320"/>
      <c r="H773" s="2320"/>
      <c r="I773" s="2320"/>
      <c r="J773" s="2320"/>
      <c r="K773" s="2320"/>
      <c r="L773" s="2320"/>
      <c r="M773" s="2320"/>
      <c r="N773" s="2321"/>
      <c r="O773" s="912"/>
      <c r="P773" s="913"/>
      <c r="Q773" s="913"/>
      <c r="R773" s="913"/>
      <c r="S773" s="913"/>
      <c r="T773" s="914"/>
      <c r="U773" s="2361"/>
      <c r="V773" s="2361"/>
      <c r="W773" s="2361"/>
      <c r="X773" s="2361"/>
      <c r="Y773" s="2361"/>
      <c r="Z773" s="2361"/>
      <c r="AA773" s="2361"/>
      <c r="AB773" s="2361"/>
      <c r="AC773" s="2361"/>
      <c r="AD773" s="2361"/>
      <c r="AE773" s="2361"/>
      <c r="AF773" s="2361"/>
      <c r="AG773" s="2361"/>
      <c r="AH773" s="2361"/>
      <c r="AI773" s="2361"/>
      <c r="AJ773" s="2361"/>
      <c r="AK773" s="915"/>
      <c r="AL773" s="916"/>
      <c r="AM773" s="2361"/>
      <c r="AN773" s="2361"/>
      <c r="AO773" s="2361"/>
      <c r="AP773" s="2361"/>
      <c r="AQ773" s="2361"/>
      <c r="AR773" s="2361"/>
      <c r="AS773" s="2361"/>
      <c r="AT773" s="2361"/>
      <c r="AU773" s="2361"/>
      <c r="AV773" s="2361"/>
      <c r="AW773" s="2361"/>
      <c r="AX773" s="2361"/>
      <c r="AY773" s="2361"/>
      <c r="AZ773" s="2361"/>
      <c r="BA773" s="2361"/>
      <c r="BB773" s="2361"/>
      <c r="BC773" s="917"/>
      <c r="BD773" s="718"/>
      <c r="BE773" s="716"/>
      <c r="BF773" s="716"/>
      <c r="BG773" s="716"/>
    </row>
    <row r="774" spans="1:90" ht="27" customHeight="1" thickBot="1">
      <c r="A774" s="617"/>
      <c r="B774" s="911"/>
      <c r="C774" s="2362"/>
      <c r="D774" s="2362"/>
      <c r="E774" s="2362"/>
      <c r="F774" s="2362"/>
      <c r="G774" s="2362"/>
      <c r="H774" s="2362"/>
      <c r="I774" s="2362"/>
      <c r="J774" s="2362"/>
      <c r="K774" s="2362"/>
      <c r="L774" s="2362"/>
      <c r="M774" s="2362"/>
      <c r="N774" s="2363"/>
      <c r="O774" s="912"/>
      <c r="P774" s="913"/>
      <c r="Q774" s="913"/>
      <c r="R774" s="913"/>
      <c r="S774" s="913"/>
      <c r="T774" s="914"/>
      <c r="U774" s="2361"/>
      <c r="V774" s="2361"/>
      <c r="W774" s="2361"/>
      <c r="X774" s="2361"/>
      <c r="Y774" s="2361"/>
      <c r="Z774" s="2361"/>
      <c r="AA774" s="2361"/>
      <c r="AB774" s="2361"/>
      <c r="AC774" s="2361"/>
      <c r="AD774" s="2361"/>
      <c r="AE774" s="2361"/>
      <c r="AF774" s="2361"/>
      <c r="AG774" s="2361"/>
      <c r="AH774" s="2361"/>
      <c r="AI774" s="2361"/>
      <c r="AJ774" s="2361"/>
      <c r="AK774" s="915"/>
      <c r="AL774" s="916"/>
      <c r="AM774" s="2361"/>
      <c r="AN774" s="2361"/>
      <c r="AO774" s="2361"/>
      <c r="AP774" s="2361"/>
      <c r="AQ774" s="2361"/>
      <c r="AR774" s="2361"/>
      <c r="AS774" s="2361"/>
      <c r="AT774" s="2361"/>
      <c r="AU774" s="2361"/>
      <c r="AV774" s="2361"/>
      <c r="AW774" s="2361"/>
      <c r="AX774" s="2361"/>
      <c r="AY774" s="2361"/>
      <c r="AZ774" s="2361"/>
      <c r="BA774" s="2361"/>
      <c r="BB774" s="2361"/>
      <c r="BC774" s="917"/>
      <c r="BD774" s="718"/>
      <c r="BE774" s="716"/>
      <c r="BF774" s="716"/>
      <c r="BG774" s="716"/>
    </row>
    <row r="775" spans="1:90" ht="27" customHeight="1">
      <c r="B775" s="918"/>
      <c r="C775" s="919"/>
      <c r="D775" s="919"/>
      <c r="E775" s="919"/>
      <c r="F775" s="919"/>
      <c r="G775" s="919"/>
      <c r="H775" s="919"/>
      <c r="I775" s="919"/>
      <c r="J775" s="919"/>
      <c r="K775" s="919"/>
      <c r="L775" s="919"/>
      <c r="M775" s="919"/>
      <c r="N775" s="919"/>
      <c r="O775" s="920"/>
      <c r="P775" s="921"/>
      <c r="Q775" s="921"/>
      <c r="R775" s="921"/>
      <c r="S775" s="921"/>
      <c r="T775" s="853"/>
      <c r="U775" s="922"/>
      <c r="V775" s="922"/>
      <c r="W775" s="922"/>
      <c r="X775" s="922"/>
      <c r="Y775" s="922"/>
      <c r="Z775" s="922"/>
      <c r="AA775" s="922"/>
      <c r="AB775" s="922"/>
      <c r="AC775" s="922"/>
      <c r="AD775" s="922"/>
      <c r="AE775" s="922"/>
      <c r="AF775" s="922"/>
      <c r="AG775" s="922"/>
      <c r="AH775" s="922"/>
      <c r="AI775" s="922"/>
      <c r="AJ775" s="922"/>
      <c r="AK775" s="923"/>
      <c r="AL775" s="918"/>
      <c r="AM775" s="922"/>
      <c r="AN775" s="922"/>
      <c r="AO775" s="922"/>
      <c r="AP775" s="922"/>
      <c r="AQ775" s="922"/>
      <c r="AR775" s="922"/>
      <c r="AS775" s="922"/>
      <c r="AT775" s="922"/>
      <c r="AU775" s="922"/>
      <c r="AV775" s="922"/>
      <c r="AW775" s="922"/>
      <c r="AX775" s="922"/>
      <c r="AY775" s="922"/>
      <c r="AZ775" s="922"/>
      <c r="BA775" s="922"/>
      <c r="BB775" s="922"/>
      <c r="BC775" s="922"/>
      <c r="BD775" s="718"/>
      <c r="BE775" s="716"/>
      <c r="BF775" s="716"/>
      <c r="BG775" s="716"/>
    </row>
    <row r="776" spans="1:90" ht="24" customHeight="1">
      <c r="B776" s="158" t="s">
        <v>54</v>
      </c>
      <c r="C776" s="158"/>
      <c r="D776" s="158"/>
      <c r="E776" s="158" t="s">
        <v>66</v>
      </c>
      <c r="F776" s="159"/>
      <c r="G776" s="159"/>
      <c r="H776" s="159"/>
      <c r="I776" s="159"/>
      <c r="J776" s="159"/>
      <c r="K776" s="159"/>
      <c r="L776" s="159"/>
      <c r="M776" s="159"/>
      <c r="N776" s="159"/>
      <c r="O776" s="159"/>
      <c r="P776" s="159"/>
      <c r="Q776" s="159"/>
      <c r="R776" s="159"/>
      <c r="S776" s="159"/>
      <c r="T776" s="159"/>
      <c r="U776" s="159"/>
      <c r="V776" s="159"/>
      <c r="W776" s="159"/>
      <c r="X776" s="159"/>
      <c r="Y776" s="159"/>
      <c r="Z776" s="159"/>
      <c r="AA776" s="159"/>
      <c r="AB776" s="159"/>
      <c r="AC776" s="159"/>
      <c r="AD776" s="159"/>
      <c r="AE776" s="159"/>
      <c r="AF776" s="159"/>
      <c r="AG776" s="159"/>
      <c r="AH776" s="159"/>
      <c r="AI776" s="159"/>
      <c r="AJ776" s="159"/>
      <c r="AK776" s="159"/>
      <c r="AL776" s="159"/>
      <c r="AM776" s="159"/>
      <c r="AN776" s="159"/>
      <c r="AO776" s="159"/>
      <c r="AP776" s="719"/>
      <c r="AQ776" s="719"/>
      <c r="AR776" s="719"/>
      <c r="AS776" s="719"/>
      <c r="AT776" s="719"/>
      <c r="AU776" s="719"/>
      <c r="AV776" s="719"/>
      <c r="AW776" s="719"/>
      <c r="AX776" s="719"/>
      <c r="AY776" s="719"/>
      <c r="AZ776" s="719"/>
      <c r="BA776" s="718"/>
      <c r="BB776" s="718"/>
      <c r="BC776" s="718"/>
      <c r="BD776" s="718"/>
      <c r="BE776" s="716"/>
      <c r="BF776" s="716"/>
      <c r="BG776" s="716"/>
    </row>
    <row r="777" spans="1:90" ht="24" customHeight="1">
      <c r="B777" s="200"/>
      <c r="C777" s="158"/>
      <c r="D777" s="158" t="s">
        <v>7180</v>
      </c>
      <c r="E777" s="159"/>
      <c r="F777" s="159"/>
      <c r="G777" s="159"/>
      <c r="H777" s="159"/>
      <c r="I777" s="159"/>
      <c r="J777" s="159"/>
      <c r="K777" s="159"/>
      <c r="L777" s="159"/>
      <c r="M777" s="159"/>
      <c r="N777" s="159"/>
      <c r="O777" s="159"/>
      <c r="P777" s="159"/>
      <c r="Q777" s="159"/>
      <c r="R777" s="159"/>
      <c r="S777" s="159"/>
      <c r="T777" s="159"/>
      <c r="U777" s="159"/>
      <c r="V777" s="159"/>
      <c r="W777" s="159"/>
      <c r="X777" s="159"/>
      <c r="Y777" s="159"/>
      <c r="Z777" s="159"/>
      <c r="AA777" s="159"/>
      <c r="AB777" s="159"/>
      <c r="AC777" s="159"/>
      <c r="AD777" s="159"/>
      <c r="AE777" s="159"/>
      <c r="AF777" s="159"/>
      <c r="AG777" s="159"/>
      <c r="AH777" s="159"/>
      <c r="AI777" s="159"/>
      <c r="AJ777" s="159"/>
      <c r="AK777" s="159"/>
      <c r="AL777" s="159"/>
      <c r="AM777" s="159"/>
      <c r="AN777" s="159"/>
      <c r="AO777" s="159"/>
      <c r="AP777" s="719"/>
      <c r="AQ777" s="719"/>
      <c r="AR777" s="719"/>
      <c r="AS777" s="719"/>
      <c r="AT777" s="719"/>
      <c r="AU777" s="719"/>
      <c r="AV777" s="719"/>
      <c r="AW777" s="719"/>
      <c r="AX777" s="719"/>
      <c r="AY777" s="719"/>
      <c r="AZ777" s="719"/>
      <c r="BA777" s="718"/>
      <c r="BB777" s="718"/>
      <c r="BC777" s="718"/>
      <c r="BD777" s="718"/>
      <c r="BE777" s="716"/>
      <c r="BF777" s="716"/>
      <c r="BG777" s="716"/>
    </row>
    <row r="778" spans="1:90" ht="24" customHeight="1">
      <c r="B778" s="200"/>
      <c r="C778" s="158"/>
      <c r="D778" s="158" t="s">
        <v>67</v>
      </c>
      <c r="E778" s="159"/>
      <c r="F778" s="159"/>
      <c r="G778" s="159"/>
      <c r="H778" s="159"/>
      <c r="I778" s="159"/>
      <c r="J778" s="159"/>
      <c r="K778" s="159"/>
      <c r="L778" s="159"/>
      <c r="M778" s="159"/>
      <c r="N778" s="159"/>
      <c r="O778" s="159"/>
      <c r="P778" s="159"/>
      <c r="Q778" s="159"/>
      <c r="R778" s="159"/>
      <c r="S778" s="159"/>
      <c r="T778" s="159"/>
      <c r="U778" s="159"/>
      <c r="V778" s="159"/>
      <c r="W778" s="159"/>
      <c r="X778" s="159"/>
      <c r="Y778" s="159"/>
      <c r="Z778" s="159"/>
      <c r="AA778" s="159"/>
      <c r="AB778" s="159"/>
      <c r="AC778" s="159"/>
      <c r="AD778" s="159"/>
      <c r="AE778" s="159"/>
      <c r="AF778" s="159"/>
      <c r="AG778" s="159"/>
      <c r="AH778" s="159"/>
      <c r="AI778" s="159"/>
      <c r="AJ778" s="159"/>
      <c r="AK778" s="159"/>
      <c r="AL778" s="159"/>
      <c r="AM778" s="159"/>
      <c r="AN778" s="159"/>
      <c r="AO778" s="159"/>
      <c r="AP778" s="719"/>
      <c r="AQ778" s="719"/>
      <c r="AR778" s="719"/>
      <c r="AS778" s="719"/>
      <c r="AT778" s="719"/>
      <c r="AU778" s="719"/>
      <c r="AV778" s="719"/>
      <c r="AW778" s="719"/>
      <c r="AX778" s="719"/>
      <c r="AY778" s="719"/>
      <c r="AZ778" s="719"/>
      <c r="BA778" s="718"/>
      <c r="BB778" s="718"/>
      <c r="BC778" s="718"/>
      <c r="BD778" s="718"/>
      <c r="BE778" s="716"/>
      <c r="BF778" s="716"/>
      <c r="BG778" s="716"/>
    </row>
    <row r="779" spans="1:90" ht="27" customHeight="1">
      <c r="B779" s="720"/>
      <c r="C779" s="159"/>
      <c r="D779" s="159"/>
      <c r="E779" s="159"/>
      <c r="F779" s="159"/>
      <c r="G779" s="159"/>
      <c r="H779" s="159"/>
      <c r="I779" s="159"/>
      <c r="J779" s="159"/>
      <c r="K779" s="159"/>
      <c r="L779" s="159"/>
      <c r="M779" s="159"/>
      <c r="N779" s="159"/>
      <c r="O779" s="159"/>
      <c r="P779" s="159"/>
      <c r="Q779" s="159"/>
      <c r="R779" s="159"/>
      <c r="S779" s="159"/>
      <c r="T779" s="159"/>
      <c r="U779" s="159"/>
      <c r="V779" s="159"/>
      <c r="W779" s="159"/>
      <c r="X779" s="159"/>
      <c r="Y779" s="159"/>
      <c r="Z779" s="159"/>
      <c r="AA779" s="159"/>
      <c r="AB779" s="159"/>
      <c r="AC779" s="159"/>
      <c r="AD779" s="159"/>
      <c r="AE779" s="159"/>
      <c r="AF779" s="159"/>
      <c r="AG779" s="159"/>
      <c r="AH779" s="159"/>
      <c r="AI779" s="159"/>
      <c r="AJ779" s="159"/>
      <c r="AK779" s="159"/>
      <c r="AL779" s="159"/>
      <c r="AM779" s="159"/>
      <c r="AN779" s="159"/>
      <c r="AO779" s="159"/>
      <c r="AP779" s="719"/>
      <c r="AQ779" s="719"/>
      <c r="AR779" s="719"/>
      <c r="AS779" s="719"/>
      <c r="AT779" s="719"/>
      <c r="AU779" s="719"/>
      <c r="AV779" s="719"/>
      <c r="AW779" s="719"/>
      <c r="AX779" s="719"/>
      <c r="AY779" s="719"/>
      <c r="AZ779" s="719"/>
      <c r="BA779" s="718"/>
      <c r="BB779" s="718"/>
      <c r="BC779" s="718"/>
      <c r="BD779" s="718"/>
      <c r="BE779" s="716"/>
      <c r="BF779" s="716"/>
      <c r="BG779" s="716"/>
    </row>
    <row r="780" spans="1:90" ht="27" customHeight="1">
      <c r="B780" s="149" t="s">
        <v>7181</v>
      </c>
      <c r="C780" s="159"/>
      <c r="D780" s="159"/>
      <c r="E780" s="159"/>
      <c r="F780" s="159"/>
      <c r="G780" s="159"/>
      <c r="H780" s="159"/>
      <c r="I780" s="159"/>
      <c r="J780" s="159"/>
      <c r="K780" s="159"/>
      <c r="L780" s="159"/>
      <c r="M780" s="159"/>
      <c r="N780" s="159"/>
      <c r="O780" s="159"/>
      <c r="P780" s="159"/>
      <c r="Q780" s="159"/>
      <c r="R780" s="159"/>
      <c r="S780" s="159"/>
      <c r="T780" s="159"/>
      <c r="U780" s="159"/>
      <c r="V780" s="159"/>
      <c r="W780" s="159"/>
      <c r="X780" s="159"/>
      <c r="Y780" s="159"/>
      <c r="Z780" s="159"/>
      <c r="AA780" s="159"/>
      <c r="AB780" s="159"/>
      <c r="AC780" s="159"/>
      <c r="AD780" s="159"/>
      <c r="AE780" s="159"/>
      <c r="AF780" s="159"/>
      <c r="AG780" s="159"/>
      <c r="AH780" s="159"/>
      <c r="AI780" s="159"/>
      <c r="AJ780" s="159"/>
      <c r="AK780" s="159"/>
      <c r="AL780" s="159"/>
      <c r="AM780" s="159"/>
      <c r="AN780" s="159"/>
      <c r="AO780" s="159"/>
      <c r="AP780" s="719"/>
      <c r="AQ780" s="719"/>
      <c r="AR780" s="719"/>
      <c r="AS780" s="719"/>
      <c r="AT780" s="719"/>
      <c r="AU780" s="719"/>
      <c r="AV780" s="719"/>
      <c r="AW780" s="719"/>
      <c r="AX780" s="719"/>
      <c r="AY780" s="719"/>
      <c r="AZ780" s="719"/>
      <c r="BA780" s="718"/>
      <c r="BB780" s="718"/>
      <c r="BC780" s="718"/>
      <c r="BD780" s="718"/>
      <c r="BE780" s="716"/>
      <c r="BF780" s="716"/>
      <c r="BG780" s="716"/>
    </row>
    <row r="781" spans="1:90" ht="27" customHeight="1" thickBot="1">
      <c r="B781" s="158" t="s">
        <v>7182</v>
      </c>
      <c r="C781" s="159"/>
      <c r="D781" s="159"/>
      <c r="E781" s="159"/>
      <c r="F781" s="159"/>
      <c r="G781" s="159"/>
      <c r="H781" s="159"/>
      <c r="I781" s="159"/>
      <c r="J781" s="159"/>
      <c r="K781" s="159"/>
      <c r="L781" s="159"/>
      <c r="M781" s="159"/>
      <c r="N781" s="159"/>
      <c r="O781" s="159"/>
      <c r="P781" s="159"/>
      <c r="Q781" s="159"/>
      <c r="R781" s="159"/>
      <c r="S781" s="159"/>
      <c r="T781" s="159"/>
      <c r="U781" s="159"/>
      <c r="V781" s="159"/>
      <c r="W781" s="159"/>
      <c r="X781" s="159"/>
      <c r="Y781" s="159"/>
      <c r="Z781" s="159"/>
      <c r="AA781" s="159"/>
      <c r="AB781" s="159"/>
      <c r="AC781" s="159"/>
      <c r="AD781" s="159"/>
      <c r="AE781" s="159"/>
      <c r="AF781" s="159"/>
      <c r="AG781" s="159"/>
      <c r="AH781" s="159"/>
      <c r="AI781" s="159"/>
      <c r="AJ781" s="159"/>
      <c r="AK781" s="159"/>
      <c r="AL781" s="159"/>
      <c r="AM781" s="159"/>
      <c r="AN781" s="159"/>
      <c r="AO781" s="159"/>
      <c r="AP781" s="719"/>
      <c r="AQ781" s="719"/>
      <c r="AR781" s="719"/>
      <c r="AS781" s="719"/>
      <c r="AT781" s="719"/>
      <c r="AU781" s="719"/>
      <c r="AV781" s="719"/>
      <c r="AW781" s="719"/>
      <c r="AX781" s="719"/>
      <c r="AY781" s="719"/>
      <c r="AZ781" s="719"/>
      <c r="BA781" s="718"/>
      <c r="BB781" s="718"/>
      <c r="BC781" s="718"/>
      <c r="BD781" s="718"/>
      <c r="BE781" s="716"/>
      <c r="BF781" s="716"/>
      <c r="BG781" s="716"/>
    </row>
    <row r="782" spans="1:90" ht="27" customHeight="1" thickBot="1">
      <c r="B782" s="891" t="s">
        <v>63</v>
      </c>
      <c r="C782" s="892"/>
      <c r="D782" s="892"/>
      <c r="E782" s="892"/>
      <c r="F782" s="892"/>
      <c r="G782" s="892"/>
      <c r="H782" s="892"/>
      <c r="I782" s="892"/>
      <c r="J782" s="892"/>
      <c r="K782" s="892"/>
      <c r="L782" s="892"/>
      <c r="M782" s="892"/>
      <c r="N782" s="892"/>
      <c r="O782" s="893"/>
      <c r="P782" s="893"/>
      <c r="Q782" s="893"/>
      <c r="R782" s="893"/>
      <c r="S782" s="893"/>
      <c r="T782" s="894" t="s">
        <v>64</v>
      </c>
      <c r="U782" s="893"/>
      <c r="V782" s="893"/>
      <c r="W782" s="893"/>
      <c r="X782" s="893"/>
      <c r="Y782" s="893"/>
      <c r="Z782" s="893"/>
      <c r="AA782" s="893"/>
      <c r="AB782" s="893"/>
      <c r="AC782" s="893"/>
      <c r="AD782" s="893"/>
      <c r="AE782" s="893"/>
      <c r="AF782" s="893"/>
      <c r="AG782" s="893"/>
      <c r="AH782" s="893"/>
      <c r="AI782" s="893"/>
      <c r="AJ782" s="893"/>
      <c r="AK782" s="893"/>
      <c r="AL782" s="894" t="s">
        <v>65</v>
      </c>
      <c r="AM782" s="893"/>
      <c r="AN782" s="893"/>
      <c r="AO782" s="893"/>
      <c r="AP782" s="895"/>
      <c r="AQ782" s="895"/>
      <c r="AR782" s="895"/>
      <c r="AS782" s="895"/>
      <c r="AT782" s="895"/>
      <c r="AU782" s="895"/>
      <c r="AV782" s="895"/>
      <c r="AW782" s="895"/>
      <c r="AX782" s="895"/>
      <c r="AY782" s="895"/>
      <c r="AZ782" s="895"/>
      <c r="BA782" s="896"/>
      <c r="BB782" s="896"/>
      <c r="BC782" s="897"/>
      <c r="BD782" s="718"/>
      <c r="BE782" s="716"/>
      <c r="BF782" s="716"/>
      <c r="BG782" s="716"/>
      <c r="CA782" s="155" t="s">
        <v>7195</v>
      </c>
      <c r="CK782" s="615" t="s">
        <v>7230</v>
      </c>
      <c r="CL782" s="47" t="s">
        <v>7231</v>
      </c>
    </row>
    <row r="783" spans="1:90" ht="27" customHeight="1" thickTop="1">
      <c r="B783" s="898"/>
      <c r="C783" s="2332">
        <v>6.54E-2</v>
      </c>
      <c r="D783" s="2332"/>
      <c r="E783" s="2332"/>
      <c r="F783" s="2332"/>
      <c r="G783" s="2332"/>
      <c r="H783" s="2332"/>
      <c r="I783" s="2332"/>
      <c r="J783" s="2332"/>
      <c r="K783" s="2332"/>
      <c r="L783" s="2332"/>
      <c r="M783" s="2332"/>
      <c r="N783" s="2333"/>
      <c r="O783" s="899" t="s">
        <v>7183</v>
      </c>
      <c r="P783" s="899"/>
      <c r="Q783" s="899"/>
      <c r="R783" s="899"/>
      <c r="S783" s="899"/>
      <c r="T783" s="900"/>
      <c r="U783" s="2334" t="s">
        <v>7259</v>
      </c>
      <c r="V783" s="2334"/>
      <c r="W783" s="2334"/>
      <c r="X783" s="2334"/>
      <c r="Y783" s="2334"/>
      <c r="Z783" s="2334"/>
      <c r="AA783" s="2334"/>
      <c r="AB783" s="2334"/>
      <c r="AC783" s="2334"/>
      <c r="AD783" s="2334"/>
      <c r="AE783" s="2334"/>
      <c r="AF783" s="2334"/>
      <c r="AG783" s="2334"/>
      <c r="AH783" s="2334"/>
      <c r="AI783" s="2334"/>
      <c r="AJ783" s="2334"/>
      <c r="AK783" s="901"/>
      <c r="AL783" s="902"/>
      <c r="AM783" s="2334" t="s">
        <v>7260</v>
      </c>
      <c r="AN783" s="2334"/>
      <c r="AO783" s="2334"/>
      <c r="AP783" s="2334"/>
      <c r="AQ783" s="2334"/>
      <c r="AR783" s="2334"/>
      <c r="AS783" s="2334"/>
      <c r="AT783" s="2334"/>
      <c r="AU783" s="2334"/>
      <c r="AV783" s="2334"/>
      <c r="AW783" s="2334"/>
      <c r="AX783" s="2334"/>
      <c r="AY783" s="2334"/>
      <c r="AZ783" s="2334"/>
      <c r="BA783" s="2334"/>
      <c r="BB783" s="2334"/>
      <c r="BC783" s="903"/>
      <c r="BD783" s="718"/>
      <c r="BE783" s="716"/>
      <c r="BF783" s="716"/>
      <c r="BG783" s="716"/>
      <c r="CK783" s="615" t="s">
        <v>7195</v>
      </c>
      <c r="CL783" s="615">
        <v>6.54E-2</v>
      </c>
    </row>
    <row r="784" spans="1:90" ht="27" customHeight="1">
      <c r="B784" s="904"/>
      <c r="C784" s="2320">
        <v>5.3199999999999997E-2</v>
      </c>
      <c r="D784" s="2320"/>
      <c r="E784" s="2320"/>
      <c r="F784" s="2320"/>
      <c r="G784" s="2320"/>
      <c r="H784" s="2320"/>
      <c r="I784" s="2320"/>
      <c r="J784" s="2320"/>
      <c r="K784" s="2320"/>
      <c r="L784" s="2320"/>
      <c r="M784" s="2320"/>
      <c r="N784" s="2321"/>
      <c r="O784" s="905"/>
      <c r="P784" s="906"/>
      <c r="Q784" s="906"/>
      <c r="R784" s="906"/>
      <c r="S784" s="906"/>
      <c r="T784" s="907"/>
      <c r="U784" s="2322" t="s">
        <v>7259</v>
      </c>
      <c r="V784" s="2322"/>
      <c r="W784" s="2322"/>
      <c r="X784" s="2322"/>
      <c r="Y784" s="2322"/>
      <c r="Z784" s="2322"/>
      <c r="AA784" s="2322"/>
      <c r="AB784" s="2322"/>
      <c r="AC784" s="2322"/>
      <c r="AD784" s="2322"/>
      <c r="AE784" s="2322"/>
      <c r="AF784" s="2322"/>
      <c r="AG784" s="2322"/>
      <c r="AH784" s="2322"/>
      <c r="AI784" s="2322"/>
      <c r="AJ784" s="2322"/>
      <c r="AK784" s="908"/>
      <c r="AL784" s="909"/>
      <c r="AM784" s="2322" t="s">
        <v>7260</v>
      </c>
      <c r="AN784" s="2322"/>
      <c r="AO784" s="2322"/>
      <c r="AP784" s="2322"/>
      <c r="AQ784" s="2322"/>
      <c r="AR784" s="2322"/>
      <c r="AS784" s="2322"/>
      <c r="AT784" s="2322"/>
      <c r="AU784" s="2322"/>
      <c r="AV784" s="2322"/>
      <c r="AW784" s="2322"/>
      <c r="AX784" s="2322"/>
      <c r="AY784" s="2322"/>
      <c r="AZ784" s="2322"/>
      <c r="BA784" s="2322"/>
      <c r="BB784" s="2322"/>
      <c r="BC784" s="910"/>
      <c r="BD784" s="718"/>
      <c r="BE784" s="716"/>
      <c r="BF784" s="716"/>
      <c r="BG784" s="716"/>
      <c r="CK784" s="615"/>
      <c r="CL784" s="615"/>
    </row>
    <row r="785" spans="1:90" ht="27" customHeight="1">
      <c r="B785" s="904"/>
      <c r="C785" s="2320">
        <v>5.3199999999999997E-2</v>
      </c>
      <c r="D785" s="2320"/>
      <c r="E785" s="2320"/>
      <c r="F785" s="2320"/>
      <c r="G785" s="2320"/>
      <c r="H785" s="2320"/>
      <c r="I785" s="2320"/>
      <c r="J785" s="2320"/>
      <c r="K785" s="2320"/>
      <c r="L785" s="2320"/>
      <c r="M785" s="2320"/>
      <c r="N785" s="2321"/>
      <c r="O785" s="905"/>
      <c r="P785" s="906"/>
      <c r="Q785" s="906"/>
      <c r="R785" s="906"/>
      <c r="S785" s="906"/>
      <c r="T785" s="907"/>
      <c r="U785" s="2322" t="s">
        <v>7259</v>
      </c>
      <c r="V785" s="2322"/>
      <c r="W785" s="2322"/>
      <c r="X785" s="2322"/>
      <c r="Y785" s="2322"/>
      <c r="Z785" s="2322"/>
      <c r="AA785" s="2322"/>
      <c r="AB785" s="2322"/>
      <c r="AC785" s="2322"/>
      <c r="AD785" s="2322"/>
      <c r="AE785" s="2322"/>
      <c r="AF785" s="2322"/>
      <c r="AG785" s="2322"/>
      <c r="AH785" s="2322"/>
      <c r="AI785" s="2322"/>
      <c r="AJ785" s="2322"/>
      <c r="AK785" s="908"/>
      <c r="AL785" s="909"/>
      <c r="AM785" s="2322" t="s">
        <v>7260</v>
      </c>
      <c r="AN785" s="2322"/>
      <c r="AO785" s="2322"/>
      <c r="AP785" s="2322"/>
      <c r="AQ785" s="2322"/>
      <c r="AR785" s="2322"/>
      <c r="AS785" s="2322"/>
      <c r="AT785" s="2322"/>
      <c r="AU785" s="2322"/>
      <c r="AV785" s="2322"/>
      <c r="AW785" s="2322"/>
      <c r="AX785" s="2322"/>
      <c r="AY785" s="2322"/>
      <c r="AZ785" s="2322"/>
      <c r="BA785" s="2322"/>
      <c r="BB785" s="2322"/>
      <c r="BC785" s="910"/>
      <c r="BD785" s="718"/>
      <c r="BE785" s="716"/>
      <c r="BF785" s="716"/>
      <c r="BG785" s="716"/>
      <c r="CK785" s="615"/>
      <c r="CL785" s="615">
        <v>5.3199999999999997E-2</v>
      </c>
    </row>
    <row r="786" spans="1:90" ht="27" customHeight="1">
      <c r="B786" s="904"/>
      <c r="C786" s="2320">
        <f>IF('STEP１（第１入力頁）'!$K88="","",'STEP１（第１入力頁）'!$K88)</f>
        <v>30</v>
      </c>
      <c r="D786" s="2320"/>
      <c r="E786" s="2320"/>
      <c r="F786" s="2320"/>
      <c r="G786" s="2320"/>
      <c r="H786" s="2320"/>
      <c r="I786" s="2320"/>
      <c r="J786" s="2320"/>
      <c r="K786" s="2320"/>
      <c r="L786" s="2320"/>
      <c r="M786" s="2320"/>
      <c r="N786" s="2321"/>
      <c r="O786" s="905"/>
      <c r="P786" s="906"/>
      <c r="Q786" s="906"/>
      <c r="R786" s="906"/>
      <c r="S786" s="906"/>
      <c r="T786" s="907"/>
      <c r="U786" s="2322" t="str">
        <f>IF('STEP１（第１入力頁）'!$K88="","",'STEP２（第３表～）'!CK783 &amp;"熱供給の基礎排出係数")</f>
        <v>北海道地域暖房株式会社熱供給の基礎排出係数</v>
      </c>
      <c r="V786" s="2322"/>
      <c r="W786" s="2322"/>
      <c r="X786" s="2322"/>
      <c r="Y786" s="2322"/>
      <c r="Z786" s="2322"/>
      <c r="AA786" s="2322"/>
      <c r="AB786" s="2322"/>
      <c r="AC786" s="2322"/>
      <c r="AD786" s="2322"/>
      <c r="AE786" s="2322"/>
      <c r="AF786" s="2322"/>
      <c r="AG786" s="2322"/>
      <c r="AH786" s="2322"/>
      <c r="AI786" s="2322"/>
      <c r="AJ786" s="2322"/>
      <c r="AK786" s="908"/>
      <c r="AL786" s="909"/>
      <c r="AM786" s="2322" t="str">
        <f>IF('STEP１（第１入力頁）'!$K88="","",'STEP２（第３表～）'!CK783 &amp;"地域の工場等")</f>
        <v>北海道地域暖房株式会社地域の工場等</v>
      </c>
      <c r="AN786" s="2322"/>
      <c r="AO786" s="2322"/>
      <c r="AP786" s="2322"/>
      <c r="AQ786" s="2322"/>
      <c r="AR786" s="2322"/>
      <c r="AS786" s="2322"/>
      <c r="AT786" s="2322"/>
      <c r="AU786" s="2322"/>
      <c r="AV786" s="2322"/>
      <c r="AW786" s="2322"/>
      <c r="AX786" s="2322"/>
      <c r="AY786" s="2322"/>
      <c r="AZ786" s="2322"/>
      <c r="BA786" s="2322"/>
      <c r="BB786" s="2322"/>
      <c r="BC786" s="910"/>
      <c r="BD786" s="718"/>
      <c r="BE786" s="716"/>
      <c r="BF786" s="716"/>
      <c r="BG786" s="716"/>
      <c r="CK786" s="615"/>
      <c r="CL786" s="615">
        <v>5.3199999999999997E-2</v>
      </c>
    </row>
    <row r="787" spans="1:90" ht="27" customHeight="1">
      <c r="B787" s="904"/>
      <c r="C787" s="2320">
        <f>IF('STEP１（第１入力頁）'!$K88="","",'STEP１（第１入力頁）'!$K88)</f>
        <v>30</v>
      </c>
      <c r="D787" s="2320"/>
      <c r="E787" s="2320"/>
      <c r="F787" s="2320"/>
      <c r="G787" s="2320"/>
      <c r="H787" s="2320"/>
      <c r="I787" s="2320"/>
      <c r="J787" s="2320"/>
      <c r="K787" s="2320"/>
      <c r="L787" s="2320"/>
      <c r="M787" s="2320"/>
      <c r="N787" s="2321"/>
      <c r="O787" s="905"/>
      <c r="P787" s="906"/>
      <c r="Q787" s="906"/>
      <c r="R787" s="906"/>
      <c r="S787" s="906"/>
      <c r="T787" s="907"/>
      <c r="U787" s="2322" t="str">
        <f>IF('STEP１（第１入力頁）'!$K88="","",'STEP２（第３表～）'!CK783 &amp;"熱供給の基礎排出係数")</f>
        <v>北海道地域暖房株式会社熱供給の基礎排出係数</v>
      </c>
      <c r="V787" s="2322"/>
      <c r="W787" s="2322"/>
      <c r="X787" s="2322"/>
      <c r="Y787" s="2322"/>
      <c r="Z787" s="2322"/>
      <c r="AA787" s="2322"/>
      <c r="AB787" s="2322"/>
      <c r="AC787" s="2322"/>
      <c r="AD787" s="2322"/>
      <c r="AE787" s="2322"/>
      <c r="AF787" s="2322"/>
      <c r="AG787" s="2322"/>
      <c r="AH787" s="2322"/>
      <c r="AI787" s="2322"/>
      <c r="AJ787" s="2322"/>
      <c r="AK787" s="908"/>
      <c r="AL787" s="909"/>
      <c r="AM787" s="2322" t="str">
        <f>IF('STEP１（第１入力頁）'!$K88="","",'STEP２（第３表～）'!CK783 &amp;"地域の工場等")</f>
        <v>北海道地域暖房株式会社地域の工場等</v>
      </c>
      <c r="AN787" s="2322"/>
      <c r="AO787" s="2322"/>
      <c r="AP787" s="2322"/>
      <c r="AQ787" s="2322"/>
      <c r="AR787" s="2322"/>
      <c r="AS787" s="2322"/>
      <c r="AT787" s="2322"/>
      <c r="AU787" s="2322"/>
      <c r="AV787" s="2322"/>
      <c r="AW787" s="2322"/>
      <c r="AX787" s="2322"/>
      <c r="AY787" s="2322"/>
      <c r="AZ787" s="2322"/>
      <c r="BA787" s="2322"/>
      <c r="BB787" s="2322"/>
      <c r="BC787" s="910"/>
      <c r="BD787" s="718"/>
      <c r="BE787" s="716"/>
      <c r="BF787" s="716"/>
      <c r="BG787" s="716"/>
    </row>
    <row r="788" spans="1:90" ht="27" customHeight="1">
      <c r="B788" s="904"/>
      <c r="C788" s="2320"/>
      <c r="D788" s="2320"/>
      <c r="E788" s="2320"/>
      <c r="F788" s="2320"/>
      <c r="G788" s="2320"/>
      <c r="H788" s="2320"/>
      <c r="I788" s="2320"/>
      <c r="J788" s="2320"/>
      <c r="K788" s="2320"/>
      <c r="L788" s="2320"/>
      <c r="M788" s="2320"/>
      <c r="N788" s="2321"/>
      <c r="O788" s="905"/>
      <c r="P788" s="906"/>
      <c r="Q788" s="906"/>
      <c r="R788" s="906"/>
      <c r="S788" s="906"/>
      <c r="T788" s="907"/>
      <c r="U788" s="2322"/>
      <c r="V788" s="2322"/>
      <c r="W788" s="2322"/>
      <c r="X788" s="2322"/>
      <c r="Y788" s="2322"/>
      <c r="Z788" s="2322"/>
      <c r="AA788" s="2322"/>
      <c r="AB788" s="2322"/>
      <c r="AC788" s="2322"/>
      <c r="AD788" s="2322"/>
      <c r="AE788" s="2322"/>
      <c r="AF788" s="2322"/>
      <c r="AG788" s="2322"/>
      <c r="AH788" s="2322"/>
      <c r="AI788" s="2322"/>
      <c r="AJ788" s="2322"/>
      <c r="AK788" s="908"/>
      <c r="AL788" s="909"/>
      <c r="AM788" s="2322"/>
      <c r="AN788" s="2322"/>
      <c r="AO788" s="2322"/>
      <c r="AP788" s="2322"/>
      <c r="AQ788" s="2322"/>
      <c r="AR788" s="2322"/>
      <c r="AS788" s="2322"/>
      <c r="AT788" s="2322"/>
      <c r="AU788" s="2322"/>
      <c r="AV788" s="2322"/>
      <c r="AW788" s="2322"/>
      <c r="AX788" s="2322"/>
      <c r="AY788" s="2322"/>
      <c r="AZ788" s="2322"/>
      <c r="BA788" s="2322"/>
      <c r="BB788" s="2322"/>
      <c r="BC788" s="910"/>
      <c r="BD788" s="718"/>
      <c r="BE788" s="716"/>
      <c r="BF788" s="716"/>
      <c r="BG788" s="716"/>
    </row>
    <row r="789" spans="1:90" ht="27" customHeight="1">
      <c r="B789" s="904"/>
      <c r="C789" s="2320"/>
      <c r="D789" s="2320"/>
      <c r="E789" s="2320"/>
      <c r="F789" s="2320"/>
      <c r="G789" s="2320"/>
      <c r="H789" s="2320"/>
      <c r="I789" s="2320"/>
      <c r="J789" s="2320"/>
      <c r="K789" s="2320"/>
      <c r="L789" s="2320"/>
      <c r="M789" s="2320"/>
      <c r="N789" s="2321"/>
      <c r="O789" s="905"/>
      <c r="P789" s="906"/>
      <c r="Q789" s="906"/>
      <c r="R789" s="906"/>
      <c r="S789" s="906"/>
      <c r="T789" s="907"/>
      <c r="U789" s="2322"/>
      <c r="V789" s="2322"/>
      <c r="W789" s="2322"/>
      <c r="X789" s="2322"/>
      <c r="Y789" s="2322"/>
      <c r="Z789" s="2322"/>
      <c r="AA789" s="2322"/>
      <c r="AB789" s="2322"/>
      <c r="AC789" s="2322"/>
      <c r="AD789" s="2322"/>
      <c r="AE789" s="2322"/>
      <c r="AF789" s="2322"/>
      <c r="AG789" s="2322"/>
      <c r="AH789" s="2322"/>
      <c r="AI789" s="2322"/>
      <c r="AJ789" s="2322"/>
      <c r="AK789" s="908"/>
      <c r="AL789" s="909"/>
      <c r="AM789" s="2322"/>
      <c r="AN789" s="2322"/>
      <c r="AO789" s="2322"/>
      <c r="AP789" s="2322"/>
      <c r="AQ789" s="2322"/>
      <c r="AR789" s="2322"/>
      <c r="AS789" s="2322"/>
      <c r="AT789" s="2322"/>
      <c r="AU789" s="2322"/>
      <c r="AV789" s="2322"/>
      <c r="AW789" s="2322"/>
      <c r="AX789" s="2322"/>
      <c r="AY789" s="2322"/>
      <c r="AZ789" s="2322"/>
      <c r="BA789" s="2322"/>
      <c r="BB789" s="2322"/>
      <c r="BC789" s="910"/>
      <c r="BD789" s="718"/>
      <c r="BE789" s="716"/>
      <c r="BF789" s="716"/>
      <c r="BG789" s="716"/>
    </row>
    <row r="790" spans="1:90" ht="27" customHeight="1">
      <c r="B790" s="904"/>
      <c r="C790" s="2320"/>
      <c r="D790" s="2320"/>
      <c r="E790" s="2320"/>
      <c r="F790" s="2320"/>
      <c r="G790" s="2320"/>
      <c r="H790" s="2320"/>
      <c r="I790" s="2320"/>
      <c r="J790" s="2320"/>
      <c r="K790" s="2320"/>
      <c r="L790" s="2320"/>
      <c r="M790" s="2320"/>
      <c r="N790" s="2321"/>
      <c r="O790" s="905"/>
      <c r="P790" s="906"/>
      <c r="Q790" s="906"/>
      <c r="R790" s="906"/>
      <c r="S790" s="906"/>
      <c r="T790" s="907"/>
      <c r="U790" s="2322"/>
      <c r="V790" s="2322"/>
      <c r="W790" s="2322"/>
      <c r="X790" s="2322"/>
      <c r="Y790" s="2322"/>
      <c r="Z790" s="2322"/>
      <c r="AA790" s="2322"/>
      <c r="AB790" s="2322"/>
      <c r="AC790" s="2322"/>
      <c r="AD790" s="2322"/>
      <c r="AE790" s="2322"/>
      <c r="AF790" s="2322"/>
      <c r="AG790" s="2322"/>
      <c r="AH790" s="2322"/>
      <c r="AI790" s="2322"/>
      <c r="AJ790" s="2322"/>
      <c r="AK790" s="908"/>
      <c r="AL790" s="909"/>
      <c r="AM790" s="2322"/>
      <c r="AN790" s="2322"/>
      <c r="AO790" s="2322"/>
      <c r="AP790" s="2322"/>
      <c r="AQ790" s="2322"/>
      <c r="AR790" s="2322"/>
      <c r="AS790" s="2322"/>
      <c r="AT790" s="2322"/>
      <c r="AU790" s="2322"/>
      <c r="AV790" s="2322"/>
      <c r="AW790" s="2322"/>
      <c r="AX790" s="2322"/>
      <c r="AY790" s="2322"/>
      <c r="AZ790" s="2322"/>
      <c r="BA790" s="2322"/>
      <c r="BB790" s="2322"/>
      <c r="BC790" s="910"/>
      <c r="BD790" s="718"/>
      <c r="BE790" s="716"/>
      <c r="BF790" s="716"/>
      <c r="BG790" s="716"/>
    </row>
    <row r="791" spans="1:90" ht="27" customHeight="1">
      <c r="B791" s="911"/>
      <c r="C791" s="2320"/>
      <c r="D791" s="2320"/>
      <c r="E791" s="2320"/>
      <c r="F791" s="2320"/>
      <c r="G791" s="2320"/>
      <c r="H791" s="2320"/>
      <c r="I791" s="2320"/>
      <c r="J791" s="2320"/>
      <c r="K791" s="2320"/>
      <c r="L791" s="2320"/>
      <c r="M791" s="2320"/>
      <c r="N791" s="2321"/>
      <c r="O791" s="912"/>
      <c r="P791" s="913"/>
      <c r="Q791" s="913"/>
      <c r="R791" s="913"/>
      <c r="S791" s="913"/>
      <c r="T791" s="914"/>
      <c r="U791" s="2361"/>
      <c r="V791" s="2361"/>
      <c r="W791" s="2361"/>
      <c r="X791" s="2361"/>
      <c r="Y791" s="2361"/>
      <c r="Z791" s="2361"/>
      <c r="AA791" s="2361"/>
      <c r="AB791" s="2361"/>
      <c r="AC791" s="2361"/>
      <c r="AD791" s="2361"/>
      <c r="AE791" s="2361"/>
      <c r="AF791" s="2361"/>
      <c r="AG791" s="2361"/>
      <c r="AH791" s="2361"/>
      <c r="AI791" s="2361"/>
      <c r="AJ791" s="2361"/>
      <c r="AK791" s="915"/>
      <c r="AL791" s="916"/>
      <c r="AM791" s="2361"/>
      <c r="AN791" s="2361"/>
      <c r="AO791" s="2361"/>
      <c r="AP791" s="2361"/>
      <c r="AQ791" s="2361"/>
      <c r="AR791" s="2361"/>
      <c r="AS791" s="2361"/>
      <c r="AT791" s="2361"/>
      <c r="AU791" s="2361"/>
      <c r="AV791" s="2361"/>
      <c r="AW791" s="2361"/>
      <c r="AX791" s="2361"/>
      <c r="AY791" s="2361"/>
      <c r="AZ791" s="2361"/>
      <c r="BA791" s="2361"/>
      <c r="BB791" s="2361"/>
      <c r="BC791" s="917"/>
      <c r="BD791" s="718"/>
      <c r="BE791" s="716"/>
      <c r="BF791" s="716"/>
      <c r="BG791" s="716"/>
    </row>
    <row r="792" spans="1:90" ht="27" customHeight="1" thickBot="1">
      <c r="A792" s="617"/>
      <c r="B792" s="911"/>
      <c r="C792" s="2362"/>
      <c r="D792" s="2362"/>
      <c r="E792" s="2362"/>
      <c r="F792" s="2362"/>
      <c r="G792" s="2362"/>
      <c r="H792" s="2362"/>
      <c r="I792" s="2362"/>
      <c r="J792" s="2362"/>
      <c r="K792" s="2362"/>
      <c r="L792" s="2362"/>
      <c r="M792" s="2362"/>
      <c r="N792" s="2363"/>
      <c r="O792" s="912"/>
      <c r="P792" s="913"/>
      <c r="Q792" s="913"/>
      <c r="R792" s="913"/>
      <c r="S792" s="913"/>
      <c r="T792" s="914"/>
      <c r="U792" s="2361"/>
      <c r="V792" s="2361"/>
      <c r="W792" s="2361"/>
      <c r="X792" s="2361"/>
      <c r="Y792" s="2361"/>
      <c r="Z792" s="2361"/>
      <c r="AA792" s="2361"/>
      <c r="AB792" s="2361"/>
      <c r="AC792" s="2361"/>
      <c r="AD792" s="2361"/>
      <c r="AE792" s="2361"/>
      <c r="AF792" s="2361"/>
      <c r="AG792" s="2361"/>
      <c r="AH792" s="2361"/>
      <c r="AI792" s="2361"/>
      <c r="AJ792" s="2361"/>
      <c r="AK792" s="915"/>
      <c r="AL792" s="916"/>
      <c r="AM792" s="2361"/>
      <c r="AN792" s="2361"/>
      <c r="AO792" s="2361"/>
      <c r="AP792" s="2361"/>
      <c r="AQ792" s="2361"/>
      <c r="AR792" s="2361"/>
      <c r="AS792" s="2361"/>
      <c r="AT792" s="2361"/>
      <c r="AU792" s="2361"/>
      <c r="AV792" s="2361"/>
      <c r="AW792" s="2361"/>
      <c r="AX792" s="2361"/>
      <c r="AY792" s="2361"/>
      <c r="AZ792" s="2361"/>
      <c r="BA792" s="2361"/>
      <c r="BB792" s="2361"/>
      <c r="BC792" s="917"/>
      <c r="BD792" s="718"/>
      <c r="BE792" s="716"/>
      <c r="BF792" s="716"/>
      <c r="BG792" s="716"/>
    </row>
    <row r="793" spans="1:90" ht="27" customHeight="1">
      <c r="B793" s="918"/>
      <c r="C793" s="919"/>
      <c r="D793" s="919"/>
      <c r="E793" s="919"/>
      <c r="F793" s="919"/>
      <c r="G793" s="919"/>
      <c r="H793" s="919"/>
      <c r="I793" s="919"/>
      <c r="J793" s="919"/>
      <c r="K793" s="919"/>
      <c r="L793" s="919"/>
      <c r="M793" s="919"/>
      <c r="N793" s="919"/>
      <c r="O793" s="920"/>
      <c r="P793" s="921"/>
      <c r="Q793" s="921"/>
      <c r="R793" s="921"/>
      <c r="S793" s="921"/>
      <c r="T793" s="853"/>
      <c r="U793" s="922"/>
      <c r="V793" s="922"/>
      <c r="W793" s="922"/>
      <c r="X793" s="922"/>
      <c r="Y793" s="922"/>
      <c r="Z793" s="922"/>
      <c r="AA793" s="922"/>
      <c r="AB793" s="922"/>
      <c r="AC793" s="922"/>
      <c r="AD793" s="922"/>
      <c r="AE793" s="922"/>
      <c r="AF793" s="922"/>
      <c r="AG793" s="922"/>
      <c r="AH793" s="922"/>
      <c r="AI793" s="922"/>
      <c r="AJ793" s="922"/>
      <c r="AK793" s="923"/>
      <c r="AL793" s="918"/>
      <c r="AM793" s="922"/>
      <c r="AN793" s="922"/>
      <c r="AO793" s="922"/>
      <c r="AP793" s="922"/>
      <c r="AQ793" s="922"/>
      <c r="AR793" s="922"/>
      <c r="AS793" s="922"/>
      <c r="AT793" s="922"/>
      <c r="AU793" s="922"/>
      <c r="AV793" s="922"/>
      <c r="AW793" s="922"/>
      <c r="AX793" s="922"/>
      <c r="AY793" s="922"/>
      <c r="AZ793" s="922"/>
      <c r="BA793" s="922"/>
      <c r="BB793" s="922"/>
      <c r="BC793" s="922"/>
      <c r="BD793" s="718"/>
      <c r="BE793" s="716"/>
      <c r="BF793" s="716"/>
      <c r="BG793" s="716"/>
    </row>
    <row r="794" spans="1:90" ht="24" customHeight="1">
      <c r="B794" s="158" t="s">
        <v>54</v>
      </c>
      <c r="C794" s="158"/>
      <c r="D794" s="158"/>
      <c r="E794" s="158" t="s">
        <v>7185</v>
      </c>
      <c r="F794" s="159"/>
      <c r="G794" s="159"/>
      <c r="H794" s="159"/>
      <c r="I794" s="159"/>
      <c r="J794" s="159"/>
      <c r="K794" s="159"/>
      <c r="L794" s="159"/>
      <c r="M794" s="159"/>
      <c r="N794" s="159"/>
      <c r="O794" s="159"/>
      <c r="P794" s="159"/>
      <c r="Q794" s="159"/>
      <c r="R794" s="159"/>
      <c r="S794" s="159"/>
      <c r="T794" s="159"/>
      <c r="U794" s="159"/>
      <c r="V794" s="159"/>
      <c r="W794" s="159"/>
      <c r="X794" s="159"/>
      <c r="Y794" s="159"/>
      <c r="Z794" s="159"/>
      <c r="AA794" s="159"/>
      <c r="AB794" s="159"/>
      <c r="AC794" s="159"/>
      <c r="AD794" s="159"/>
      <c r="AE794" s="159"/>
      <c r="AF794" s="159"/>
      <c r="AG794" s="159"/>
      <c r="AH794" s="159"/>
      <c r="AI794" s="159"/>
      <c r="AJ794" s="159"/>
      <c r="AK794" s="159"/>
      <c r="AL794" s="159"/>
      <c r="AM794" s="159"/>
      <c r="AN794" s="159"/>
      <c r="AO794" s="159"/>
      <c r="AP794" s="719"/>
      <c r="AQ794" s="719"/>
      <c r="AR794" s="719"/>
      <c r="AS794" s="719"/>
      <c r="AT794" s="719"/>
      <c r="AU794" s="719"/>
      <c r="AV794" s="719"/>
      <c r="AW794" s="719"/>
      <c r="AX794" s="719"/>
      <c r="AY794" s="719"/>
      <c r="AZ794" s="719"/>
      <c r="BA794" s="718"/>
      <c r="BB794" s="718"/>
      <c r="BC794" s="718"/>
      <c r="BD794" s="718"/>
      <c r="BE794" s="716"/>
      <c r="BF794" s="716"/>
      <c r="BG794" s="716"/>
    </row>
    <row r="795" spans="1:90" ht="24" customHeight="1">
      <c r="B795" s="200"/>
      <c r="C795" s="158"/>
      <c r="D795" s="158" t="s">
        <v>7186</v>
      </c>
      <c r="E795" s="159"/>
      <c r="F795" s="159"/>
      <c r="G795" s="159"/>
      <c r="H795" s="159"/>
      <c r="I795" s="159"/>
      <c r="J795" s="159"/>
      <c r="K795" s="159"/>
      <c r="L795" s="159"/>
      <c r="M795" s="159"/>
      <c r="N795" s="159"/>
      <c r="O795" s="159"/>
      <c r="P795" s="159"/>
      <c r="Q795" s="159"/>
      <c r="R795" s="159"/>
      <c r="S795" s="159"/>
      <c r="T795" s="159"/>
      <c r="U795" s="159"/>
      <c r="V795" s="159"/>
      <c r="W795" s="159"/>
      <c r="X795" s="159"/>
      <c r="Y795" s="159"/>
      <c r="Z795" s="159"/>
      <c r="AA795" s="159"/>
      <c r="AB795" s="159"/>
      <c r="AC795" s="159"/>
      <c r="AD795" s="159"/>
      <c r="AE795" s="159"/>
      <c r="AF795" s="159"/>
      <c r="AG795" s="159"/>
      <c r="AH795" s="159"/>
      <c r="AI795" s="159"/>
      <c r="AJ795" s="159"/>
      <c r="AK795" s="159"/>
      <c r="AL795" s="159"/>
      <c r="AM795" s="159"/>
      <c r="AN795" s="159"/>
      <c r="AO795" s="159"/>
      <c r="AP795" s="719"/>
      <c r="AQ795" s="719"/>
      <c r="AR795" s="719"/>
      <c r="AS795" s="719"/>
      <c r="AT795" s="719"/>
      <c r="AU795" s="719"/>
      <c r="AV795" s="719"/>
      <c r="AW795" s="719"/>
      <c r="AX795" s="719"/>
      <c r="AY795" s="719"/>
      <c r="AZ795" s="719"/>
      <c r="BA795" s="718"/>
      <c r="BB795" s="718"/>
      <c r="BC795" s="718"/>
      <c r="BD795" s="718"/>
      <c r="BE795" s="716"/>
      <c r="BF795" s="716"/>
      <c r="BG795" s="716"/>
    </row>
    <row r="796" spans="1:90" ht="24" customHeight="1">
      <c r="B796" s="200"/>
      <c r="C796" s="158"/>
      <c r="D796" s="158" t="s">
        <v>7187</v>
      </c>
      <c r="E796" s="159"/>
      <c r="F796" s="159"/>
      <c r="G796" s="159"/>
      <c r="H796" s="159"/>
      <c r="I796" s="159"/>
      <c r="J796" s="159"/>
      <c r="K796" s="159"/>
      <c r="L796" s="159"/>
      <c r="M796" s="159"/>
      <c r="N796" s="159"/>
      <c r="O796" s="159"/>
      <c r="P796" s="159"/>
      <c r="Q796" s="159"/>
      <c r="R796" s="159"/>
      <c r="S796" s="159"/>
      <c r="T796" s="159"/>
      <c r="U796" s="159"/>
      <c r="V796" s="159"/>
      <c r="W796" s="159"/>
      <c r="X796" s="159"/>
      <c r="Y796" s="159"/>
      <c r="Z796" s="159"/>
      <c r="AA796" s="159"/>
      <c r="AB796" s="159"/>
      <c r="AC796" s="159"/>
      <c r="AD796" s="159"/>
      <c r="AE796" s="159"/>
      <c r="AF796" s="159"/>
      <c r="AG796" s="159"/>
      <c r="AH796" s="159"/>
      <c r="AI796" s="159"/>
      <c r="AJ796" s="159"/>
      <c r="AK796" s="159"/>
      <c r="AL796" s="159"/>
      <c r="AM796" s="159"/>
      <c r="AN796" s="159"/>
      <c r="AO796" s="159"/>
      <c r="AP796" s="719"/>
      <c r="AQ796" s="719"/>
      <c r="AR796" s="719"/>
      <c r="AS796" s="719"/>
      <c r="AT796" s="719"/>
      <c r="AU796" s="719"/>
      <c r="AV796" s="719"/>
      <c r="AW796" s="719"/>
      <c r="AX796" s="719"/>
      <c r="AY796" s="719"/>
      <c r="AZ796" s="719"/>
      <c r="BA796" s="718"/>
      <c r="BB796" s="718"/>
      <c r="BC796" s="718"/>
      <c r="BD796" s="718"/>
      <c r="BE796" s="716"/>
      <c r="BF796" s="716"/>
      <c r="BG796" s="716"/>
    </row>
    <row r="797" spans="1:90" ht="27" customHeight="1">
      <c r="B797" s="78"/>
      <c r="C797" s="78"/>
      <c r="D797" s="78"/>
      <c r="E797" s="78"/>
      <c r="F797" s="78"/>
      <c r="G797" s="78"/>
      <c r="H797" s="78"/>
      <c r="I797" s="78"/>
      <c r="J797" s="78"/>
      <c r="K797" s="78"/>
      <c r="L797" s="78"/>
      <c r="M797" s="78"/>
      <c r="N797" s="78"/>
      <c r="O797" s="78"/>
      <c r="P797" s="78"/>
      <c r="Q797" s="78"/>
      <c r="R797" s="78"/>
      <c r="S797" s="78"/>
      <c r="T797" s="78"/>
      <c r="U797" s="78"/>
      <c r="V797" s="78"/>
      <c r="W797" s="78"/>
      <c r="X797" s="78"/>
      <c r="Y797" s="78"/>
      <c r="Z797" s="78"/>
      <c r="AA797" s="78"/>
      <c r="AB797" s="78"/>
      <c r="AC797" s="78"/>
      <c r="AD797" s="78"/>
      <c r="AE797" s="78"/>
      <c r="AF797" s="78"/>
      <c r="AG797" s="78"/>
      <c r="AH797" s="78"/>
      <c r="AI797" s="78"/>
      <c r="AJ797" s="78"/>
      <c r="AK797" s="78"/>
      <c r="AL797" s="78"/>
      <c r="AM797" s="78"/>
      <c r="AN797" s="78"/>
      <c r="AO797" s="78"/>
      <c r="AP797" s="78"/>
      <c r="AQ797" s="78"/>
      <c r="AR797" s="78"/>
      <c r="AS797" s="78"/>
      <c r="AT797" s="78"/>
      <c r="AU797" s="78"/>
      <c r="AV797" s="78"/>
      <c r="AW797" s="78"/>
      <c r="AX797" s="78"/>
      <c r="AY797" s="78"/>
      <c r="AZ797" s="78"/>
      <c r="BA797" s="78"/>
      <c r="BB797" s="78"/>
      <c r="BC797" s="78"/>
      <c r="BD797" s="78"/>
      <c r="BE797" s="78"/>
      <c r="BF797" s="78"/>
      <c r="BG797" s="78"/>
    </row>
    <row r="798" spans="1:90" ht="27" customHeight="1">
      <c r="B798" s="149" t="s">
        <v>355</v>
      </c>
      <c r="C798" s="78"/>
      <c r="D798" s="78"/>
      <c r="E798" s="78"/>
      <c r="F798" s="78"/>
      <c r="G798" s="78"/>
      <c r="H798" s="78"/>
      <c r="I798" s="78"/>
      <c r="J798" s="78"/>
      <c r="K798" s="78"/>
      <c r="L798" s="78"/>
      <c r="M798" s="78"/>
      <c r="N798" s="78"/>
      <c r="O798" s="78"/>
      <c r="P798" s="78"/>
      <c r="Q798" s="78"/>
      <c r="R798" s="78"/>
      <c r="S798" s="78"/>
      <c r="T798" s="78"/>
      <c r="U798" s="78"/>
      <c r="V798" s="78"/>
      <c r="W798" s="78"/>
      <c r="X798" s="78"/>
      <c r="Y798" s="78"/>
      <c r="Z798" s="78"/>
      <c r="AA798" s="78"/>
      <c r="AB798" s="78"/>
      <c r="AC798" s="78"/>
      <c r="AD798" s="78"/>
      <c r="AE798" s="78"/>
      <c r="AF798" s="78"/>
      <c r="AG798" s="78"/>
      <c r="AH798" s="78"/>
      <c r="AI798" s="78"/>
      <c r="AJ798" s="78"/>
      <c r="AK798" s="78"/>
      <c r="AL798" s="78"/>
      <c r="AM798" s="78"/>
      <c r="AN798" s="78"/>
      <c r="AO798" s="78"/>
      <c r="AP798" s="78"/>
      <c r="AQ798" s="78"/>
      <c r="AR798" s="78"/>
      <c r="AS798" s="78"/>
      <c r="AT798" s="78"/>
      <c r="AU798" s="78"/>
      <c r="AV798" s="78"/>
      <c r="AW798" s="78"/>
      <c r="AX798" s="78"/>
      <c r="AY798" s="78"/>
      <c r="AZ798" s="78"/>
      <c r="BA798" s="78"/>
      <c r="BB798" s="78"/>
      <c r="BC798" s="78"/>
      <c r="BD798" s="78"/>
      <c r="BE798" s="78"/>
      <c r="BF798" s="78"/>
      <c r="BG798" s="78"/>
    </row>
    <row r="799" spans="1:90" ht="27" customHeight="1" thickBot="1">
      <c r="B799" s="149" t="s">
        <v>354</v>
      </c>
      <c r="C799" s="78"/>
      <c r="D799" s="78"/>
      <c r="E799" s="78"/>
      <c r="F799" s="78"/>
      <c r="G799" s="78"/>
      <c r="H799" s="78"/>
      <c r="I799" s="78"/>
      <c r="J799" s="78"/>
      <c r="K799" s="78"/>
      <c r="L799" s="78"/>
      <c r="M799" s="78"/>
      <c r="N799" s="78"/>
      <c r="O799" s="78"/>
      <c r="P799" s="78"/>
      <c r="Q799" s="78"/>
      <c r="R799" s="78"/>
      <c r="S799" s="78"/>
      <c r="T799" s="78"/>
      <c r="U799" s="78"/>
      <c r="V799" s="78"/>
      <c r="W799" s="78"/>
      <c r="X799" s="78"/>
      <c r="Y799" s="78"/>
      <c r="Z799" s="78"/>
      <c r="AA799" s="78"/>
      <c r="AB799" s="78"/>
      <c r="AC799" s="78"/>
      <c r="AD799" s="78"/>
      <c r="AE799" s="78"/>
      <c r="AF799" s="78"/>
      <c r="AG799" s="78"/>
      <c r="AH799" s="78"/>
      <c r="AI799" s="78"/>
      <c r="AJ799" s="78"/>
      <c r="AK799" s="78"/>
      <c r="AL799" s="78"/>
      <c r="AM799" s="78"/>
      <c r="AN799" s="78"/>
      <c r="AO799" s="78"/>
      <c r="AP799" s="78"/>
      <c r="AQ799" s="78"/>
      <c r="AR799" s="78"/>
      <c r="AS799" s="78"/>
      <c r="AT799" s="78"/>
      <c r="AU799" s="78"/>
      <c r="AV799" s="78"/>
      <c r="AW799" s="78"/>
      <c r="AX799" s="78"/>
      <c r="AY799" s="78"/>
      <c r="AZ799" s="78"/>
      <c r="BA799" s="78"/>
      <c r="BB799" s="78"/>
      <c r="BC799" s="78"/>
      <c r="BD799" s="78"/>
      <c r="BE799" s="78"/>
      <c r="BF799" s="78"/>
      <c r="BG799" s="78"/>
    </row>
    <row r="800" spans="1:90" s="601" customFormat="1" ht="30" customHeight="1">
      <c r="B800" s="733"/>
      <c r="C800" s="2360" t="s">
        <v>7284</v>
      </c>
      <c r="D800" s="2360"/>
      <c r="E800" s="2360"/>
      <c r="F800" s="2360"/>
      <c r="G800" s="2360"/>
      <c r="H800" s="2360"/>
      <c r="I800" s="2360"/>
      <c r="J800" s="2360"/>
      <c r="K800" s="2360"/>
      <c r="L800" s="2360"/>
      <c r="M800" s="2360"/>
      <c r="N800" s="2360"/>
      <c r="O800" s="2360"/>
      <c r="P800" s="2360"/>
      <c r="Q800" s="2360"/>
      <c r="R800" s="2360"/>
      <c r="S800" s="2360"/>
      <c r="T800" s="2360"/>
      <c r="U800" s="2360"/>
      <c r="V800" s="2360"/>
      <c r="W800" s="2360"/>
      <c r="X800" s="2360"/>
      <c r="Y800" s="2360"/>
      <c r="Z800" s="2360"/>
      <c r="AA800" s="2360"/>
      <c r="AB800" s="2360"/>
      <c r="AC800" s="2360"/>
      <c r="AD800" s="2360"/>
      <c r="AE800" s="2360"/>
      <c r="AF800" s="2360"/>
      <c r="AG800" s="2360"/>
      <c r="AH800" s="2360"/>
      <c r="AI800" s="2360"/>
      <c r="AJ800" s="2360"/>
      <c r="AK800" s="2360"/>
      <c r="AL800" s="2360"/>
      <c r="AM800" s="2360"/>
      <c r="AN800" s="2360"/>
      <c r="AO800" s="2360"/>
      <c r="AP800" s="2360"/>
      <c r="AQ800" s="2360"/>
      <c r="AR800" s="2360"/>
      <c r="AS800" s="2360"/>
      <c r="AT800" s="2360"/>
      <c r="AU800" s="2360"/>
      <c r="AV800" s="2360"/>
      <c r="AW800" s="2360"/>
      <c r="AX800" s="2360"/>
      <c r="AY800" s="2360"/>
      <c r="AZ800" s="2360"/>
      <c r="BA800" s="2360"/>
      <c r="BB800" s="2360"/>
      <c r="BC800" s="2360"/>
      <c r="BD800" s="2360"/>
      <c r="BE800" s="2360"/>
      <c r="BF800" s="734"/>
      <c r="BG800" s="606"/>
      <c r="BY800" s="726"/>
    </row>
    <row r="801" spans="1:77" s="601" customFormat="1" ht="30" customHeight="1">
      <c r="A801" s="608"/>
      <c r="B801" s="735"/>
      <c r="C801" s="2346"/>
      <c r="D801" s="2346"/>
      <c r="E801" s="2346"/>
      <c r="F801" s="2346"/>
      <c r="G801" s="2346"/>
      <c r="H801" s="2346"/>
      <c r="I801" s="2346"/>
      <c r="J801" s="2346"/>
      <c r="K801" s="2346"/>
      <c r="L801" s="2346"/>
      <c r="M801" s="2346"/>
      <c r="N801" s="2346"/>
      <c r="O801" s="2346"/>
      <c r="P801" s="2346"/>
      <c r="Q801" s="2346"/>
      <c r="R801" s="2346"/>
      <c r="S801" s="2346"/>
      <c r="T801" s="2346"/>
      <c r="U801" s="2346"/>
      <c r="V801" s="2346"/>
      <c r="W801" s="2346"/>
      <c r="X801" s="2346"/>
      <c r="Y801" s="2346"/>
      <c r="Z801" s="2346"/>
      <c r="AA801" s="2346"/>
      <c r="AB801" s="2346"/>
      <c r="AC801" s="2346"/>
      <c r="AD801" s="2346"/>
      <c r="AE801" s="2346"/>
      <c r="AF801" s="2346"/>
      <c r="AG801" s="2346"/>
      <c r="AH801" s="2346"/>
      <c r="AI801" s="2346"/>
      <c r="AJ801" s="2346"/>
      <c r="AK801" s="2346"/>
      <c r="AL801" s="2346"/>
      <c r="AM801" s="2346"/>
      <c r="AN801" s="2346"/>
      <c r="AO801" s="2346"/>
      <c r="AP801" s="2346"/>
      <c r="AQ801" s="2346"/>
      <c r="AR801" s="2346"/>
      <c r="AS801" s="2346"/>
      <c r="AT801" s="2346"/>
      <c r="AU801" s="2346"/>
      <c r="AV801" s="2346"/>
      <c r="AW801" s="2346"/>
      <c r="AX801" s="2346"/>
      <c r="AY801" s="2346"/>
      <c r="AZ801" s="2346"/>
      <c r="BA801" s="2346"/>
      <c r="BB801" s="2346"/>
      <c r="BC801" s="2346"/>
      <c r="BD801" s="2346"/>
      <c r="BE801" s="2346"/>
      <c r="BF801" s="736"/>
      <c r="BG801" s="606"/>
      <c r="BY801" s="726"/>
    </row>
    <row r="802" spans="1:77" s="601" customFormat="1" ht="30" customHeight="1">
      <c r="A802" s="608"/>
      <c r="B802" s="735"/>
      <c r="C802" s="2346"/>
      <c r="D802" s="2346"/>
      <c r="E802" s="2346"/>
      <c r="F802" s="2346"/>
      <c r="G802" s="2346"/>
      <c r="H802" s="2346"/>
      <c r="I802" s="2346"/>
      <c r="J802" s="2346"/>
      <c r="K802" s="2346"/>
      <c r="L802" s="2346"/>
      <c r="M802" s="2346"/>
      <c r="N802" s="2346"/>
      <c r="O802" s="2346"/>
      <c r="P802" s="2346"/>
      <c r="Q802" s="2346"/>
      <c r="R802" s="2346"/>
      <c r="S802" s="2346"/>
      <c r="T802" s="2346"/>
      <c r="U802" s="2346"/>
      <c r="V802" s="2346"/>
      <c r="W802" s="2346"/>
      <c r="X802" s="2346"/>
      <c r="Y802" s="2346"/>
      <c r="Z802" s="2346"/>
      <c r="AA802" s="2346"/>
      <c r="AB802" s="2346"/>
      <c r="AC802" s="2346"/>
      <c r="AD802" s="2346"/>
      <c r="AE802" s="2346"/>
      <c r="AF802" s="2346"/>
      <c r="AG802" s="2346"/>
      <c r="AH802" s="2346"/>
      <c r="AI802" s="2346"/>
      <c r="AJ802" s="2346"/>
      <c r="AK802" s="2346"/>
      <c r="AL802" s="2346"/>
      <c r="AM802" s="2346"/>
      <c r="AN802" s="2346"/>
      <c r="AO802" s="2346"/>
      <c r="AP802" s="2346"/>
      <c r="AQ802" s="2346"/>
      <c r="AR802" s="2346"/>
      <c r="AS802" s="2346"/>
      <c r="AT802" s="2346"/>
      <c r="AU802" s="2346"/>
      <c r="AV802" s="2346"/>
      <c r="AW802" s="2346"/>
      <c r="AX802" s="2346"/>
      <c r="AY802" s="2346"/>
      <c r="AZ802" s="2346"/>
      <c r="BA802" s="2346"/>
      <c r="BB802" s="2346"/>
      <c r="BC802" s="2346"/>
      <c r="BD802" s="2346"/>
      <c r="BE802" s="2346"/>
      <c r="BF802" s="736"/>
      <c r="BG802" s="606"/>
      <c r="BY802" s="726"/>
    </row>
    <row r="803" spans="1:77" s="601" customFormat="1" ht="30" customHeight="1">
      <c r="A803" s="608"/>
      <c r="B803" s="735"/>
      <c r="C803" s="2346"/>
      <c r="D803" s="2346"/>
      <c r="E803" s="2346"/>
      <c r="F803" s="2346"/>
      <c r="G803" s="2346"/>
      <c r="H803" s="2346"/>
      <c r="I803" s="2346"/>
      <c r="J803" s="2346"/>
      <c r="K803" s="2346"/>
      <c r="L803" s="2346"/>
      <c r="M803" s="2346"/>
      <c r="N803" s="2346"/>
      <c r="O803" s="2346"/>
      <c r="P803" s="2346"/>
      <c r="Q803" s="2346"/>
      <c r="R803" s="2346"/>
      <c r="S803" s="2346"/>
      <c r="T803" s="2346"/>
      <c r="U803" s="2346"/>
      <c r="V803" s="2346"/>
      <c r="W803" s="2346"/>
      <c r="X803" s="2346"/>
      <c r="Y803" s="2346"/>
      <c r="Z803" s="2346"/>
      <c r="AA803" s="2346"/>
      <c r="AB803" s="2346"/>
      <c r="AC803" s="2346"/>
      <c r="AD803" s="2346"/>
      <c r="AE803" s="2346"/>
      <c r="AF803" s="2346"/>
      <c r="AG803" s="2346"/>
      <c r="AH803" s="2346"/>
      <c r="AI803" s="2346"/>
      <c r="AJ803" s="2346"/>
      <c r="AK803" s="2346"/>
      <c r="AL803" s="2346"/>
      <c r="AM803" s="2346"/>
      <c r="AN803" s="2346"/>
      <c r="AO803" s="2346"/>
      <c r="AP803" s="2346"/>
      <c r="AQ803" s="2346"/>
      <c r="AR803" s="2346"/>
      <c r="AS803" s="2346"/>
      <c r="AT803" s="2346"/>
      <c r="AU803" s="2346"/>
      <c r="AV803" s="2346"/>
      <c r="AW803" s="2346"/>
      <c r="AX803" s="2346"/>
      <c r="AY803" s="2346"/>
      <c r="AZ803" s="2346"/>
      <c r="BA803" s="2346"/>
      <c r="BB803" s="2346"/>
      <c r="BC803" s="2346"/>
      <c r="BD803" s="2346"/>
      <c r="BE803" s="2346"/>
      <c r="BF803" s="736"/>
      <c r="BG803" s="606"/>
      <c r="BY803" s="726"/>
    </row>
    <row r="804" spans="1:77" s="601" customFormat="1" ht="30" customHeight="1">
      <c r="A804" s="608"/>
      <c r="B804" s="735"/>
      <c r="C804" s="2346"/>
      <c r="D804" s="2346"/>
      <c r="E804" s="2346"/>
      <c r="F804" s="2346"/>
      <c r="G804" s="2346"/>
      <c r="H804" s="2346"/>
      <c r="I804" s="2346"/>
      <c r="J804" s="2346"/>
      <c r="K804" s="2346"/>
      <c r="L804" s="2346"/>
      <c r="M804" s="2346"/>
      <c r="N804" s="2346"/>
      <c r="O804" s="2346"/>
      <c r="P804" s="2346"/>
      <c r="Q804" s="2346"/>
      <c r="R804" s="2346"/>
      <c r="S804" s="2346"/>
      <c r="T804" s="2346"/>
      <c r="U804" s="2346"/>
      <c r="V804" s="2346"/>
      <c r="W804" s="2346"/>
      <c r="X804" s="2346"/>
      <c r="Y804" s="2346"/>
      <c r="Z804" s="2346"/>
      <c r="AA804" s="2346"/>
      <c r="AB804" s="2346"/>
      <c r="AC804" s="2346"/>
      <c r="AD804" s="2346"/>
      <c r="AE804" s="2346"/>
      <c r="AF804" s="2346"/>
      <c r="AG804" s="2346"/>
      <c r="AH804" s="2346"/>
      <c r="AI804" s="2346"/>
      <c r="AJ804" s="2346"/>
      <c r="AK804" s="2346"/>
      <c r="AL804" s="2346"/>
      <c r="AM804" s="2346"/>
      <c r="AN804" s="2346"/>
      <c r="AO804" s="2346"/>
      <c r="AP804" s="2346"/>
      <c r="AQ804" s="2346"/>
      <c r="AR804" s="2346"/>
      <c r="AS804" s="2346"/>
      <c r="AT804" s="2346"/>
      <c r="AU804" s="2346"/>
      <c r="AV804" s="2346"/>
      <c r="AW804" s="2346"/>
      <c r="AX804" s="2346"/>
      <c r="AY804" s="2346"/>
      <c r="AZ804" s="2346"/>
      <c r="BA804" s="2346"/>
      <c r="BB804" s="2346"/>
      <c r="BC804" s="2346"/>
      <c r="BD804" s="2346"/>
      <c r="BE804" s="2346"/>
      <c r="BF804" s="736"/>
      <c r="BG804" s="606"/>
      <c r="BY804" s="726"/>
    </row>
    <row r="805" spans="1:77" s="601" customFormat="1" ht="30" customHeight="1">
      <c r="A805" s="608"/>
      <c r="B805" s="735"/>
      <c r="C805" s="2346"/>
      <c r="D805" s="2346"/>
      <c r="E805" s="2346"/>
      <c r="F805" s="2346"/>
      <c r="G805" s="2346"/>
      <c r="H805" s="2346"/>
      <c r="I805" s="2346"/>
      <c r="J805" s="2346"/>
      <c r="K805" s="2346"/>
      <c r="L805" s="2346"/>
      <c r="M805" s="2346"/>
      <c r="N805" s="2346"/>
      <c r="O805" s="2346"/>
      <c r="P805" s="2346"/>
      <c r="Q805" s="2346"/>
      <c r="R805" s="2346"/>
      <c r="S805" s="2346"/>
      <c r="T805" s="2346"/>
      <c r="U805" s="2346"/>
      <c r="V805" s="2346"/>
      <c r="W805" s="2346"/>
      <c r="X805" s="2346"/>
      <c r="Y805" s="2346"/>
      <c r="Z805" s="2346"/>
      <c r="AA805" s="2346"/>
      <c r="AB805" s="2346"/>
      <c r="AC805" s="2346"/>
      <c r="AD805" s="2346"/>
      <c r="AE805" s="2346"/>
      <c r="AF805" s="2346"/>
      <c r="AG805" s="2346"/>
      <c r="AH805" s="2346"/>
      <c r="AI805" s="2346"/>
      <c r="AJ805" s="2346"/>
      <c r="AK805" s="2346"/>
      <c r="AL805" s="2346"/>
      <c r="AM805" s="2346"/>
      <c r="AN805" s="2346"/>
      <c r="AO805" s="2346"/>
      <c r="AP805" s="2346"/>
      <c r="AQ805" s="2346"/>
      <c r="AR805" s="2346"/>
      <c r="AS805" s="2346"/>
      <c r="AT805" s="2346"/>
      <c r="AU805" s="2346"/>
      <c r="AV805" s="2346"/>
      <c r="AW805" s="2346"/>
      <c r="AX805" s="2346"/>
      <c r="AY805" s="2346"/>
      <c r="AZ805" s="2346"/>
      <c r="BA805" s="2346"/>
      <c r="BB805" s="2346"/>
      <c r="BC805" s="2346"/>
      <c r="BD805" s="2346"/>
      <c r="BE805" s="2346"/>
      <c r="BF805" s="736"/>
      <c r="BG805" s="606"/>
      <c r="BY805" s="726"/>
    </row>
    <row r="806" spans="1:77" s="601" customFormat="1" ht="30" customHeight="1">
      <c r="A806" s="608"/>
      <c r="B806" s="735"/>
      <c r="C806" s="2346"/>
      <c r="D806" s="2346"/>
      <c r="E806" s="2346"/>
      <c r="F806" s="2346"/>
      <c r="G806" s="2346"/>
      <c r="H806" s="2346"/>
      <c r="I806" s="2346"/>
      <c r="J806" s="2346"/>
      <c r="K806" s="2346"/>
      <c r="L806" s="2346"/>
      <c r="M806" s="2346"/>
      <c r="N806" s="2346"/>
      <c r="O806" s="2346"/>
      <c r="P806" s="2346"/>
      <c r="Q806" s="2346"/>
      <c r="R806" s="2346"/>
      <c r="S806" s="2346"/>
      <c r="T806" s="2346"/>
      <c r="U806" s="2346"/>
      <c r="V806" s="2346"/>
      <c r="W806" s="2346"/>
      <c r="X806" s="2346"/>
      <c r="Y806" s="2346"/>
      <c r="Z806" s="2346"/>
      <c r="AA806" s="2346"/>
      <c r="AB806" s="2346"/>
      <c r="AC806" s="2346"/>
      <c r="AD806" s="2346"/>
      <c r="AE806" s="2346"/>
      <c r="AF806" s="2346"/>
      <c r="AG806" s="2346"/>
      <c r="AH806" s="2346"/>
      <c r="AI806" s="2346"/>
      <c r="AJ806" s="2346"/>
      <c r="AK806" s="2346"/>
      <c r="AL806" s="2346"/>
      <c r="AM806" s="2346"/>
      <c r="AN806" s="2346"/>
      <c r="AO806" s="2346"/>
      <c r="AP806" s="2346"/>
      <c r="AQ806" s="2346"/>
      <c r="AR806" s="2346"/>
      <c r="AS806" s="2346"/>
      <c r="AT806" s="2346"/>
      <c r="AU806" s="2346"/>
      <c r="AV806" s="2346"/>
      <c r="AW806" s="2346"/>
      <c r="AX806" s="2346"/>
      <c r="AY806" s="2346"/>
      <c r="AZ806" s="2346"/>
      <c r="BA806" s="2346"/>
      <c r="BB806" s="2346"/>
      <c r="BC806" s="2346"/>
      <c r="BD806" s="2346"/>
      <c r="BE806" s="2346"/>
      <c r="BF806" s="736"/>
      <c r="BG806" s="606"/>
      <c r="BY806" s="726"/>
    </row>
    <row r="807" spans="1:77" s="601" customFormat="1" ht="30" customHeight="1">
      <c r="A807" s="608"/>
      <c r="B807" s="735"/>
      <c r="C807" s="2346"/>
      <c r="D807" s="2346"/>
      <c r="E807" s="2346"/>
      <c r="F807" s="2346"/>
      <c r="G807" s="2346"/>
      <c r="H807" s="2346"/>
      <c r="I807" s="2346"/>
      <c r="J807" s="2346"/>
      <c r="K807" s="2346"/>
      <c r="L807" s="2346"/>
      <c r="M807" s="2346"/>
      <c r="N807" s="2346"/>
      <c r="O807" s="2346"/>
      <c r="P807" s="2346"/>
      <c r="Q807" s="2346"/>
      <c r="R807" s="2346"/>
      <c r="S807" s="2346"/>
      <c r="T807" s="2346"/>
      <c r="U807" s="2346"/>
      <c r="V807" s="2346"/>
      <c r="W807" s="2346"/>
      <c r="X807" s="2346"/>
      <c r="Y807" s="2346"/>
      <c r="Z807" s="2346"/>
      <c r="AA807" s="2346"/>
      <c r="AB807" s="2346"/>
      <c r="AC807" s="2346"/>
      <c r="AD807" s="2346"/>
      <c r="AE807" s="2346"/>
      <c r="AF807" s="2346"/>
      <c r="AG807" s="2346"/>
      <c r="AH807" s="2346"/>
      <c r="AI807" s="2346"/>
      <c r="AJ807" s="2346"/>
      <c r="AK807" s="2346"/>
      <c r="AL807" s="2346"/>
      <c r="AM807" s="2346"/>
      <c r="AN807" s="2346"/>
      <c r="AO807" s="2346"/>
      <c r="AP807" s="2346"/>
      <c r="AQ807" s="2346"/>
      <c r="AR807" s="2346"/>
      <c r="AS807" s="2346"/>
      <c r="AT807" s="2346"/>
      <c r="AU807" s="2346"/>
      <c r="AV807" s="2346"/>
      <c r="AW807" s="2346"/>
      <c r="AX807" s="2346"/>
      <c r="AY807" s="2346"/>
      <c r="AZ807" s="2346"/>
      <c r="BA807" s="2346"/>
      <c r="BB807" s="2346"/>
      <c r="BC807" s="2346"/>
      <c r="BD807" s="2346"/>
      <c r="BE807" s="2346"/>
      <c r="BF807" s="736"/>
      <c r="BG807" s="606"/>
      <c r="BY807" s="726"/>
    </row>
    <row r="808" spans="1:77" s="601" customFormat="1" ht="30" customHeight="1">
      <c r="A808" s="608"/>
      <c r="B808" s="735"/>
      <c r="C808" s="2346"/>
      <c r="D808" s="2346"/>
      <c r="E808" s="2346"/>
      <c r="F808" s="2346"/>
      <c r="G808" s="2346"/>
      <c r="H808" s="2346"/>
      <c r="I808" s="2346"/>
      <c r="J808" s="2346"/>
      <c r="K808" s="2346"/>
      <c r="L808" s="2346"/>
      <c r="M808" s="2346"/>
      <c r="N808" s="2346"/>
      <c r="O808" s="2346"/>
      <c r="P808" s="2346"/>
      <c r="Q808" s="2346"/>
      <c r="R808" s="2346"/>
      <c r="S808" s="2346"/>
      <c r="T808" s="2346"/>
      <c r="U808" s="2346"/>
      <c r="V808" s="2346"/>
      <c r="W808" s="2346"/>
      <c r="X808" s="2346"/>
      <c r="Y808" s="2346"/>
      <c r="Z808" s="2346"/>
      <c r="AA808" s="2346"/>
      <c r="AB808" s="2346"/>
      <c r="AC808" s="2346"/>
      <c r="AD808" s="2346"/>
      <c r="AE808" s="2346"/>
      <c r="AF808" s="2346"/>
      <c r="AG808" s="2346"/>
      <c r="AH808" s="2346"/>
      <c r="AI808" s="2346"/>
      <c r="AJ808" s="2346"/>
      <c r="AK808" s="2346"/>
      <c r="AL808" s="2346"/>
      <c r="AM808" s="2346"/>
      <c r="AN808" s="2346"/>
      <c r="AO808" s="2346"/>
      <c r="AP808" s="2346"/>
      <c r="AQ808" s="2346"/>
      <c r="AR808" s="2346"/>
      <c r="AS808" s="2346"/>
      <c r="AT808" s="2346"/>
      <c r="AU808" s="2346"/>
      <c r="AV808" s="2346"/>
      <c r="AW808" s="2346"/>
      <c r="AX808" s="2346"/>
      <c r="AY808" s="2346"/>
      <c r="AZ808" s="2346"/>
      <c r="BA808" s="2346"/>
      <c r="BB808" s="2346"/>
      <c r="BC808" s="2346"/>
      <c r="BD808" s="2346"/>
      <c r="BE808" s="2346"/>
      <c r="BF808" s="736"/>
      <c r="BG808" s="606"/>
      <c r="BY808" s="726"/>
    </row>
    <row r="809" spans="1:77" s="601" customFormat="1" ht="30" customHeight="1" thickBot="1">
      <c r="B809" s="737"/>
      <c r="C809" s="2346"/>
      <c r="D809" s="2346"/>
      <c r="E809" s="2346"/>
      <c r="F809" s="2346"/>
      <c r="G809" s="2346"/>
      <c r="H809" s="2346"/>
      <c r="I809" s="2346"/>
      <c r="J809" s="2346"/>
      <c r="K809" s="2346"/>
      <c r="L809" s="2346"/>
      <c r="M809" s="2346"/>
      <c r="N809" s="2346"/>
      <c r="O809" s="2346"/>
      <c r="P809" s="2346"/>
      <c r="Q809" s="2346"/>
      <c r="R809" s="2346"/>
      <c r="S809" s="2346"/>
      <c r="T809" s="2346"/>
      <c r="U809" s="2346"/>
      <c r="V809" s="2346"/>
      <c r="W809" s="2346"/>
      <c r="X809" s="2346"/>
      <c r="Y809" s="2346"/>
      <c r="Z809" s="2346"/>
      <c r="AA809" s="2346"/>
      <c r="AB809" s="2346"/>
      <c r="AC809" s="2346"/>
      <c r="AD809" s="2346"/>
      <c r="AE809" s="2346"/>
      <c r="AF809" s="2346"/>
      <c r="AG809" s="2346"/>
      <c r="AH809" s="2346"/>
      <c r="AI809" s="2346"/>
      <c r="AJ809" s="2346"/>
      <c r="AK809" s="2346"/>
      <c r="AL809" s="2346"/>
      <c r="AM809" s="2346"/>
      <c r="AN809" s="2346"/>
      <c r="AO809" s="2346"/>
      <c r="AP809" s="2346"/>
      <c r="AQ809" s="2346"/>
      <c r="AR809" s="2346"/>
      <c r="AS809" s="2346"/>
      <c r="AT809" s="2346"/>
      <c r="AU809" s="2346"/>
      <c r="AV809" s="2346"/>
      <c r="AW809" s="2346"/>
      <c r="AX809" s="2346"/>
      <c r="AY809" s="2346"/>
      <c r="AZ809" s="2346"/>
      <c r="BA809" s="2346"/>
      <c r="BB809" s="2346"/>
      <c r="BC809" s="2346"/>
      <c r="BD809" s="2346"/>
      <c r="BE809" s="2346"/>
      <c r="BF809" s="736"/>
      <c r="BG809" s="606"/>
      <c r="BY809" s="726"/>
    </row>
    <row r="810" spans="1:77" s="601" customFormat="1" ht="30" hidden="1" customHeight="1">
      <c r="A810" s="608"/>
      <c r="B810" s="735"/>
      <c r="C810" s="2346"/>
      <c r="D810" s="2346"/>
      <c r="E810" s="2346"/>
      <c r="F810" s="2346"/>
      <c r="G810" s="2346"/>
      <c r="H810" s="2346"/>
      <c r="I810" s="2346"/>
      <c r="J810" s="2346"/>
      <c r="K810" s="2346"/>
      <c r="L810" s="2346"/>
      <c r="M810" s="2346"/>
      <c r="N810" s="2346"/>
      <c r="O810" s="2346"/>
      <c r="P810" s="2346"/>
      <c r="Q810" s="2346"/>
      <c r="R810" s="2346"/>
      <c r="S810" s="2346"/>
      <c r="T810" s="2346"/>
      <c r="U810" s="2346"/>
      <c r="V810" s="2346"/>
      <c r="W810" s="2346"/>
      <c r="X810" s="2346"/>
      <c r="Y810" s="2346"/>
      <c r="Z810" s="2346"/>
      <c r="AA810" s="2346"/>
      <c r="AB810" s="2346"/>
      <c r="AC810" s="2346"/>
      <c r="AD810" s="2346"/>
      <c r="AE810" s="2346"/>
      <c r="AF810" s="2346"/>
      <c r="AG810" s="2346"/>
      <c r="AH810" s="2346"/>
      <c r="AI810" s="2346"/>
      <c r="AJ810" s="2346"/>
      <c r="AK810" s="2346"/>
      <c r="AL810" s="2346"/>
      <c r="AM810" s="2346"/>
      <c r="AN810" s="2346"/>
      <c r="AO810" s="2346"/>
      <c r="AP810" s="2346"/>
      <c r="AQ810" s="2346"/>
      <c r="AR810" s="2346"/>
      <c r="AS810" s="2346"/>
      <c r="AT810" s="2346"/>
      <c r="AU810" s="2346"/>
      <c r="AV810" s="2346"/>
      <c r="AW810" s="2346"/>
      <c r="AX810" s="2346"/>
      <c r="AY810" s="2346"/>
      <c r="AZ810" s="2346"/>
      <c r="BA810" s="2346"/>
      <c r="BB810" s="2346"/>
      <c r="BC810" s="2346"/>
      <c r="BD810" s="2346"/>
      <c r="BE810" s="2346"/>
      <c r="BF810" s="736"/>
      <c r="BG810" s="606"/>
      <c r="BY810" s="726"/>
    </row>
    <row r="811" spans="1:77" s="601" customFormat="1" ht="30" hidden="1" customHeight="1">
      <c r="A811" s="608"/>
      <c r="B811" s="735"/>
      <c r="C811" s="2346"/>
      <c r="D811" s="2346"/>
      <c r="E811" s="2346"/>
      <c r="F811" s="2346"/>
      <c r="G811" s="2346"/>
      <c r="H811" s="2346"/>
      <c r="I811" s="2346"/>
      <c r="J811" s="2346"/>
      <c r="K811" s="2346"/>
      <c r="L811" s="2346"/>
      <c r="M811" s="2346"/>
      <c r="N811" s="2346"/>
      <c r="O811" s="2346"/>
      <c r="P811" s="2346"/>
      <c r="Q811" s="2346"/>
      <c r="R811" s="2346"/>
      <c r="S811" s="2346"/>
      <c r="T811" s="2346"/>
      <c r="U811" s="2346"/>
      <c r="V811" s="2346"/>
      <c r="W811" s="2346"/>
      <c r="X811" s="2346"/>
      <c r="Y811" s="2346"/>
      <c r="Z811" s="2346"/>
      <c r="AA811" s="2346"/>
      <c r="AB811" s="2346"/>
      <c r="AC811" s="2346"/>
      <c r="AD811" s="2346"/>
      <c r="AE811" s="2346"/>
      <c r="AF811" s="2346"/>
      <c r="AG811" s="2346"/>
      <c r="AH811" s="2346"/>
      <c r="AI811" s="2346"/>
      <c r="AJ811" s="2346"/>
      <c r="AK811" s="2346"/>
      <c r="AL811" s="2346"/>
      <c r="AM811" s="2346"/>
      <c r="AN811" s="2346"/>
      <c r="AO811" s="2346"/>
      <c r="AP811" s="2346"/>
      <c r="AQ811" s="2346"/>
      <c r="AR811" s="2346"/>
      <c r="AS811" s="2346"/>
      <c r="AT811" s="2346"/>
      <c r="AU811" s="2346"/>
      <c r="AV811" s="2346"/>
      <c r="AW811" s="2346"/>
      <c r="AX811" s="2346"/>
      <c r="AY811" s="2346"/>
      <c r="AZ811" s="2346"/>
      <c r="BA811" s="2346"/>
      <c r="BB811" s="2346"/>
      <c r="BC811" s="2346"/>
      <c r="BD811" s="2346"/>
      <c r="BE811" s="2346"/>
      <c r="BF811" s="736"/>
      <c r="BG811" s="606"/>
      <c r="BY811" s="726"/>
    </row>
    <row r="812" spans="1:77" s="601" customFormat="1" ht="30" hidden="1" customHeight="1">
      <c r="A812" s="608"/>
      <c r="B812" s="735"/>
      <c r="C812" s="2346"/>
      <c r="D812" s="2346"/>
      <c r="E812" s="2346"/>
      <c r="F812" s="2346"/>
      <c r="G812" s="2346"/>
      <c r="H812" s="2346"/>
      <c r="I812" s="2346"/>
      <c r="J812" s="2346"/>
      <c r="K812" s="2346"/>
      <c r="L812" s="2346"/>
      <c r="M812" s="2346"/>
      <c r="N812" s="2346"/>
      <c r="O812" s="2346"/>
      <c r="P812" s="2346"/>
      <c r="Q812" s="2346"/>
      <c r="R812" s="2346"/>
      <c r="S812" s="2346"/>
      <c r="T812" s="2346"/>
      <c r="U812" s="2346"/>
      <c r="V812" s="2346"/>
      <c r="W812" s="2346"/>
      <c r="X812" s="2346"/>
      <c r="Y812" s="2346"/>
      <c r="Z812" s="2346"/>
      <c r="AA812" s="2346"/>
      <c r="AB812" s="2346"/>
      <c r="AC812" s="2346"/>
      <c r="AD812" s="2346"/>
      <c r="AE812" s="2346"/>
      <c r="AF812" s="2346"/>
      <c r="AG812" s="2346"/>
      <c r="AH812" s="2346"/>
      <c r="AI812" s="2346"/>
      <c r="AJ812" s="2346"/>
      <c r="AK812" s="2346"/>
      <c r="AL812" s="2346"/>
      <c r="AM812" s="2346"/>
      <c r="AN812" s="2346"/>
      <c r="AO812" s="2346"/>
      <c r="AP812" s="2346"/>
      <c r="AQ812" s="2346"/>
      <c r="AR812" s="2346"/>
      <c r="AS812" s="2346"/>
      <c r="AT812" s="2346"/>
      <c r="AU812" s="2346"/>
      <c r="AV812" s="2346"/>
      <c r="AW812" s="2346"/>
      <c r="AX812" s="2346"/>
      <c r="AY812" s="2346"/>
      <c r="AZ812" s="2346"/>
      <c r="BA812" s="2346"/>
      <c r="BB812" s="2346"/>
      <c r="BC812" s="2346"/>
      <c r="BD812" s="2346"/>
      <c r="BE812" s="2346"/>
      <c r="BF812" s="736"/>
      <c r="BG812" s="606"/>
      <c r="BY812" s="726"/>
    </row>
    <row r="813" spans="1:77" s="601" customFormat="1" ht="30" hidden="1" customHeight="1">
      <c r="A813" s="608"/>
      <c r="B813" s="735"/>
      <c r="C813" s="2346"/>
      <c r="D813" s="2346"/>
      <c r="E813" s="2346"/>
      <c r="F813" s="2346"/>
      <c r="G813" s="2346"/>
      <c r="H813" s="2346"/>
      <c r="I813" s="2346"/>
      <c r="J813" s="2346"/>
      <c r="K813" s="2346"/>
      <c r="L813" s="2346"/>
      <c r="M813" s="2346"/>
      <c r="N813" s="2346"/>
      <c r="O813" s="2346"/>
      <c r="P813" s="2346"/>
      <c r="Q813" s="2346"/>
      <c r="R813" s="2346"/>
      <c r="S813" s="2346"/>
      <c r="T813" s="2346"/>
      <c r="U813" s="2346"/>
      <c r="V813" s="2346"/>
      <c r="W813" s="2346"/>
      <c r="X813" s="2346"/>
      <c r="Y813" s="2346"/>
      <c r="Z813" s="2346"/>
      <c r="AA813" s="2346"/>
      <c r="AB813" s="2346"/>
      <c r="AC813" s="2346"/>
      <c r="AD813" s="2346"/>
      <c r="AE813" s="2346"/>
      <c r="AF813" s="2346"/>
      <c r="AG813" s="2346"/>
      <c r="AH813" s="2346"/>
      <c r="AI813" s="2346"/>
      <c r="AJ813" s="2346"/>
      <c r="AK813" s="2346"/>
      <c r="AL813" s="2346"/>
      <c r="AM813" s="2346"/>
      <c r="AN813" s="2346"/>
      <c r="AO813" s="2346"/>
      <c r="AP813" s="2346"/>
      <c r="AQ813" s="2346"/>
      <c r="AR813" s="2346"/>
      <c r="AS813" s="2346"/>
      <c r="AT813" s="2346"/>
      <c r="AU813" s="2346"/>
      <c r="AV813" s="2346"/>
      <c r="AW813" s="2346"/>
      <c r="AX813" s="2346"/>
      <c r="AY813" s="2346"/>
      <c r="AZ813" s="2346"/>
      <c r="BA813" s="2346"/>
      <c r="BB813" s="2346"/>
      <c r="BC813" s="2346"/>
      <c r="BD813" s="2346"/>
      <c r="BE813" s="2346"/>
      <c r="BF813" s="736"/>
      <c r="BG813" s="606"/>
      <c r="BY813" s="726"/>
    </row>
    <row r="814" spans="1:77" s="601" customFormat="1" ht="30" hidden="1" customHeight="1">
      <c r="A814" s="608"/>
      <c r="B814" s="735"/>
      <c r="C814" s="2346"/>
      <c r="D814" s="2346"/>
      <c r="E814" s="2346"/>
      <c r="F814" s="2346"/>
      <c r="G814" s="2346"/>
      <c r="H814" s="2346"/>
      <c r="I814" s="2346"/>
      <c r="J814" s="2346"/>
      <c r="K814" s="2346"/>
      <c r="L814" s="2346"/>
      <c r="M814" s="2346"/>
      <c r="N814" s="2346"/>
      <c r="O814" s="2346"/>
      <c r="P814" s="2346"/>
      <c r="Q814" s="2346"/>
      <c r="R814" s="2346"/>
      <c r="S814" s="2346"/>
      <c r="T814" s="2346"/>
      <c r="U814" s="2346"/>
      <c r="V814" s="2346"/>
      <c r="W814" s="2346"/>
      <c r="X814" s="2346"/>
      <c r="Y814" s="2346"/>
      <c r="Z814" s="2346"/>
      <c r="AA814" s="2346"/>
      <c r="AB814" s="2346"/>
      <c r="AC814" s="2346"/>
      <c r="AD814" s="2346"/>
      <c r="AE814" s="2346"/>
      <c r="AF814" s="2346"/>
      <c r="AG814" s="2346"/>
      <c r="AH814" s="2346"/>
      <c r="AI814" s="2346"/>
      <c r="AJ814" s="2346"/>
      <c r="AK814" s="2346"/>
      <c r="AL814" s="2346"/>
      <c r="AM814" s="2346"/>
      <c r="AN814" s="2346"/>
      <c r="AO814" s="2346"/>
      <c r="AP814" s="2346"/>
      <c r="AQ814" s="2346"/>
      <c r="AR814" s="2346"/>
      <c r="AS814" s="2346"/>
      <c r="AT814" s="2346"/>
      <c r="AU814" s="2346"/>
      <c r="AV814" s="2346"/>
      <c r="AW814" s="2346"/>
      <c r="AX814" s="2346"/>
      <c r="AY814" s="2346"/>
      <c r="AZ814" s="2346"/>
      <c r="BA814" s="2346"/>
      <c r="BB814" s="2346"/>
      <c r="BC814" s="2346"/>
      <c r="BD814" s="2346"/>
      <c r="BE814" s="2346"/>
      <c r="BF814" s="736"/>
      <c r="BG814" s="606"/>
      <c r="BY814" s="726"/>
    </row>
    <row r="815" spans="1:77" s="601" customFormat="1" ht="30" hidden="1" customHeight="1">
      <c r="A815" s="608"/>
      <c r="B815" s="735"/>
      <c r="C815" s="2346"/>
      <c r="D815" s="2346"/>
      <c r="E815" s="2346"/>
      <c r="F815" s="2346"/>
      <c r="G815" s="2346"/>
      <c r="H815" s="2346"/>
      <c r="I815" s="2346"/>
      <c r="J815" s="2346"/>
      <c r="K815" s="2346"/>
      <c r="L815" s="2346"/>
      <c r="M815" s="2346"/>
      <c r="N815" s="2346"/>
      <c r="O815" s="2346"/>
      <c r="P815" s="2346"/>
      <c r="Q815" s="2346"/>
      <c r="R815" s="2346"/>
      <c r="S815" s="2346"/>
      <c r="T815" s="2346"/>
      <c r="U815" s="2346"/>
      <c r="V815" s="2346"/>
      <c r="W815" s="2346"/>
      <c r="X815" s="2346"/>
      <c r="Y815" s="2346"/>
      <c r="Z815" s="2346"/>
      <c r="AA815" s="2346"/>
      <c r="AB815" s="2346"/>
      <c r="AC815" s="2346"/>
      <c r="AD815" s="2346"/>
      <c r="AE815" s="2346"/>
      <c r="AF815" s="2346"/>
      <c r="AG815" s="2346"/>
      <c r="AH815" s="2346"/>
      <c r="AI815" s="2346"/>
      <c r="AJ815" s="2346"/>
      <c r="AK815" s="2346"/>
      <c r="AL815" s="2346"/>
      <c r="AM815" s="2346"/>
      <c r="AN815" s="2346"/>
      <c r="AO815" s="2346"/>
      <c r="AP815" s="2346"/>
      <c r="AQ815" s="2346"/>
      <c r="AR815" s="2346"/>
      <c r="AS815" s="2346"/>
      <c r="AT815" s="2346"/>
      <c r="AU815" s="2346"/>
      <c r="AV815" s="2346"/>
      <c r="AW815" s="2346"/>
      <c r="AX815" s="2346"/>
      <c r="AY815" s="2346"/>
      <c r="AZ815" s="2346"/>
      <c r="BA815" s="2346"/>
      <c r="BB815" s="2346"/>
      <c r="BC815" s="2346"/>
      <c r="BD815" s="2346"/>
      <c r="BE815" s="2346"/>
      <c r="BF815" s="736"/>
      <c r="BG815" s="606"/>
      <c r="BY815" s="726"/>
    </row>
    <row r="816" spans="1:77" s="601" customFormat="1" ht="30" hidden="1" customHeight="1">
      <c r="A816" s="608"/>
      <c r="B816" s="735"/>
      <c r="C816" s="2346"/>
      <c r="D816" s="2346"/>
      <c r="E816" s="2346"/>
      <c r="F816" s="2346"/>
      <c r="G816" s="2346"/>
      <c r="H816" s="2346"/>
      <c r="I816" s="2346"/>
      <c r="J816" s="2346"/>
      <c r="K816" s="2346"/>
      <c r="L816" s="2346"/>
      <c r="M816" s="2346"/>
      <c r="N816" s="2346"/>
      <c r="O816" s="2346"/>
      <c r="P816" s="2346"/>
      <c r="Q816" s="2346"/>
      <c r="R816" s="2346"/>
      <c r="S816" s="2346"/>
      <c r="T816" s="2346"/>
      <c r="U816" s="2346"/>
      <c r="V816" s="2346"/>
      <c r="W816" s="2346"/>
      <c r="X816" s="2346"/>
      <c r="Y816" s="2346"/>
      <c r="Z816" s="2346"/>
      <c r="AA816" s="2346"/>
      <c r="AB816" s="2346"/>
      <c r="AC816" s="2346"/>
      <c r="AD816" s="2346"/>
      <c r="AE816" s="2346"/>
      <c r="AF816" s="2346"/>
      <c r="AG816" s="2346"/>
      <c r="AH816" s="2346"/>
      <c r="AI816" s="2346"/>
      <c r="AJ816" s="2346"/>
      <c r="AK816" s="2346"/>
      <c r="AL816" s="2346"/>
      <c r="AM816" s="2346"/>
      <c r="AN816" s="2346"/>
      <c r="AO816" s="2346"/>
      <c r="AP816" s="2346"/>
      <c r="AQ816" s="2346"/>
      <c r="AR816" s="2346"/>
      <c r="AS816" s="2346"/>
      <c r="AT816" s="2346"/>
      <c r="AU816" s="2346"/>
      <c r="AV816" s="2346"/>
      <c r="AW816" s="2346"/>
      <c r="AX816" s="2346"/>
      <c r="AY816" s="2346"/>
      <c r="AZ816" s="2346"/>
      <c r="BA816" s="2346"/>
      <c r="BB816" s="2346"/>
      <c r="BC816" s="2346"/>
      <c r="BD816" s="2346"/>
      <c r="BE816" s="2346"/>
      <c r="BF816" s="736"/>
      <c r="BG816" s="606"/>
      <c r="BY816" s="726"/>
    </row>
    <row r="817" spans="1:77" s="601" customFormat="1" ht="30" hidden="1" customHeight="1">
      <c r="A817" s="608"/>
      <c r="B817" s="735"/>
      <c r="C817" s="2346"/>
      <c r="D817" s="2346"/>
      <c r="E817" s="2346"/>
      <c r="F817" s="2346"/>
      <c r="G817" s="2346"/>
      <c r="H817" s="2346"/>
      <c r="I817" s="2346"/>
      <c r="J817" s="2346"/>
      <c r="K817" s="2346"/>
      <c r="L817" s="2346"/>
      <c r="M817" s="2346"/>
      <c r="N817" s="2346"/>
      <c r="O817" s="2346"/>
      <c r="P817" s="2346"/>
      <c r="Q817" s="2346"/>
      <c r="R817" s="2346"/>
      <c r="S817" s="2346"/>
      <c r="T817" s="2346"/>
      <c r="U817" s="2346"/>
      <c r="V817" s="2346"/>
      <c r="W817" s="2346"/>
      <c r="X817" s="2346"/>
      <c r="Y817" s="2346"/>
      <c r="Z817" s="2346"/>
      <c r="AA817" s="2346"/>
      <c r="AB817" s="2346"/>
      <c r="AC817" s="2346"/>
      <c r="AD817" s="2346"/>
      <c r="AE817" s="2346"/>
      <c r="AF817" s="2346"/>
      <c r="AG817" s="2346"/>
      <c r="AH817" s="2346"/>
      <c r="AI817" s="2346"/>
      <c r="AJ817" s="2346"/>
      <c r="AK817" s="2346"/>
      <c r="AL817" s="2346"/>
      <c r="AM817" s="2346"/>
      <c r="AN817" s="2346"/>
      <c r="AO817" s="2346"/>
      <c r="AP817" s="2346"/>
      <c r="AQ817" s="2346"/>
      <c r="AR817" s="2346"/>
      <c r="AS817" s="2346"/>
      <c r="AT817" s="2346"/>
      <c r="AU817" s="2346"/>
      <c r="AV817" s="2346"/>
      <c r="AW817" s="2346"/>
      <c r="AX817" s="2346"/>
      <c r="AY817" s="2346"/>
      <c r="AZ817" s="2346"/>
      <c r="BA817" s="2346"/>
      <c r="BB817" s="2346"/>
      <c r="BC817" s="2346"/>
      <c r="BD817" s="2346"/>
      <c r="BE817" s="2346"/>
      <c r="BF817" s="736"/>
      <c r="BG817" s="606"/>
      <c r="BY817" s="726"/>
    </row>
    <row r="818" spans="1:77" s="601" customFormat="1" ht="30" hidden="1" customHeight="1">
      <c r="A818" s="608"/>
      <c r="B818" s="735"/>
      <c r="C818" s="2346"/>
      <c r="D818" s="2346"/>
      <c r="E818" s="2346"/>
      <c r="F818" s="2346"/>
      <c r="G818" s="2346"/>
      <c r="H818" s="2346"/>
      <c r="I818" s="2346"/>
      <c r="J818" s="2346"/>
      <c r="K818" s="2346"/>
      <c r="L818" s="2346"/>
      <c r="M818" s="2346"/>
      <c r="N818" s="2346"/>
      <c r="O818" s="2346"/>
      <c r="P818" s="2346"/>
      <c r="Q818" s="2346"/>
      <c r="R818" s="2346"/>
      <c r="S818" s="2346"/>
      <c r="T818" s="2346"/>
      <c r="U818" s="2346"/>
      <c r="V818" s="2346"/>
      <c r="W818" s="2346"/>
      <c r="X818" s="2346"/>
      <c r="Y818" s="2346"/>
      <c r="Z818" s="2346"/>
      <c r="AA818" s="2346"/>
      <c r="AB818" s="2346"/>
      <c r="AC818" s="2346"/>
      <c r="AD818" s="2346"/>
      <c r="AE818" s="2346"/>
      <c r="AF818" s="2346"/>
      <c r="AG818" s="2346"/>
      <c r="AH818" s="2346"/>
      <c r="AI818" s="2346"/>
      <c r="AJ818" s="2346"/>
      <c r="AK818" s="2346"/>
      <c r="AL818" s="2346"/>
      <c r="AM818" s="2346"/>
      <c r="AN818" s="2346"/>
      <c r="AO818" s="2346"/>
      <c r="AP818" s="2346"/>
      <c r="AQ818" s="2346"/>
      <c r="AR818" s="2346"/>
      <c r="AS818" s="2346"/>
      <c r="AT818" s="2346"/>
      <c r="AU818" s="2346"/>
      <c r="AV818" s="2346"/>
      <c r="AW818" s="2346"/>
      <c r="AX818" s="2346"/>
      <c r="AY818" s="2346"/>
      <c r="AZ818" s="2346"/>
      <c r="BA818" s="2346"/>
      <c r="BB818" s="2346"/>
      <c r="BC818" s="2346"/>
      <c r="BD818" s="2346"/>
      <c r="BE818" s="2346"/>
      <c r="BF818" s="736"/>
      <c r="BG818" s="606"/>
      <c r="BY818" s="726"/>
    </row>
    <row r="819" spans="1:77" s="601" customFormat="1" ht="30" hidden="1" customHeight="1" thickBot="1">
      <c r="A819" s="608"/>
      <c r="B819" s="735"/>
      <c r="C819" s="2346"/>
      <c r="D819" s="2346"/>
      <c r="E819" s="2346"/>
      <c r="F819" s="2346"/>
      <c r="G819" s="2346"/>
      <c r="H819" s="2346"/>
      <c r="I819" s="2346"/>
      <c r="J819" s="2346"/>
      <c r="K819" s="2346"/>
      <c r="L819" s="2346"/>
      <c r="M819" s="2346"/>
      <c r="N819" s="2346"/>
      <c r="O819" s="2346"/>
      <c r="P819" s="2346"/>
      <c r="Q819" s="2346"/>
      <c r="R819" s="2346"/>
      <c r="S819" s="2346"/>
      <c r="T819" s="2346"/>
      <c r="U819" s="2346"/>
      <c r="V819" s="2346"/>
      <c r="W819" s="2346"/>
      <c r="X819" s="2346"/>
      <c r="Y819" s="2346"/>
      <c r="Z819" s="2346"/>
      <c r="AA819" s="2346"/>
      <c r="AB819" s="2346"/>
      <c r="AC819" s="2346"/>
      <c r="AD819" s="2346"/>
      <c r="AE819" s="2346"/>
      <c r="AF819" s="2346"/>
      <c r="AG819" s="2346"/>
      <c r="AH819" s="2346"/>
      <c r="AI819" s="2346"/>
      <c r="AJ819" s="2346"/>
      <c r="AK819" s="2346"/>
      <c r="AL819" s="2346"/>
      <c r="AM819" s="2346"/>
      <c r="AN819" s="2346"/>
      <c r="AO819" s="2346"/>
      <c r="AP819" s="2346"/>
      <c r="AQ819" s="2346"/>
      <c r="AR819" s="2346"/>
      <c r="AS819" s="2346"/>
      <c r="AT819" s="2346"/>
      <c r="AU819" s="2346"/>
      <c r="AV819" s="2346"/>
      <c r="AW819" s="2346"/>
      <c r="AX819" s="2346"/>
      <c r="AY819" s="2346"/>
      <c r="AZ819" s="2346"/>
      <c r="BA819" s="2346"/>
      <c r="BB819" s="2346"/>
      <c r="BC819" s="2346"/>
      <c r="BD819" s="2346"/>
      <c r="BE819" s="2346"/>
      <c r="BF819" s="736"/>
      <c r="BG819" s="606"/>
      <c r="BY819" s="726"/>
    </row>
    <row r="820" spans="1:77" s="601" customFormat="1" ht="30" hidden="1" customHeight="1">
      <c r="A820" s="608"/>
      <c r="B820" s="735"/>
      <c r="C820" s="2346"/>
      <c r="D820" s="2346"/>
      <c r="E820" s="2346"/>
      <c r="F820" s="2346"/>
      <c r="G820" s="2346"/>
      <c r="H820" s="2346"/>
      <c r="I820" s="2346"/>
      <c r="J820" s="2346"/>
      <c r="K820" s="2346"/>
      <c r="L820" s="2346"/>
      <c r="M820" s="2346"/>
      <c r="N820" s="2346"/>
      <c r="O820" s="2346"/>
      <c r="P820" s="2346"/>
      <c r="Q820" s="2346"/>
      <c r="R820" s="2346"/>
      <c r="S820" s="2346"/>
      <c r="T820" s="2346"/>
      <c r="U820" s="2346"/>
      <c r="V820" s="2346"/>
      <c r="W820" s="2346"/>
      <c r="X820" s="2346"/>
      <c r="Y820" s="2346"/>
      <c r="Z820" s="2346"/>
      <c r="AA820" s="2346"/>
      <c r="AB820" s="2346"/>
      <c r="AC820" s="2346"/>
      <c r="AD820" s="2346"/>
      <c r="AE820" s="2346"/>
      <c r="AF820" s="2346"/>
      <c r="AG820" s="2346"/>
      <c r="AH820" s="2346"/>
      <c r="AI820" s="2346"/>
      <c r="AJ820" s="2346"/>
      <c r="AK820" s="2346"/>
      <c r="AL820" s="2346"/>
      <c r="AM820" s="2346"/>
      <c r="AN820" s="2346"/>
      <c r="AO820" s="2346"/>
      <c r="AP820" s="2346"/>
      <c r="AQ820" s="2346"/>
      <c r="AR820" s="2346"/>
      <c r="AS820" s="2346"/>
      <c r="AT820" s="2346"/>
      <c r="AU820" s="2346"/>
      <c r="AV820" s="2346"/>
      <c r="AW820" s="2346"/>
      <c r="AX820" s="2346"/>
      <c r="AY820" s="2346"/>
      <c r="AZ820" s="2346"/>
      <c r="BA820" s="2346"/>
      <c r="BB820" s="2346"/>
      <c r="BC820" s="2346"/>
      <c r="BD820" s="2346"/>
      <c r="BE820" s="2346"/>
      <c r="BF820" s="736"/>
      <c r="BG820" s="606"/>
      <c r="BY820" s="726"/>
    </row>
    <row r="821" spans="1:77" s="601" customFormat="1" ht="30" hidden="1" customHeight="1">
      <c r="A821" s="608"/>
      <c r="B821" s="735"/>
      <c r="C821" s="2346"/>
      <c r="D821" s="2346"/>
      <c r="E821" s="2346"/>
      <c r="F821" s="2346"/>
      <c r="G821" s="2346"/>
      <c r="H821" s="2346"/>
      <c r="I821" s="2346"/>
      <c r="J821" s="2346"/>
      <c r="K821" s="2346"/>
      <c r="L821" s="2346"/>
      <c r="M821" s="2346"/>
      <c r="N821" s="2346"/>
      <c r="O821" s="2346"/>
      <c r="P821" s="2346"/>
      <c r="Q821" s="2346"/>
      <c r="R821" s="2346"/>
      <c r="S821" s="2346"/>
      <c r="T821" s="2346"/>
      <c r="U821" s="2346"/>
      <c r="V821" s="2346"/>
      <c r="W821" s="2346"/>
      <c r="X821" s="2346"/>
      <c r="Y821" s="2346"/>
      <c r="Z821" s="2346"/>
      <c r="AA821" s="2346"/>
      <c r="AB821" s="2346"/>
      <c r="AC821" s="2346"/>
      <c r="AD821" s="2346"/>
      <c r="AE821" s="2346"/>
      <c r="AF821" s="2346"/>
      <c r="AG821" s="2346"/>
      <c r="AH821" s="2346"/>
      <c r="AI821" s="2346"/>
      <c r="AJ821" s="2346"/>
      <c r="AK821" s="2346"/>
      <c r="AL821" s="2346"/>
      <c r="AM821" s="2346"/>
      <c r="AN821" s="2346"/>
      <c r="AO821" s="2346"/>
      <c r="AP821" s="2346"/>
      <c r="AQ821" s="2346"/>
      <c r="AR821" s="2346"/>
      <c r="AS821" s="2346"/>
      <c r="AT821" s="2346"/>
      <c r="AU821" s="2346"/>
      <c r="AV821" s="2346"/>
      <c r="AW821" s="2346"/>
      <c r="AX821" s="2346"/>
      <c r="AY821" s="2346"/>
      <c r="AZ821" s="2346"/>
      <c r="BA821" s="2346"/>
      <c r="BB821" s="2346"/>
      <c r="BC821" s="2346"/>
      <c r="BD821" s="2346"/>
      <c r="BE821" s="2346"/>
      <c r="BF821" s="736"/>
      <c r="BG821" s="606"/>
      <c r="BY821" s="726"/>
    </row>
    <row r="822" spans="1:77" s="601" customFormat="1" ht="30" hidden="1" customHeight="1">
      <c r="A822" s="608"/>
      <c r="B822" s="735"/>
      <c r="C822" s="2346"/>
      <c r="D822" s="2346"/>
      <c r="E822" s="2346"/>
      <c r="F822" s="2346"/>
      <c r="G822" s="2346"/>
      <c r="H822" s="2346"/>
      <c r="I822" s="2346"/>
      <c r="J822" s="2346"/>
      <c r="K822" s="2346"/>
      <c r="L822" s="2346"/>
      <c r="M822" s="2346"/>
      <c r="N822" s="2346"/>
      <c r="O822" s="2346"/>
      <c r="P822" s="2346"/>
      <c r="Q822" s="2346"/>
      <c r="R822" s="2346"/>
      <c r="S822" s="2346"/>
      <c r="T822" s="2346"/>
      <c r="U822" s="2346"/>
      <c r="V822" s="2346"/>
      <c r="W822" s="2346"/>
      <c r="X822" s="2346"/>
      <c r="Y822" s="2346"/>
      <c r="Z822" s="2346"/>
      <c r="AA822" s="2346"/>
      <c r="AB822" s="2346"/>
      <c r="AC822" s="2346"/>
      <c r="AD822" s="2346"/>
      <c r="AE822" s="2346"/>
      <c r="AF822" s="2346"/>
      <c r="AG822" s="2346"/>
      <c r="AH822" s="2346"/>
      <c r="AI822" s="2346"/>
      <c r="AJ822" s="2346"/>
      <c r="AK822" s="2346"/>
      <c r="AL822" s="2346"/>
      <c r="AM822" s="2346"/>
      <c r="AN822" s="2346"/>
      <c r="AO822" s="2346"/>
      <c r="AP822" s="2346"/>
      <c r="AQ822" s="2346"/>
      <c r="AR822" s="2346"/>
      <c r="AS822" s="2346"/>
      <c r="AT822" s="2346"/>
      <c r="AU822" s="2346"/>
      <c r="AV822" s="2346"/>
      <c r="AW822" s="2346"/>
      <c r="AX822" s="2346"/>
      <c r="AY822" s="2346"/>
      <c r="AZ822" s="2346"/>
      <c r="BA822" s="2346"/>
      <c r="BB822" s="2346"/>
      <c r="BC822" s="2346"/>
      <c r="BD822" s="2346"/>
      <c r="BE822" s="2346"/>
      <c r="BF822" s="736"/>
      <c r="BG822" s="606"/>
      <c r="BY822" s="726"/>
    </row>
    <row r="823" spans="1:77" s="601" customFormat="1" ht="30" hidden="1" customHeight="1">
      <c r="A823" s="608"/>
      <c r="B823" s="735"/>
      <c r="C823" s="2346"/>
      <c r="D823" s="2346"/>
      <c r="E823" s="2346"/>
      <c r="F823" s="2346"/>
      <c r="G823" s="2346"/>
      <c r="H823" s="2346"/>
      <c r="I823" s="2346"/>
      <c r="J823" s="2346"/>
      <c r="K823" s="2346"/>
      <c r="L823" s="2346"/>
      <c r="M823" s="2346"/>
      <c r="N823" s="2346"/>
      <c r="O823" s="2346"/>
      <c r="P823" s="2346"/>
      <c r="Q823" s="2346"/>
      <c r="R823" s="2346"/>
      <c r="S823" s="2346"/>
      <c r="T823" s="2346"/>
      <c r="U823" s="2346"/>
      <c r="V823" s="2346"/>
      <c r="W823" s="2346"/>
      <c r="X823" s="2346"/>
      <c r="Y823" s="2346"/>
      <c r="Z823" s="2346"/>
      <c r="AA823" s="2346"/>
      <c r="AB823" s="2346"/>
      <c r="AC823" s="2346"/>
      <c r="AD823" s="2346"/>
      <c r="AE823" s="2346"/>
      <c r="AF823" s="2346"/>
      <c r="AG823" s="2346"/>
      <c r="AH823" s="2346"/>
      <c r="AI823" s="2346"/>
      <c r="AJ823" s="2346"/>
      <c r="AK823" s="2346"/>
      <c r="AL823" s="2346"/>
      <c r="AM823" s="2346"/>
      <c r="AN823" s="2346"/>
      <c r="AO823" s="2346"/>
      <c r="AP823" s="2346"/>
      <c r="AQ823" s="2346"/>
      <c r="AR823" s="2346"/>
      <c r="AS823" s="2346"/>
      <c r="AT823" s="2346"/>
      <c r="AU823" s="2346"/>
      <c r="AV823" s="2346"/>
      <c r="AW823" s="2346"/>
      <c r="AX823" s="2346"/>
      <c r="AY823" s="2346"/>
      <c r="AZ823" s="2346"/>
      <c r="BA823" s="2346"/>
      <c r="BB823" s="2346"/>
      <c r="BC823" s="2346"/>
      <c r="BD823" s="2346"/>
      <c r="BE823" s="2346"/>
      <c r="BF823" s="736"/>
      <c r="BG823" s="606"/>
      <c r="BY823" s="726"/>
    </row>
    <row r="824" spans="1:77" s="601" customFormat="1" ht="30" hidden="1" customHeight="1">
      <c r="A824" s="608"/>
      <c r="B824" s="735"/>
      <c r="C824" s="2346"/>
      <c r="D824" s="2346"/>
      <c r="E824" s="2346"/>
      <c r="F824" s="2346"/>
      <c r="G824" s="2346"/>
      <c r="H824" s="2346"/>
      <c r="I824" s="2346"/>
      <c r="J824" s="2346"/>
      <c r="K824" s="2346"/>
      <c r="L824" s="2346"/>
      <c r="M824" s="2346"/>
      <c r="N824" s="2346"/>
      <c r="O824" s="2346"/>
      <c r="P824" s="2346"/>
      <c r="Q824" s="2346"/>
      <c r="R824" s="2346"/>
      <c r="S824" s="2346"/>
      <c r="T824" s="2346"/>
      <c r="U824" s="2346"/>
      <c r="V824" s="2346"/>
      <c r="W824" s="2346"/>
      <c r="X824" s="2346"/>
      <c r="Y824" s="2346"/>
      <c r="Z824" s="2346"/>
      <c r="AA824" s="2346"/>
      <c r="AB824" s="2346"/>
      <c r="AC824" s="2346"/>
      <c r="AD824" s="2346"/>
      <c r="AE824" s="2346"/>
      <c r="AF824" s="2346"/>
      <c r="AG824" s="2346"/>
      <c r="AH824" s="2346"/>
      <c r="AI824" s="2346"/>
      <c r="AJ824" s="2346"/>
      <c r="AK824" s="2346"/>
      <c r="AL824" s="2346"/>
      <c r="AM824" s="2346"/>
      <c r="AN824" s="2346"/>
      <c r="AO824" s="2346"/>
      <c r="AP824" s="2346"/>
      <c r="AQ824" s="2346"/>
      <c r="AR824" s="2346"/>
      <c r="AS824" s="2346"/>
      <c r="AT824" s="2346"/>
      <c r="AU824" s="2346"/>
      <c r="AV824" s="2346"/>
      <c r="AW824" s="2346"/>
      <c r="AX824" s="2346"/>
      <c r="AY824" s="2346"/>
      <c r="AZ824" s="2346"/>
      <c r="BA824" s="2346"/>
      <c r="BB824" s="2346"/>
      <c r="BC824" s="2346"/>
      <c r="BD824" s="2346"/>
      <c r="BE824" s="2346"/>
      <c r="BF824" s="736"/>
      <c r="BG824" s="606"/>
      <c r="BY824" s="726"/>
    </row>
    <row r="825" spans="1:77" s="601" customFormat="1" ht="30" hidden="1" customHeight="1">
      <c r="A825" s="608"/>
      <c r="B825" s="735"/>
      <c r="C825" s="2346"/>
      <c r="D825" s="2346"/>
      <c r="E825" s="2346"/>
      <c r="F825" s="2346"/>
      <c r="G825" s="2346"/>
      <c r="H825" s="2346"/>
      <c r="I825" s="2346"/>
      <c r="J825" s="2346"/>
      <c r="K825" s="2346"/>
      <c r="L825" s="2346"/>
      <c r="M825" s="2346"/>
      <c r="N825" s="2346"/>
      <c r="O825" s="2346"/>
      <c r="P825" s="2346"/>
      <c r="Q825" s="2346"/>
      <c r="R825" s="2346"/>
      <c r="S825" s="2346"/>
      <c r="T825" s="2346"/>
      <c r="U825" s="2346"/>
      <c r="V825" s="2346"/>
      <c r="W825" s="2346"/>
      <c r="X825" s="2346"/>
      <c r="Y825" s="2346"/>
      <c r="Z825" s="2346"/>
      <c r="AA825" s="2346"/>
      <c r="AB825" s="2346"/>
      <c r="AC825" s="2346"/>
      <c r="AD825" s="2346"/>
      <c r="AE825" s="2346"/>
      <c r="AF825" s="2346"/>
      <c r="AG825" s="2346"/>
      <c r="AH825" s="2346"/>
      <c r="AI825" s="2346"/>
      <c r="AJ825" s="2346"/>
      <c r="AK825" s="2346"/>
      <c r="AL825" s="2346"/>
      <c r="AM825" s="2346"/>
      <c r="AN825" s="2346"/>
      <c r="AO825" s="2346"/>
      <c r="AP825" s="2346"/>
      <c r="AQ825" s="2346"/>
      <c r="AR825" s="2346"/>
      <c r="AS825" s="2346"/>
      <c r="AT825" s="2346"/>
      <c r="AU825" s="2346"/>
      <c r="AV825" s="2346"/>
      <c r="AW825" s="2346"/>
      <c r="AX825" s="2346"/>
      <c r="AY825" s="2346"/>
      <c r="AZ825" s="2346"/>
      <c r="BA825" s="2346"/>
      <c r="BB825" s="2346"/>
      <c r="BC825" s="2346"/>
      <c r="BD825" s="2346"/>
      <c r="BE825" s="2346"/>
      <c r="BF825" s="736"/>
      <c r="BG825" s="606"/>
      <c r="BY825" s="726"/>
    </row>
    <row r="826" spans="1:77" s="601" customFormat="1" ht="30" hidden="1" customHeight="1">
      <c r="A826" s="608"/>
      <c r="B826" s="735"/>
      <c r="C826" s="2346"/>
      <c r="D826" s="2346"/>
      <c r="E826" s="2346"/>
      <c r="F826" s="2346"/>
      <c r="G826" s="2346"/>
      <c r="H826" s="2346"/>
      <c r="I826" s="2346"/>
      <c r="J826" s="2346"/>
      <c r="K826" s="2346"/>
      <c r="L826" s="2346"/>
      <c r="M826" s="2346"/>
      <c r="N826" s="2346"/>
      <c r="O826" s="2346"/>
      <c r="P826" s="2346"/>
      <c r="Q826" s="2346"/>
      <c r="R826" s="2346"/>
      <c r="S826" s="2346"/>
      <c r="T826" s="2346"/>
      <c r="U826" s="2346"/>
      <c r="V826" s="2346"/>
      <c r="W826" s="2346"/>
      <c r="X826" s="2346"/>
      <c r="Y826" s="2346"/>
      <c r="Z826" s="2346"/>
      <c r="AA826" s="2346"/>
      <c r="AB826" s="2346"/>
      <c r="AC826" s="2346"/>
      <c r="AD826" s="2346"/>
      <c r="AE826" s="2346"/>
      <c r="AF826" s="2346"/>
      <c r="AG826" s="2346"/>
      <c r="AH826" s="2346"/>
      <c r="AI826" s="2346"/>
      <c r="AJ826" s="2346"/>
      <c r="AK826" s="2346"/>
      <c r="AL826" s="2346"/>
      <c r="AM826" s="2346"/>
      <c r="AN826" s="2346"/>
      <c r="AO826" s="2346"/>
      <c r="AP826" s="2346"/>
      <c r="AQ826" s="2346"/>
      <c r="AR826" s="2346"/>
      <c r="AS826" s="2346"/>
      <c r="AT826" s="2346"/>
      <c r="AU826" s="2346"/>
      <c r="AV826" s="2346"/>
      <c r="AW826" s="2346"/>
      <c r="AX826" s="2346"/>
      <c r="AY826" s="2346"/>
      <c r="AZ826" s="2346"/>
      <c r="BA826" s="2346"/>
      <c r="BB826" s="2346"/>
      <c r="BC826" s="2346"/>
      <c r="BD826" s="2346"/>
      <c r="BE826" s="2346"/>
      <c r="BF826" s="736"/>
      <c r="BG826" s="606"/>
      <c r="BY826" s="726"/>
    </row>
    <row r="827" spans="1:77" s="601" customFormat="1" ht="30" hidden="1" customHeight="1">
      <c r="A827" s="608"/>
      <c r="B827" s="735"/>
      <c r="C827" s="2346"/>
      <c r="D827" s="2346"/>
      <c r="E827" s="2346"/>
      <c r="F827" s="2346"/>
      <c r="G827" s="2346"/>
      <c r="H827" s="2346"/>
      <c r="I827" s="2346"/>
      <c r="J827" s="2346"/>
      <c r="K827" s="2346"/>
      <c r="L827" s="2346"/>
      <c r="M827" s="2346"/>
      <c r="N827" s="2346"/>
      <c r="O827" s="2346"/>
      <c r="P827" s="2346"/>
      <c r="Q827" s="2346"/>
      <c r="R827" s="2346"/>
      <c r="S827" s="2346"/>
      <c r="T827" s="2346"/>
      <c r="U827" s="2346"/>
      <c r="V827" s="2346"/>
      <c r="W827" s="2346"/>
      <c r="X827" s="2346"/>
      <c r="Y827" s="2346"/>
      <c r="Z827" s="2346"/>
      <c r="AA827" s="2346"/>
      <c r="AB827" s="2346"/>
      <c r="AC827" s="2346"/>
      <c r="AD827" s="2346"/>
      <c r="AE827" s="2346"/>
      <c r="AF827" s="2346"/>
      <c r="AG827" s="2346"/>
      <c r="AH827" s="2346"/>
      <c r="AI827" s="2346"/>
      <c r="AJ827" s="2346"/>
      <c r="AK827" s="2346"/>
      <c r="AL827" s="2346"/>
      <c r="AM827" s="2346"/>
      <c r="AN827" s="2346"/>
      <c r="AO827" s="2346"/>
      <c r="AP827" s="2346"/>
      <c r="AQ827" s="2346"/>
      <c r="AR827" s="2346"/>
      <c r="AS827" s="2346"/>
      <c r="AT827" s="2346"/>
      <c r="AU827" s="2346"/>
      <c r="AV827" s="2346"/>
      <c r="AW827" s="2346"/>
      <c r="AX827" s="2346"/>
      <c r="AY827" s="2346"/>
      <c r="AZ827" s="2346"/>
      <c r="BA827" s="2346"/>
      <c r="BB827" s="2346"/>
      <c r="BC827" s="2346"/>
      <c r="BD827" s="2346"/>
      <c r="BE827" s="2346"/>
      <c r="BF827" s="736"/>
      <c r="BG827" s="606"/>
      <c r="BY827" s="726"/>
    </row>
    <row r="828" spans="1:77" s="601" customFormat="1" ht="30" hidden="1" customHeight="1">
      <c r="A828" s="608"/>
      <c r="B828" s="735"/>
      <c r="C828" s="2346"/>
      <c r="D828" s="2346"/>
      <c r="E828" s="2346"/>
      <c r="F828" s="2346"/>
      <c r="G828" s="2346"/>
      <c r="H828" s="2346"/>
      <c r="I828" s="2346"/>
      <c r="J828" s="2346"/>
      <c r="K828" s="2346"/>
      <c r="L828" s="2346"/>
      <c r="M828" s="2346"/>
      <c r="N828" s="2346"/>
      <c r="O828" s="2346"/>
      <c r="P828" s="2346"/>
      <c r="Q828" s="2346"/>
      <c r="R828" s="2346"/>
      <c r="S828" s="2346"/>
      <c r="T828" s="2346"/>
      <c r="U828" s="2346"/>
      <c r="V828" s="2346"/>
      <c r="W828" s="2346"/>
      <c r="X828" s="2346"/>
      <c r="Y828" s="2346"/>
      <c r="Z828" s="2346"/>
      <c r="AA828" s="2346"/>
      <c r="AB828" s="2346"/>
      <c r="AC828" s="2346"/>
      <c r="AD828" s="2346"/>
      <c r="AE828" s="2346"/>
      <c r="AF828" s="2346"/>
      <c r="AG828" s="2346"/>
      <c r="AH828" s="2346"/>
      <c r="AI828" s="2346"/>
      <c r="AJ828" s="2346"/>
      <c r="AK828" s="2346"/>
      <c r="AL828" s="2346"/>
      <c r="AM828" s="2346"/>
      <c r="AN828" s="2346"/>
      <c r="AO828" s="2346"/>
      <c r="AP828" s="2346"/>
      <c r="AQ828" s="2346"/>
      <c r="AR828" s="2346"/>
      <c r="AS828" s="2346"/>
      <c r="AT828" s="2346"/>
      <c r="AU828" s="2346"/>
      <c r="AV828" s="2346"/>
      <c r="AW828" s="2346"/>
      <c r="AX828" s="2346"/>
      <c r="AY828" s="2346"/>
      <c r="AZ828" s="2346"/>
      <c r="BA828" s="2346"/>
      <c r="BB828" s="2346"/>
      <c r="BC828" s="2346"/>
      <c r="BD828" s="2346"/>
      <c r="BE828" s="2346"/>
      <c r="BF828" s="736"/>
      <c r="BG828" s="606"/>
      <c r="BY828" s="726"/>
    </row>
    <row r="829" spans="1:77" s="601" customFormat="1" ht="30" hidden="1" customHeight="1" thickBot="1">
      <c r="B829" s="738"/>
      <c r="C829" s="2347"/>
      <c r="D829" s="2347"/>
      <c r="E829" s="2347"/>
      <c r="F829" s="2347"/>
      <c r="G829" s="2347"/>
      <c r="H829" s="2347"/>
      <c r="I829" s="2347"/>
      <c r="J829" s="2347"/>
      <c r="K829" s="2347"/>
      <c r="L829" s="2347"/>
      <c r="M829" s="2347"/>
      <c r="N829" s="2347"/>
      <c r="O829" s="2347"/>
      <c r="P829" s="2347"/>
      <c r="Q829" s="2347"/>
      <c r="R829" s="2347"/>
      <c r="S829" s="2347"/>
      <c r="T829" s="2347"/>
      <c r="U829" s="2347"/>
      <c r="V829" s="2347"/>
      <c r="W829" s="2347"/>
      <c r="X829" s="2347"/>
      <c r="Y829" s="2347"/>
      <c r="Z829" s="2347"/>
      <c r="AA829" s="2347"/>
      <c r="AB829" s="2347"/>
      <c r="AC829" s="2347"/>
      <c r="AD829" s="2347"/>
      <c r="AE829" s="2347"/>
      <c r="AF829" s="2347"/>
      <c r="AG829" s="2347"/>
      <c r="AH829" s="2347"/>
      <c r="AI829" s="2347"/>
      <c r="AJ829" s="2347"/>
      <c r="AK829" s="2347"/>
      <c r="AL829" s="2347"/>
      <c r="AM829" s="2347"/>
      <c r="AN829" s="2347"/>
      <c r="AO829" s="2347"/>
      <c r="AP829" s="2347"/>
      <c r="AQ829" s="2347"/>
      <c r="AR829" s="2347"/>
      <c r="AS829" s="2347"/>
      <c r="AT829" s="2347"/>
      <c r="AU829" s="2347"/>
      <c r="AV829" s="2347"/>
      <c r="AW829" s="2347"/>
      <c r="AX829" s="2347"/>
      <c r="AY829" s="2347"/>
      <c r="AZ829" s="2347"/>
      <c r="BA829" s="2347"/>
      <c r="BB829" s="2347"/>
      <c r="BC829" s="2347"/>
      <c r="BD829" s="2347"/>
      <c r="BE829" s="2347"/>
      <c r="BF829" s="739"/>
      <c r="BG829" s="606"/>
      <c r="BY829" s="726"/>
    </row>
    <row r="830" spans="1:77" s="601" customFormat="1" ht="24" customHeight="1">
      <c r="B830" s="160" t="s">
        <v>7188</v>
      </c>
      <c r="C830" s="740"/>
      <c r="D830" s="740"/>
      <c r="E830" s="740"/>
      <c r="F830" s="740"/>
      <c r="G830" s="740"/>
      <c r="H830" s="740"/>
      <c r="I830" s="740"/>
      <c r="J830" s="740"/>
      <c r="K830" s="740"/>
      <c r="L830" s="740"/>
      <c r="M830" s="740"/>
      <c r="N830" s="740"/>
      <c r="O830" s="740"/>
      <c r="P830" s="740"/>
      <c r="Q830" s="740"/>
      <c r="R830" s="740"/>
      <c r="S830" s="740"/>
      <c r="T830" s="740"/>
      <c r="U830" s="740"/>
      <c r="V830" s="740"/>
      <c r="W830" s="740"/>
      <c r="X830" s="740"/>
      <c r="Y830" s="740"/>
      <c r="Z830" s="740"/>
      <c r="AA830" s="740"/>
      <c r="AB830" s="740"/>
      <c r="AC830" s="740"/>
      <c r="AD830" s="740"/>
      <c r="AE830" s="740"/>
      <c r="AF830" s="740"/>
      <c r="AG830" s="740"/>
      <c r="AH830" s="740"/>
      <c r="AI830" s="740"/>
      <c r="AJ830" s="740"/>
      <c r="AK830" s="740"/>
      <c r="AL830" s="740"/>
      <c r="AM830" s="740"/>
      <c r="AN830" s="740"/>
      <c r="AO830" s="740"/>
      <c r="AP830" s="740"/>
      <c r="AQ830" s="740"/>
      <c r="AR830" s="740"/>
      <c r="AS830" s="740"/>
      <c r="AT830" s="740"/>
      <c r="AU830" s="740"/>
      <c r="AV830" s="740"/>
      <c r="AW830" s="740"/>
      <c r="AX830" s="740"/>
      <c r="AY830" s="740"/>
      <c r="AZ830" s="740"/>
      <c r="BA830" s="740"/>
      <c r="BB830" s="740"/>
      <c r="BC830" s="740"/>
      <c r="BD830" s="740"/>
      <c r="BE830" s="740"/>
      <c r="BF830" s="740"/>
      <c r="BG830" s="606"/>
      <c r="BY830" s="726"/>
    </row>
    <row r="831" spans="1:77" ht="24" customHeight="1">
      <c r="B831" s="149" t="s">
        <v>7189</v>
      </c>
      <c r="C831" s="78"/>
      <c r="D831" s="78"/>
      <c r="E831" s="78"/>
      <c r="F831" s="78"/>
      <c r="G831" s="78"/>
      <c r="H831" s="78"/>
      <c r="I831" s="78"/>
      <c r="J831" s="78"/>
      <c r="K831" s="78"/>
      <c r="L831" s="78"/>
      <c r="M831" s="78"/>
      <c r="N831" s="78"/>
      <c r="O831" s="78"/>
      <c r="P831" s="78"/>
      <c r="Q831" s="78"/>
      <c r="R831" s="78"/>
      <c r="S831" s="78"/>
      <c r="T831" s="78"/>
      <c r="U831" s="78"/>
      <c r="V831" s="78"/>
      <c r="W831" s="78"/>
      <c r="X831" s="78"/>
      <c r="Y831" s="78"/>
      <c r="Z831" s="78"/>
      <c r="AA831" s="78"/>
      <c r="AB831" s="78"/>
      <c r="AC831" s="78"/>
      <c r="AD831" s="78"/>
      <c r="AE831" s="78"/>
      <c r="AF831" s="78"/>
      <c r="AG831" s="78"/>
      <c r="AH831" s="78"/>
      <c r="AI831" s="78"/>
      <c r="AJ831" s="78"/>
      <c r="AK831" s="78"/>
      <c r="AL831" s="78"/>
      <c r="AM831" s="78"/>
      <c r="AN831" s="78"/>
      <c r="AO831" s="78"/>
      <c r="AP831" s="78"/>
      <c r="AQ831" s="78"/>
      <c r="AR831" s="78"/>
      <c r="AS831" s="78"/>
      <c r="AT831" s="78"/>
      <c r="AU831" s="78"/>
      <c r="AV831" s="78"/>
      <c r="AW831" s="78"/>
      <c r="AX831" s="78"/>
      <c r="AY831" s="78"/>
      <c r="AZ831" s="78"/>
      <c r="BA831" s="78"/>
      <c r="BB831" s="78"/>
      <c r="BC831" s="78"/>
      <c r="BD831" s="78"/>
      <c r="BE831" s="78"/>
      <c r="BF831" s="78"/>
      <c r="BG831" s="78"/>
    </row>
    <row r="832" spans="1:77" ht="24" customHeight="1">
      <c r="B832" s="149" t="s">
        <v>7190</v>
      </c>
      <c r="C832" s="78"/>
      <c r="D832" s="78"/>
      <c r="E832" s="78"/>
      <c r="F832" s="78"/>
      <c r="G832" s="78"/>
      <c r="H832" s="78"/>
      <c r="I832" s="78"/>
      <c r="J832" s="78"/>
      <c r="K832" s="78"/>
      <c r="L832" s="78"/>
      <c r="M832" s="78"/>
      <c r="N832" s="78"/>
      <c r="O832" s="78"/>
      <c r="P832" s="78"/>
      <c r="Q832" s="78"/>
      <c r="R832" s="78"/>
      <c r="S832" s="78"/>
      <c r="T832" s="78"/>
      <c r="U832" s="78"/>
      <c r="V832" s="78"/>
      <c r="W832" s="78"/>
      <c r="X832" s="78"/>
      <c r="Y832" s="78"/>
      <c r="Z832" s="78"/>
      <c r="AA832" s="78"/>
      <c r="AB832" s="78"/>
      <c r="AC832" s="78"/>
      <c r="AD832" s="78"/>
      <c r="AE832" s="78"/>
      <c r="AF832" s="78"/>
      <c r="AG832" s="78"/>
      <c r="AH832" s="78"/>
      <c r="AI832" s="78"/>
      <c r="AJ832" s="78"/>
      <c r="AK832" s="78"/>
      <c r="AL832" s="78"/>
      <c r="AM832" s="78"/>
      <c r="AN832" s="78"/>
      <c r="AO832" s="78"/>
      <c r="AP832" s="78"/>
      <c r="AQ832" s="78"/>
      <c r="AR832" s="78"/>
      <c r="AS832" s="78"/>
      <c r="AT832" s="78"/>
      <c r="AU832" s="78"/>
      <c r="AV832" s="78"/>
      <c r="AW832" s="78"/>
      <c r="AX832" s="78"/>
      <c r="AY832" s="78"/>
      <c r="AZ832" s="78"/>
      <c r="BA832" s="78"/>
      <c r="BB832" s="78"/>
      <c r="BC832" s="78"/>
      <c r="BD832" s="78"/>
      <c r="BE832" s="78"/>
      <c r="BF832" s="78"/>
      <c r="BG832" s="78"/>
    </row>
    <row r="833" spans="2:59" ht="24" customHeight="1">
      <c r="B833" s="149" t="s">
        <v>7191</v>
      </c>
      <c r="C833" s="78"/>
      <c r="D833" s="78"/>
      <c r="E833" s="78"/>
      <c r="F833" s="78"/>
      <c r="G833" s="78"/>
      <c r="H833" s="78"/>
      <c r="I833" s="78"/>
      <c r="J833" s="78"/>
      <c r="K833" s="78"/>
      <c r="L833" s="78"/>
      <c r="M833" s="78"/>
      <c r="N833" s="78"/>
      <c r="O833" s="78"/>
      <c r="P833" s="78"/>
      <c r="Q833" s="78"/>
      <c r="R833" s="78"/>
      <c r="S833" s="78"/>
      <c r="T833" s="78"/>
      <c r="U833" s="78"/>
      <c r="V833" s="78"/>
      <c r="W833" s="78"/>
      <c r="X833" s="78"/>
      <c r="Y833" s="78"/>
      <c r="Z833" s="78"/>
      <c r="AA833" s="78"/>
      <c r="AB833" s="78"/>
      <c r="AC833" s="78"/>
      <c r="AD833" s="78"/>
      <c r="AE833" s="78"/>
      <c r="AF833" s="78"/>
      <c r="AG833" s="78"/>
      <c r="AH833" s="78"/>
      <c r="AI833" s="78"/>
      <c r="AJ833" s="78"/>
      <c r="AK833" s="78"/>
      <c r="AL833" s="78"/>
      <c r="AM833" s="78"/>
      <c r="AN833" s="78"/>
      <c r="AO833" s="78"/>
      <c r="AP833" s="78"/>
      <c r="AQ833" s="78"/>
      <c r="AR833" s="78"/>
      <c r="AS833" s="78"/>
      <c r="AT833" s="78"/>
      <c r="AU833" s="78"/>
      <c r="AV833" s="78"/>
      <c r="AW833" s="78"/>
      <c r="AX833" s="78"/>
      <c r="AY833" s="78"/>
      <c r="AZ833" s="78"/>
      <c r="BA833" s="78"/>
      <c r="BB833" s="78"/>
      <c r="BC833" s="78"/>
      <c r="BD833" s="78"/>
      <c r="BE833" s="78"/>
      <c r="BF833" s="78"/>
      <c r="BG833" s="78"/>
    </row>
    <row r="834" spans="2:59" ht="24" customHeight="1">
      <c r="B834" s="149" t="s">
        <v>7192</v>
      </c>
      <c r="C834" s="78"/>
      <c r="D834" s="78"/>
      <c r="E834" s="78"/>
      <c r="F834" s="78"/>
      <c r="G834" s="78"/>
      <c r="H834" s="78"/>
      <c r="I834" s="78"/>
      <c r="J834" s="78"/>
      <c r="K834" s="78"/>
      <c r="L834" s="78"/>
      <c r="M834" s="78"/>
      <c r="N834" s="78"/>
      <c r="O834" s="78"/>
      <c r="P834" s="78"/>
      <c r="Q834" s="78"/>
      <c r="R834" s="78"/>
      <c r="S834" s="78"/>
      <c r="T834" s="78"/>
      <c r="U834" s="78"/>
      <c r="V834" s="78"/>
      <c r="W834" s="78"/>
      <c r="X834" s="78"/>
      <c r="Y834" s="78"/>
      <c r="Z834" s="78"/>
      <c r="AA834" s="78"/>
      <c r="AB834" s="78"/>
      <c r="AC834" s="78"/>
      <c r="AD834" s="78"/>
      <c r="AE834" s="78"/>
      <c r="AF834" s="78"/>
      <c r="AG834" s="78"/>
      <c r="AH834" s="78"/>
      <c r="AI834" s="78"/>
      <c r="AJ834" s="78"/>
      <c r="AK834" s="78"/>
      <c r="AL834" s="78"/>
      <c r="AM834" s="78"/>
      <c r="AN834" s="78"/>
      <c r="AO834" s="78"/>
      <c r="AP834" s="78"/>
      <c r="AQ834" s="78"/>
      <c r="AR834" s="78"/>
      <c r="AS834" s="78"/>
      <c r="AT834" s="78"/>
      <c r="AU834" s="78"/>
      <c r="AV834" s="78"/>
      <c r="AW834" s="78"/>
      <c r="AX834" s="78"/>
      <c r="AY834" s="78"/>
      <c r="AZ834" s="78"/>
      <c r="BA834" s="78"/>
      <c r="BB834" s="78"/>
      <c r="BC834" s="78"/>
      <c r="BD834" s="78"/>
      <c r="BE834" s="78"/>
      <c r="BF834" s="78"/>
      <c r="BG834" s="78"/>
    </row>
    <row r="835" spans="2:59" ht="24" customHeight="1">
      <c r="B835" s="149" t="s">
        <v>7193</v>
      </c>
      <c r="C835" s="78"/>
      <c r="D835" s="78"/>
      <c r="E835" s="78"/>
      <c r="F835" s="78"/>
      <c r="G835" s="78"/>
      <c r="H835" s="78"/>
      <c r="I835" s="78"/>
      <c r="J835" s="78"/>
      <c r="K835" s="78"/>
      <c r="L835" s="78"/>
      <c r="M835" s="78"/>
      <c r="N835" s="78"/>
      <c r="O835" s="78"/>
      <c r="P835" s="78"/>
      <c r="Q835" s="78"/>
      <c r="R835" s="78"/>
      <c r="S835" s="78"/>
      <c r="T835" s="78"/>
      <c r="U835" s="78"/>
      <c r="V835" s="78"/>
      <c r="W835" s="78"/>
      <c r="X835" s="78"/>
      <c r="Y835" s="78"/>
      <c r="Z835" s="78"/>
      <c r="AA835" s="78"/>
      <c r="AB835" s="78"/>
      <c r="AC835" s="78"/>
      <c r="AD835" s="78"/>
      <c r="AE835" s="78"/>
      <c r="AF835" s="78"/>
      <c r="AG835" s="78"/>
      <c r="AH835" s="78"/>
      <c r="AI835" s="78"/>
      <c r="AJ835" s="78"/>
      <c r="AK835" s="78"/>
      <c r="AL835" s="78"/>
      <c r="AM835" s="78"/>
      <c r="AN835" s="78"/>
      <c r="AO835" s="78"/>
      <c r="AP835" s="78"/>
      <c r="AQ835" s="78"/>
      <c r="AR835" s="78"/>
      <c r="AS835" s="78"/>
      <c r="AT835" s="78"/>
      <c r="AU835" s="78"/>
      <c r="AV835" s="78"/>
      <c r="AW835" s="78"/>
      <c r="AX835" s="78"/>
      <c r="AY835" s="78"/>
      <c r="AZ835" s="78"/>
      <c r="BA835" s="78"/>
      <c r="BB835" s="78"/>
      <c r="BC835" s="78"/>
      <c r="BD835" s="78"/>
      <c r="BE835" s="78"/>
      <c r="BF835" s="78"/>
      <c r="BG835" s="78"/>
    </row>
    <row r="836" spans="2:59" ht="27" customHeight="1">
      <c r="B836" s="78"/>
      <c r="C836" s="78"/>
      <c r="D836" s="78"/>
      <c r="E836" s="78"/>
      <c r="F836" s="78"/>
      <c r="G836" s="78"/>
      <c r="H836" s="78"/>
      <c r="I836" s="78"/>
      <c r="J836" s="78"/>
      <c r="K836" s="78"/>
      <c r="L836" s="78"/>
      <c r="M836" s="78"/>
      <c r="N836" s="78"/>
      <c r="O836" s="78"/>
      <c r="P836" s="78"/>
      <c r="Q836" s="78"/>
      <c r="R836" s="78"/>
      <c r="S836" s="78"/>
      <c r="T836" s="78"/>
      <c r="U836" s="78"/>
      <c r="V836" s="78"/>
      <c r="W836" s="78"/>
      <c r="X836" s="78"/>
      <c r="Y836" s="78"/>
      <c r="Z836" s="78"/>
      <c r="AA836" s="78"/>
      <c r="AB836" s="78"/>
      <c r="AC836" s="78"/>
      <c r="AD836" s="78"/>
      <c r="AE836" s="78"/>
      <c r="AF836" s="78"/>
      <c r="AG836" s="78"/>
      <c r="AH836" s="78"/>
      <c r="AI836" s="78"/>
      <c r="AJ836" s="78"/>
      <c r="AK836" s="78"/>
      <c r="AL836" s="78"/>
      <c r="AM836" s="78"/>
      <c r="AN836" s="78"/>
      <c r="AO836" s="78"/>
      <c r="AP836" s="78"/>
      <c r="AQ836" s="78"/>
      <c r="AR836" s="78"/>
      <c r="AS836" s="78"/>
      <c r="AT836" s="78"/>
      <c r="AU836" s="78"/>
      <c r="AV836" s="78"/>
      <c r="AW836" s="78"/>
      <c r="AX836" s="78"/>
      <c r="AY836" s="78"/>
      <c r="AZ836" s="78"/>
      <c r="BA836" s="78"/>
      <c r="BB836" s="78"/>
      <c r="BC836" s="78"/>
      <c r="BD836" s="78"/>
      <c r="BE836" s="78"/>
      <c r="BF836" s="78"/>
      <c r="BG836" s="78"/>
    </row>
    <row r="837" spans="2:59" ht="27" customHeight="1" thickBot="1">
      <c r="B837" s="149" t="s">
        <v>59</v>
      </c>
      <c r="C837" s="78"/>
      <c r="D837" s="78"/>
      <c r="E837" s="78"/>
      <c r="F837" s="78"/>
      <c r="G837" s="78"/>
      <c r="H837" s="78"/>
      <c r="I837" s="78"/>
      <c r="J837" s="78"/>
      <c r="K837" s="78"/>
      <c r="L837" s="78"/>
      <c r="M837" s="78"/>
      <c r="N837" s="78"/>
      <c r="O837" s="78"/>
      <c r="P837" s="78"/>
      <c r="Q837" s="78"/>
      <c r="R837" s="78"/>
      <c r="S837" s="78"/>
      <c r="T837" s="78"/>
      <c r="U837" s="78"/>
      <c r="V837" s="78"/>
      <c r="W837" s="78"/>
      <c r="X837" s="78"/>
      <c r="Y837" s="78"/>
      <c r="Z837" s="78"/>
      <c r="AA837" s="78"/>
      <c r="AB837" s="78"/>
      <c r="AC837" s="78"/>
      <c r="AD837" s="78"/>
      <c r="AE837" s="78"/>
      <c r="AF837" s="78"/>
      <c r="AG837" s="78"/>
      <c r="AH837" s="78"/>
      <c r="AI837" s="78"/>
      <c r="AJ837" s="78"/>
      <c r="AK837" s="78"/>
      <c r="AL837" s="78"/>
      <c r="AM837" s="78"/>
      <c r="AN837" s="78"/>
      <c r="AO837" s="78"/>
      <c r="AP837" s="78"/>
      <c r="AQ837" s="78"/>
      <c r="AR837" s="78"/>
      <c r="AS837" s="78"/>
      <c r="AT837" s="78"/>
      <c r="AU837" s="78"/>
      <c r="AV837" s="78"/>
      <c r="AW837" s="78"/>
      <c r="AX837" s="78"/>
      <c r="AY837" s="78"/>
      <c r="AZ837" s="78"/>
      <c r="BA837" s="78"/>
      <c r="BB837" s="78"/>
      <c r="BC837" s="78"/>
      <c r="BD837" s="78"/>
      <c r="BE837" s="78"/>
      <c r="BF837" s="78"/>
      <c r="BG837" s="78"/>
    </row>
    <row r="838" spans="2:59" ht="27" customHeight="1">
      <c r="B838" s="2340" t="s">
        <v>3112</v>
      </c>
      <c r="C838" s="2341"/>
      <c r="D838" s="2341"/>
      <c r="E838" s="2341"/>
      <c r="F838" s="2341"/>
      <c r="G838" s="2341"/>
      <c r="H838" s="2341"/>
      <c r="I838" s="2341"/>
      <c r="J838" s="2341"/>
      <c r="K838" s="2341"/>
      <c r="L838" s="2341"/>
      <c r="M838" s="2341"/>
      <c r="N838" s="2341"/>
      <c r="O838" s="2341"/>
      <c r="P838" s="2341"/>
      <c r="Q838" s="2341"/>
      <c r="R838" s="2341"/>
      <c r="S838" s="2341"/>
      <c r="T838" s="2341"/>
      <c r="U838" s="2342"/>
      <c r="V838" s="2348" t="s">
        <v>3125</v>
      </c>
      <c r="W838" s="2349"/>
      <c r="X838" s="2349"/>
      <c r="Y838" s="2349"/>
      <c r="Z838" s="2349"/>
      <c r="AA838" s="2349"/>
      <c r="AB838" s="2349"/>
      <c r="AC838" s="2349"/>
      <c r="AD838" s="2350"/>
      <c r="AE838" s="2351" t="s">
        <v>68</v>
      </c>
      <c r="AF838" s="2341"/>
      <c r="AG838" s="2341"/>
      <c r="AH838" s="2341"/>
      <c r="AI838" s="2341"/>
      <c r="AJ838" s="2341"/>
      <c r="AK838" s="2341"/>
      <c r="AL838" s="2341"/>
      <c r="AM838" s="2341"/>
      <c r="AN838" s="2341"/>
      <c r="AO838" s="2341"/>
      <c r="AP838" s="2341"/>
      <c r="AQ838" s="2341"/>
      <c r="AR838" s="2341"/>
      <c r="AS838" s="2341"/>
      <c r="AT838" s="2341"/>
      <c r="AU838" s="2341"/>
      <c r="AV838" s="2341"/>
      <c r="AW838" s="2342"/>
      <c r="AX838" s="2348" t="s">
        <v>3125</v>
      </c>
      <c r="AY838" s="2349"/>
      <c r="AZ838" s="2349"/>
      <c r="BA838" s="2349"/>
      <c r="BB838" s="2349"/>
      <c r="BC838" s="2349"/>
      <c r="BD838" s="2349"/>
      <c r="BE838" s="2349"/>
      <c r="BF838" s="2353"/>
      <c r="BG838" s="78"/>
    </row>
    <row r="839" spans="2:59" ht="27" customHeight="1" thickBot="1">
      <c r="B839" s="2343"/>
      <c r="C839" s="2344"/>
      <c r="D839" s="2344"/>
      <c r="E839" s="2344"/>
      <c r="F839" s="2344"/>
      <c r="G839" s="2344"/>
      <c r="H839" s="2344"/>
      <c r="I839" s="2344"/>
      <c r="J839" s="2344"/>
      <c r="K839" s="2344"/>
      <c r="L839" s="2344"/>
      <c r="M839" s="2344"/>
      <c r="N839" s="2344"/>
      <c r="O839" s="2344"/>
      <c r="P839" s="2344"/>
      <c r="Q839" s="2344"/>
      <c r="R839" s="2344"/>
      <c r="S839" s="2344"/>
      <c r="T839" s="2344"/>
      <c r="U839" s="2345"/>
      <c r="V839" s="2354" t="str">
        <f>IF(V838="１．　　有","②．　　無","２．　　無")</f>
        <v>②．　　無</v>
      </c>
      <c r="W839" s="2355"/>
      <c r="X839" s="2355"/>
      <c r="Y839" s="2355"/>
      <c r="Z839" s="2355"/>
      <c r="AA839" s="2355"/>
      <c r="AB839" s="2355"/>
      <c r="AC839" s="2355"/>
      <c r="AD839" s="2356"/>
      <c r="AE839" s="2352"/>
      <c r="AF839" s="2344"/>
      <c r="AG839" s="2344"/>
      <c r="AH839" s="2344"/>
      <c r="AI839" s="2344"/>
      <c r="AJ839" s="2344"/>
      <c r="AK839" s="2344"/>
      <c r="AL839" s="2344"/>
      <c r="AM839" s="2344"/>
      <c r="AN839" s="2344"/>
      <c r="AO839" s="2344"/>
      <c r="AP839" s="2344"/>
      <c r="AQ839" s="2344"/>
      <c r="AR839" s="2344"/>
      <c r="AS839" s="2344"/>
      <c r="AT839" s="2344"/>
      <c r="AU839" s="2344"/>
      <c r="AV839" s="2344"/>
      <c r="AW839" s="2345"/>
      <c r="AX839" s="2354" t="str">
        <f>IF(AX838="１．　　有","②．　　無","２．　　無")</f>
        <v>②．　　無</v>
      </c>
      <c r="AY839" s="2355"/>
      <c r="AZ839" s="2355"/>
      <c r="BA839" s="2355"/>
      <c r="BB839" s="2355"/>
      <c r="BC839" s="2355"/>
      <c r="BD839" s="2355"/>
      <c r="BE839" s="2355"/>
      <c r="BF839" s="2357"/>
      <c r="BG839" s="78"/>
    </row>
    <row r="840" spans="2:59" ht="24" customHeight="1">
      <c r="B840" s="149" t="s">
        <v>3146</v>
      </c>
      <c r="C840" s="161"/>
      <c r="D840" s="161"/>
      <c r="E840" s="161"/>
      <c r="F840" s="161"/>
      <c r="G840" s="161"/>
      <c r="H840" s="161"/>
      <c r="I840" s="161"/>
      <c r="J840" s="161"/>
      <c r="K840" s="161"/>
      <c r="L840" s="161"/>
      <c r="M840" s="161"/>
      <c r="N840" s="161"/>
      <c r="O840" s="161"/>
      <c r="P840" s="161"/>
      <c r="Q840" s="161"/>
      <c r="R840" s="161"/>
      <c r="S840" s="161"/>
      <c r="T840" s="161"/>
      <c r="U840" s="161"/>
      <c r="V840" s="78"/>
      <c r="W840" s="78"/>
      <c r="X840" s="78"/>
      <c r="Y840" s="78"/>
      <c r="Z840" s="78"/>
      <c r="AA840" s="78"/>
      <c r="AB840" s="78"/>
      <c r="AC840" s="78"/>
      <c r="AD840" s="78"/>
      <c r="AE840" s="161"/>
      <c r="AF840" s="161"/>
      <c r="AG840" s="161"/>
      <c r="AH840" s="161"/>
      <c r="AI840" s="161"/>
      <c r="AJ840" s="161"/>
      <c r="AK840" s="161"/>
      <c r="AL840" s="161"/>
      <c r="AM840" s="161"/>
      <c r="AN840" s="161"/>
      <c r="AO840" s="161"/>
      <c r="AP840" s="161"/>
      <c r="AQ840" s="161"/>
      <c r="AR840" s="161"/>
      <c r="AS840" s="161"/>
      <c r="AT840" s="161"/>
      <c r="AU840" s="161"/>
      <c r="AV840" s="161"/>
      <c r="AW840" s="161"/>
      <c r="AX840" s="78"/>
      <c r="AY840" s="78"/>
      <c r="AZ840" s="78"/>
      <c r="BA840" s="78"/>
      <c r="BB840" s="78"/>
      <c r="BC840" s="78"/>
      <c r="BD840" s="78"/>
      <c r="BE840" s="78"/>
      <c r="BF840" s="78"/>
      <c r="BG840" s="78"/>
    </row>
    <row r="841" spans="2:59" ht="24" customHeight="1">
      <c r="B841" s="149" t="s">
        <v>3147</v>
      </c>
      <c r="C841" s="161"/>
      <c r="D841" s="161"/>
      <c r="E841" s="161"/>
      <c r="F841" s="161"/>
      <c r="G841" s="161"/>
      <c r="H841" s="161"/>
      <c r="I841" s="161"/>
      <c r="J841" s="161"/>
      <c r="K841" s="161"/>
      <c r="L841" s="161"/>
      <c r="M841" s="161"/>
      <c r="N841" s="161"/>
      <c r="O841" s="161"/>
      <c r="P841" s="161"/>
      <c r="Q841" s="161"/>
      <c r="R841" s="161"/>
      <c r="S841" s="161"/>
      <c r="T841" s="161"/>
      <c r="U841" s="161"/>
      <c r="V841" s="78"/>
      <c r="W841" s="78"/>
      <c r="X841" s="78"/>
      <c r="Y841" s="78"/>
      <c r="Z841" s="78"/>
      <c r="AA841" s="78"/>
      <c r="AB841" s="78"/>
      <c r="AC841" s="78"/>
      <c r="AD841" s="78"/>
      <c r="AE841" s="161"/>
      <c r="AF841" s="161"/>
      <c r="AG841" s="161"/>
      <c r="AH841" s="161"/>
      <c r="AI841" s="161"/>
      <c r="AJ841" s="161"/>
      <c r="AK841" s="161"/>
      <c r="AL841" s="161"/>
      <c r="AM841" s="161"/>
      <c r="AN841" s="161"/>
      <c r="AO841" s="161"/>
      <c r="AP841" s="161"/>
      <c r="AQ841" s="161"/>
      <c r="AR841" s="161"/>
      <c r="AS841" s="161"/>
      <c r="AT841" s="161"/>
      <c r="AU841" s="161"/>
      <c r="AV841" s="161"/>
      <c r="AW841" s="161"/>
      <c r="AX841" s="78"/>
      <c r="AY841" s="78"/>
      <c r="AZ841" s="78"/>
      <c r="BA841" s="78"/>
      <c r="BB841" s="78"/>
      <c r="BC841" s="78"/>
      <c r="BD841" s="78"/>
      <c r="BE841" s="78"/>
      <c r="BF841" s="78"/>
      <c r="BG841" s="78"/>
    </row>
    <row r="842" spans="2:59" ht="24" customHeight="1">
      <c r="B842" s="149" t="s">
        <v>3148</v>
      </c>
      <c r="C842" s="161"/>
      <c r="D842" s="161"/>
      <c r="E842" s="161"/>
      <c r="F842" s="161"/>
      <c r="G842" s="161"/>
      <c r="H842" s="161"/>
      <c r="I842" s="161"/>
      <c r="J842" s="161"/>
      <c r="K842" s="161"/>
      <c r="L842" s="161"/>
      <c r="M842" s="161"/>
      <c r="N842" s="161"/>
      <c r="O842" s="161"/>
      <c r="P842" s="161"/>
      <c r="Q842" s="161"/>
      <c r="R842" s="161"/>
      <c r="S842" s="161"/>
      <c r="T842" s="161"/>
      <c r="U842" s="161"/>
      <c r="V842" s="78"/>
      <c r="W842" s="78"/>
      <c r="X842" s="78"/>
      <c r="Y842" s="78"/>
      <c r="Z842" s="78"/>
      <c r="AA842" s="78"/>
      <c r="AB842" s="78"/>
      <c r="AC842" s="78"/>
      <c r="AD842" s="78"/>
      <c r="AE842" s="161"/>
      <c r="AF842" s="161"/>
      <c r="AG842" s="161"/>
      <c r="AH842" s="161"/>
      <c r="AI842" s="161"/>
      <c r="AJ842" s="161"/>
      <c r="AK842" s="161"/>
      <c r="AL842" s="161"/>
      <c r="AM842" s="161"/>
      <c r="AN842" s="161"/>
      <c r="AO842" s="161"/>
      <c r="AP842" s="161"/>
      <c r="AQ842" s="161"/>
      <c r="AR842" s="161"/>
      <c r="AS842" s="161"/>
      <c r="AT842" s="161"/>
      <c r="AU842" s="161"/>
      <c r="AV842" s="161"/>
      <c r="AW842" s="161"/>
      <c r="AX842" s="78"/>
      <c r="AY842" s="78"/>
      <c r="AZ842" s="78"/>
      <c r="BA842" s="78"/>
      <c r="BB842" s="78"/>
      <c r="BC842" s="78"/>
      <c r="BD842" s="78"/>
      <c r="BE842" s="78"/>
      <c r="BF842" s="78"/>
      <c r="BG842" s="78"/>
    </row>
    <row r="843" spans="2:59" ht="24" customHeight="1">
      <c r="B843" s="149" t="s">
        <v>3149</v>
      </c>
      <c r="C843" s="161"/>
      <c r="D843" s="161"/>
      <c r="E843" s="161"/>
      <c r="F843" s="161"/>
      <c r="G843" s="161"/>
      <c r="H843" s="161"/>
      <c r="I843" s="161"/>
      <c r="J843" s="161"/>
      <c r="K843" s="161"/>
      <c r="L843" s="161"/>
      <c r="M843" s="161"/>
      <c r="N843" s="161"/>
      <c r="O843" s="161"/>
      <c r="P843" s="161"/>
      <c r="Q843" s="161"/>
      <c r="R843" s="161"/>
      <c r="S843" s="161"/>
      <c r="T843" s="161"/>
      <c r="U843" s="161"/>
      <c r="V843" s="78"/>
      <c r="W843" s="78"/>
      <c r="X843" s="78"/>
      <c r="Y843" s="78"/>
      <c r="Z843" s="78"/>
      <c r="AA843" s="78"/>
      <c r="AB843" s="78"/>
      <c r="AC843" s="78"/>
      <c r="AD843" s="78"/>
      <c r="AE843" s="161"/>
      <c r="AF843" s="161"/>
      <c r="AG843" s="161"/>
      <c r="AH843" s="161"/>
      <c r="AI843" s="161"/>
      <c r="AJ843" s="161"/>
      <c r="AK843" s="161"/>
      <c r="AL843" s="161"/>
      <c r="AM843" s="161"/>
      <c r="AN843" s="161"/>
      <c r="AO843" s="161"/>
      <c r="AP843" s="161"/>
      <c r="AQ843" s="161"/>
      <c r="AR843" s="161"/>
      <c r="AS843" s="161"/>
      <c r="AT843" s="161"/>
      <c r="AU843" s="161"/>
      <c r="AV843" s="161"/>
      <c r="AW843" s="161"/>
      <c r="AX843" s="78"/>
      <c r="AY843" s="78"/>
      <c r="AZ843" s="78"/>
      <c r="BA843" s="78"/>
      <c r="BB843" s="78"/>
      <c r="BC843" s="78"/>
      <c r="BD843" s="78"/>
      <c r="BE843" s="78"/>
      <c r="BF843" s="78"/>
      <c r="BG843" s="78"/>
    </row>
    <row r="844" spans="2:59" ht="24" customHeight="1">
      <c r="B844" s="149" t="s">
        <v>3150</v>
      </c>
      <c r="C844" s="161"/>
      <c r="D844" s="161"/>
      <c r="E844" s="161"/>
      <c r="F844" s="161"/>
      <c r="G844" s="161"/>
      <c r="H844" s="161"/>
      <c r="I844" s="161"/>
      <c r="J844" s="161"/>
      <c r="K844" s="161"/>
      <c r="L844" s="161"/>
      <c r="M844" s="161"/>
      <c r="N844" s="161"/>
      <c r="O844" s="161"/>
      <c r="P844" s="161"/>
      <c r="Q844" s="161"/>
      <c r="R844" s="161"/>
      <c r="S844" s="161"/>
      <c r="T844" s="161"/>
      <c r="U844" s="161"/>
      <c r="V844" s="78"/>
      <c r="W844" s="78"/>
      <c r="X844" s="78"/>
      <c r="Y844" s="78"/>
      <c r="Z844" s="78"/>
      <c r="AA844" s="78"/>
      <c r="AB844" s="78"/>
      <c r="AC844" s="78"/>
      <c r="AD844" s="78"/>
      <c r="AE844" s="161"/>
      <c r="AF844" s="161"/>
      <c r="AG844" s="161"/>
      <c r="AH844" s="161"/>
      <c r="AI844" s="161"/>
      <c r="AJ844" s="161"/>
      <c r="AK844" s="161"/>
      <c r="AL844" s="161"/>
      <c r="AM844" s="161"/>
      <c r="AN844" s="161"/>
      <c r="AO844" s="161"/>
      <c r="AP844" s="161"/>
      <c r="AQ844" s="161"/>
      <c r="AR844" s="161"/>
      <c r="AS844" s="161"/>
      <c r="AT844" s="161"/>
      <c r="AU844" s="161"/>
      <c r="AV844" s="161"/>
      <c r="AW844" s="161"/>
      <c r="AX844" s="78"/>
      <c r="AY844" s="78"/>
      <c r="AZ844" s="78"/>
      <c r="BA844" s="78"/>
      <c r="BB844" s="78"/>
      <c r="BC844" s="78"/>
      <c r="BD844" s="78"/>
      <c r="BE844" s="78"/>
      <c r="BF844" s="78"/>
      <c r="BG844" s="78"/>
    </row>
    <row r="845" spans="2:59" ht="24" customHeight="1">
      <c r="B845" s="149" t="s">
        <v>3151</v>
      </c>
      <c r="C845" s="161"/>
      <c r="D845" s="161"/>
      <c r="E845" s="161"/>
      <c r="F845" s="161"/>
      <c r="G845" s="161"/>
      <c r="H845" s="161"/>
      <c r="I845" s="161"/>
      <c r="J845" s="161"/>
      <c r="K845" s="161"/>
      <c r="L845" s="161"/>
      <c r="M845" s="161"/>
      <c r="N845" s="161"/>
      <c r="O845" s="161"/>
      <c r="P845" s="161"/>
      <c r="Q845" s="161"/>
      <c r="R845" s="161"/>
      <c r="S845" s="161"/>
      <c r="T845" s="161"/>
      <c r="U845" s="161"/>
      <c r="V845" s="78"/>
      <c r="W845" s="78"/>
      <c r="X845" s="78"/>
      <c r="Y845" s="78"/>
      <c r="Z845" s="78"/>
      <c r="AA845" s="78"/>
      <c r="AB845" s="78"/>
      <c r="AC845" s="78"/>
      <c r="AD845" s="78"/>
      <c r="AE845" s="161"/>
      <c r="AF845" s="161"/>
      <c r="AG845" s="161"/>
      <c r="AH845" s="161"/>
      <c r="AI845" s="161"/>
      <c r="AJ845" s="161"/>
      <c r="AK845" s="161"/>
      <c r="AL845" s="161"/>
      <c r="AM845" s="161"/>
      <c r="AN845" s="161"/>
      <c r="AO845" s="161"/>
      <c r="AP845" s="161"/>
      <c r="AQ845" s="161"/>
      <c r="AR845" s="161"/>
      <c r="AS845" s="161"/>
      <c r="AT845" s="161"/>
      <c r="AU845" s="161"/>
      <c r="AV845" s="161"/>
      <c r="AW845" s="161"/>
      <c r="AX845" s="78"/>
      <c r="AY845" s="78"/>
      <c r="AZ845" s="78"/>
      <c r="BA845" s="78"/>
      <c r="BB845" s="78"/>
      <c r="BC845" s="78"/>
      <c r="BD845" s="78"/>
      <c r="BE845" s="78"/>
      <c r="BF845" s="78"/>
      <c r="BG845" s="78"/>
    </row>
    <row r="846" spans="2:59" ht="24" customHeight="1">
      <c r="B846" s="149" t="s">
        <v>69</v>
      </c>
      <c r="C846" s="161"/>
      <c r="D846" s="161"/>
      <c r="E846" s="161"/>
      <c r="F846" s="161"/>
      <c r="G846" s="161"/>
      <c r="H846" s="161"/>
      <c r="I846" s="161"/>
      <c r="J846" s="161"/>
      <c r="K846" s="161"/>
      <c r="L846" s="161"/>
      <c r="M846" s="161"/>
      <c r="N846" s="161"/>
      <c r="O846" s="161"/>
      <c r="P846" s="161"/>
      <c r="Q846" s="161"/>
      <c r="R846" s="161"/>
      <c r="S846" s="161"/>
      <c r="T846" s="161"/>
      <c r="U846" s="161"/>
      <c r="V846" s="78"/>
      <c r="W846" s="78"/>
      <c r="X846" s="78"/>
      <c r="Y846" s="78"/>
      <c r="Z846" s="78"/>
      <c r="AA846" s="78"/>
      <c r="AB846" s="78"/>
      <c r="AC846" s="78"/>
      <c r="AD846" s="78"/>
      <c r="AE846" s="161"/>
      <c r="AF846" s="161"/>
      <c r="AG846" s="161"/>
      <c r="AH846" s="161"/>
      <c r="AI846" s="161"/>
      <c r="AJ846" s="161"/>
      <c r="AK846" s="161"/>
      <c r="AL846" s="161"/>
      <c r="AM846" s="161"/>
      <c r="AN846" s="161"/>
      <c r="AO846" s="161"/>
      <c r="AP846" s="161"/>
      <c r="AQ846" s="161"/>
      <c r="AR846" s="161"/>
      <c r="AS846" s="161"/>
      <c r="AT846" s="161"/>
      <c r="AU846" s="161"/>
      <c r="AV846" s="161"/>
      <c r="AW846" s="161"/>
      <c r="AX846" s="78"/>
      <c r="AY846" s="78"/>
      <c r="AZ846" s="78"/>
      <c r="BA846" s="78"/>
      <c r="BB846" s="78"/>
      <c r="BC846" s="78"/>
      <c r="BD846" s="78"/>
      <c r="BE846" s="78"/>
      <c r="BF846" s="78"/>
      <c r="BG846" s="78"/>
    </row>
    <row r="847" spans="2:59" ht="24" customHeight="1">
      <c r="B847" s="149" t="s">
        <v>70</v>
      </c>
      <c r="C847" s="161"/>
      <c r="D847" s="161"/>
      <c r="E847" s="161"/>
      <c r="F847" s="161"/>
      <c r="G847" s="161"/>
      <c r="H847" s="161"/>
      <c r="I847" s="161"/>
      <c r="J847" s="161"/>
      <c r="K847" s="161"/>
      <c r="L847" s="161"/>
      <c r="M847" s="161"/>
      <c r="N847" s="161"/>
      <c r="O847" s="161"/>
      <c r="P847" s="161"/>
      <c r="Q847" s="161"/>
      <c r="R847" s="161"/>
      <c r="S847" s="161"/>
      <c r="T847" s="161"/>
      <c r="U847" s="161"/>
      <c r="V847" s="78"/>
      <c r="W847" s="78"/>
      <c r="X847" s="78"/>
      <c r="Y847" s="78"/>
      <c r="Z847" s="78"/>
      <c r="AA847" s="78"/>
      <c r="AB847" s="78"/>
      <c r="AC847" s="78"/>
      <c r="AD847" s="78"/>
      <c r="AE847" s="161"/>
      <c r="AF847" s="161"/>
      <c r="AG847" s="161"/>
      <c r="AH847" s="161"/>
      <c r="AI847" s="161"/>
      <c r="AJ847" s="161"/>
      <c r="AK847" s="161"/>
      <c r="AL847" s="161"/>
      <c r="AM847" s="161"/>
      <c r="AN847" s="161"/>
      <c r="AO847" s="161"/>
      <c r="AP847" s="161"/>
      <c r="AQ847" s="161"/>
      <c r="AR847" s="161"/>
      <c r="AS847" s="161"/>
      <c r="AT847" s="161"/>
      <c r="AU847" s="161"/>
      <c r="AV847" s="161"/>
      <c r="AW847" s="161"/>
      <c r="AX847" s="78"/>
      <c r="AY847" s="78"/>
      <c r="AZ847" s="78"/>
      <c r="BA847" s="78"/>
      <c r="BB847" s="78"/>
      <c r="BC847" s="78"/>
      <c r="BD847" s="78"/>
      <c r="BE847" s="78"/>
      <c r="BF847" s="78"/>
      <c r="BG847" s="78"/>
    </row>
    <row r="848" spans="2:59" ht="27" customHeight="1">
      <c r="B848" s="161"/>
      <c r="C848" s="161"/>
      <c r="D848" s="161"/>
      <c r="E848" s="161"/>
      <c r="F848" s="161"/>
      <c r="G848" s="161"/>
      <c r="H848" s="161"/>
      <c r="I848" s="161"/>
      <c r="J848" s="161"/>
      <c r="K848" s="161"/>
      <c r="L848" s="161"/>
      <c r="M848" s="161"/>
      <c r="N848" s="161"/>
      <c r="O848" s="161"/>
      <c r="P848" s="161"/>
      <c r="Q848" s="161"/>
      <c r="R848" s="161"/>
      <c r="S848" s="161"/>
      <c r="T848" s="161"/>
      <c r="U848" s="161"/>
      <c r="V848" s="78"/>
      <c r="W848" s="78"/>
      <c r="X848" s="78"/>
      <c r="Y848" s="78"/>
      <c r="Z848" s="78"/>
      <c r="AA848" s="78"/>
      <c r="AB848" s="78"/>
      <c r="AC848" s="78"/>
      <c r="AD848" s="78"/>
      <c r="AE848" s="161"/>
      <c r="AF848" s="161"/>
      <c r="AG848" s="161"/>
      <c r="AH848" s="161"/>
      <c r="AI848" s="161"/>
      <c r="AJ848" s="161"/>
      <c r="AK848" s="161"/>
      <c r="AL848" s="161"/>
      <c r="AM848" s="161"/>
      <c r="AN848" s="161"/>
      <c r="AO848" s="161"/>
      <c r="AP848" s="161"/>
      <c r="AQ848" s="161"/>
      <c r="AR848" s="161"/>
      <c r="AS848" s="161"/>
      <c r="AT848" s="161"/>
      <c r="AU848" s="161"/>
      <c r="AV848" s="161"/>
      <c r="AW848" s="161"/>
      <c r="AX848" s="78"/>
      <c r="AY848" s="78"/>
      <c r="AZ848" s="78"/>
      <c r="BA848" s="78"/>
      <c r="BB848" s="78"/>
      <c r="BC848" s="78"/>
      <c r="BD848" s="78"/>
      <c r="BE848" s="78"/>
      <c r="BF848" s="78"/>
      <c r="BG848" s="78"/>
    </row>
    <row r="849" spans="2:59">
      <c r="B849" s="78"/>
      <c r="C849" s="78"/>
      <c r="D849" s="78"/>
      <c r="E849" s="78"/>
      <c r="F849" s="78"/>
      <c r="G849" s="78"/>
      <c r="H849" s="78"/>
      <c r="I849" s="78"/>
      <c r="J849" s="78"/>
      <c r="K849" s="78"/>
      <c r="L849" s="78"/>
      <c r="M849" s="78"/>
      <c r="N849" s="78"/>
      <c r="O849" s="78"/>
      <c r="P849" s="78"/>
      <c r="Q849" s="78"/>
      <c r="R849" s="78"/>
      <c r="S849" s="78"/>
      <c r="T849" s="78"/>
      <c r="U849" s="78"/>
      <c r="V849" s="78"/>
      <c r="W849" s="78"/>
      <c r="X849" s="78"/>
      <c r="Y849" s="78"/>
      <c r="Z849" s="78"/>
      <c r="AA849" s="78"/>
      <c r="AB849" s="78"/>
      <c r="AC849" s="78"/>
      <c r="AD849" s="78"/>
      <c r="AE849" s="78"/>
      <c r="AF849" s="78"/>
      <c r="AG849" s="78"/>
      <c r="AH849" s="78"/>
      <c r="AI849" s="78"/>
      <c r="AJ849" s="78"/>
      <c r="AK849" s="78"/>
      <c r="AL849" s="78"/>
      <c r="AM849" s="78"/>
      <c r="AN849" s="78"/>
      <c r="AO849" s="78"/>
      <c r="AP849" s="78"/>
      <c r="AQ849" s="78"/>
      <c r="AR849" s="78"/>
      <c r="AS849" s="78"/>
      <c r="AT849" s="78"/>
      <c r="AU849" s="78"/>
      <c r="AV849" s="78"/>
      <c r="AW849" s="78"/>
      <c r="AX849" s="78"/>
      <c r="AY849" s="78"/>
      <c r="AZ849" s="78"/>
      <c r="BA849" s="78"/>
      <c r="BB849" s="78"/>
      <c r="BC849" s="78"/>
      <c r="BD849" s="78"/>
      <c r="BE849" s="78"/>
      <c r="BF849" s="78"/>
      <c r="BG849" s="78"/>
    </row>
    <row r="850" spans="2:59" ht="27" customHeight="1">
      <c r="B850" s="153" t="s">
        <v>72</v>
      </c>
      <c r="C850" s="161"/>
      <c r="D850" s="161"/>
      <c r="E850" s="161"/>
      <c r="F850" s="161"/>
      <c r="G850" s="161"/>
      <c r="H850" s="161"/>
      <c r="I850" s="161"/>
      <c r="J850" s="161"/>
      <c r="K850" s="161"/>
      <c r="L850" s="161"/>
      <c r="M850" s="161"/>
      <c r="N850" s="161"/>
      <c r="O850" s="161"/>
      <c r="P850" s="161"/>
      <c r="Q850" s="161"/>
      <c r="R850" s="161"/>
      <c r="S850" s="161"/>
      <c r="T850" s="161"/>
      <c r="U850" s="161"/>
      <c r="V850" s="161"/>
      <c r="W850" s="161"/>
      <c r="X850" s="161"/>
      <c r="Y850" s="161"/>
      <c r="Z850" s="161"/>
      <c r="AA850" s="161"/>
      <c r="AB850" s="161"/>
      <c r="AC850" s="161"/>
      <c r="AD850" s="161"/>
      <c r="AE850" s="161"/>
      <c r="AF850" s="161"/>
      <c r="AG850" s="161"/>
      <c r="AH850" s="161"/>
      <c r="AI850" s="161"/>
      <c r="AJ850" s="161"/>
      <c r="AK850" s="161"/>
      <c r="AL850" s="161"/>
      <c r="AM850" s="161"/>
      <c r="AN850" s="161"/>
      <c r="AO850" s="161"/>
      <c r="AP850" s="161"/>
      <c r="AQ850" s="161"/>
      <c r="AR850" s="161"/>
      <c r="AS850" s="161"/>
      <c r="AT850" s="161"/>
      <c r="AU850" s="161"/>
      <c r="AV850" s="161"/>
      <c r="AW850" s="161"/>
      <c r="AX850" s="161"/>
      <c r="AY850" s="161"/>
      <c r="AZ850" s="161"/>
      <c r="BA850" s="161"/>
      <c r="BB850" s="161"/>
      <c r="BC850" s="161"/>
      <c r="BD850" s="161"/>
      <c r="BE850" s="161"/>
      <c r="BF850" s="161"/>
      <c r="BG850" s="162"/>
    </row>
    <row r="851" spans="2:59" ht="30" customHeight="1">
      <c r="B851" s="163" t="s">
        <v>312</v>
      </c>
      <c r="C851" s="161"/>
      <c r="D851" s="2339" t="s">
        <v>4321</v>
      </c>
      <c r="E851" s="2339"/>
      <c r="F851" s="2339"/>
      <c r="G851" s="2339"/>
      <c r="H851" s="2339"/>
      <c r="I851" s="2339"/>
      <c r="J851" s="2339"/>
      <c r="K851" s="2339"/>
      <c r="L851" s="2339"/>
      <c r="M851" s="2339"/>
      <c r="N851" s="2339"/>
      <c r="O851" s="2339"/>
      <c r="P851" s="2339"/>
      <c r="Q851" s="2339"/>
      <c r="R851" s="2339"/>
      <c r="S851" s="2339"/>
      <c r="T851" s="2339"/>
      <c r="U851" s="2339"/>
      <c r="V851" s="2339"/>
      <c r="W851" s="2339"/>
      <c r="X851" s="2339"/>
      <c r="Y851" s="2339"/>
      <c r="Z851" s="2339"/>
      <c r="AA851" s="2339"/>
      <c r="AB851" s="2339"/>
      <c r="AC851" s="2339"/>
      <c r="AD851" s="2339"/>
      <c r="AE851" s="2339"/>
      <c r="AF851" s="2339"/>
      <c r="AG851" s="2339"/>
      <c r="AH851" s="2339"/>
      <c r="AI851" s="2339"/>
      <c r="AJ851" s="2339"/>
      <c r="AK851" s="2339"/>
      <c r="AL851" s="2339"/>
      <c r="AM851" s="2339"/>
      <c r="AN851" s="2339"/>
      <c r="AO851" s="2339"/>
      <c r="AP851" s="2339"/>
      <c r="AQ851" s="2339"/>
      <c r="AR851" s="2339"/>
      <c r="AS851" s="2339"/>
      <c r="AT851" s="2339"/>
      <c r="AU851" s="2339"/>
      <c r="AV851" s="2339"/>
      <c r="AW851" s="2339"/>
      <c r="AX851" s="2339"/>
      <c r="AY851" s="2339"/>
      <c r="AZ851" s="2339"/>
      <c r="BA851" s="2339"/>
      <c r="BB851" s="2339"/>
      <c r="BC851" s="2339"/>
      <c r="BD851" s="2339"/>
      <c r="BE851" s="2339"/>
      <c r="BF851" s="2339"/>
      <c r="BG851" s="2339"/>
    </row>
    <row r="852" spans="2:59" ht="30" customHeight="1">
      <c r="B852" s="163" t="s">
        <v>313</v>
      </c>
      <c r="C852" s="161"/>
      <c r="D852" s="2339" t="s">
        <v>4322</v>
      </c>
      <c r="E852" s="2339"/>
      <c r="F852" s="2339"/>
      <c r="G852" s="2339"/>
      <c r="H852" s="2339"/>
      <c r="I852" s="2339"/>
      <c r="J852" s="2339"/>
      <c r="K852" s="2339"/>
      <c r="L852" s="2339"/>
      <c r="M852" s="2339"/>
      <c r="N852" s="2339"/>
      <c r="O852" s="2339"/>
      <c r="P852" s="2339"/>
      <c r="Q852" s="2339"/>
      <c r="R852" s="2339"/>
      <c r="S852" s="2339"/>
      <c r="T852" s="2339"/>
      <c r="U852" s="2339"/>
      <c r="V852" s="2339"/>
      <c r="W852" s="2339"/>
      <c r="X852" s="2339"/>
      <c r="Y852" s="2339"/>
      <c r="Z852" s="2339"/>
      <c r="AA852" s="2339"/>
      <c r="AB852" s="2339"/>
      <c r="AC852" s="2339"/>
      <c r="AD852" s="2339"/>
      <c r="AE852" s="2339"/>
      <c r="AF852" s="2339"/>
      <c r="AG852" s="2339"/>
      <c r="AH852" s="2339"/>
      <c r="AI852" s="2339"/>
      <c r="AJ852" s="2339"/>
      <c r="AK852" s="2339"/>
      <c r="AL852" s="2339"/>
      <c r="AM852" s="2339"/>
      <c r="AN852" s="2339"/>
      <c r="AO852" s="2339"/>
      <c r="AP852" s="2339"/>
      <c r="AQ852" s="2339"/>
      <c r="AR852" s="2339"/>
      <c r="AS852" s="2339"/>
      <c r="AT852" s="2339"/>
      <c r="AU852" s="2339"/>
      <c r="AV852" s="2339"/>
      <c r="AW852" s="2339"/>
      <c r="AX852" s="2339"/>
      <c r="AY852" s="2339"/>
      <c r="AZ852" s="2339"/>
      <c r="BA852" s="2339"/>
      <c r="BB852" s="2339"/>
      <c r="BC852" s="2339"/>
      <c r="BD852" s="2339"/>
      <c r="BE852" s="2339"/>
      <c r="BF852" s="2339"/>
      <c r="BG852" s="2339"/>
    </row>
    <row r="853" spans="2:59" ht="30" customHeight="1">
      <c r="B853" s="163" t="s">
        <v>314</v>
      </c>
      <c r="C853" s="161"/>
      <c r="D853" s="2339" t="s">
        <v>315</v>
      </c>
      <c r="E853" s="2339"/>
      <c r="F853" s="2339"/>
      <c r="G853" s="2339"/>
      <c r="H853" s="2339"/>
      <c r="I853" s="2339"/>
      <c r="J853" s="2339"/>
      <c r="K853" s="2339"/>
      <c r="L853" s="2339"/>
      <c r="M853" s="2339"/>
      <c r="N853" s="2339"/>
      <c r="O853" s="2339"/>
      <c r="P853" s="2339"/>
      <c r="Q853" s="2339"/>
      <c r="R853" s="2339"/>
      <c r="S853" s="2339"/>
      <c r="T853" s="2339"/>
      <c r="U853" s="2339"/>
      <c r="V853" s="2339"/>
      <c r="W853" s="2339"/>
      <c r="X853" s="2339"/>
      <c r="Y853" s="2339"/>
      <c r="Z853" s="2339"/>
      <c r="AA853" s="2339"/>
      <c r="AB853" s="2339"/>
      <c r="AC853" s="2339"/>
      <c r="AD853" s="2339"/>
      <c r="AE853" s="2339"/>
      <c r="AF853" s="2339"/>
      <c r="AG853" s="2339"/>
      <c r="AH853" s="2339"/>
      <c r="AI853" s="2339"/>
      <c r="AJ853" s="2339"/>
      <c r="AK853" s="2339"/>
      <c r="AL853" s="2339"/>
      <c r="AM853" s="2339"/>
      <c r="AN853" s="2339"/>
      <c r="AO853" s="2339"/>
      <c r="AP853" s="2339"/>
      <c r="AQ853" s="2339"/>
      <c r="AR853" s="2339"/>
      <c r="AS853" s="2339"/>
      <c r="AT853" s="2339"/>
      <c r="AU853" s="2339"/>
      <c r="AV853" s="2339"/>
      <c r="AW853" s="2339"/>
      <c r="AX853" s="2339"/>
      <c r="AY853" s="2339"/>
      <c r="AZ853" s="2339"/>
      <c r="BA853" s="2339"/>
      <c r="BB853" s="2339"/>
      <c r="BC853" s="2339"/>
      <c r="BD853" s="2339"/>
      <c r="BE853" s="2339"/>
      <c r="BF853" s="2339"/>
      <c r="BG853" s="2339"/>
    </row>
    <row r="854" spans="2:59" ht="30" customHeight="1">
      <c r="B854" s="163" t="s">
        <v>316</v>
      </c>
      <c r="C854" s="161"/>
      <c r="D854" s="2339" t="s">
        <v>4323</v>
      </c>
      <c r="E854" s="2339"/>
      <c r="F854" s="2339"/>
      <c r="G854" s="2339"/>
      <c r="H854" s="2339"/>
      <c r="I854" s="2339"/>
      <c r="J854" s="2339"/>
      <c r="K854" s="2339"/>
      <c r="L854" s="2339"/>
      <c r="M854" s="2339"/>
      <c r="N854" s="2339"/>
      <c r="O854" s="2339"/>
      <c r="P854" s="2339"/>
      <c r="Q854" s="2339"/>
      <c r="R854" s="2339"/>
      <c r="S854" s="2339"/>
      <c r="T854" s="2339"/>
      <c r="U854" s="2339"/>
      <c r="V854" s="2339"/>
      <c r="W854" s="2339"/>
      <c r="X854" s="2339"/>
      <c r="Y854" s="2339"/>
      <c r="Z854" s="2339"/>
      <c r="AA854" s="2339"/>
      <c r="AB854" s="2339"/>
      <c r="AC854" s="2339"/>
      <c r="AD854" s="2339"/>
      <c r="AE854" s="2339"/>
      <c r="AF854" s="2339"/>
      <c r="AG854" s="2339"/>
      <c r="AH854" s="2339"/>
      <c r="AI854" s="2339"/>
      <c r="AJ854" s="2339"/>
      <c r="AK854" s="2339"/>
      <c r="AL854" s="2339"/>
      <c r="AM854" s="2339"/>
      <c r="AN854" s="2339"/>
      <c r="AO854" s="2339"/>
      <c r="AP854" s="2339"/>
      <c r="AQ854" s="2339"/>
      <c r="AR854" s="2339"/>
      <c r="AS854" s="2339"/>
      <c r="AT854" s="2339"/>
      <c r="AU854" s="2339"/>
      <c r="AV854" s="2339"/>
      <c r="AW854" s="2339"/>
      <c r="AX854" s="2339"/>
      <c r="AY854" s="2339"/>
      <c r="AZ854" s="2339"/>
      <c r="BA854" s="2339"/>
      <c r="BB854" s="2339"/>
      <c r="BC854" s="2339"/>
      <c r="BD854" s="2339"/>
      <c r="BE854" s="2339"/>
      <c r="BF854" s="2339"/>
      <c r="BG854" s="2339"/>
    </row>
    <row r="855" spans="2:59" ht="123" customHeight="1">
      <c r="B855" s="163" t="s">
        <v>317</v>
      </c>
      <c r="C855" s="161"/>
      <c r="D855" s="2339" t="s">
        <v>4319</v>
      </c>
      <c r="E855" s="2339"/>
      <c r="F855" s="2339"/>
      <c r="G855" s="2339"/>
      <c r="H855" s="2339"/>
      <c r="I855" s="2339"/>
      <c r="J855" s="2339"/>
      <c r="K855" s="2339"/>
      <c r="L855" s="2339"/>
      <c r="M855" s="2339"/>
      <c r="N855" s="2339"/>
      <c r="O855" s="2339"/>
      <c r="P855" s="2339"/>
      <c r="Q855" s="2339"/>
      <c r="R855" s="2339"/>
      <c r="S855" s="2339"/>
      <c r="T855" s="2339"/>
      <c r="U855" s="2339"/>
      <c r="V855" s="2339"/>
      <c r="W855" s="2339"/>
      <c r="X855" s="2339"/>
      <c r="Y855" s="2339"/>
      <c r="Z855" s="2339"/>
      <c r="AA855" s="2339"/>
      <c r="AB855" s="2339"/>
      <c r="AC855" s="2339"/>
      <c r="AD855" s="2339"/>
      <c r="AE855" s="2339"/>
      <c r="AF855" s="2339"/>
      <c r="AG855" s="2339"/>
      <c r="AH855" s="2339"/>
      <c r="AI855" s="2339"/>
      <c r="AJ855" s="2339"/>
      <c r="AK855" s="2339"/>
      <c r="AL855" s="2339"/>
      <c r="AM855" s="2339"/>
      <c r="AN855" s="2339"/>
      <c r="AO855" s="2339"/>
      <c r="AP855" s="2339"/>
      <c r="AQ855" s="2339"/>
      <c r="AR855" s="2339"/>
      <c r="AS855" s="2339"/>
      <c r="AT855" s="2339"/>
      <c r="AU855" s="2339"/>
      <c r="AV855" s="2339"/>
      <c r="AW855" s="2339"/>
      <c r="AX855" s="2339"/>
      <c r="AY855" s="2339"/>
      <c r="AZ855" s="2339"/>
      <c r="BA855" s="2339"/>
      <c r="BB855" s="2339"/>
      <c r="BC855" s="2339"/>
      <c r="BD855" s="2339"/>
      <c r="BE855" s="2339"/>
      <c r="BF855" s="2339"/>
      <c r="BG855" s="2339"/>
    </row>
    <row r="856" spans="2:59" ht="70.5" customHeight="1">
      <c r="B856" s="163" t="s">
        <v>318</v>
      </c>
      <c r="C856" s="161"/>
      <c r="D856" s="2339" t="s">
        <v>4320</v>
      </c>
      <c r="E856" s="2339"/>
      <c r="F856" s="2339"/>
      <c r="G856" s="2339"/>
      <c r="H856" s="2339"/>
      <c r="I856" s="2339"/>
      <c r="J856" s="2339"/>
      <c r="K856" s="2339"/>
      <c r="L856" s="2339"/>
      <c r="M856" s="2339"/>
      <c r="N856" s="2339"/>
      <c r="O856" s="2339"/>
      <c r="P856" s="2339"/>
      <c r="Q856" s="2339"/>
      <c r="R856" s="2339"/>
      <c r="S856" s="2339"/>
      <c r="T856" s="2339"/>
      <c r="U856" s="2339"/>
      <c r="V856" s="2339"/>
      <c r="W856" s="2339"/>
      <c r="X856" s="2339"/>
      <c r="Y856" s="2339"/>
      <c r="Z856" s="2339"/>
      <c r="AA856" s="2339"/>
      <c r="AB856" s="2339"/>
      <c r="AC856" s="2339"/>
      <c r="AD856" s="2339"/>
      <c r="AE856" s="2339"/>
      <c r="AF856" s="2339"/>
      <c r="AG856" s="2339"/>
      <c r="AH856" s="2339"/>
      <c r="AI856" s="2339"/>
      <c r="AJ856" s="2339"/>
      <c r="AK856" s="2339"/>
      <c r="AL856" s="2339"/>
      <c r="AM856" s="2339"/>
      <c r="AN856" s="2339"/>
      <c r="AO856" s="2339"/>
      <c r="AP856" s="2339"/>
      <c r="AQ856" s="2339"/>
      <c r="AR856" s="2339"/>
      <c r="AS856" s="2339"/>
      <c r="AT856" s="2339"/>
      <c r="AU856" s="2339"/>
      <c r="AV856" s="2339"/>
      <c r="AW856" s="2339"/>
      <c r="AX856" s="2339"/>
      <c r="AY856" s="2339"/>
      <c r="AZ856" s="2339"/>
      <c r="BA856" s="2339"/>
      <c r="BB856" s="2339"/>
      <c r="BC856" s="2339"/>
      <c r="BD856" s="2339"/>
      <c r="BE856" s="2339"/>
      <c r="BF856" s="2339"/>
      <c r="BG856" s="2339"/>
    </row>
    <row r="857" spans="2:59" ht="30" customHeight="1">
      <c r="B857" s="163" t="s">
        <v>319</v>
      </c>
      <c r="C857" s="161"/>
      <c r="D857" s="2339" t="s">
        <v>4324</v>
      </c>
      <c r="E857" s="2339"/>
      <c r="F857" s="2339"/>
      <c r="G857" s="2339"/>
      <c r="H857" s="2339"/>
      <c r="I857" s="2339"/>
      <c r="J857" s="2339"/>
      <c r="K857" s="2339"/>
      <c r="L857" s="2339"/>
      <c r="M857" s="2339"/>
      <c r="N857" s="2339"/>
      <c r="O857" s="2339"/>
      <c r="P857" s="2339"/>
      <c r="Q857" s="2339"/>
      <c r="R857" s="2339"/>
      <c r="S857" s="2339"/>
      <c r="T857" s="2339"/>
      <c r="U857" s="2339"/>
      <c r="V857" s="2339"/>
      <c r="W857" s="2339"/>
      <c r="X857" s="2339"/>
      <c r="Y857" s="2339"/>
      <c r="Z857" s="2339"/>
      <c r="AA857" s="2339"/>
      <c r="AB857" s="2339"/>
      <c r="AC857" s="2339"/>
      <c r="AD857" s="2339"/>
      <c r="AE857" s="2339"/>
      <c r="AF857" s="2339"/>
      <c r="AG857" s="2339"/>
      <c r="AH857" s="2339"/>
      <c r="AI857" s="2339"/>
      <c r="AJ857" s="2339"/>
      <c r="AK857" s="2339"/>
      <c r="AL857" s="2339"/>
      <c r="AM857" s="2339"/>
      <c r="AN857" s="2339"/>
      <c r="AO857" s="2339"/>
      <c r="AP857" s="2339"/>
      <c r="AQ857" s="2339"/>
      <c r="AR857" s="2339"/>
      <c r="AS857" s="2339"/>
      <c r="AT857" s="2339"/>
      <c r="AU857" s="2339"/>
      <c r="AV857" s="2339"/>
      <c r="AW857" s="2339"/>
      <c r="AX857" s="2339"/>
      <c r="AY857" s="2339"/>
      <c r="AZ857" s="2339"/>
      <c r="BA857" s="2339"/>
      <c r="BB857" s="2339"/>
      <c r="BC857" s="2339"/>
      <c r="BD857" s="2339"/>
      <c r="BE857" s="2339"/>
      <c r="BF857" s="2339"/>
      <c r="BG857" s="2339"/>
    </row>
    <row r="858" spans="2:59" ht="42" customHeight="1">
      <c r="B858" s="163" t="s">
        <v>320</v>
      </c>
      <c r="C858" s="161"/>
      <c r="D858" s="2339" t="s">
        <v>4325</v>
      </c>
      <c r="E858" s="2339"/>
      <c r="F858" s="2339"/>
      <c r="G858" s="2339"/>
      <c r="H858" s="2339"/>
      <c r="I858" s="2339"/>
      <c r="J858" s="2339"/>
      <c r="K858" s="2339"/>
      <c r="L858" s="2339"/>
      <c r="M858" s="2339"/>
      <c r="N858" s="2339"/>
      <c r="O858" s="2339"/>
      <c r="P858" s="2339"/>
      <c r="Q858" s="2339"/>
      <c r="R858" s="2339"/>
      <c r="S858" s="2339"/>
      <c r="T858" s="2339"/>
      <c r="U858" s="2339"/>
      <c r="V858" s="2339"/>
      <c r="W858" s="2339"/>
      <c r="X858" s="2339"/>
      <c r="Y858" s="2339"/>
      <c r="Z858" s="2339"/>
      <c r="AA858" s="2339"/>
      <c r="AB858" s="2339"/>
      <c r="AC858" s="2339"/>
      <c r="AD858" s="2339"/>
      <c r="AE858" s="2339"/>
      <c r="AF858" s="2339"/>
      <c r="AG858" s="2339"/>
      <c r="AH858" s="2339"/>
      <c r="AI858" s="2339"/>
      <c r="AJ858" s="2339"/>
      <c r="AK858" s="2339"/>
      <c r="AL858" s="2339"/>
      <c r="AM858" s="2339"/>
      <c r="AN858" s="2339"/>
      <c r="AO858" s="2339"/>
      <c r="AP858" s="2339"/>
      <c r="AQ858" s="2339"/>
      <c r="AR858" s="2339"/>
      <c r="AS858" s="2339"/>
      <c r="AT858" s="2339"/>
      <c r="AU858" s="2339"/>
      <c r="AV858" s="2339"/>
      <c r="AW858" s="2339"/>
      <c r="AX858" s="2339"/>
      <c r="AY858" s="2339"/>
      <c r="AZ858" s="2339"/>
      <c r="BA858" s="2339"/>
      <c r="BB858" s="2339"/>
      <c r="BC858" s="2339"/>
      <c r="BD858" s="2339"/>
      <c r="BE858" s="2339"/>
      <c r="BF858" s="2339"/>
      <c r="BG858" s="2339"/>
    </row>
    <row r="859" spans="2:59" ht="42" customHeight="1">
      <c r="B859" s="163" t="s">
        <v>3115</v>
      </c>
      <c r="C859" s="161"/>
      <c r="D859" s="2339" t="s">
        <v>4326</v>
      </c>
      <c r="E859" s="2339"/>
      <c r="F859" s="2339"/>
      <c r="G859" s="2339"/>
      <c r="H859" s="2339"/>
      <c r="I859" s="2339"/>
      <c r="J859" s="2339"/>
      <c r="K859" s="2339"/>
      <c r="L859" s="2339"/>
      <c r="M859" s="2339"/>
      <c r="N859" s="2339"/>
      <c r="O859" s="2339"/>
      <c r="P859" s="2339"/>
      <c r="Q859" s="2339"/>
      <c r="R859" s="2339"/>
      <c r="S859" s="2339"/>
      <c r="T859" s="2339"/>
      <c r="U859" s="2339"/>
      <c r="V859" s="2339"/>
      <c r="W859" s="2339"/>
      <c r="X859" s="2339"/>
      <c r="Y859" s="2339"/>
      <c r="Z859" s="2339"/>
      <c r="AA859" s="2339"/>
      <c r="AB859" s="2339"/>
      <c r="AC859" s="2339"/>
      <c r="AD859" s="2339"/>
      <c r="AE859" s="2339"/>
      <c r="AF859" s="2339"/>
      <c r="AG859" s="2339"/>
      <c r="AH859" s="2339"/>
      <c r="AI859" s="2339"/>
      <c r="AJ859" s="2339"/>
      <c r="AK859" s="2339"/>
      <c r="AL859" s="2339"/>
      <c r="AM859" s="2339"/>
      <c r="AN859" s="2339"/>
      <c r="AO859" s="2339"/>
      <c r="AP859" s="2339"/>
      <c r="AQ859" s="2339"/>
      <c r="AR859" s="2339"/>
      <c r="AS859" s="2339"/>
      <c r="AT859" s="2339"/>
      <c r="AU859" s="2339"/>
      <c r="AV859" s="2339"/>
      <c r="AW859" s="2339"/>
      <c r="AX859" s="2339"/>
      <c r="AY859" s="2339"/>
      <c r="AZ859" s="2339"/>
      <c r="BA859" s="2339"/>
      <c r="BB859" s="2339"/>
      <c r="BC859" s="2339"/>
      <c r="BD859" s="2339"/>
      <c r="BE859" s="2339"/>
      <c r="BF859" s="2339"/>
      <c r="BG859" s="2339"/>
    </row>
    <row r="860" spans="2:59" ht="42" customHeight="1">
      <c r="B860" s="163" t="s">
        <v>321</v>
      </c>
      <c r="C860" s="161"/>
      <c r="D860" s="2339" t="s">
        <v>4327</v>
      </c>
      <c r="E860" s="2339"/>
      <c r="F860" s="2339"/>
      <c r="G860" s="2339"/>
      <c r="H860" s="2339"/>
      <c r="I860" s="2339"/>
      <c r="J860" s="2339"/>
      <c r="K860" s="2339"/>
      <c r="L860" s="2339"/>
      <c r="M860" s="2339"/>
      <c r="N860" s="2339"/>
      <c r="O860" s="2339"/>
      <c r="P860" s="2339"/>
      <c r="Q860" s="2339"/>
      <c r="R860" s="2339"/>
      <c r="S860" s="2339"/>
      <c r="T860" s="2339"/>
      <c r="U860" s="2339"/>
      <c r="V860" s="2339"/>
      <c r="W860" s="2339"/>
      <c r="X860" s="2339"/>
      <c r="Y860" s="2339"/>
      <c r="Z860" s="2339"/>
      <c r="AA860" s="2339"/>
      <c r="AB860" s="2339"/>
      <c r="AC860" s="2339"/>
      <c r="AD860" s="2339"/>
      <c r="AE860" s="2339"/>
      <c r="AF860" s="2339"/>
      <c r="AG860" s="2339"/>
      <c r="AH860" s="2339"/>
      <c r="AI860" s="2339"/>
      <c r="AJ860" s="2339"/>
      <c r="AK860" s="2339"/>
      <c r="AL860" s="2339"/>
      <c r="AM860" s="2339"/>
      <c r="AN860" s="2339"/>
      <c r="AO860" s="2339"/>
      <c r="AP860" s="2339"/>
      <c r="AQ860" s="2339"/>
      <c r="AR860" s="2339"/>
      <c r="AS860" s="2339"/>
      <c r="AT860" s="2339"/>
      <c r="AU860" s="2339"/>
      <c r="AV860" s="2339"/>
      <c r="AW860" s="2339"/>
      <c r="AX860" s="2339"/>
      <c r="AY860" s="2339"/>
      <c r="AZ860" s="2339"/>
      <c r="BA860" s="2339"/>
      <c r="BB860" s="2339"/>
      <c r="BC860" s="2339"/>
      <c r="BD860" s="2339"/>
      <c r="BE860" s="2339"/>
      <c r="BF860" s="2339"/>
      <c r="BG860" s="2339"/>
    </row>
    <row r="861" spans="2:59" ht="42" customHeight="1">
      <c r="B861" s="163" t="s">
        <v>322</v>
      </c>
      <c r="C861" s="161"/>
      <c r="D861" s="2339" t="s">
        <v>4328</v>
      </c>
      <c r="E861" s="2339"/>
      <c r="F861" s="2339"/>
      <c r="G861" s="2339"/>
      <c r="H861" s="2339"/>
      <c r="I861" s="2339"/>
      <c r="J861" s="2339"/>
      <c r="K861" s="2339"/>
      <c r="L861" s="2339"/>
      <c r="M861" s="2339"/>
      <c r="N861" s="2339"/>
      <c r="O861" s="2339"/>
      <c r="P861" s="2339"/>
      <c r="Q861" s="2339"/>
      <c r="R861" s="2339"/>
      <c r="S861" s="2339"/>
      <c r="T861" s="2339"/>
      <c r="U861" s="2339"/>
      <c r="V861" s="2339"/>
      <c r="W861" s="2339"/>
      <c r="X861" s="2339"/>
      <c r="Y861" s="2339"/>
      <c r="Z861" s="2339"/>
      <c r="AA861" s="2339"/>
      <c r="AB861" s="2339"/>
      <c r="AC861" s="2339"/>
      <c r="AD861" s="2339"/>
      <c r="AE861" s="2339"/>
      <c r="AF861" s="2339"/>
      <c r="AG861" s="2339"/>
      <c r="AH861" s="2339"/>
      <c r="AI861" s="2339"/>
      <c r="AJ861" s="2339"/>
      <c r="AK861" s="2339"/>
      <c r="AL861" s="2339"/>
      <c r="AM861" s="2339"/>
      <c r="AN861" s="2339"/>
      <c r="AO861" s="2339"/>
      <c r="AP861" s="2339"/>
      <c r="AQ861" s="2339"/>
      <c r="AR861" s="2339"/>
      <c r="AS861" s="2339"/>
      <c r="AT861" s="2339"/>
      <c r="AU861" s="2339"/>
      <c r="AV861" s="2339"/>
      <c r="AW861" s="2339"/>
      <c r="AX861" s="2339"/>
      <c r="AY861" s="2339"/>
      <c r="AZ861" s="2339"/>
      <c r="BA861" s="2339"/>
      <c r="BB861" s="2339"/>
      <c r="BC861" s="2339"/>
      <c r="BD861" s="2339"/>
      <c r="BE861" s="2339"/>
      <c r="BF861" s="2339"/>
      <c r="BG861" s="2339"/>
    </row>
    <row r="862" spans="2:59" ht="42" customHeight="1">
      <c r="B862" s="163" t="s">
        <v>323</v>
      </c>
      <c r="C862" s="161"/>
      <c r="D862" s="2339" t="s">
        <v>4329</v>
      </c>
      <c r="E862" s="2339"/>
      <c r="F862" s="2339"/>
      <c r="G862" s="2339"/>
      <c r="H862" s="2339"/>
      <c r="I862" s="2339"/>
      <c r="J862" s="2339"/>
      <c r="K862" s="2339"/>
      <c r="L862" s="2339"/>
      <c r="M862" s="2339"/>
      <c r="N862" s="2339"/>
      <c r="O862" s="2339"/>
      <c r="P862" s="2339"/>
      <c r="Q862" s="2339"/>
      <c r="R862" s="2339"/>
      <c r="S862" s="2339"/>
      <c r="T862" s="2339"/>
      <c r="U862" s="2339"/>
      <c r="V862" s="2339"/>
      <c r="W862" s="2339"/>
      <c r="X862" s="2339"/>
      <c r="Y862" s="2339"/>
      <c r="Z862" s="2339"/>
      <c r="AA862" s="2339"/>
      <c r="AB862" s="2339"/>
      <c r="AC862" s="2339"/>
      <c r="AD862" s="2339"/>
      <c r="AE862" s="2339"/>
      <c r="AF862" s="2339"/>
      <c r="AG862" s="2339"/>
      <c r="AH862" s="2339"/>
      <c r="AI862" s="2339"/>
      <c r="AJ862" s="2339"/>
      <c r="AK862" s="2339"/>
      <c r="AL862" s="2339"/>
      <c r="AM862" s="2339"/>
      <c r="AN862" s="2339"/>
      <c r="AO862" s="2339"/>
      <c r="AP862" s="2339"/>
      <c r="AQ862" s="2339"/>
      <c r="AR862" s="2339"/>
      <c r="AS862" s="2339"/>
      <c r="AT862" s="2339"/>
      <c r="AU862" s="2339"/>
      <c r="AV862" s="2339"/>
      <c r="AW862" s="2339"/>
      <c r="AX862" s="2339"/>
      <c r="AY862" s="2339"/>
      <c r="AZ862" s="2339"/>
      <c r="BA862" s="2339"/>
      <c r="BB862" s="2339"/>
      <c r="BC862" s="2339"/>
      <c r="BD862" s="2339"/>
      <c r="BE862" s="2339"/>
      <c r="BF862" s="2339"/>
      <c r="BG862" s="2339"/>
    </row>
    <row r="863" spans="2:59" ht="54" customHeight="1">
      <c r="B863" s="163" t="s">
        <v>324</v>
      </c>
      <c r="C863" s="161"/>
      <c r="D863" s="2339" t="s">
        <v>4330</v>
      </c>
      <c r="E863" s="2339"/>
      <c r="F863" s="2339"/>
      <c r="G863" s="2339"/>
      <c r="H863" s="2339"/>
      <c r="I863" s="2339"/>
      <c r="J863" s="2339"/>
      <c r="K863" s="2339"/>
      <c r="L863" s="2339"/>
      <c r="M863" s="2339"/>
      <c r="N863" s="2339"/>
      <c r="O863" s="2339"/>
      <c r="P863" s="2339"/>
      <c r="Q863" s="2339"/>
      <c r="R863" s="2339"/>
      <c r="S863" s="2339"/>
      <c r="T863" s="2339"/>
      <c r="U863" s="2339"/>
      <c r="V863" s="2339"/>
      <c r="W863" s="2339"/>
      <c r="X863" s="2339"/>
      <c r="Y863" s="2339"/>
      <c r="Z863" s="2339"/>
      <c r="AA863" s="2339"/>
      <c r="AB863" s="2339"/>
      <c r="AC863" s="2339"/>
      <c r="AD863" s="2339"/>
      <c r="AE863" s="2339"/>
      <c r="AF863" s="2339"/>
      <c r="AG863" s="2339"/>
      <c r="AH863" s="2339"/>
      <c r="AI863" s="2339"/>
      <c r="AJ863" s="2339"/>
      <c r="AK863" s="2339"/>
      <c r="AL863" s="2339"/>
      <c r="AM863" s="2339"/>
      <c r="AN863" s="2339"/>
      <c r="AO863" s="2339"/>
      <c r="AP863" s="2339"/>
      <c r="AQ863" s="2339"/>
      <c r="AR863" s="2339"/>
      <c r="AS863" s="2339"/>
      <c r="AT863" s="2339"/>
      <c r="AU863" s="2339"/>
      <c r="AV863" s="2339"/>
      <c r="AW863" s="2339"/>
      <c r="AX863" s="2339"/>
      <c r="AY863" s="2339"/>
      <c r="AZ863" s="2339"/>
      <c r="BA863" s="2339"/>
      <c r="BB863" s="2339"/>
      <c r="BC863" s="2339"/>
      <c r="BD863" s="2339"/>
      <c r="BE863" s="2339"/>
      <c r="BF863" s="2339"/>
      <c r="BG863" s="2339"/>
    </row>
    <row r="864" spans="2:59" ht="42" customHeight="1">
      <c r="B864" s="163" t="s">
        <v>325</v>
      </c>
      <c r="C864" s="161"/>
      <c r="D864" s="2339" t="s">
        <v>4331</v>
      </c>
      <c r="E864" s="2339"/>
      <c r="F864" s="2339"/>
      <c r="G864" s="2339"/>
      <c r="H864" s="2339"/>
      <c r="I864" s="2339"/>
      <c r="J864" s="2339"/>
      <c r="K864" s="2339"/>
      <c r="L864" s="2339"/>
      <c r="M864" s="2339"/>
      <c r="N864" s="2339"/>
      <c r="O864" s="2339"/>
      <c r="P864" s="2339"/>
      <c r="Q864" s="2339"/>
      <c r="R864" s="2339"/>
      <c r="S864" s="2339"/>
      <c r="T864" s="2339"/>
      <c r="U864" s="2339"/>
      <c r="V864" s="2339"/>
      <c r="W864" s="2339"/>
      <c r="X864" s="2339"/>
      <c r="Y864" s="2339"/>
      <c r="Z864" s="2339"/>
      <c r="AA864" s="2339"/>
      <c r="AB864" s="2339"/>
      <c r="AC864" s="2339"/>
      <c r="AD864" s="2339"/>
      <c r="AE864" s="2339"/>
      <c r="AF864" s="2339"/>
      <c r="AG864" s="2339"/>
      <c r="AH864" s="2339"/>
      <c r="AI864" s="2339"/>
      <c r="AJ864" s="2339"/>
      <c r="AK864" s="2339"/>
      <c r="AL864" s="2339"/>
      <c r="AM864" s="2339"/>
      <c r="AN864" s="2339"/>
      <c r="AO864" s="2339"/>
      <c r="AP864" s="2339"/>
      <c r="AQ864" s="2339"/>
      <c r="AR864" s="2339"/>
      <c r="AS864" s="2339"/>
      <c r="AT864" s="2339"/>
      <c r="AU864" s="2339"/>
      <c r="AV864" s="2339"/>
      <c r="AW864" s="2339"/>
      <c r="AX864" s="2339"/>
      <c r="AY864" s="2339"/>
      <c r="AZ864" s="2339"/>
      <c r="BA864" s="2339"/>
      <c r="BB864" s="2339"/>
      <c r="BC864" s="2339"/>
      <c r="BD864" s="2339"/>
      <c r="BE864" s="2339"/>
      <c r="BF864" s="2339"/>
      <c r="BG864" s="2339"/>
    </row>
    <row r="865" spans="2:59" ht="54" customHeight="1">
      <c r="B865" s="163" t="s">
        <v>326</v>
      </c>
      <c r="C865" s="161"/>
      <c r="D865" s="2339" t="s">
        <v>4332</v>
      </c>
      <c r="E865" s="2339"/>
      <c r="F865" s="2339"/>
      <c r="G865" s="2339"/>
      <c r="H865" s="2339"/>
      <c r="I865" s="2339"/>
      <c r="J865" s="2339"/>
      <c r="K865" s="2339"/>
      <c r="L865" s="2339"/>
      <c r="M865" s="2339"/>
      <c r="N865" s="2339"/>
      <c r="O865" s="2339"/>
      <c r="P865" s="2339"/>
      <c r="Q865" s="2339"/>
      <c r="R865" s="2339"/>
      <c r="S865" s="2339"/>
      <c r="T865" s="2339"/>
      <c r="U865" s="2339"/>
      <c r="V865" s="2339"/>
      <c r="W865" s="2339"/>
      <c r="X865" s="2339"/>
      <c r="Y865" s="2339"/>
      <c r="Z865" s="2339"/>
      <c r="AA865" s="2339"/>
      <c r="AB865" s="2339"/>
      <c r="AC865" s="2339"/>
      <c r="AD865" s="2339"/>
      <c r="AE865" s="2339"/>
      <c r="AF865" s="2339"/>
      <c r="AG865" s="2339"/>
      <c r="AH865" s="2339"/>
      <c r="AI865" s="2339"/>
      <c r="AJ865" s="2339"/>
      <c r="AK865" s="2339"/>
      <c r="AL865" s="2339"/>
      <c r="AM865" s="2339"/>
      <c r="AN865" s="2339"/>
      <c r="AO865" s="2339"/>
      <c r="AP865" s="2339"/>
      <c r="AQ865" s="2339"/>
      <c r="AR865" s="2339"/>
      <c r="AS865" s="2339"/>
      <c r="AT865" s="2339"/>
      <c r="AU865" s="2339"/>
      <c r="AV865" s="2339"/>
      <c r="AW865" s="2339"/>
      <c r="AX865" s="2339"/>
      <c r="AY865" s="2339"/>
      <c r="AZ865" s="2339"/>
      <c r="BA865" s="2339"/>
      <c r="BB865" s="2339"/>
      <c r="BC865" s="2339"/>
      <c r="BD865" s="2339"/>
      <c r="BE865" s="2339"/>
      <c r="BF865" s="2339"/>
      <c r="BG865" s="2339"/>
    </row>
    <row r="866" spans="2:59" ht="30" customHeight="1">
      <c r="B866" s="165"/>
      <c r="C866" s="162"/>
      <c r="D866" s="2337" t="s">
        <v>327</v>
      </c>
      <c r="E866" s="2337"/>
      <c r="F866" s="2337"/>
      <c r="G866" s="2337"/>
      <c r="H866" s="2337"/>
      <c r="I866" s="2337"/>
      <c r="J866" s="2337"/>
      <c r="K866" s="2337"/>
      <c r="L866" s="2337"/>
      <c r="M866" s="2337"/>
      <c r="N866" s="2337"/>
      <c r="O866" s="2337"/>
      <c r="P866" s="2337"/>
      <c r="Q866" s="2359" t="s">
        <v>153</v>
      </c>
      <c r="R866" s="2359"/>
      <c r="S866" s="2359"/>
      <c r="T866" s="2359"/>
      <c r="U866" s="2359"/>
      <c r="V866" s="2359"/>
      <c r="W866" s="2359"/>
      <c r="X866" s="2359"/>
      <c r="Y866" s="159"/>
      <c r="Z866" s="2337" t="s">
        <v>328</v>
      </c>
      <c r="AA866" s="2337"/>
      <c r="AB866" s="2337"/>
      <c r="AC866" s="2337"/>
      <c r="AD866" s="2337"/>
      <c r="AE866" s="2337"/>
      <c r="AF866" s="2337"/>
      <c r="AG866" s="2337"/>
      <c r="AH866" s="2337"/>
      <c r="AI866" s="2337"/>
      <c r="AJ866" s="166"/>
      <c r="AK866" s="166"/>
      <c r="AL866" s="166"/>
      <c r="AM866" s="166"/>
      <c r="AN866" s="166"/>
      <c r="AO866" s="166"/>
      <c r="AP866" s="166"/>
      <c r="AQ866" s="166"/>
      <c r="AR866" s="166"/>
      <c r="AS866" s="166"/>
      <c r="AT866" s="166"/>
      <c r="AU866" s="166"/>
      <c r="AV866" s="166"/>
      <c r="AW866" s="166"/>
      <c r="AX866" s="166"/>
      <c r="AY866" s="166"/>
      <c r="AZ866" s="166"/>
      <c r="BA866" s="166"/>
      <c r="BB866" s="166"/>
      <c r="BC866" s="166"/>
      <c r="BD866" s="166"/>
      <c r="BE866" s="166"/>
      <c r="BF866" s="166"/>
      <c r="BG866" s="166"/>
    </row>
    <row r="867" spans="2:59" ht="30" customHeight="1">
      <c r="B867" s="165"/>
      <c r="C867" s="162"/>
      <c r="D867" s="2337"/>
      <c r="E867" s="2337"/>
      <c r="F867" s="2337"/>
      <c r="G867" s="2337"/>
      <c r="H867" s="2337"/>
      <c r="I867" s="2337"/>
      <c r="J867" s="2337"/>
      <c r="K867" s="2337"/>
      <c r="L867" s="2337"/>
      <c r="M867" s="2337"/>
      <c r="N867" s="2337"/>
      <c r="O867" s="2337"/>
      <c r="P867" s="2337"/>
      <c r="Q867" s="2338" t="s">
        <v>154</v>
      </c>
      <c r="R867" s="2338"/>
      <c r="S867" s="2338"/>
      <c r="T867" s="2338"/>
      <c r="U867" s="2338"/>
      <c r="V867" s="2338"/>
      <c r="W867" s="2338"/>
      <c r="X867" s="2338"/>
      <c r="Y867" s="159"/>
      <c r="Z867" s="2337"/>
      <c r="AA867" s="2337"/>
      <c r="AB867" s="2337"/>
      <c r="AC867" s="2337"/>
      <c r="AD867" s="2337"/>
      <c r="AE867" s="2337"/>
      <c r="AF867" s="2337"/>
      <c r="AG867" s="2337"/>
      <c r="AH867" s="2337"/>
      <c r="AI867" s="2337"/>
      <c r="AJ867" s="166"/>
      <c r="AK867" s="166"/>
      <c r="AL867" s="166"/>
      <c r="AM867" s="166"/>
      <c r="AN867" s="166"/>
      <c r="AO867" s="166"/>
      <c r="AP867" s="166"/>
      <c r="AQ867" s="166"/>
      <c r="AR867" s="166"/>
      <c r="AS867" s="166"/>
      <c r="AT867" s="166"/>
      <c r="AU867" s="166"/>
      <c r="AV867" s="166"/>
      <c r="AW867" s="166"/>
      <c r="AX867" s="166"/>
      <c r="AY867" s="166"/>
      <c r="AZ867" s="166"/>
      <c r="BA867" s="166"/>
      <c r="BB867" s="166"/>
      <c r="BC867" s="166"/>
      <c r="BD867" s="166"/>
      <c r="BE867" s="166"/>
      <c r="BF867" s="166"/>
      <c r="BG867" s="166"/>
    </row>
    <row r="868" spans="2:59" ht="101.25" customHeight="1">
      <c r="B868" s="163" t="s">
        <v>3116</v>
      </c>
      <c r="C868" s="161"/>
      <c r="D868" s="2339" t="s">
        <v>4333</v>
      </c>
      <c r="E868" s="2339"/>
      <c r="F868" s="2339"/>
      <c r="G868" s="2339"/>
      <c r="H868" s="2339"/>
      <c r="I868" s="2339"/>
      <c r="J868" s="2339"/>
      <c r="K868" s="2339"/>
      <c r="L868" s="2339"/>
      <c r="M868" s="2339"/>
      <c r="N868" s="2339"/>
      <c r="O868" s="2339"/>
      <c r="P868" s="2339"/>
      <c r="Q868" s="2339"/>
      <c r="R868" s="2339"/>
      <c r="S868" s="2339"/>
      <c r="T868" s="2339"/>
      <c r="U868" s="2339"/>
      <c r="V868" s="2339"/>
      <c r="W868" s="2339"/>
      <c r="X868" s="2339"/>
      <c r="Y868" s="2339"/>
      <c r="Z868" s="2339"/>
      <c r="AA868" s="2339"/>
      <c r="AB868" s="2339"/>
      <c r="AC868" s="2339"/>
      <c r="AD868" s="2339"/>
      <c r="AE868" s="2339"/>
      <c r="AF868" s="2339"/>
      <c r="AG868" s="2339"/>
      <c r="AH868" s="2339"/>
      <c r="AI868" s="2339"/>
      <c r="AJ868" s="2339"/>
      <c r="AK868" s="2339"/>
      <c r="AL868" s="2339"/>
      <c r="AM868" s="2339"/>
      <c r="AN868" s="2339"/>
      <c r="AO868" s="2339"/>
      <c r="AP868" s="2339"/>
      <c r="AQ868" s="2339"/>
      <c r="AR868" s="2339"/>
      <c r="AS868" s="2339"/>
      <c r="AT868" s="2339"/>
      <c r="AU868" s="2339"/>
      <c r="AV868" s="2339"/>
      <c r="AW868" s="2339"/>
      <c r="AX868" s="2339"/>
      <c r="AY868" s="2339"/>
      <c r="AZ868" s="2339"/>
      <c r="BA868" s="2339"/>
      <c r="BB868" s="2339"/>
      <c r="BC868" s="2339"/>
      <c r="BD868" s="2339"/>
      <c r="BE868" s="2339"/>
      <c r="BF868" s="2339"/>
      <c r="BG868" s="2339"/>
    </row>
    <row r="869" spans="2:59" ht="30.75" customHeight="1">
      <c r="B869" s="163" t="s">
        <v>3117</v>
      </c>
      <c r="C869" s="161"/>
      <c r="D869" s="2339" t="s">
        <v>4334</v>
      </c>
      <c r="E869" s="2339"/>
      <c r="F869" s="2339"/>
      <c r="G869" s="2339"/>
      <c r="H869" s="2339"/>
      <c r="I869" s="2339"/>
      <c r="J869" s="2339"/>
      <c r="K869" s="2339"/>
      <c r="L869" s="2339"/>
      <c r="M869" s="2339"/>
      <c r="N869" s="2339"/>
      <c r="O869" s="2339"/>
      <c r="P869" s="2339"/>
      <c r="Q869" s="2339"/>
      <c r="R869" s="2339"/>
      <c r="S869" s="2339"/>
      <c r="T869" s="2339"/>
      <c r="U869" s="2339"/>
      <c r="V869" s="2339"/>
      <c r="W869" s="2339"/>
      <c r="X869" s="2339"/>
      <c r="Y869" s="2339"/>
      <c r="Z869" s="2339"/>
      <c r="AA869" s="2339"/>
      <c r="AB869" s="2339"/>
      <c r="AC869" s="2339"/>
      <c r="AD869" s="2339"/>
      <c r="AE869" s="2339"/>
      <c r="AF869" s="2339"/>
      <c r="AG869" s="2339"/>
      <c r="AH869" s="2339"/>
      <c r="AI869" s="2339"/>
      <c r="AJ869" s="2339"/>
      <c r="AK869" s="2339"/>
      <c r="AL869" s="2339"/>
      <c r="AM869" s="2339"/>
      <c r="AN869" s="2339"/>
      <c r="AO869" s="2339"/>
      <c r="AP869" s="2339"/>
      <c r="AQ869" s="2339"/>
      <c r="AR869" s="2339"/>
      <c r="AS869" s="2339"/>
      <c r="AT869" s="2339"/>
      <c r="AU869" s="2339"/>
      <c r="AV869" s="2339"/>
      <c r="AW869" s="2339"/>
      <c r="AX869" s="2339"/>
      <c r="AY869" s="2339"/>
      <c r="AZ869" s="2339"/>
      <c r="BA869" s="2339"/>
      <c r="BB869" s="2339"/>
      <c r="BC869" s="2339"/>
      <c r="BD869" s="2339"/>
      <c r="BE869" s="2339"/>
      <c r="BF869" s="2339"/>
      <c r="BG869" s="2339"/>
    </row>
    <row r="870" spans="2:59" ht="42" customHeight="1">
      <c r="B870" s="163" t="s">
        <v>3118</v>
      </c>
      <c r="C870" s="161">
        <v>8</v>
      </c>
      <c r="D870" s="2339" t="s">
        <v>4335</v>
      </c>
      <c r="E870" s="2339"/>
      <c r="F870" s="2339"/>
      <c r="G870" s="2339"/>
      <c r="H870" s="2339"/>
      <c r="I870" s="2339"/>
      <c r="J870" s="2339"/>
      <c r="K870" s="2339"/>
      <c r="L870" s="2339"/>
      <c r="M870" s="2339"/>
      <c r="N870" s="2339"/>
      <c r="O870" s="2339"/>
      <c r="P870" s="2339"/>
      <c r="Q870" s="2339"/>
      <c r="R870" s="2339"/>
      <c r="S870" s="2339"/>
      <c r="T870" s="2339"/>
      <c r="U870" s="2339"/>
      <c r="V870" s="2339"/>
      <c r="W870" s="2339"/>
      <c r="X870" s="2339"/>
      <c r="Y870" s="2339"/>
      <c r="Z870" s="2339"/>
      <c r="AA870" s="2339"/>
      <c r="AB870" s="2339"/>
      <c r="AC870" s="2339"/>
      <c r="AD870" s="2339"/>
      <c r="AE870" s="2339"/>
      <c r="AF870" s="2339"/>
      <c r="AG870" s="2339"/>
      <c r="AH870" s="2339"/>
      <c r="AI870" s="2339"/>
      <c r="AJ870" s="2339"/>
      <c r="AK870" s="2339"/>
      <c r="AL870" s="2339"/>
      <c r="AM870" s="2339"/>
      <c r="AN870" s="2339"/>
      <c r="AO870" s="2339"/>
      <c r="AP870" s="2339"/>
      <c r="AQ870" s="2339"/>
      <c r="AR870" s="2339"/>
      <c r="AS870" s="2339"/>
      <c r="AT870" s="2339"/>
      <c r="AU870" s="2339"/>
      <c r="AV870" s="2339"/>
      <c r="AW870" s="2339"/>
      <c r="AX870" s="2339"/>
      <c r="AY870" s="2339"/>
      <c r="AZ870" s="2339"/>
      <c r="BA870" s="2339"/>
      <c r="BB870" s="2339"/>
      <c r="BC870" s="2339"/>
      <c r="BD870" s="2339"/>
      <c r="BE870" s="2339"/>
      <c r="BF870" s="2339"/>
      <c r="BG870" s="2339"/>
    </row>
    <row r="871" spans="2:59" ht="66" customHeight="1">
      <c r="B871" s="153"/>
      <c r="C871" s="161"/>
      <c r="D871" s="167" t="s">
        <v>329</v>
      </c>
      <c r="E871" s="164"/>
      <c r="F871" s="2339" t="s">
        <v>3152</v>
      </c>
      <c r="G871" s="2339"/>
      <c r="H871" s="2339"/>
      <c r="I871" s="2339"/>
      <c r="J871" s="2339"/>
      <c r="K871" s="2339"/>
      <c r="L871" s="2339"/>
      <c r="M871" s="2339"/>
      <c r="N871" s="2339"/>
      <c r="O871" s="2339"/>
      <c r="P871" s="2339"/>
      <c r="Q871" s="2339"/>
      <c r="R871" s="2339"/>
      <c r="S871" s="2339"/>
      <c r="T871" s="2339"/>
      <c r="U871" s="2339"/>
      <c r="V871" s="2339"/>
      <c r="W871" s="2339"/>
      <c r="X871" s="2339"/>
      <c r="Y871" s="2339"/>
      <c r="Z871" s="2339"/>
      <c r="AA871" s="2339"/>
      <c r="AB871" s="2339"/>
      <c r="AC871" s="2339"/>
      <c r="AD871" s="2339"/>
      <c r="AE871" s="2339"/>
      <c r="AF871" s="2339"/>
      <c r="AG871" s="2339"/>
      <c r="AH871" s="2339"/>
      <c r="AI871" s="2339"/>
      <c r="AJ871" s="2339"/>
      <c r="AK871" s="2339"/>
      <c r="AL871" s="2339"/>
      <c r="AM871" s="2339"/>
      <c r="AN871" s="2339"/>
      <c r="AO871" s="2339"/>
      <c r="AP871" s="2339"/>
      <c r="AQ871" s="2339"/>
      <c r="AR871" s="2339"/>
      <c r="AS871" s="2339"/>
      <c r="AT871" s="2339"/>
      <c r="AU871" s="2339"/>
      <c r="AV871" s="2339"/>
      <c r="AW871" s="2339"/>
      <c r="AX871" s="2339"/>
      <c r="AY871" s="2339"/>
      <c r="AZ871" s="2339"/>
      <c r="BA871" s="2339"/>
      <c r="BB871" s="2339"/>
      <c r="BC871" s="2339"/>
      <c r="BD871" s="2339"/>
      <c r="BE871" s="2339"/>
      <c r="BF871" s="2339"/>
      <c r="BG871" s="2339"/>
    </row>
    <row r="872" spans="2:59" ht="42" customHeight="1">
      <c r="B872" s="153"/>
      <c r="C872" s="161"/>
      <c r="D872" s="167" t="s">
        <v>336</v>
      </c>
      <c r="E872" s="164"/>
      <c r="F872" s="2339" t="s">
        <v>4336</v>
      </c>
      <c r="G872" s="2339"/>
      <c r="H872" s="2339"/>
      <c r="I872" s="2339"/>
      <c r="J872" s="2339"/>
      <c r="K872" s="2339"/>
      <c r="L872" s="2339"/>
      <c r="M872" s="2339"/>
      <c r="N872" s="2339"/>
      <c r="O872" s="2339"/>
      <c r="P872" s="2339"/>
      <c r="Q872" s="2339"/>
      <c r="R872" s="2339"/>
      <c r="S872" s="2339"/>
      <c r="T872" s="2339"/>
      <c r="U872" s="2339"/>
      <c r="V872" s="2339"/>
      <c r="W872" s="2339"/>
      <c r="X872" s="2339"/>
      <c r="Y872" s="2339"/>
      <c r="Z872" s="2339"/>
      <c r="AA872" s="2339"/>
      <c r="AB872" s="2339"/>
      <c r="AC872" s="2339"/>
      <c r="AD872" s="2339"/>
      <c r="AE872" s="2339"/>
      <c r="AF872" s="2339"/>
      <c r="AG872" s="2339"/>
      <c r="AH872" s="2339"/>
      <c r="AI872" s="2339"/>
      <c r="AJ872" s="2339"/>
      <c r="AK872" s="2339"/>
      <c r="AL872" s="2339"/>
      <c r="AM872" s="2339"/>
      <c r="AN872" s="2339"/>
      <c r="AO872" s="2339"/>
      <c r="AP872" s="2339"/>
      <c r="AQ872" s="2339"/>
      <c r="AR872" s="2339"/>
      <c r="AS872" s="2339"/>
      <c r="AT872" s="2339"/>
      <c r="AU872" s="2339"/>
      <c r="AV872" s="2339"/>
      <c r="AW872" s="2339"/>
      <c r="AX872" s="2339"/>
      <c r="AY872" s="2339"/>
      <c r="AZ872" s="2339"/>
      <c r="BA872" s="2339"/>
      <c r="BB872" s="2339"/>
      <c r="BC872" s="2339"/>
      <c r="BD872" s="2339"/>
      <c r="BE872" s="2339"/>
      <c r="BF872" s="2339"/>
      <c r="BG872" s="2339"/>
    </row>
    <row r="873" spans="2:59" ht="42" customHeight="1">
      <c r="B873" s="153"/>
      <c r="C873" s="161"/>
      <c r="D873" s="167" t="s">
        <v>4337</v>
      </c>
      <c r="E873" s="164"/>
      <c r="F873" s="2339" t="s">
        <v>4338</v>
      </c>
      <c r="G873" s="2339"/>
      <c r="H873" s="2339"/>
      <c r="I873" s="2339"/>
      <c r="J873" s="2339"/>
      <c r="K873" s="2339"/>
      <c r="L873" s="2339"/>
      <c r="M873" s="2339"/>
      <c r="N873" s="2339"/>
      <c r="O873" s="2339"/>
      <c r="P873" s="2339"/>
      <c r="Q873" s="2339"/>
      <c r="R873" s="2339"/>
      <c r="S873" s="2339"/>
      <c r="T873" s="2339"/>
      <c r="U873" s="2339"/>
      <c r="V873" s="2339"/>
      <c r="W873" s="2339"/>
      <c r="X873" s="2339"/>
      <c r="Y873" s="2339"/>
      <c r="Z873" s="2339"/>
      <c r="AA873" s="2339"/>
      <c r="AB873" s="2339"/>
      <c r="AC873" s="2339"/>
      <c r="AD873" s="2339"/>
      <c r="AE873" s="2339"/>
      <c r="AF873" s="2339"/>
      <c r="AG873" s="2339"/>
      <c r="AH873" s="2339"/>
      <c r="AI873" s="2339"/>
      <c r="AJ873" s="2339"/>
      <c r="AK873" s="2339"/>
      <c r="AL873" s="2339"/>
      <c r="AM873" s="2339"/>
      <c r="AN873" s="2339"/>
      <c r="AO873" s="2339"/>
      <c r="AP873" s="2339"/>
      <c r="AQ873" s="2339"/>
      <c r="AR873" s="2339"/>
      <c r="AS873" s="2339"/>
      <c r="AT873" s="2339"/>
      <c r="AU873" s="2339"/>
      <c r="AV873" s="2339"/>
      <c r="AW873" s="2339"/>
      <c r="AX873" s="2339"/>
      <c r="AY873" s="2339"/>
      <c r="AZ873" s="2339"/>
      <c r="BA873" s="2339"/>
      <c r="BB873" s="2339"/>
      <c r="BC873" s="2339"/>
      <c r="BD873" s="2339"/>
      <c r="BE873" s="2339"/>
      <c r="BF873" s="2339"/>
      <c r="BG873" s="2339"/>
    </row>
    <row r="874" spans="2:59" ht="17.25" customHeight="1">
      <c r="B874" s="153"/>
      <c r="C874" s="161"/>
      <c r="D874" s="167"/>
      <c r="E874" s="168" t="s">
        <v>4339</v>
      </c>
      <c r="F874" s="164"/>
      <c r="G874" s="164"/>
      <c r="H874" s="164"/>
      <c r="I874" s="164"/>
      <c r="J874" s="164"/>
      <c r="K874" s="164"/>
      <c r="L874" s="164"/>
      <c r="M874" s="164"/>
      <c r="N874" s="164"/>
      <c r="O874" s="164"/>
      <c r="P874" s="164"/>
      <c r="Q874" s="164"/>
      <c r="R874" s="164"/>
      <c r="S874" s="164"/>
      <c r="T874" s="164"/>
      <c r="U874" s="164"/>
      <c r="V874" s="164"/>
      <c r="W874" s="164"/>
      <c r="X874" s="164"/>
      <c r="Y874" s="164"/>
      <c r="Z874" s="164"/>
      <c r="AA874" s="164"/>
      <c r="AB874" s="164"/>
      <c r="AC874" s="164"/>
      <c r="AD874" s="164"/>
      <c r="AE874" s="164"/>
      <c r="AF874" s="164"/>
      <c r="AG874" s="164"/>
      <c r="AH874" s="164"/>
      <c r="AI874" s="164"/>
      <c r="AJ874" s="164"/>
      <c r="AK874" s="164"/>
      <c r="AL874" s="164"/>
      <c r="AM874" s="164"/>
      <c r="AN874" s="164"/>
      <c r="AO874" s="164"/>
      <c r="AP874" s="164"/>
      <c r="AQ874" s="164"/>
      <c r="AR874" s="164"/>
      <c r="AS874" s="164"/>
      <c r="AT874" s="164"/>
      <c r="AU874" s="164"/>
      <c r="AV874" s="164"/>
      <c r="AW874" s="164"/>
      <c r="AX874" s="164"/>
      <c r="AY874" s="164"/>
      <c r="AZ874" s="164"/>
      <c r="BA874" s="164"/>
      <c r="BB874" s="164"/>
      <c r="BC874" s="164"/>
      <c r="BD874" s="164"/>
      <c r="BE874" s="164"/>
      <c r="BF874" s="164"/>
      <c r="BG874" s="164"/>
    </row>
    <row r="875" spans="2:59" ht="16.5" customHeight="1">
      <c r="B875" s="153"/>
      <c r="C875" s="161"/>
      <c r="D875" s="167"/>
      <c r="E875" s="168" t="s">
        <v>4340</v>
      </c>
      <c r="F875" s="153"/>
      <c r="G875" s="153"/>
      <c r="H875" s="153"/>
      <c r="I875" s="153"/>
      <c r="J875" s="153"/>
      <c r="K875" s="153"/>
      <c r="L875" s="153"/>
      <c r="M875" s="153"/>
      <c r="N875" s="153"/>
      <c r="O875" s="153"/>
      <c r="P875" s="153"/>
      <c r="Q875" s="153"/>
      <c r="R875" s="153"/>
      <c r="S875" s="153"/>
      <c r="T875" s="153"/>
      <c r="U875" s="153"/>
      <c r="V875" s="153"/>
      <c r="W875" s="153"/>
      <c r="X875" s="153"/>
      <c r="Y875" s="153"/>
      <c r="Z875" s="153"/>
      <c r="AA875" s="153"/>
      <c r="AB875" s="153"/>
      <c r="AC875" s="153"/>
      <c r="AD875" s="153"/>
      <c r="AE875" s="153"/>
      <c r="AF875" s="153"/>
      <c r="AG875" s="153"/>
      <c r="AH875" s="153"/>
      <c r="AI875" s="153"/>
      <c r="AJ875" s="153"/>
      <c r="AK875" s="153"/>
      <c r="AL875" s="153"/>
      <c r="AM875" s="153"/>
      <c r="AN875" s="153"/>
      <c r="AO875" s="153"/>
      <c r="AP875" s="153"/>
      <c r="AQ875" s="153"/>
      <c r="AR875" s="153"/>
      <c r="AS875" s="153"/>
      <c r="AT875" s="153"/>
      <c r="AU875" s="153"/>
      <c r="AV875" s="153"/>
      <c r="AW875" s="153"/>
      <c r="AX875" s="153"/>
      <c r="AY875" s="153"/>
      <c r="AZ875" s="153"/>
      <c r="BA875" s="153"/>
      <c r="BB875" s="153"/>
      <c r="BC875" s="153"/>
      <c r="BD875" s="153"/>
      <c r="BE875" s="153"/>
      <c r="BF875" s="153"/>
      <c r="BG875" s="153"/>
    </row>
    <row r="876" spans="2:59" ht="20.100000000000001" customHeight="1">
      <c r="B876" s="153"/>
      <c r="C876" s="161"/>
      <c r="D876" s="167"/>
      <c r="E876" s="168" t="s">
        <v>4341</v>
      </c>
      <c r="F876" s="168"/>
      <c r="G876" s="164"/>
      <c r="H876" s="168"/>
      <c r="I876" s="164"/>
      <c r="J876" s="164"/>
      <c r="K876" s="164"/>
      <c r="L876" s="164"/>
      <c r="M876" s="164"/>
      <c r="N876" s="164"/>
      <c r="O876" s="164"/>
      <c r="P876" s="164"/>
      <c r="Q876" s="164"/>
      <c r="R876" s="164"/>
      <c r="S876" s="164"/>
      <c r="T876" s="164"/>
      <c r="U876" s="164"/>
      <c r="V876" s="164"/>
      <c r="W876" s="164"/>
      <c r="X876" s="164"/>
      <c r="Y876" s="164"/>
      <c r="Z876" s="164"/>
      <c r="AA876" s="164"/>
      <c r="AB876" s="164"/>
      <c r="AC876" s="164"/>
      <c r="AD876" s="164"/>
      <c r="AE876" s="164"/>
      <c r="AF876" s="164"/>
      <c r="AG876" s="164"/>
      <c r="AH876" s="164"/>
      <c r="AI876" s="164"/>
      <c r="AJ876" s="164"/>
      <c r="AK876" s="164"/>
      <c r="AL876" s="164"/>
      <c r="AM876" s="164"/>
      <c r="AN876" s="164"/>
      <c r="AO876" s="164"/>
      <c r="AP876" s="164"/>
      <c r="AQ876" s="164"/>
      <c r="AR876" s="164"/>
      <c r="AS876" s="164"/>
      <c r="AT876" s="164"/>
      <c r="AU876" s="164"/>
      <c r="AV876" s="164"/>
      <c r="AW876" s="164"/>
      <c r="AX876" s="164"/>
      <c r="AY876" s="164"/>
      <c r="AZ876" s="164"/>
      <c r="BA876" s="164"/>
      <c r="BB876" s="164"/>
      <c r="BC876" s="164"/>
      <c r="BD876" s="164"/>
      <c r="BE876" s="164"/>
      <c r="BF876" s="164"/>
      <c r="BG876" s="164"/>
    </row>
    <row r="877" spans="2:59" ht="20.100000000000001" customHeight="1">
      <c r="B877" s="153"/>
      <c r="C877" s="161"/>
      <c r="D877" s="167"/>
      <c r="E877" s="168" t="s">
        <v>4342</v>
      </c>
      <c r="F877" s="168"/>
      <c r="G877" s="164"/>
      <c r="H877" s="168"/>
      <c r="I877" s="164"/>
      <c r="J877" s="164"/>
      <c r="K877" s="164"/>
      <c r="L877" s="164"/>
      <c r="M877" s="164"/>
      <c r="N877" s="164"/>
      <c r="O877" s="164"/>
      <c r="P877" s="164"/>
      <c r="Q877" s="164"/>
      <c r="R877" s="164"/>
      <c r="S877" s="164"/>
      <c r="T877" s="164"/>
      <c r="U877" s="164"/>
      <c r="V877" s="164"/>
      <c r="W877" s="164"/>
      <c r="X877" s="164"/>
      <c r="Y877" s="164"/>
      <c r="Z877" s="164"/>
      <c r="AA877" s="164"/>
      <c r="AB877" s="164"/>
      <c r="AC877" s="164"/>
      <c r="AD877" s="164"/>
      <c r="AE877" s="164"/>
      <c r="AF877" s="164"/>
      <c r="AG877" s="164"/>
      <c r="AH877" s="164"/>
      <c r="AI877" s="164"/>
      <c r="AJ877" s="164"/>
      <c r="AK877" s="164"/>
      <c r="AL877" s="164"/>
      <c r="AM877" s="164"/>
      <c r="AN877" s="164"/>
      <c r="AO877" s="164"/>
      <c r="AP877" s="164"/>
      <c r="AQ877" s="164"/>
      <c r="AR877" s="164"/>
      <c r="AS877" s="164"/>
      <c r="AT877" s="164"/>
      <c r="AU877" s="164"/>
      <c r="AV877" s="164"/>
      <c r="AW877" s="164"/>
      <c r="AX877" s="164"/>
      <c r="AY877" s="164"/>
      <c r="AZ877" s="164"/>
      <c r="BA877" s="164"/>
      <c r="BB877" s="164"/>
      <c r="BC877" s="164"/>
      <c r="BD877" s="164"/>
      <c r="BE877" s="164"/>
      <c r="BF877" s="164"/>
      <c r="BG877" s="164"/>
    </row>
    <row r="878" spans="2:59" ht="20.100000000000001" customHeight="1">
      <c r="B878" s="153"/>
      <c r="C878" s="161"/>
      <c r="D878" s="167"/>
      <c r="E878" s="168" t="s">
        <v>4343</v>
      </c>
      <c r="F878" s="168"/>
      <c r="G878" s="164"/>
      <c r="H878" s="168"/>
      <c r="I878" s="164"/>
      <c r="J878" s="164"/>
      <c r="K878" s="164"/>
      <c r="L878" s="164"/>
      <c r="M878" s="164"/>
      <c r="N878" s="164"/>
      <c r="O878" s="164"/>
      <c r="P878" s="164"/>
      <c r="Q878" s="164"/>
      <c r="R878" s="164"/>
      <c r="S878" s="164"/>
      <c r="T878" s="164"/>
      <c r="U878" s="164"/>
      <c r="V878" s="164"/>
      <c r="W878" s="164"/>
      <c r="X878" s="164"/>
      <c r="Y878" s="164"/>
      <c r="Z878" s="164"/>
      <c r="AA878" s="164"/>
      <c r="AB878" s="164"/>
      <c r="AC878" s="164"/>
      <c r="AD878" s="164"/>
      <c r="AE878" s="164"/>
      <c r="AF878" s="164"/>
      <c r="AG878" s="164"/>
      <c r="AH878" s="164"/>
      <c r="AI878" s="164"/>
      <c r="AJ878" s="164"/>
      <c r="AK878" s="164"/>
      <c r="AL878" s="164"/>
      <c r="AM878" s="164"/>
      <c r="AN878" s="164"/>
      <c r="AO878" s="164"/>
      <c r="AP878" s="164"/>
      <c r="AQ878" s="164"/>
      <c r="AR878" s="164"/>
      <c r="AS878" s="164"/>
      <c r="AT878" s="164"/>
      <c r="AU878" s="164"/>
      <c r="AV878" s="164"/>
      <c r="AW878" s="164"/>
      <c r="AX878" s="164"/>
      <c r="AY878" s="164"/>
      <c r="AZ878" s="164"/>
      <c r="BA878" s="164"/>
      <c r="BB878" s="164"/>
      <c r="BC878" s="164"/>
      <c r="BD878" s="164"/>
      <c r="BE878" s="164"/>
      <c r="BF878" s="164"/>
      <c r="BG878" s="164"/>
    </row>
    <row r="879" spans="2:59" ht="20.100000000000001" customHeight="1">
      <c r="B879" s="153"/>
      <c r="C879" s="161"/>
      <c r="D879" s="167"/>
      <c r="E879" s="168" t="s">
        <v>4344</v>
      </c>
      <c r="F879" s="168"/>
      <c r="G879" s="168"/>
      <c r="H879" s="168"/>
      <c r="I879" s="164"/>
      <c r="J879" s="164"/>
      <c r="K879" s="164"/>
      <c r="L879" s="164"/>
      <c r="M879" s="164"/>
      <c r="N879" s="164"/>
      <c r="O879" s="164"/>
      <c r="P879" s="164"/>
      <c r="Q879" s="164"/>
      <c r="R879" s="164"/>
      <c r="S879" s="164"/>
      <c r="T879" s="164"/>
      <c r="U879" s="164"/>
      <c r="V879" s="164"/>
      <c r="W879" s="164"/>
      <c r="X879" s="164"/>
      <c r="Y879" s="164"/>
      <c r="Z879" s="164"/>
      <c r="AA879" s="164"/>
      <c r="AB879" s="164"/>
      <c r="AC879" s="164"/>
      <c r="AD879" s="164"/>
      <c r="AE879" s="164"/>
      <c r="AF879" s="164"/>
      <c r="AG879" s="164"/>
      <c r="AH879" s="164"/>
      <c r="AI879" s="164"/>
      <c r="AJ879" s="164"/>
      <c r="AK879" s="164"/>
      <c r="AL879" s="164"/>
      <c r="AM879" s="164"/>
      <c r="AN879" s="164"/>
      <c r="AO879" s="164"/>
      <c r="AP879" s="164"/>
      <c r="AQ879" s="164"/>
      <c r="AR879" s="164"/>
      <c r="AS879" s="164"/>
      <c r="AT879" s="164"/>
      <c r="AU879" s="164"/>
      <c r="AV879" s="164"/>
      <c r="AW879" s="164"/>
      <c r="AX879" s="164"/>
      <c r="AY879" s="164"/>
      <c r="AZ879" s="164"/>
      <c r="BA879" s="164"/>
      <c r="BB879" s="164"/>
      <c r="BC879" s="164"/>
      <c r="BD879" s="164"/>
      <c r="BE879" s="164"/>
      <c r="BF879" s="164"/>
      <c r="BG879" s="164"/>
    </row>
    <row r="880" spans="2:59" ht="19.5" customHeight="1">
      <c r="B880" s="153"/>
      <c r="C880" s="161"/>
      <c r="D880" s="167"/>
      <c r="E880" s="168" t="s">
        <v>4345</v>
      </c>
      <c r="F880" s="168"/>
      <c r="G880" s="168"/>
      <c r="H880" s="168"/>
      <c r="I880" s="164"/>
      <c r="J880" s="164"/>
      <c r="K880" s="164"/>
      <c r="L880" s="164"/>
      <c r="M880" s="164"/>
      <c r="N880" s="164"/>
      <c r="O880" s="164"/>
      <c r="P880" s="164"/>
      <c r="Q880" s="164"/>
      <c r="R880" s="164"/>
      <c r="S880" s="164"/>
      <c r="T880" s="164"/>
      <c r="U880" s="164"/>
      <c r="V880" s="164"/>
      <c r="W880" s="164"/>
      <c r="X880" s="164"/>
      <c r="Y880" s="164"/>
      <c r="Z880" s="164"/>
      <c r="AA880" s="164"/>
      <c r="AB880" s="164"/>
      <c r="AC880" s="164"/>
      <c r="AD880" s="164"/>
      <c r="AE880" s="164"/>
      <c r="AF880" s="164"/>
      <c r="AG880" s="164"/>
      <c r="AH880" s="164"/>
      <c r="AI880" s="164"/>
      <c r="AJ880" s="164"/>
      <c r="AK880" s="164"/>
      <c r="AL880" s="164"/>
      <c r="AM880" s="164"/>
      <c r="AN880" s="164"/>
      <c r="AO880" s="164"/>
      <c r="AP880" s="164"/>
      <c r="AQ880" s="164"/>
      <c r="AR880" s="164"/>
      <c r="AS880" s="164"/>
      <c r="AT880" s="164"/>
      <c r="AU880" s="164"/>
      <c r="AV880" s="164"/>
      <c r="AW880" s="164"/>
      <c r="AX880" s="164"/>
      <c r="AY880" s="164"/>
      <c r="AZ880" s="164"/>
      <c r="BA880" s="164"/>
      <c r="BB880" s="164"/>
      <c r="BC880" s="164"/>
      <c r="BD880" s="164"/>
      <c r="BE880" s="164"/>
      <c r="BF880" s="164"/>
      <c r="BG880" s="164"/>
    </row>
    <row r="881" spans="2:59" ht="18.75" customHeight="1">
      <c r="B881" s="153"/>
      <c r="C881" s="161"/>
      <c r="D881" s="167"/>
      <c r="E881" s="168" t="s">
        <v>4346</v>
      </c>
      <c r="F881" s="168"/>
      <c r="G881" s="168"/>
      <c r="H881" s="153"/>
      <c r="I881" s="260"/>
      <c r="J881" s="260"/>
      <c r="K881" s="260"/>
      <c r="L881" s="260"/>
      <c r="M881" s="260"/>
      <c r="N881" s="260"/>
      <c r="O881" s="260"/>
      <c r="P881" s="260"/>
      <c r="Q881" s="260"/>
      <c r="R881" s="260"/>
      <c r="S881" s="260"/>
      <c r="T881" s="260"/>
      <c r="U881" s="260"/>
      <c r="V881" s="260"/>
      <c r="W881" s="260"/>
      <c r="X881" s="260"/>
      <c r="Y881" s="260"/>
      <c r="Z881" s="260"/>
      <c r="AA881" s="260"/>
      <c r="AB881" s="260"/>
      <c r="AC881" s="260"/>
      <c r="AD881" s="260"/>
      <c r="AE881" s="260"/>
      <c r="AF881" s="260"/>
      <c r="AG881" s="260"/>
      <c r="AH881" s="260"/>
      <c r="AI881" s="260"/>
      <c r="AJ881" s="260"/>
      <c r="AK881" s="260"/>
      <c r="AL881" s="260"/>
      <c r="AM881" s="260"/>
      <c r="AN881" s="260"/>
      <c r="AO881" s="260"/>
      <c r="AP881" s="260"/>
      <c r="AQ881" s="260"/>
      <c r="AR881" s="260"/>
      <c r="AS881" s="260"/>
      <c r="AT881" s="260"/>
      <c r="AU881" s="260"/>
      <c r="AV881" s="260"/>
      <c r="AW881" s="260"/>
      <c r="AX881" s="260"/>
      <c r="AY881" s="260"/>
      <c r="AZ881" s="260"/>
      <c r="BA881" s="260"/>
      <c r="BB881" s="260"/>
      <c r="BC881" s="260"/>
      <c r="BD881" s="260"/>
      <c r="BE881" s="260"/>
      <c r="BF881" s="260"/>
      <c r="BG881" s="260"/>
    </row>
    <row r="882" spans="2:59" ht="16.5" customHeight="1">
      <c r="B882" s="153"/>
      <c r="C882" s="161"/>
      <c r="D882" s="167"/>
      <c r="E882" s="168" t="s">
        <v>4347</v>
      </c>
      <c r="F882" s="168"/>
      <c r="G882" s="168"/>
      <c r="H882" s="168"/>
      <c r="I882" s="168"/>
      <c r="J882" s="168"/>
      <c r="K882" s="168"/>
      <c r="L882" s="164"/>
      <c r="M882" s="164"/>
      <c r="N882" s="164"/>
      <c r="O882" s="164"/>
      <c r="P882" s="164"/>
      <c r="Q882" s="164"/>
      <c r="R882" s="164"/>
      <c r="S882" s="164"/>
      <c r="T882" s="164"/>
      <c r="U882" s="164"/>
      <c r="V882" s="164"/>
      <c r="W882" s="164"/>
      <c r="X882" s="164"/>
      <c r="Y882" s="164"/>
      <c r="Z882" s="164"/>
      <c r="AA882" s="164"/>
      <c r="AB882" s="164"/>
      <c r="AC882" s="164"/>
      <c r="AD882" s="164"/>
      <c r="AE882" s="164"/>
      <c r="AF882" s="164"/>
      <c r="AG882" s="164"/>
      <c r="AH882" s="164"/>
      <c r="AI882" s="164"/>
      <c r="AJ882" s="164"/>
      <c r="AK882" s="164"/>
      <c r="AL882" s="164"/>
      <c r="AM882" s="164"/>
      <c r="AN882" s="164"/>
      <c r="AO882" s="164"/>
      <c r="AP882" s="164"/>
      <c r="AQ882" s="164"/>
      <c r="AR882" s="164"/>
      <c r="AS882" s="164"/>
      <c r="AT882" s="164"/>
      <c r="AU882" s="164"/>
      <c r="AV882" s="164"/>
      <c r="AW882" s="164"/>
      <c r="AX882" s="164"/>
      <c r="AY882" s="164"/>
      <c r="AZ882" s="164"/>
      <c r="BA882" s="164"/>
      <c r="BB882" s="164"/>
      <c r="BC882" s="164"/>
      <c r="BD882" s="164"/>
      <c r="BE882" s="164"/>
      <c r="BF882" s="164"/>
      <c r="BG882" s="164"/>
    </row>
    <row r="883" spans="2:59" ht="42" customHeight="1">
      <c r="B883" s="153"/>
      <c r="C883" s="161"/>
      <c r="D883" s="167" t="s">
        <v>4348</v>
      </c>
      <c r="E883" s="164"/>
      <c r="F883" s="2339" t="s">
        <v>4349</v>
      </c>
      <c r="G883" s="2339"/>
      <c r="H883" s="2339"/>
      <c r="I883" s="2339"/>
      <c r="J883" s="2339"/>
      <c r="K883" s="2339"/>
      <c r="L883" s="2339"/>
      <c r="M883" s="2339"/>
      <c r="N883" s="2339"/>
      <c r="O883" s="2339"/>
      <c r="P883" s="2339"/>
      <c r="Q883" s="2339"/>
      <c r="R883" s="2339"/>
      <c r="S883" s="2339"/>
      <c r="T883" s="2339"/>
      <c r="U883" s="2339"/>
      <c r="V883" s="2339"/>
      <c r="W883" s="2339"/>
      <c r="X883" s="2339"/>
      <c r="Y883" s="2339"/>
      <c r="Z883" s="2339"/>
      <c r="AA883" s="2339"/>
      <c r="AB883" s="2339"/>
      <c r="AC883" s="2339"/>
      <c r="AD883" s="2339"/>
      <c r="AE883" s="2339"/>
      <c r="AF883" s="2339"/>
      <c r="AG883" s="2339"/>
      <c r="AH883" s="2339"/>
      <c r="AI883" s="2339"/>
      <c r="AJ883" s="2339"/>
      <c r="AK883" s="2339"/>
      <c r="AL883" s="2339"/>
      <c r="AM883" s="2339"/>
      <c r="AN883" s="2339"/>
      <c r="AO883" s="2339"/>
      <c r="AP883" s="2339"/>
      <c r="AQ883" s="2339"/>
      <c r="AR883" s="2339"/>
      <c r="AS883" s="2339"/>
      <c r="AT883" s="2339"/>
      <c r="AU883" s="2339"/>
      <c r="AV883" s="2339"/>
      <c r="AW883" s="2339"/>
      <c r="AX883" s="2339"/>
      <c r="AY883" s="2339"/>
      <c r="AZ883" s="2339"/>
      <c r="BA883" s="2339"/>
      <c r="BB883" s="2339"/>
      <c r="BC883" s="2339"/>
      <c r="BD883" s="2339"/>
      <c r="BE883" s="2339"/>
      <c r="BF883" s="2339"/>
      <c r="BG883" s="2339"/>
    </row>
    <row r="884" spans="2:59" ht="30" customHeight="1">
      <c r="B884" s="153"/>
      <c r="C884" s="161"/>
      <c r="D884" s="167"/>
      <c r="E884" s="168" t="s">
        <v>4350</v>
      </c>
      <c r="F884" s="168"/>
      <c r="G884" s="164"/>
      <c r="H884" s="164"/>
      <c r="I884" s="164"/>
      <c r="J884" s="164"/>
      <c r="K884" s="164"/>
      <c r="L884" s="164"/>
      <c r="M884" s="164"/>
      <c r="N884" s="164"/>
      <c r="O884" s="164"/>
      <c r="P884" s="164"/>
      <c r="Q884" s="164"/>
      <c r="R884" s="164"/>
      <c r="S884" s="164"/>
      <c r="T884" s="164"/>
      <c r="U884" s="164"/>
      <c r="V884" s="164"/>
      <c r="W884" s="164"/>
      <c r="X884" s="164"/>
      <c r="Y884" s="164"/>
      <c r="Z884" s="164"/>
      <c r="AA884" s="164"/>
      <c r="AB884" s="164"/>
      <c r="AC884" s="164"/>
      <c r="AD884" s="164"/>
      <c r="AE884" s="164"/>
      <c r="AF884" s="164"/>
      <c r="AG884" s="164"/>
      <c r="AH884" s="164"/>
      <c r="AI884" s="164"/>
      <c r="AJ884" s="164"/>
      <c r="AK884" s="164"/>
      <c r="AL884" s="164"/>
      <c r="AM884" s="164"/>
      <c r="AN884" s="164"/>
      <c r="AO884" s="164"/>
      <c r="AP884" s="164"/>
      <c r="AQ884" s="164"/>
      <c r="AR884" s="164"/>
      <c r="AS884" s="164"/>
      <c r="AT884" s="164"/>
      <c r="AU884" s="164"/>
      <c r="AV884" s="164"/>
      <c r="AW884" s="164"/>
      <c r="AX884" s="164"/>
      <c r="AY884" s="164"/>
      <c r="AZ884" s="164"/>
      <c r="BA884" s="164"/>
      <c r="BB884" s="164"/>
      <c r="BC884" s="164"/>
      <c r="BD884" s="164"/>
      <c r="BE884" s="164"/>
      <c r="BF884" s="164"/>
      <c r="BG884" s="164"/>
    </row>
    <row r="885" spans="2:59" ht="20.100000000000001" customHeight="1">
      <c r="B885" s="153"/>
      <c r="C885" s="161"/>
      <c r="D885" s="167"/>
      <c r="E885" s="168" t="s">
        <v>4340</v>
      </c>
      <c r="F885" s="153"/>
      <c r="G885" s="153"/>
      <c r="H885" s="153"/>
      <c r="I885" s="153"/>
      <c r="J885" s="153"/>
      <c r="K885" s="153"/>
      <c r="L885" s="153"/>
      <c r="M885" s="153"/>
      <c r="N885" s="153"/>
      <c r="O885" s="153"/>
      <c r="P885" s="153"/>
      <c r="Q885" s="153"/>
      <c r="R885" s="153"/>
      <c r="S885" s="153"/>
      <c r="T885" s="153"/>
      <c r="U885" s="153"/>
      <c r="V885" s="153"/>
      <c r="W885" s="153"/>
      <c r="X885" s="153"/>
      <c r="Y885" s="153"/>
      <c r="Z885" s="153"/>
      <c r="AA885" s="153"/>
      <c r="AB885" s="153"/>
      <c r="AC885" s="153"/>
      <c r="AD885" s="153"/>
      <c r="AE885" s="153"/>
      <c r="AF885" s="153"/>
      <c r="AG885" s="153"/>
      <c r="AH885" s="153"/>
      <c r="AI885" s="153"/>
      <c r="AJ885" s="153"/>
      <c r="AK885" s="153"/>
      <c r="AL885" s="153"/>
      <c r="AM885" s="153"/>
      <c r="AN885" s="153"/>
      <c r="AO885" s="153"/>
      <c r="AP885" s="153"/>
      <c r="AQ885" s="153"/>
      <c r="AR885" s="153"/>
      <c r="AS885" s="153"/>
      <c r="AT885" s="153"/>
      <c r="AU885" s="153"/>
      <c r="AV885" s="153"/>
      <c r="AW885" s="153"/>
      <c r="AX885" s="153"/>
      <c r="AY885" s="153"/>
      <c r="AZ885" s="153"/>
      <c r="BA885" s="153"/>
      <c r="BB885" s="153"/>
      <c r="BC885" s="153"/>
      <c r="BD885" s="153"/>
      <c r="BE885" s="153"/>
      <c r="BF885" s="153"/>
      <c r="BG885" s="153"/>
    </row>
    <row r="886" spans="2:59" ht="20.100000000000001" customHeight="1">
      <c r="B886" s="153"/>
      <c r="C886" s="161"/>
      <c r="D886" s="167"/>
      <c r="E886" s="168" t="s">
        <v>4341</v>
      </c>
      <c r="F886" s="168"/>
      <c r="G886" s="168"/>
      <c r="H886" s="168"/>
      <c r="I886" s="168"/>
      <c r="J886" s="168"/>
      <c r="K886" s="168"/>
      <c r="L886" s="168"/>
      <c r="M886" s="168"/>
      <c r="N886" s="168"/>
      <c r="O886" s="168"/>
      <c r="P886" s="168"/>
      <c r="Q886" s="168"/>
      <c r="R886" s="168"/>
      <c r="S886" s="168"/>
      <c r="T886" s="168"/>
      <c r="U886" s="168"/>
      <c r="V886" s="168"/>
      <c r="W886" s="168"/>
      <c r="X886" s="168"/>
      <c r="Y886" s="168"/>
      <c r="Z886" s="168"/>
      <c r="AA886" s="168"/>
      <c r="AB886" s="168"/>
      <c r="AC886" s="168"/>
      <c r="AD886" s="168"/>
      <c r="AE886" s="168"/>
      <c r="AF886" s="168"/>
      <c r="AG886" s="168"/>
      <c r="AH886" s="168"/>
      <c r="AI886" s="168"/>
      <c r="AJ886" s="168"/>
      <c r="AK886" s="168"/>
      <c r="AL886" s="168"/>
      <c r="AM886" s="168"/>
      <c r="AN886" s="168"/>
      <c r="AO886" s="168"/>
      <c r="AP886" s="168"/>
      <c r="AQ886" s="168"/>
      <c r="AR886" s="168"/>
      <c r="AS886" s="168"/>
      <c r="AT886" s="168"/>
      <c r="AU886" s="168"/>
      <c r="AV886" s="168"/>
      <c r="AW886" s="168"/>
      <c r="AX886" s="168"/>
      <c r="AY886" s="168"/>
      <c r="AZ886" s="168"/>
      <c r="BA886" s="168"/>
      <c r="BB886" s="168"/>
      <c r="BC886" s="168"/>
      <c r="BD886" s="168"/>
      <c r="BE886" s="168"/>
      <c r="BF886" s="168"/>
      <c r="BG886" s="168"/>
    </row>
    <row r="887" spans="2:59" ht="20.100000000000001" customHeight="1">
      <c r="B887" s="153"/>
      <c r="C887" s="161"/>
      <c r="D887" s="167"/>
      <c r="E887" s="168" t="s">
        <v>4342</v>
      </c>
      <c r="F887" s="168"/>
      <c r="G887" s="168"/>
      <c r="H887" s="168"/>
      <c r="I887" s="168"/>
      <c r="J887" s="168"/>
      <c r="K887" s="168"/>
      <c r="L887" s="168"/>
      <c r="M887" s="168"/>
      <c r="N887" s="168"/>
      <c r="O887" s="168"/>
      <c r="P887" s="168"/>
      <c r="Q887" s="168"/>
      <c r="R887" s="168"/>
      <c r="S887" s="168"/>
      <c r="T887" s="168"/>
      <c r="U887" s="168"/>
      <c r="V887" s="168"/>
      <c r="W887" s="168"/>
      <c r="X887" s="168"/>
      <c r="Y887" s="168"/>
      <c r="Z887" s="168"/>
      <c r="AA887" s="168"/>
      <c r="AB887" s="168"/>
      <c r="AC887" s="168"/>
      <c r="AD887" s="168"/>
      <c r="AE887" s="168"/>
      <c r="AF887" s="168"/>
      <c r="AG887" s="168"/>
      <c r="AH887" s="168"/>
      <c r="AI887" s="168"/>
      <c r="AJ887" s="168"/>
      <c r="AK887" s="168"/>
      <c r="AL887" s="168"/>
      <c r="AM887" s="168"/>
      <c r="AN887" s="168"/>
      <c r="AO887" s="168"/>
      <c r="AP887" s="168"/>
      <c r="AQ887" s="168"/>
      <c r="AR887" s="168"/>
      <c r="AS887" s="168"/>
      <c r="AT887" s="168"/>
      <c r="AU887" s="168"/>
      <c r="AV887" s="168"/>
      <c r="AW887" s="168"/>
      <c r="AX887" s="168"/>
      <c r="AY887" s="168"/>
      <c r="AZ887" s="168"/>
      <c r="BA887" s="168"/>
      <c r="BB887" s="168"/>
      <c r="BC887" s="168"/>
      <c r="BD887" s="168"/>
      <c r="BE887" s="168"/>
      <c r="BF887" s="168"/>
      <c r="BG887" s="168"/>
    </row>
    <row r="888" spans="2:59" ht="20.100000000000001" customHeight="1">
      <c r="B888" s="153"/>
      <c r="C888" s="161"/>
      <c r="D888" s="167"/>
      <c r="E888" s="168" t="s">
        <v>4343</v>
      </c>
      <c r="F888" s="168"/>
      <c r="G888" s="168"/>
      <c r="I888" s="168"/>
      <c r="J888" s="168"/>
      <c r="K888" s="168"/>
      <c r="L888" s="168"/>
      <c r="M888" s="168"/>
      <c r="N888" s="168"/>
      <c r="O888" s="168"/>
      <c r="P888" s="168"/>
      <c r="Q888" s="168"/>
      <c r="R888" s="168"/>
      <c r="S888" s="168"/>
      <c r="T888" s="168"/>
      <c r="U888" s="168"/>
      <c r="V888" s="168"/>
      <c r="W888" s="168"/>
      <c r="X888" s="168"/>
      <c r="Y888" s="168"/>
      <c r="Z888" s="168"/>
      <c r="AA888" s="168"/>
      <c r="AB888" s="168"/>
      <c r="AC888" s="168"/>
      <c r="AD888" s="168"/>
      <c r="AE888" s="168"/>
      <c r="AF888" s="168"/>
      <c r="AG888" s="168"/>
      <c r="AH888" s="168"/>
      <c r="AI888" s="168"/>
      <c r="AJ888" s="168"/>
      <c r="AK888" s="168"/>
      <c r="AL888" s="168"/>
      <c r="AM888" s="168"/>
      <c r="AN888" s="168"/>
      <c r="AO888" s="168"/>
      <c r="AP888" s="168"/>
      <c r="AQ888" s="168"/>
      <c r="AR888" s="168"/>
      <c r="AS888" s="168"/>
      <c r="AT888" s="168"/>
      <c r="AU888" s="168"/>
      <c r="AV888" s="168"/>
      <c r="AW888" s="168"/>
      <c r="AX888" s="168"/>
      <c r="AY888" s="168"/>
      <c r="AZ888" s="168"/>
      <c r="BA888" s="168"/>
      <c r="BB888" s="168"/>
      <c r="BC888" s="168"/>
      <c r="BD888" s="168"/>
      <c r="BE888" s="168"/>
      <c r="BF888" s="168"/>
      <c r="BG888" s="168"/>
    </row>
    <row r="889" spans="2:59" ht="20.100000000000001" customHeight="1">
      <c r="B889" s="153"/>
      <c r="C889" s="161"/>
      <c r="D889" s="167"/>
      <c r="E889" s="168" t="s">
        <v>4351</v>
      </c>
      <c r="F889" s="168"/>
      <c r="G889" s="168"/>
      <c r="H889" s="168"/>
      <c r="I889" s="168"/>
      <c r="J889" s="168"/>
      <c r="K889" s="168"/>
      <c r="L889" s="168"/>
      <c r="M889" s="168"/>
      <c r="N889" s="168"/>
      <c r="O889" s="168"/>
      <c r="P889" s="168"/>
      <c r="Q889" s="168"/>
      <c r="R889" s="168"/>
      <c r="S889" s="168"/>
      <c r="T889" s="168"/>
      <c r="U889" s="168"/>
      <c r="V889" s="168"/>
      <c r="W889" s="168"/>
      <c r="X889" s="168"/>
      <c r="Y889" s="168"/>
      <c r="Z889" s="168"/>
      <c r="AA889" s="168"/>
      <c r="AB889" s="168"/>
      <c r="AC889" s="168"/>
      <c r="AD889" s="168"/>
      <c r="AE889" s="168"/>
      <c r="AF889" s="168"/>
      <c r="AG889" s="168"/>
      <c r="AH889" s="168"/>
      <c r="AI889" s="168"/>
      <c r="AJ889" s="168"/>
      <c r="AK889" s="168"/>
      <c r="AL889" s="168"/>
      <c r="AM889" s="168"/>
      <c r="AN889" s="168"/>
      <c r="AO889" s="168"/>
      <c r="AP889" s="168"/>
      <c r="AQ889" s="168"/>
      <c r="AR889" s="168"/>
      <c r="AS889" s="168"/>
      <c r="AT889" s="168"/>
      <c r="AU889" s="168"/>
      <c r="AV889" s="168"/>
      <c r="AW889" s="168"/>
      <c r="AX889" s="168"/>
      <c r="AY889" s="168"/>
      <c r="AZ889" s="168"/>
      <c r="BA889" s="168"/>
      <c r="BB889" s="168"/>
      <c r="BC889" s="168"/>
      <c r="BD889" s="168"/>
      <c r="BE889" s="168"/>
      <c r="BF889" s="168"/>
      <c r="BG889" s="168"/>
    </row>
    <row r="890" spans="2:59" ht="20.100000000000001" customHeight="1">
      <c r="B890" s="153"/>
      <c r="C890" s="161"/>
      <c r="D890" s="167"/>
      <c r="E890" s="168" t="s">
        <v>4352</v>
      </c>
      <c r="F890" s="168"/>
      <c r="G890" s="168"/>
      <c r="H890" s="168"/>
      <c r="I890" s="168"/>
      <c r="J890" s="168"/>
      <c r="K890" s="168"/>
      <c r="L890" s="168"/>
      <c r="M890" s="168"/>
      <c r="N890" s="168"/>
      <c r="O890" s="168"/>
      <c r="P890" s="168"/>
      <c r="Q890" s="168"/>
      <c r="R890" s="168"/>
      <c r="S890" s="168"/>
      <c r="T890" s="168"/>
      <c r="U890" s="168"/>
      <c r="V890" s="168"/>
      <c r="W890" s="168"/>
      <c r="X890" s="168"/>
      <c r="Y890" s="168"/>
      <c r="Z890" s="168"/>
      <c r="AA890" s="168"/>
      <c r="AB890" s="168"/>
      <c r="AC890" s="168"/>
      <c r="AD890" s="168"/>
      <c r="AE890" s="168"/>
      <c r="AF890" s="168"/>
      <c r="AG890" s="168"/>
      <c r="AH890" s="168"/>
      <c r="AI890" s="168"/>
      <c r="AJ890" s="168"/>
      <c r="AK890" s="168"/>
      <c r="AL890" s="168"/>
      <c r="AM890" s="168"/>
      <c r="AN890" s="168"/>
      <c r="AO890" s="168"/>
      <c r="AP890" s="168"/>
      <c r="AQ890" s="168"/>
      <c r="AR890" s="168"/>
      <c r="AS890" s="168"/>
      <c r="AT890" s="168"/>
      <c r="AU890" s="168"/>
      <c r="AV890" s="168"/>
      <c r="AW890" s="168"/>
      <c r="AX890" s="168"/>
      <c r="AY890" s="168"/>
      <c r="AZ890" s="168"/>
      <c r="BA890" s="168"/>
      <c r="BB890" s="168"/>
      <c r="BC890" s="168"/>
      <c r="BD890" s="168"/>
      <c r="BE890" s="168"/>
      <c r="BF890" s="168"/>
      <c r="BG890" s="168"/>
    </row>
    <row r="891" spans="2:59" ht="20.100000000000001" customHeight="1">
      <c r="B891" s="153"/>
      <c r="C891" s="161"/>
      <c r="D891" s="167"/>
      <c r="E891" s="168" t="s">
        <v>4353</v>
      </c>
      <c r="F891" s="168"/>
      <c r="G891" s="168"/>
      <c r="H891" s="168"/>
      <c r="I891" s="168"/>
      <c r="J891" s="168"/>
      <c r="K891" s="168"/>
      <c r="L891" s="168"/>
      <c r="M891" s="168"/>
      <c r="N891" s="168"/>
      <c r="O891" s="168"/>
      <c r="P891" s="168"/>
      <c r="Q891" s="168"/>
      <c r="R891" s="168"/>
      <c r="S891" s="168"/>
      <c r="T891" s="168"/>
      <c r="U891" s="168"/>
      <c r="V891" s="168"/>
      <c r="W891" s="168"/>
      <c r="X891" s="168"/>
      <c r="Y891" s="168"/>
      <c r="Z891" s="168"/>
      <c r="AA891" s="168"/>
      <c r="AB891" s="168"/>
      <c r="AC891" s="168"/>
      <c r="AD891" s="168"/>
      <c r="AE891" s="168"/>
      <c r="AF891" s="168"/>
      <c r="AG891" s="168"/>
      <c r="AH891" s="168"/>
      <c r="AI891" s="168"/>
      <c r="AJ891" s="168"/>
      <c r="AK891" s="168"/>
      <c r="AL891" s="168"/>
      <c r="AM891" s="168"/>
      <c r="AN891" s="168"/>
      <c r="AO891" s="168"/>
      <c r="AP891" s="168"/>
      <c r="AQ891" s="168"/>
      <c r="AR891" s="168"/>
      <c r="AS891" s="168"/>
      <c r="AT891" s="168"/>
      <c r="AU891" s="168"/>
      <c r="AV891" s="168"/>
      <c r="AW891" s="168"/>
      <c r="AX891" s="168"/>
      <c r="AY891" s="168"/>
      <c r="AZ891" s="168"/>
      <c r="BA891" s="168"/>
      <c r="BB891" s="168"/>
      <c r="BC891" s="168"/>
      <c r="BD891" s="168"/>
      <c r="BE891" s="168"/>
      <c r="BF891" s="168"/>
      <c r="BG891" s="168"/>
    </row>
    <row r="892" spans="2:59" ht="20.100000000000001" customHeight="1">
      <c r="B892" s="153"/>
      <c r="C892" s="161"/>
      <c r="D892" s="167"/>
      <c r="E892" s="168" t="s">
        <v>4354</v>
      </c>
      <c r="F892" s="168"/>
      <c r="G892" s="168"/>
      <c r="H892" s="168"/>
      <c r="I892" s="168"/>
      <c r="J892" s="168"/>
      <c r="K892" s="168"/>
      <c r="L892" s="168"/>
      <c r="M892" s="168"/>
      <c r="N892" s="168"/>
      <c r="O892" s="168"/>
      <c r="P892" s="168"/>
      <c r="Q892" s="168"/>
      <c r="R892" s="168"/>
      <c r="S892" s="168"/>
      <c r="T892" s="168"/>
      <c r="U892" s="168"/>
      <c r="V892" s="168"/>
      <c r="W892" s="168"/>
      <c r="X892" s="168"/>
      <c r="Y892" s="168"/>
      <c r="Z892" s="168"/>
      <c r="AA892" s="168"/>
      <c r="AB892" s="168"/>
      <c r="AC892" s="168"/>
      <c r="AD892" s="168"/>
      <c r="AE892" s="168"/>
      <c r="AF892" s="168"/>
      <c r="AG892" s="168"/>
      <c r="AH892" s="168"/>
      <c r="AI892" s="168"/>
      <c r="AJ892" s="168"/>
      <c r="AK892" s="168"/>
      <c r="AL892" s="168"/>
      <c r="AM892" s="168"/>
      <c r="AN892" s="168"/>
      <c r="AO892" s="168"/>
      <c r="AP892" s="168"/>
      <c r="AQ892" s="168"/>
      <c r="AR892" s="168"/>
      <c r="AS892" s="168"/>
      <c r="AT892" s="168"/>
      <c r="AU892" s="168"/>
      <c r="AV892" s="168"/>
      <c r="AW892" s="168"/>
      <c r="AX892" s="168"/>
      <c r="AY892" s="168"/>
      <c r="AZ892" s="168"/>
      <c r="BA892" s="168"/>
      <c r="BB892" s="168"/>
      <c r="BC892" s="168"/>
      <c r="BD892" s="168"/>
      <c r="BE892" s="168"/>
      <c r="BF892" s="168"/>
      <c r="BG892" s="168"/>
    </row>
    <row r="893" spans="2:59" ht="20.100000000000001" customHeight="1">
      <c r="B893" s="153"/>
      <c r="C893" s="161"/>
      <c r="D893" s="167"/>
      <c r="E893" s="168" t="s">
        <v>4355</v>
      </c>
      <c r="F893" s="168"/>
      <c r="G893" s="168"/>
      <c r="H893" s="168"/>
      <c r="I893" s="168"/>
      <c r="J893" s="168"/>
      <c r="K893" s="168"/>
      <c r="L893" s="168"/>
      <c r="M893" s="168"/>
      <c r="N893" s="168"/>
      <c r="O893" s="168"/>
      <c r="P893" s="168"/>
      <c r="Q893" s="168"/>
      <c r="R893" s="168"/>
      <c r="S893" s="168"/>
      <c r="T893" s="168"/>
      <c r="U893" s="168"/>
      <c r="V893" s="168"/>
      <c r="W893" s="168"/>
      <c r="X893" s="168"/>
      <c r="Y893" s="168"/>
      <c r="Z893" s="168"/>
      <c r="AA893" s="168"/>
      <c r="AB893" s="168"/>
      <c r="AC893" s="168"/>
      <c r="AD893" s="168"/>
      <c r="AE893" s="168"/>
      <c r="AF893" s="168"/>
      <c r="AG893" s="168"/>
      <c r="AH893" s="168"/>
      <c r="AI893" s="168"/>
      <c r="AJ893" s="168"/>
      <c r="AK893" s="168"/>
      <c r="AL893" s="168"/>
      <c r="AM893" s="168"/>
      <c r="AN893" s="168"/>
      <c r="AO893" s="168"/>
      <c r="AP893" s="168"/>
      <c r="AQ893" s="168"/>
      <c r="AR893" s="168"/>
      <c r="AS893" s="168"/>
      <c r="AT893" s="168"/>
      <c r="AU893" s="168"/>
      <c r="AV893" s="168"/>
      <c r="AW893" s="168"/>
      <c r="AX893" s="168"/>
      <c r="AY893" s="168"/>
      <c r="AZ893" s="168"/>
      <c r="BA893" s="168"/>
      <c r="BB893" s="168"/>
      <c r="BC893" s="168"/>
      <c r="BD893" s="168"/>
      <c r="BE893" s="168"/>
      <c r="BF893" s="168"/>
      <c r="BG893" s="168"/>
    </row>
    <row r="894" spans="2:59" ht="19.5" customHeight="1">
      <c r="B894" s="153"/>
      <c r="C894" s="161"/>
      <c r="D894" s="167"/>
      <c r="E894" s="168" t="s">
        <v>4356</v>
      </c>
      <c r="F894" s="168"/>
      <c r="G894" s="168"/>
      <c r="H894" s="168"/>
      <c r="I894" s="168"/>
      <c r="J894" s="168"/>
      <c r="K894" s="168"/>
      <c r="L894" s="168"/>
      <c r="M894" s="168"/>
      <c r="N894" s="168"/>
      <c r="O894" s="168"/>
      <c r="P894" s="168"/>
      <c r="Q894" s="168"/>
      <c r="R894" s="168"/>
      <c r="S894" s="168"/>
      <c r="T894" s="168"/>
      <c r="U894" s="168"/>
      <c r="V894" s="168"/>
      <c r="W894" s="168"/>
      <c r="X894" s="168"/>
      <c r="Y894" s="168"/>
      <c r="Z894" s="168"/>
      <c r="AA894" s="168"/>
      <c r="AB894" s="168"/>
      <c r="AC894" s="168"/>
      <c r="AD894" s="168"/>
      <c r="AE894" s="168"/>
      <c r="AF894" s="168"/>
      <c r="AG894" s="168"/>
      <c r="AH894" s="168"/>
      <c r="AI894" s="168"/>
      <c r="AJ894" s="168"/>
      <c r="AK894" s="168"/>
      <c r="AL894" s="168"/>
      <c r="AM894" s="168"/>
      <c r="AN894" s="168"/>
      <c r="AO894" s="168"/>
      <c r="AP894" s="168"/>
      <c r="AQ894" s="168"/>
      <c r="AR894" s="168"/>
      <c r="AS894" s="168"/>
      <c r="AT894" s="168"/>
      <c r="AU894" s="168"/>
      <c r="AV894" s="168"/>
      <c r="AW894" s="168"/>
      <c r="AX894" s="168"/>
      <c r="AY894" s="168"/>
      <c r="AZ894" s="168"/>
      <c r="BA894" s="168"/>
      <c r="BB894" s="168"/>
      <c r="BC894" s="168"/>
      <c r="BD894" s="168"/>
      <c r="BE894" s="168"/>
      <c r="BF894" s="168"/>
      <c r="BG894" s="168"/>
    </row>
    <row r="895" spans="2:59" ht="16.5" customHeight="1">
      <c r="B895" s="153"/>
      <c r="C895" s="161"/>
      <c r="D895" s="167"/>
      <c r="E895" s="168" t="s">
        <v>4357</v>
      </c>
      <c r="F895" s="168"/>
      <c r="G895" s="168"/>
      <c r="H895" s="153"/>
      <c r="I895" s="260"/>
      <c r="J895" s="260"/>
      <c r="K895" s="260"/>
      <c r="L895" s="260"/>
      <c r="M895" s="260"/>
      <c r="N895" s="260"/>
      <c r="O895" s="260"/>
      <c r="P895" s="260"/>
      <c r="Q895" s="260"/>
      <c r="R895" s="260"/>
      <c r="S895" s="260"/>
      <c r="T895" s="260"/>
      <c r="U895" s="260"/>
      <c r="V895" s="260"/>
      <c r="W895" s="260"/>
      <c r="X895" s="260"/>
      <c r="Y895" s="260"/>
      <c r="Z895" s="260"/>
      <c r="AA895" s="260"/>
      <c r="AB895" s="260"/>
      <c r="AC895" s="260"/>
      <c r="AD895" s="260"/>
      <c r="AE895" s="260"/>
      <c r="AF895" s="260"/>
      <c r="AG895" s="260"/>
      <c r="AH895" s="260"/>
      <c r="AI895" s="260"/>
      <c r="AJ895" s="260"/>
      <c r="AK895" s="260"/>
      <c r="AL895" s="260"/>
      <c r="AM895" s="260"/>
      <c r="AN895" s="260"/>
      <c r="AO895" s="260"/>
      <c r="AP895" s="260"/>
      <c r="AQ895" s="260"/>
      <c r="AR895" s="260"/>
      <c r="AS895" s="260"/>
      <c r="AT895" s="260"/>
      <c r="AU895" s="260"/>
      <c r="AV895" s="260"/>
      <c r="AW895" s="260"/>
      <c r="AX895" s="260"/>
      <c r="AY895" s="260"/>
      <c r="AZ895" s="260"/>
      <c r="BA895" s="260"/>
      <c r="BB895" s="260"/>
      <c r="BC895" s="260"/>
      <c r="BD895" s="260"/>
      <c r="BE895" s="260"/>
      <c r="BF895" s="260"/>
      <c r="BG895" s="260"/>
    </row>
    <row r="896" spans="2:59" ht="89.25" customHeight="1">
      <c r="B896" s="163">
        <v>1</v>
      </c>
      <c r="C896" s="161">
        <v>9</v>
      </c>
      <c r="D896" s="2339" t="s">
        <v>4358</v>
      </c>
      <c r="E896" s="2339"/>
      <c r="F896" s="2339"/>
      <c r="G896" s="2339"/>
      <c r="H896" s="2339"/>
      <c r="I896" s="2339"/>
      <c r="J896" s="2339"/>
      <c r="K896" s="2339"/>
      <c r="L896" s="2339"/>
      <c r="M896" s="2339"/>
      <c r="N896" s="2339"/>
      <c r="O896" s="2339"/>
      <c r="P896" s="2339"/>
      <c r="Q896" s="2339"/>
      <c r="R896" s="2339"/>
      <c r="S896" s="2339"/>
      <c r="T896" s="2339"/>
      <c r="U896" s="2339"/>
      <c r="V896" s="2339"/>
      <c r="W896" s="2339"/>
      <c r="X896" s="2339"/>
      <c r="Y896" s="2339"/>
      <c r="Z896" s="2339"/>
      <c r="AA896" s="2339"/>
      <c r="AB896" s="2339"/>
      <c r="AC896" s="2339"/>
      <c r="AD896" s="2339"/>
      <c r="AE896" s="2339"/>
      <c r="AF896" s="2339"/>
      <c r="AG896" s="2339"/>
      <c r="AH896" s="2339"/>
      <c r="AI896" s="2339"/>
      <c r="AJ896" s="2339"/>
      <c r="AK896" s="2339"/>
      <c r="AL896" s="2339"/>
      <c r="AM896" s="2339"/>
      <c r="AN896" s="2339"/>
      <c r="AO896" s="2339"/>
      <c r="AP896" s="2339"/>
      <c r="AQ896" s="2339"/>
      <c r="AR896" s="2339"/>
      <c r="AS896" s="2339"/>
      <c r="AT896" s="2339"/>
      <c r="AU896" s="2339"/>
      <c r="AV896" s="2339"/>
      <c r="AW896" s="2339"/>
      <c r="AX896" s="2339"/>
      <c r="AY896" s="2339"/>
      <c r="AZ896" s="2339"/>
      <c r="BA896" s="2339"/>
      <c r="BB896" s="2339"/>
      <c r="BC896" s="2339"/>
      <c r="BD896" s="2339"/>
      <c r="BE896" s="2339"/>
      <c r="BF896" s="2339"/>
      <c r="BG896" s="2339"/>
    </row>
    <row r="897" spans="2:59" ht="42" customHeight="1">
      <c r="B897" s="153"/>
      <c r="C897" s="161"/>
      <c r="D897" s="167" t="s">
        <v>329</v>
      </c>
      <c r="E897" s="164"/>
      <c r="F897" s="2339" t="s">
        <v>4359</v>
      </c>
      <c r="G897" s="2339"/>
      <c r="H897" s="2339"/>
      <c r="I897" s="2339"/>
      <c r="J897" s="2339"/>
      <c r="K897" s="2339"/>
      <c r="L897" s="2339"/>
      <c r="M897" s="2339"/>
      <c r="N897" s="2339"/>
      <c r="O897" s="2339"/>
      <c r="P897" s="2339"/>
      <c r="Q897" s="2339"/>
      <c r="R897" s="2339"/>
      <c r="S897" s="2339"/>
      <c r="T897" s="2339"/>
      <c r="U897" s="2339"/>
      <c r="V897" s="2339"/>
      <c r="W897" s="2339"/>
      <c r="X897" s="2339"/>
      <c r="Y897" s="2339"/>
      <c r="Z897" s="2339"/>
      <c r="AA897" s="2339"/>
      <c r="AB897" s="2339"/>
      <c r="AC897" s="2339"/>
      <c r="AD897" s="2339"/>
      <c r="AE897" s="2339"/>
      <c r="AF897" s="2339"/>
      <c r="AG897" s="2339"/>
      <c r="AH897" s="2339"/>
      <c r="AI897" s="2339"/>
      <c r="AJ897" s="2339"/>
      <c r="AK897" s="2339"/>
      <c r="AL897" s="2339"/>
      <c r="AM897" s="2339"/>
      <c r="AN897" s="2339"/>
      <c r="AO897" s="2339"/>
      <c r="AP897" s="2339"/>
      <c r="AQ897" s="2339"/>
      <c r="AR897" s="2339"/>
      <c r="AS897" s="2339"/>
      <c r="AT897" s="2339"/>
      <c r="AU897" s="2339"/>
      <c r="AV897" s="2339"/>
      <c r="AW897" s="2339"/>
      <c r="AX897" s="2339"/>
      <c r="AY897" s="2339"/>
      <c r="AZ897" s="2339"/>
      <c r="BA897" s="2339"/>
      <c r="BB897" s="2339"/>
      <c r="BC897" s="2339"/>
      <c r="BD897" s="2339"/>
      <c r="BE897" s="2339"/>
      <c r="BF897" s="2339"/>
      <c r="BG897" s="2339"/>
    </row>
    <row r="898" spans="2:59" ht="18" customHeight="1">
      <c r="B898" s="153"/>
      <c r="C898" s="161"/>
      <c r="D898" s="167"/>
      <c r="E898" s="168" t="s">
        <v>4339</v>
      </c>
      <c r="F898" s="164"/>
      <c r="G898" s="164"/>
      <c r="H898" s="164"/>
      <c r="I898" s="164"/>
      <c r="J898" s="164"/>
      <c r="K898" s="164"/>
      <c r="L898" s="164"/>
      <c r="M898" s="164"/>
      <c r="N898" s="164"/>
      <c r="O898" s="164"/>
      <c r="P898" s="164"/>
      <c r="Q898" s="164"/>
      <c r="R898" s="164"/>
      <c r="S898" s="164"/>
      <c r="T898" s="164"/>
      <c r="U898" s="164"/>
      <c r="V898" s="164"/>
      <c r="W898" s="164"/>
      <c r="X898" s="164"/>
      <c r="Y898" s="164"/>
      <c r="Z898" s="164"/>
      <c r="AA898" s="164"/>
      <c r="AB898" s="164"/>
      <c r="AC898" s="164"/>
      <c r="AD898" s="164"/>
      <c r="AE898" s="164"/>
      <c r="AF898" s="164"/>
      <c r="AG898" s="164"/>
      <c r="AH898" s="164"/>
      <c r="AI898" s="164"/>
      <c r="AJ898" s="164"/>
      <c r="AK898" s="164"/>
      <c r="AL898" s="164"/>
      <c r="AM898" s="164"/>
      <c r="AN898" s="164"/>
      <c r="AO898" s="164"/>
      <c r="AP898" s="164"/>
      <c r="AQ898" s="164"/>
      <c r="AR898" s="164"/>
      <c r="AS898" s="164"/>
      <c r="AT898" s="164"/>
      <c r="AU898" s="164"/>
      <c r="AV898" s="164"/>
      <c r="AW898" s="164"/>
      <c r="AX898" s="164"/>
      <c r="AY898" s="164"/>
      <c r="AZ898" s="164"/>
      <c r="BA898" s="164"/>
      <c r="BB898" s="164"/>
      <c r="BC898" s="164"/>
      <c r="BD898" s="164"/>
      <c r="BE898" s="164"/>
      <c r="BF898" s="164"/>
      <c r="BG898" s="164"/>
    </row>
    <row r="899" spans="2:59" ht="19.5" customHeight="1">
      <c r="B899" s="153"/>
      <c r="C899" s="161"/>
      <c r="D899" s="167"/>
      <c r="E899" s="168" t="s">
        <v>4360</v>
      </c>
      <c r="F899" s="153"/>
      <c r="G899" s="153"/>
      <c r="H899" s="153"/>
      <c r="I899" s="153"/>
      <c r="J899" s="153"/>
      <c r="K899" s="153"/>
      <c r="L899" s="153"/>
      <c r="M899" s="153"/>
      <c r="N899" s="153"/>
      <c r="O899" s="153"/>
      <c r="P899" s="153"/>
      <c r="Q899" s="153"/>
      <c r="R899" s="153"/>
      <c r="S899" s="153"/>
      <c r="T899" s="153"/>
      <c r="U899" s="153"/>
      <c r="V899" s="153"/>
      <c r="W899" s="153"/>
      <c r="X899" s="153"/>
      <c r="Y899" s="153"/>
      <c r="Z899" s="153"/>
      <c r="AA899" s="153"/>
      <c r="AB899" s="153"/>
      <c r="AC899" s="153"/>
      <c r="AD899" s="153"/>
      <c r="AE899" s="153"/>
      <c r="AF899" s="153"/>
      <c r="AG899" s="153"/>
      <c r="AH899" s="153"/>
      <c r="AI899" s="153"/>
      <c r="AJ899" s="153"/>
      <c r="AK899" s="153"/>
      <c r="AL899" s="153"/>
      <c r="AM899" s="153"/>
      <c r="AN899" s="153"/>
      <c r="AO899" s="153"/>
      <c r="AP899" s="153"/>
      <c r="AQ899" s="153"/>
      <c r="AR899" s="153"/>
      <c r="AS899" s="153"/>
      <c r="AT899" s="153"/>
      <c r="AU899" s="153"/>
      <c r="AV899" s="153"/>
      <c r="AW899" s="153"/>
      <c r="AX899" s="153"/>
      <c r="AY899" s="153"/>
      <c r="AZ899" s="153"/>
      <c r="BA899" s="153"/>
      <c r="BB899" s="153"/>
      <c r="BC899" s="153"/>
      <c r="BD899" s="153"/>
      <c r="BE899" s="153"/>
      <c r="BF899" s="153"/>
      <c r="BG899" s="153"/>
    </row>
    <row r="900" spans="2:59" ht="19.5" customHeight="1">
      <c r="B900" s="153"/>
      <c r="C900" s="161"/>
      <c r="D900" s="167"/>
      <c r="E900" s="168" t="s">
        <v>4341</v>
      </c>
      <c r="F900" s="168"/>
      <c r="G900" s="168"/>
      <c r="H900" s="168"/>
      <c r="I900" s="168"/>
      <c r="J900" s="164"/>
      <c r="K900" s="164"/>
      <c r="L900" s="164"/>
      <c r="M900" s="164"/>
      <c r="N900" s="164"/>
      <c r="O900" s="164"/>
      <c r="P900" s="164"/>
      <c r="Q900" s="164"/>
      <c r="R900" s="164"/>
      <c r="S900" s="164"/>
      <c r="T900" s="164"/>
      <c r="U900" s="164"/>
      <c r="V900" s="164"/>
      <c r="W900" s="164"/>
      <c r="X900" s="164"/>
      <c r="Y900" s="164"/>
      <c r="Z900" s="164"/>
      <c r="AA900" s="164"/>
      <c r="AB900" s="164"/>
      <c r="AC900" s="164"/>
      <c r="AD900" s="164"/>
      <c r="AE900" s="164"/>
      <c r="AF900" s="164"/>
      <c r="AG900" s="164"/>
      <c r="AH900" s="164"/>
      <c r="AI900" s="164"/>
      <c r="AJ900" s="164"/>
      <c r="AK900" s="164"/>
      <c r="AL900" s="164"/>
      <c r="AM900" s="164"/>
      <c r="AN900" s="164"/>
      <c r="AO900" s="164"/>
      <c r="AP900" s="164"/>
      <c r="AQ900" s="164"/>
      <c r="AR900" s="164"/>
      <c r="AS900" s="164"/>
      <c r="AT900" s="164"/>
      <c r="AU900" s="164"/>
      <c r="AV900" s="164"/>
      <c r="AW900" s="164"/>
      <c r="AX900" s="164"/>
      <c r="AY900" s="164"/>
      <c r="AZ900" s="164"/>
      <c r="BA900" s="164"/>
      <c r="BB900" s="164"/>
      <c r="BC900" s="164"/>
      <c r="BD900" s="164"/>
      <c r="BE900" s="164"/>
      <c r="BF900" s="164"/>
      <c r="BG900" s="164"/>
    </row>
    <row r="901" spans="2:59" ht="19.5" customHeight="1">
      <c r="B901" s="153"/>
      <c r="C901" s="161"/>
      <c r="D901" s="167"/>
      <c r="E901" s="168" t="s">
        <v>4342</v>
      </c>
      <c r="F901" s="168"/>
      <c r="G901" s="168"/>
      <c r="H901" s="168"/>
      <c r="I901" s="168"/>
      <c r="J901" s="164"/>
      <c r="K901" s="164"/>
      <c r="L901" s="164"/>
      <c r="M901" s="164"/>
      <c r="N901" s="164"/>
      <c r="O901" s="164"/>
      <c r="P901" s="164"/>
      <c r="Q901" s="164"/>
      <c r="R901" s="164"/>
      <c r="S901" s="164"/>
      <c r="T901" s="164"/>
      <c r="U901" s="164"/>
      <c r="V901" s="164"/>
      <c r="W901" s="164"/>
      <c r="X901" s="164"/>
      <c r="Y901" s="164"/>
      <c r="Z901" s="164"/>
      <c r="AA901" s="164"/>
      <c r="AB901" s="164"/>
      <c r="AC901" s="164"/>
      <c r="AD901" s="164"/>
      <c r="AE901" s="164"/>
      <c r="AF901" s="164"/>
      <c r="AG901" s="164"/>
      <c r="AH901" s="164"/>
      <c r="AI901" s="164"/>
      <c r="AJ901" s="164"/>
      <c r="AK901" s="164"/>
      <c r="AL901" s="164"/>
      <c r="AM901" s="164"/>
      <c r="AN901" s="164"/>
      <c r="AO901" s="164"/>
      <c r="AP901" s="164"/>
      <c r="AQ901" s="164"/>
      <c r="AR901" s="164"/>
      <c r="AS901" s="164"/>
      <c r="AT901" s="164"/>
      <c r="AU901" s="164"/>
      <c r="AV901" s="164"/>
      <c r="AW901" s="164"/>
      <c r="AX901" s="164"/>
      <c r="AY901" s="164"/>
      <c r="AZ901" s="164"/>
      <c r="BA901" s="164"/>
      <c r="BB901" s="164"/>
      <c r="BC901" s="164"/>
      <c r="BD901" s="164"/>
      <c r="BE901" s="164"/>
      <c r="BF901" s="164"/>
      <c r="BG901" s="164"/>
    </row>
    <row r="902" spans="2:59" ht="19.5" customHeight="1">
      <c r="B902" s="153"/>
      <c r="C902" s="161"/>
      <c r="D902" s="167"/>
      <c r="E902" s="168" t="s">
        <v>4361</v>
      </c>
      <c r="F902" s="168"/>
      <c r="G902" s="168"/>
      <c r="H902" s="168"/>
      <c r="I902" s="168"/>
      <c r="J902" s="164"/>
      <c r="K902" s="164"/>
      <c r="L902" s="164"/>
      <c r="M902" s="164"/>
      <c r="N902" s="164"/>
      <c r="O902" s="164"/>
      <c r="P902" s="164"/>
      <c r="Q902" s="164"/>
      <c r="R902" s="164"/>
      <c r="S902" s="164"/>
      <c r="T902" s="164"/>
      <c r="U902" s="164"/>
      <c r="V902" s="164"/>
      <c r="W902" s="164"/>
      <c r="X902" s="164"/>
      <c r="Y902" s="164"/>
      <c r="Z902" s="164"/>
      <c r="AA902" s="164"/>
      <c r="AB902" s="164"/>
      <c r="AC902" s="164"/>
      <c r="AD902" s="164"/>
      <c r="AE902" s="164"/>
      <c r="AF902" s="164"/>
      <c r="AG902" s="164"/>
      <c r="AH902" s="164"/>
      <c r="AI902" s="164"/>
      <c r="AJ902" s="164"/>
      <c r="AK902" s="164"/>
      <c r="AL902" s="164"/>
      <c r="AM902" s="164"/>
      <c r="AN902" s="164"/>
      <c r="AO902" s="164"/>
      <c r="AP902" s="164"/>
      <c r="AQ902" s="164"/>
      <c r="AR902" s="164"/>
      <c r="AS902" s="164"/>
      <c r="AT902" s="164"/>
      <c r="AU902" s="164"/>
      <c r="AV902" s="164"/>
      <c r="AW902" s="164"/>
      <c r="AX902" s="164"/>
      <c r="AY902" s="164"/>
      <c r="AZ902" s="164"/>
      <c r="BA902" s="164"/>
      <c r="BB902" s="164"/>
      <c r="BC902" s="164"/>
      <c r="BD902" s="164"/>
      <c r="BE902" s="164"/>
      <c r="BF902" s="164"/>
      <c r="BG902" s="164"/>
    </row>
    <row r="903" spans="2:59" ht="19.5" customHeight="1">
      <c r="B903" s="153"/>
      <c r="C903" s="161"/>
      <c r="D903" s="167"/>
      <c r="E903" s="168" t="s">
        <v>4344</v>
      </c>
      <c r="F903" s="168"/>
      <c r="G903" s="164"/>
      <c r="H903" s="168"/>
      <c r="I903" s="164"/>
      <c r="J903" s="164"/>
      <c r="K903" s="164"/>
      <c r="L903" s="164"/>
      <c r="M903" s="164"/>
      <c r="N903" s="164"/>
      <c r="O903" s="164"/>
      <c r="P903" s="164"/>
      <c r="Q903" s="164"/>
      <c r="R903" s="164"/>
      <c r="S903" s="164"/>
      <c r="T903" s="164"/>
      <c r="U903" s="164"/>
      <c r="V903" s="164"/>
      <c r="W903" s="164"/>
      <c r="X903" s="164"/>
      <c r="Y903" s="164"/>
      <c r="Z903" s="164"/>
      <c r="AA903" s="164"/>
      <c r="AB903" s="164"/>
      <c r="AC903" s="164"/>
      <c r="AD903" s="164"/>
      <c r="AE903" s="164"/>
      <c r="AF903" s="164"/>
      <c r="AG903" s="164"/>
      <c r="AH903" s="164"/>
      <c r="AI903" s="164"/>
      <c r="AJ903" s="164"/>
      <c r="AK903" s="700"/>
      <c r="AL903" s="164"/>
      <c r="AM903" s="164"/>
      <c r="AN903" s="164"/>
      <c r="AO903" s="164"/>
      <c r="AP903" s="164"/>
      <c r="AQ903" s="164"/>
      <c r="AR903" s="164"/>
      <c r="AS903" s="164"/>
      <c r="AT903" s="164"/>
      <c r="AU903" s="164"/>
      <c r="AV903" s="164"/>
      <c r="AW903" s="164"/>
      <c r="AX903" s="164"/>
      <c r="AY903" s="164"/>
      <c r="AZ903" s="164"/>
      <c r="BA903" s="164"/>
      <c r="BB903" s="164"/>
      <c r="BC903" s="164"/>
      <c r="BD903" s="164"/>
      <c r="BE903" s="164"/>
      <c r="BF903" s="164"/>
      <c r="BG903" s="164"/>
    </row>
    <row r="904" spans="2:59" ht="19.5" customHeight="1">
      <c r="B904" s="153"/>
      <c r="C904" s="161"/>
      <c r="D904" s="167"/>
      <c r="E904" s="168" t="s">
        <v>4362</v>
      </c>
      <c r="F904" s="168"/>
      <c r="G904" s="168"/>
      <c r="H904" s="168"/>
      <c r="I904" s="168"/>
      <c r="J904" s="168"/>
      <c r="K904" s="168"/>
      <c r="L904" s="164"/>
      <c r="M904" s="164"/>
      <c r="N904" s="164"/>
      <c r="O904" s="164"/>
      <c r="P904" s="164"/>
      <c r="Q904" s="164"/>
      <c r="R904" s="164"/>
      <c r="S904" s="164"/>
      <c r="T904" s="164"/>
      <c r="U904" s="164"/>
      <c r="V904" s="164"/>
      <c r="W904" s="164"/>
      <c r="X904" s="164"/>
      <c r="Y904" s="164"/>
      <c r="Z904" s="164"/>
      <c r="AA904" s="164"/>
      <c r="AB904" s="164"/>
      <c r="AC904" s="164"/>
      <c r="AD904" s="164"/>
      <c r="AE904" s="164"/>
      <c r="AF904" s="164"/>
      <c r="AG904" s="164"/>
      <c r="AH904" s="164"/>
      <c r="AI904" s="164"/>
      <c r="AJ904" s="164"/>
      <c r="AK904" s="164"/>
      <c r="AL904" s="164"/>
      <c r="AM904" s="164"/>
      <c r="AN904" s="164"/>
      <c r="AO904" s="164"/>
      <c r="AP904" s="164"/>
      <c r="AQ904" s="164"/>
      <c r="AR904" s="164"/>
      <c r="AS904" s="164"/>
      <c r="AT904" s="164"/>
      <c r="AU904" s="164"/>
      <c r="AV904" s="164"/>
      <c r="AW904" s="164"/>
      <c r="AX904" s="164"/>
      <c r="AY904" s="164"/>
      <c r="AZ904" s="164"/>
      <c r="BA904" s="164"/>
      <c r="BB904" s="164"/>
      <c r="BC904" s="164"/>
      <c r="BD904" s="164"/>
      <c r="BE904" s="164"/>
      <c r="BF904" s="164"/>
      <c r="BG904" s="164"/>
    </row>
    <row r="905" spans="2:59" ht="19.5" customHeight="1">
      <c r="B905" s="153"/>
      <c r="C905" s="161"/>
      <c r="D905" s="167"/>
      <c r="E905" s="168" t="s">
        <v>4363</v>
      </c>
      <c r="F905" s="168"/>
      <c r="G905" s="164"/>
      <c r="H905" s="168"/>
      <c r="I905" s="164"/>
      <c r="J905" s="164"/>
      <c r="K905" s="164"/>
      <c r="L905" s="164"/>
      <c r="M905" s="164"/>
      <c r="N905" s="164"/>
      <c r="O905" s="164"/>
      <c r="P905" s="164"/>
      <c r="Q905" s="164"/>
      <c r="R905" s="164"/>
      <c r="S905" s="164"/>
      <c r="T905" s="164"/>
      <c r="U905" s="164"/>
      <c r="V905" s="164"/>
      <c r="W905" s="164"/>
      <c r="X905" s="164"/>
      <c r="Y905" s="164"/>
      <c r="Z905" s="164"/>
      <c r="AA905" s="164"/>
      <c r="AB905" s="164"/>
      <c r="AC905" s="164"/>
      <c r="AD905" s="164"/>
      <c r="AE905" s="164"/>
      <c r="AF905" s="164"/>
      <c r="AG905" s="164"/>
      <c r="AH905" s="164"/>
      <c r="AI905" s="164"/>
      <c r="AJ905" s="164"/>
      <c r="AK905" s="164"/>
      <c r="AL905" s="164"/>
      <c r="AM905" s="164"/>
      <c r="AN905" s="164"/>
      <c r="AO905" s="164"/>
      <c r="AP905" s="164"/>
      <c r="AQ905" s="164"/>
      <c r="AR905" s="164"/>
      <c r="AS905" s="164"/>
      <c r="AT905" s="164"/>
      <c r="AU905" s="164"/>
      <c r="AV905" s="164"/>
      <c r="AW905" s="164"/>
      <c r="AX905" s="164"/>
      <c r="AY905" s="164"/>
      <c r="AZ905" s="164"/>
      <c r="BA905" s="164"/>
      <c r="BB905" s="164"/>
      <c r="BC905" s="164"/>
      <c r="BD905" s="164"/>
      <c r="BE905" s="164"/>
      <c r="BF905" s="164"/>
      <c r="BG905" s="164"/>
    </row>
    <row r="906" spans="2:59" ht="17.25" customHeight="1">
      <c r="B906" s="153"/>
      <c r="C906" s="161"/>
      <c r="D906" s="167"/>
      <c r="E906" s="168" t="s">
        <v>4364</v>
      </c>
      <c r="F906" s="168"/>
      <c r="G906" s="168"/>
      <c r="H906" s="153"/>
      <c r="I906" s="260"/>
      <c r="J906" s="260"/>
      <c r="K906" s="260"/>
      <c r="L906" s="260"/>
      <c r="M906" s="260"/>
      <c r="N906" s="260"/>
      <c r="O906" s="260"/>
      <c r="P906" s="260"/>
      <c r="Q906" s="260"/>
      <c r="R906" s="260"/>
      <c r="S906" s="260"/>
      <c r="T906" s="260"/>
      <c r="U906" s="260"/>
      <c r="V906" s="260"/>
      <c r="W906" s="260"/>
      <c r="X906" s="260"/>
      <c r="Y906" s="260"/>
      <c r="Z906" s="260"/>
      <c r="AA906" s="260"/>
      <c r="AB906" s="260"/>
      <c r="AC906" s="260"/>
      <c r="AD906" s="260"/>
      <c r="AE906" s="260"/>
      <c r="AF906" s="260"/>
      <c r="AG906" s="260"/>
      <c r="AH906" s="260"/>
      <c r="AI906" s="260"/>
      <c r="AJ906" s="260"/>
      <c r="AK906" s="260"/>
      <c r="AL906" s="260"/>
      <c r="AM906" s="260"/>
      <c r="AN906" s="260"/>
      <c r="AO906" s="260"/>
      <c r="AP906" s="260"/>
      <c r="AQ906" s="260"/>
      <c r="AR906" s="260"/>
      <c r="AS906" s="260"/>
      <c r="AT906" s="260"/>
      <c r="AU906" s="260"/>
      <c r="AV906" s="260"/>
      <c r="AW906" s="260"/>
      <c r="AX906" s="260"/>
      <c r="AY906" s="260"/>
      <c r="AZ906" s="260"/>
      <c r="BA906" s="260"/>
      <c r="BB906" s="260"/>
      <c r="BC906" s="260"/>
      <c r="BD906" s="260"/>
      <c r="BE906" s="260"/>
      <c r="BF906" s="260"/>
      <c r="BG906" s="260"/>
    </row>
    <row r="907" spans="2:59" ht="33" customHeight="1">
      <c r="B907" s="153"/>
      <c r="C907" s="161"/>
      <c r="D907" s="167" t="s">
        <v>336</v>
      </c>
      <c r="E907" s="164"/>
      <c r="F907" s="2339" t="s">
        <v>4365</v>
      </c>
      <c r="G907" s="2339"/>
      <c r="H907" s="2339"/>
      <c r="I907" s="2339"/>
      <c r="J907" s="2339"/>
      <c r="K907" s="2339"/>
      <c r="L907" s="2339"/>
      <c r="M907" s="2339"/>
      <c r="N907" s="2339"/>
      <c r="O907" s="2339"/>
      <c r="P907" s="2339"/>
      <c r="Q907" s="2339"/>
      <c r="R907" s="2339"/>
      <c r="S907" s="2339"/>
      <c r="T907" s="2339"/>
      <c r="U907" s="2339"/>
      <c r="V907" s="2339"/>
      <c r="W907" s="2339"/>
      <c r="X907" s="2339"/>
      <c r="Y907" s="2339"/>
      <c r="Z907" s="2339"/>
      <c r="AA907" s="2339"/>
      <c r="AB907" s="2339"/>
      <c r="AC907" s="2339"/>
      <c r="AD907" s="2339"/>
      <c r="AE907" s="2339"/>
      <c r="AF907" s="2339"/>
      <c r="AG907" s="2339"/>
      <c r="AH907" s="2339"/>
      <c r="AI907" s="2339"/>
      <c r="AJ907" s="2339"/>
      <c r="AK907" s="2339"/>
      <c r="AL907" s="2339"/>
      <c r="AM907" s="2339"/>
      <c r="AN907" s="2339"/>
      <c r="AO907" s="2339"/>
      <c r="AP907" s="2339"/>
      <c r="AQ907" s="2339"/>
      <c r="AR907" s="2339"/>
      <c r="AS907" s="2339"/>
      <c r="AT907" s="2339"/>
      <c r="AU907" s="2339"/>
      <c r="AV907" s="2339"/>
      <c r="AW907" s="2339"/>
      <c r="AX907" s="2339"/>
      <c r="AY907" s="2339"/>
      <c r="AZ907" s="2339"/>
      <c r="BA907" s="2339"/>
      <c r="BB907" s="2339"/>
      <c r="BC907" s="2339"/>
      <c r="BD907" s="2339"/>
      <c r="BE907" s="2339"/>
      <c r="BF907" s="2339"/>
      <c r="BG907" s="2339"/>
    </row>
    <row r="908" spans="2:59" ht="19.5" customHeight="1">
      <c r="B908" s="153"/>
      <c r="C908" s="161"/>
      <c r="D908" s="167"/>
      <c r="E908" s="168" t="s">
        <v>4350</v>
      </c>
      <c r="F908" s="164"/>
      <c r="G908" s="164"/>
      <c r="H908" s="164"/>
      <c r="I908" s="164"/>
      <c r="J908" s="164"/>
      <c r="K908" s="164"/>
      <c r="L908" s="164"/>
      <c r="M908" s="164"/>
      <c r="N908" s="164"/>
      <c r="O908" s="164"/>
      <c r="P908" s="164"/>
      <c r="Q908" s="164"/>
      <c r="R908" s="164"/>
      <c r="S908" s="164"/>
      <c r="T908" s="164"/>
      <c r="U908" s="164"/>
      <c r="V908" s="164"/>
      <c r="W908" s="164"/>
      <c r="X908" s="164"/>
      <c r="Y908" s="164"/>
      <c r="Z908" s="164"/>
      <c r="AA908" s="164"/>
      <c r="AB908" s="164"/>
      <c r="AC908" s="164"/>
      <c r="AD908" s="164"/>
      <c r="AE908" s="164"/>
      <c r="AF908" s="164"/>
      <c r="AG908" s="164"/>
      <c r="AH908" s="164"/>
      <c r="AI908" s="164"/>
      <c r="AJ908" s="164"/>
      <c r="AK908" s="164"/>
      <c r="AL908" s="164"/>
      <c r="AM908" s="164"/>
      <c r="AN908" s="164"/>
      <c r="AO908" s="164"/>
      <c r="AP908" s="164"/>
      <c r="AQ908" s="164"/>
      <c r="AR908" s="164"/>
      <c r="AS908" s="164"/>
      <c r="AT908" s="164"/>
      <c r="AU908" s="164"/>
      <c r="AV908" s="164"/>
      <c r="AW908" s="164"/>
      <c r="AX908" s="164"/>
      <c r="AY908" s="164"/>
      <c r="AZ908" s="164"/>
      <c r="BA908" s="164"/>
      <c r="BB908" s="164"/>
      <c r="BC908" s="164"/>
      <c r="BD908" s="164"/>
      <c r="BE908" s="164"/>
      <c r="BF908" s="164"/>
      <c r="BG908" s="164"/>
    </row>
    <row r="909" spans="2:59" ht="16.5" customHeight="1">
      <c r="B909" s="153"/>
      <c r="C909" s="161"/>
      <c r="D909" s="167"/>
      <c r="E909" s="168" t="s">
        <v>4360</v>
      </c>
      <c r="F909" s="153"/>
      <c r="G909" s="153"/>
      <c r="H909" s="153"/>
      <c r="I909" s="153"/>
      <c r="J909" s="153"/>
      <c r="K909" s="153"/>
      <c r="L909" s="153"/>
      <c r="M909" s="153"/>
      <c r="N909" s="153"/>
      <c r="O909" s="153"/>
      <c r="P909" s="153"/>
      <c r="Q909" s="153"/>
      <c r="R909" s="153"/>
      <c r="S909" s="153"/>
      <c r="T909" s="153"/>
      <c r="U909" s="153"/>
      <c r="V909" s="153"/>
      <c r="W909" s="153"/>
      <c r="X909" s="153"/>
      <c r="Y909" s="153"/>
      <c r="Z909" s="153"/>
      <c r="AA909" s="153"/>
      <c r="AB909" s="153"/>
      <c r="AC909" s="153"/>
      <c r="AD909" s="153"/>
      <c r="AE909" s="153"/>
      <c r="AF909" s="153"/>
      <c r="AG909" s="153"/>
      <c r="AH909" s="153"/>
      <c r="AI909" s="153"/>
      <c r="AJ909" s="153"/>
      <c r="AK909" s="153"/>
      <c r="AL909" s="153"/>
      <c r="AM909" s="153"/>
      <c r="AN909" s="153"/>
      <c r="AO909" s="153"/>
      <c r="AP909" s="153"/>
      <c r="AQ909" s="153"/>
      <c r="AR909" s="153"/>
      <c r="AS909" s="153"/>
      <c r="AT909" s="153"/>
      <c r="AU909" s="153"/>
      <c r="AV909" s="153"/>
      <c r="AW909" s="153"/>
      <c r="AX909" s="153"/>
      <c r="AY909" s="153"/>
      <c r="AZ909" s="153"/>
      <c r="BA909" s="153"/>
      <c r="BB909" s="153"/>
      <c r="BC909" s="153"/>
      <c r="BD909" s="153"/>
      <c r="BE909" s="153"/>
      <c r="BF909" s="153"/>
      <c r="BG909" s="153"/>
    </row>
    <row r="910" spans="2:59" ht="19.5" customHeight="1">
      <c r="B910" s="153"/>
      <c r="C910" s="161"/>
      <c r="D910" s="167"/>
      <c r="E910" s="168" t="s">
        <v>4341</v>
      </c>
      <c r="F910" s="168"/>
      <c r="G910" s="168"/>
      <c r="H910" s="168"/>
      <c r="I910" s="164"/>
      <c r="J910" s="164"/>
      <c r="K910" s="164"/>
      <c r="L910" s="164"/>
      <c r="M910" s="164"/>
      <c r="N910" s="164"/>
      <c r="O910" s="164"/>
      <c r="P910" s="164"/>
      <c r="Q910" s="164"/>
      <c r="R910" s="164"/>
      <c r="S910" s="164"/>
      <c r="T910" s="164"/>
      <c r="U910" s="164"/>
      <c r="V910" s="164"/>
      <c r="W910" s="164"/>
      <c r="X910" s="164"/>
      <c r="Y910" s="164"/>
      <c r="Z910" s="164"/>
      <c r="AA910" s="164"/>
      <c r="AB910" s="164"/>
      <c r="AC910" s="164"/>
      <c r="AD910" s="164"/>
      <c r="AE910" s="164"/>
      <c r="AF910" s="164"/>
      <c r="AG910" s="164"/>
      <c r="AH910" s="164"/>
      <c r="AI910" s="164"/>
      <c r="AJ910" s="164"/>
      <c r="AK910" s="164"/>
      <c r="AL910" s="164"/>
      <c r="AM910" s="164"/>
      <c r="AN910" s="164"/>
      <c r="AO910" s="164"/>
      <c r="AP910" s="164"/>
      <c r="AQ910" s="164"/>
      <c r="AR910" s="164"/>
      <c r="AS910" s="164"/>
      <c r="AT910" s="164"/>
      <c r="AU910" s="164"/>
      <c r="AV910" s="164"/>
      <c r="AW910" s="164"/>
      <c r="AX910" s="164"/>
      <c r="AY910" s="164"/>
      <c r="AZ910" s="164"/>
      <c r="BA910" s="164"/>
      <c r="BB910" s="164"/>
      <c r="BC910" s="164"/>
      <c r="BD910" s="164"/>
      <c r="BE910" s="164"/>
      <c r="BF910" s="164"/>
      <c r="BG910" s="164"/>
    </row>
    <row r="911" spans="2:59" ht="19.5" customHeight="1">
      <c r="B911" s="153"/>
      <c r="C911" s="161"/>
      <c r="D911" s="167"/>
      <c r="E911" s="168" t="s">
        <v>4342</v>
      </c>
      <c r="F911" s="168"/>
      <c r="G911" s="168"/>
      <c r="H911" s="168"/>
      <c r="I911" s="164"/>
      <c r="J911" s="164"/>
      <c r="K911" s="164"/>
      <c r="L911" s="164"/>
      <c r="M911" s="164"/>
      <c r="N911" s="164"/>
      <c r="O911" s="164"/>
      <c r="P911" s="164"/>
      <c r="Q911" s="164"/>
      <c r="R911" s="164"/>
      <c r="S911" s="164"/>
      <c r="T911" s="164"/>
      <c r="U911" s="164"/>
      <c r="V911" s="164"/>
      <c r="W911" s="164"/>
      <c r="X911" s="164"/>
      <c r="Y911" s="164"/>
      <c r="Z911" s="164"/>
      <c r="AA911" s="164"/>
      <c r="AB911" s="164"/>
      <c r="AC911" s="164"/>
      <c r="AD911" s="164"/>
      <c r="AE911" s="164"/>
      <c r="AF911" s="164"/>
      <c r="AG911" s="164"/>
      <c r="AH911" s="164"/>
      <c r="AI911" s="164"/>
      <c r="AJ911" s="164"/>
      <c r="AK911" s="164"/>
      <c r="AL911" s="164"/>
      <c r="AM911" s="164"/>
      <c r="AN911" s="164"/>
      <c r="AO911" s="164"/>
      <c r="AP911" s="164"/>
      <c r="AQ911" s="164"/>
      <c r="AR911" s="164"/>
      <c r="AS911" s="164"/>
      <c r="AT911" s="164"/>
      <c r="AU911" s="164"/>
      <c r="AV911" s="164"/>
      <c r="AW911" s="164"/>
      <c r="AX911" s="164"/>
      <c r="AY911" s="164"/>
      <c r="AZ911" s="164"/>
      <c r="BA911" s="164"/>
      <c r="BB911" s="164"/>
      <c r="BC911" s="164"/>
      <c r="BD911" s="164"/>
      <c r="BE911" s="164"/>
      <c r="BF911" s="164"/>
      <c r="BG911" s="164"/>
    </row>
    <row r="912" spans="2:59" ht="15.75" customHeight="1">
      <c r="B912" s="153"/>
      <c r="C912" s="161"/>
      <c r="D912" s="167"/>
      <c r="E912" s="168" t="s">
        <v>4361</v>
      </c>
      <c r="F912" s="168"/>
      <c r="G912" s="164"/>
      <c r="H912" s="168"/>
      <c r="I912" s="164"/>
      <c r="J912" s="164"/>
      <c r="K912" s="164"/>
      <c r="L912" s="164"/>
      <c r="M912" s="164"/>
      <c r="N912" s="164"/>
      <c r="O912" s="164"/>
      <c r="P912" s="164"/>
      <c r="Q912" s="164"/>
      <c r="R912" s="164"/>
      <c r="S912" s="164"/>
      <c r="T912" s="164"/>
      <c r="U912" s="164"/>
      <c r="V912" s="164"/>
      <c r="W912" s="164"/>
      <c r="X912" s="164"/>
      <c r="Y912" s="164"/>
      <c r="Z912" s="164"/>
      <c r="AA912" s="164"/>
      <c r="AB912" s="164"/>
      <c r="AC912" s="164"/>
      <c r="AD912" s="164"/>
      <c r="AE912" s="164"/>
      <c r="AF912" s="164"/>
      <c r="AG912" s="164"/>
      <c r="AH912" s="164"/>
      <c r="AI912" s="164"/>
      <c r="AJ912" s="164"/>
      <c r="AK912" s="164"/>
      <c r="AL912" s="164"/>
      <c r="AM912" s="164"/>
      <c r="AN912" s="164"/>
      <c r="AO912" s="164"/>
      <c r="AP912" s="164"/>
      <c r="AQ912" s="164"/>
      <c r="AR912" s="164"/>
      <c r="AS912" s="164"/>
      <c r="AT912" s="164"/>
      <c r="AU912" s="164"/>
      <c r="AV912" s="164"/>
      <c r="AW912" s="164"/>
      <c r="AX912" s="164"/>
      <c r="AY912" s="164"/>
      <c r="AZ912" s="164"/>
      <c r="BA912" s="164"/>
      <c r="BB912" s="164"/>
      <c r="BC912" s="164"/>
      <c r="BD912" s="164"/>
      <c r="BE912" s="164"/>
      <c r="BF912" s="164"/>
      <c r="BG912" s="164"/>
    </row>
    <row r="913" spans="2:59" ht="19.5" customHeight="1">
      <c r="B913" s="153"/>
      <c r="C913" s="161"/>
      <c r="D913" s="167"/>
      <c r="E913" s="168" t="s">
        <v>4366</v>
      </c>
      <c r="F913" s="168"/>
      <c r="G913" s="164"/>
      <c r="H913" s="168"/>
      <c r="I913" s="164"/>
      <c r="J913" s="164"/>
      <c r="K913" s="164"/>
      <c r="L913" s="164"/>
      <c r="M913" s="164"/>
      <c r="N913" s="164"/>
      <c r="O913" s="164"/>
      <c r="P913" s="164"/>
      <c r="Q913" s="164"/>
      <c r="R913" s="164"/>
      <c r="S913" s="164"/>
      <c r="T913" s="164"/>
      <c r="U913" s="164"/>
      <c r="V913" s="164"/>
      <c r="W913" s="164"/>
      <c r="X913" s="164"/>
      <c r="Y913" s="164"/>
      <c r="Z913" s="164"/>
      <c r="AA913" s="164"/>
      <c r="AB913" s="164"/>
      <c r="AC913" s="164"/>
      <c r="AD913" s="164"/>
      <c r="AE913" s="164"/>
      <c r="AF913" s="164"/>
      <c r="AG913" s="164"/>
      <c r="AH913" s="164"/>
      <c r="AI913" s="164"/>
      <c r="AJ913" s="164"/>
      <c r="AK913" s="164"/>
      <c r="AL913" s="164"/>
      <c r="AM913" s="164"/>
      <c r="AN913" s="164"/>
      <c r="AO913" s="164"/>
      <c r="AP913" s="164"/>
      <c r="AQ913" s="164"/>
      <c r="AR913" s="164"/>
      <c r="AS913" s="164"/>
      <c r="AT913" s="164"/>
      <c r="AU913" s="164"/>
      <c r="AV913" s="164"/>
      <c r="AW913" s="164"/>
      <c r="AX913" s="164"/>
      <c r="AY913" s="164"/>
      <c r="AZ913" s="164"/>
      <c r="BA913" s="164"/>
      <c r="BB913" s="164"/>
      <c r="BC913" s="164"/>
      <c r="BD913" s="164"/>
      <c r="BE913" s="164"/>
      <c r="BF913" s="164"/>
      <c r="BG913" s="164"/>
    </row>
    <row r="914" spans="2:59" ht="19.5" customHeight="1">
      <c r="B914" s="153"/>
      <c r="C914" s="161"/>
      <c r="D914" s="167"/>
      <c r="E914" s="168" t="s">
        <v>4352</v>
      </c>
      <c r="F914" s="168"/>
      <c r="G914" s="168"/>
      <c r="H914" s="168"/>
      <c r="I914" s="168"/>
      <c r="J914" s="164"/>
      <c r="K914" s="164"/>
      <c r="L914" s="164"/>
      <c r="M914" s="164"/>
      <c r="N914" s="164"/>
      <c r="O914" s="164"/>
      <c r="P914" s="164"/>
      <c r="Q914" s="164"/>
      <c r="R914" s="164"/>
      <c r="S914" s="164"/>
      <c r="T914" s="164"/>
      <c r="U914" s="164"/>
      <c r="V914" s="164"/>
      <c r="W914" s="164"/>
      <c r="X914" s="164"/>
      <c r="Y914" s="164"/>
      <c r="Z914" s="164"/>
      <c r="AA914" s="164"/>
      <c r="AB914" s="164"/>
      <c r="AC914" s="164"/>
      <c r="AD914" s="164"/>
      <c r="AE914" s="164"/>
      <c r="AF914" s="164"/>
      <c r="AG914" s="164"/>
      <c r="AH914" s="164"/>
      <c r="AI914" s="164"/>
      <c r="AJ914" s="164"/>
      <c r="AK914" s="164"/>
      <c r="AL914" s="164"/>
      <c r="AM914" s="164"/>
      <c r="AN914" s="164"/>
      <c r="AO914" s="164"/>
      <c r="AP914" s="164"/>
      <c r="AQ914" s="164"/>
      <c r="AR914" s="164"/>
      <c r="AS914" s="164"/>
      <c r="AT914" s="164"/>
      <c r="AU914" s="164"/>
      <c r="AV914" s="164"/>
      <c r="AW914" s="164"/>
      <c r="AX914" s="164"/>
      <c r="AY914" s="164"/>
      <c r="AZ914" s="164"/>
      <c r="BA914" s="164"/>
      <c r="BB914" s="164"/>
      <c r="BC914" s="164"/>
      <c r="BD914" s="164"/>
      <c r="BE914" s="164"/>
      <c r="BF914" s="164"/>
      <c r="BG914" s="164"/>
    </row>
    <row r="915" spans="2:59" ht="19.5" customHeight="1">
      <c r="B915" s="153"/>
      <c r="C915" s="161"/>
      <c r="D915" s="167"/>
      <c r="E915" s="168" t="s">
        <v>4367</v>
      </c>
      <c r="F915" s="168"/>
      <c r="G915" s="164"/>
      <c r="H915" s="168"/>
      <c r="I915" s="164"/>
      <c r="J915" s="164"/>
      <c r="K915" s="164"/>
      <c r="L915" s="164"/>
      <c r="M915" s="164"/>
      <c r="N915" s="164"/>
      <c r="O915" s="164"/>
      <c r="P915" s="164"/>
      <c r="Q915" s="164"/>
      <c r="R915" s="164"/>
      <c r="S915" s="164"/>
      <c r="T915" s="164"/>
      <c r="U915" s="164"/>
      <c r="V915" s="164"/>
      <c r="W915" s="164"/>
      <c r="X915" s="164"/>
      <c r="Y915" s="164"/>
      <c r="Z915" s="164"/>
      <c r="AA915" s="164"/>
      <c r="AB915" s="164"/>
      <c r="AC915" s="164"/>
      <c r="AD915" s="164"/>
      <c r="AE915" s="164"/>
      <c r="AF915" s="164"/>
      <c r="AG915" s="164"/>
      <c r="AH915" s="164"/>
      <c r="AI915" s="164"/>
      <c r="AJ915" s="164"/>
      <c r="AK915" s="164"/>
      <c r="AL915" s="164"/>
      <c r="AM915" s="164"/>
      <c r="AN915" s="164"/>
      <c r="AO915" s="164"/>
      <c r="AP915" s="164"/>
      <c r="AQ915" s="164"/>
      <c r="AR915" s="164"/>
      <c r="AS915" s="164"/>
      <c r="AT915" s="164"/>
      <c r="AU915" s="164"/>
      <c r="AV915" s="164"/>
      <c r="AW915" s="164"/>
      <c r="AX915" s="164"/>
      <c r="AY915" s="164"/>
      <c r="AZ915" s="164"/>
      <c r="BA915" s="164"/>
      <c r="BB915" s="164"/>
      <c r="BC915" s="164"/>
      <c r="BD915" s="164"/>
      <c r="BE915" s="164"/>
      <c r="BF915" s="164"/>
      <c r="BG915" s="164"/>
    </row>
    <row r="916" spans="2:59" ht="19.5" customHeight="1">
      <c r="B916" s="153"/>
      <c r="C916" s="161"/>
      <c r="D916" s="167"/>
      <c r="E916" s="168" t="s">
        <v>4368</v>
      </c>
      <c r="F916" s="168"/>
      <c r="G916" s="168"/>
      <c r="H916" s="168"/>
      <c r="I916" s="168"/>
      <c r="J916" s="164"/>
      <c r="K916" s="164"/>
      <c r="L916" s="164"/>
      <c r="M916" s="164"/>
      <c r="N916" s="164"/>
      <c r="O916" s="164"/>
      <c r="P916" s="164"/>
      <c r="Q916" s="164"/>
      <c r="R916" s="164"/>
      <c r="S916" s="164"/>
      <c r="T916" s="164"/>
      <c r="U916" s="164"/>
      <c r="V916" s="164"/>
      <c r="W916" s="164"/>
      <c r="X916" s="164"/>
      <c r="Y916" s="164"/>
      <c r="Z916" s="164"/>
      <c r="AA916" s="164"/>
      <c r="AB916" s="164"/>
      <c r="AC916" s="164"/>
      <c r="AD916" s="164"/>
      <c r="AE916" s="164"/>
      <c r="AF916" s="164"/>
      <c r="AG916" s="164"/>
      <c r="AH916" s="164"/>
      <c r="AI916" s="164"/>
      <c r="AJ916" s="164"/>
      <c r="AK916" s="164"/>
      <c r="AL916" s="164"/>
      <c r="AM916" s="164"/>
      <c r="AN916" s="164"/>
      <c r="AO916" s="164"/>
      <c r="AP916" s="164"/>
      <c r="AQ916" s="164"/>
      <c r="AR916" s="164"/>
      <c r="AS916" s="164"/>
      <c r="AT916" s="164"/>
      <c r="AU916" s="164"/>
      <c r="AV916" s="164"/>
      <c r="AW916" s="164"/>
      <c r="AX916" s="164"/>
      <c r="AY916" s="164"/>
      <c r="AZ916" s="164"/>
      <c r="BA916" s="164"/>
      <c r="BB916" s="164"/>
      <c r="BC916" s="164"/>
      <c r="BD916" s="164"/>
      <c r="BE916" s="164"/>
      <c r="BF916" s="164"/>
      <c r="BG916" s="164"/>
    </row>
    <row r="917" spans="2:59" ht="19.5" customHeight="1">
      <c r="B917" s="153"/>
      <c r="C917" s="161"/>
      <c r="D917" s="167"/>
      <c r="E917" s="168" t="s">
        <v>4369</v>
      </c>
      <c r="F917" s="168"/>
      <c r="G917" s="168"/>
      <c r="H917" s="153"/>
      <c r="I917" s="260"/>
      <c r="J917" s="260"/>
      <c r="K917" s="260"/>
      <c r="L917" s="260"/>
      <c r="M917" s="260"/>
      <c r="N917" s="260"/>
      <c r="O917" s="260"/>
      <c r="P917" s="260"/>
      <c r="Q917" s="260"/>
      <c r="R917" s="260"/>
      <c r="S917" s="260"/>
      <c r="T917" s="260"/>
      <c r="U917" s="260"/>
      <c r="V917" s="260"/>
      <c r="W917" s="260"/>
      <c r="X917" s="260"/>
      <c r="Y917" s="260"/>
      <c r="Z917" s="260"/>
      <c r="AA917" s="260"/>
      <c r="AB917" s="260"/>
      <c r="AC917" s="260"/>
      <c r="AD917" s="260"/>
      <c r="AE917" s="260"/>
      <c r="AF917" s="260"/>
      <c r="AG917" s="260"/>
      <c r="AH917" s="260"/>
      <c r="AI917" s="260"/>
      <c r="AJ917" s="260"/>
      <c r="AK917" s="260"/>
      <c r="AL917" s="260"/>
      <c r="AM917" s="260"/>
      <c r="AN917" s="260"/>
      <c r="AO917" s="260"/>
      <c r="AP917" s="260"/>
      <c r="AQ917" s="260"/>
      <c r="AR917" s="260"/>
      <c r="AS917" s="260"/>
      <c r="AT917" s="260"/>
      <c r="AU917" s="260"/>
      <c r="AV917" s="260"/>
      <c r="AW917" s="260"/>
      <c r="AX917" s="260"/>
      <c r="AY917" s="260"/>
      <c r="AZ917" s="260"/>
      <c r="BA917" s="260"/>
      <c r="BB917" s="260"/>
      <c r="BC917" s="260"/>
      <c r="BD917" s="260"/>
      <c r="BE917" s="260"/>
      <c r="BF917" s="260"/>
      <c r="BG917" s="260"/>
    </row>
    <row r="918" spans="2:59" ht="19.5" customHeight="1">
      <c r="B918" s="153"/>
      <c r="C918" s="161"/>
      <c r="D918" s="167"/>
      <c r="E918" s="168" t="s">
        <v>4370</v>
      </c>
      <c r="F918" s="168"/>
      <c r="G918" s="168"/>
      <c r="H918" s="168"/>
      <c r="I918" s="168"/>
      <c r="J918" s="164"/>
      <c r="K918" s="164"/>
      <c r="L918" s="164"/>
      <c r="M918" s="164"/>
      <c r="N918" s="164"/>
      <c r="O918" s="164"/>
      <c r="P918" s="164"/>
      <c r="Q918" s="164"/>
      <c r="R918" s="164"/>
      <c r="S918" s="164"/>
      <c r="T918" s="164"/>
      <c r="U918" s="164"/>
      <c r="V918" s="164"/>
      <c r="W918" s="164"/>
      <c r="X918" s="164"/>
      <c r="Y918" s="164"/>
      <c r="Z918" s="164"/>
      <c r="AA918" s="164"/>
      <c r="AB918" s="164"/>
      <c r="AC918" s="164"/>
      <c r="AD918" s="164"/>
      <c r="AE918" s="164"/>
      <c r="AF918" s="164"/>
      <c r="AG918" s="164"/>
      <c r="AH918" s="164"/>
      <c r="AI918" s="164"/>
      <c r="AJ918" s="164"/>
      <c r="AK918" s="164"/>
      <c r="AL918" s="164"/>
      <c r="AM918" s="164"/>
      <c r="AN918" s="164"/>
      <c r="AO918" s="164"/>
      <c r="AP918" s="164"/>
      <c r="AQ918" s="164"/>
      <c r="AR918" s="164"/>
      <c r="AS918" s="164"/>
      <c r="AT918" s="164"/>
      <c r="AU918" s="164"/>
      <c r="AV918" s="164"/>
      <c r="AW918" s="164"/>
      <c r="AX918" s="164"/>
      <c r="AY918" s="164"/>
      <c r="AZ918" s="164"/>
      <c r="BA918" s="164"/>
      <c r="BB918" s="164"/>
      <c r="BC918" s="164"/>
      <c r="BD918" s="164"/>
      <c r="BE918" s="164"/>
      <c r="BF918" s="164"/>
      <c r="BG918" s="164"/>
    </row>
    <row r="919" spans="2:59" ht="23.25" customHeight="1">
      <c r="B919" s="153"/>
      <c r="C919" s="161"/>
      <c r="D919" s="167"/>
      <c r="E919" s="168" t="s">
        <v>4371</v>
      </c>
      <c r="F919" s="168"/>
      <c r="G919" s="168"/>
      <c r="H919" s="168"/>
      <c r="I919" s="168"/>
      <c r="J919" s="168"/>
      <c r="K919" s="164"/>
      <c r="L919" s="164"/>
      <c r="M919" s="164"/>
      <c r="N919" s="164"/>
      <c r="O919" s="164"/>
      <c r="P919" s="164"/>
      <c r="Q919" s="164"/>
      <c r="R919" s="164"/>
      <c r="S919" s="164"/>
      <c r="T919" s="164"/>
      <c r="U919" s="164"/>
      <c r="V919" s="164"/>
      <c r="W919" s="164"/>
      <c r="X919" s="164"/>
      <c r="Y919" s="164"/>
      <c r="Z919" s="164"/>
      <c r="AA919" s="164"/>
      <c r="AB919" s="164"/>
      <c r="AC919" s="164"/>
      <c r="AD919" s="164"/>
      <c r="AE919" s="164"/>
      <c r="AF919" s="164"/>
      <c r="AG919" s="164"/>
      <c r="AH919" s="164"/>
      <c r="AI919" s="164"/>
      <c r="AJ919" s="164"/>
      <c r="AK919" s="164"/>
      <c r="AL919" s="164"/>
      <c r="AM919" s="164"/>
      <c r="AN919" s="164"/>
      <c r="AO919" s="164"/>
      <c r="AP919" s="164"/>
      <c r="AQ919" s="164"/>
      <c r="AR919" s="164"/>
      <c r="AS919" s="164"/>
      <c r="AT919" s="164"/>
      <c r="AU919" s="164"/>
      <c r="AV919" s="164"/>
      <c r="AW919" s="164"/>
      <c r="AX919" s="164"/>
      <c r="AY919" s="164"/>
      <c r="AZ919" s="164"/>
      <c r="BA919" s="164"/>
      <c r="BB919" s="164"/>
      <c r="BC919" s="164"/>
      <c r="BD919" s="164"/>
      <c r="BE919" s="164"/>
      <c r="BF919" s="164"/>
      <c r="BG919" s="164"/>
    </row>
    <row r="920" spans="2:59" ht="176.25" customHeight="1">
      <c r="B920" s="163" t="s">
        <v>3119</v>
      </c>
      <c r="C920" s="261" t="s">
        <v>4372</v>
      </c>
      <c r="D920" s="2339" t="s">
        <v>4373</v>
      </c>
      <c r="E920" s="2339"/>
      <c r="F920" s="2339"/>
      <c r="G920" s="2339"/>
      <c r="H920" s="2339"/>
      <c r="I920" s="2339"/>
      <c r="J920" s="2339"/>
      <c r="K920" s="2339"/>
      <c r="L920" s="2339"/>
      <c r="M920" s="2339"/>
      <c r="N920" s="2339"/>
      <c r="O920" s="2339"/>
      <c r="P920" s="2339"/>
      <c r="Q920" s="2339"/>
      <c r="R920" s="2339"/>
      <c r="S920" s="2339"/>
      <c r="T920" s="2339"/>
      <c r="U920" s="2339"/>
      <c r="V920" s="2339"/>
      <c r="W920" s="2339"/>
      <c r="X920" s="2339"/>
      <c r="Y920" s="2339"/>
      <c r="Z920" s="2339"/>
      <c r="AA920" s="2339"/>
      <c r="AB920" s="2339"/>
      <c r="AC920" s="2339"/>
      <c r="AD920" s="2339"/>
      <c r="AE920" s="2339"/>
      <c r="AF920" s="2339"/>
      <c r="AG920" s="2339"/>
      <c r="AH920" s="2339"/>
      <c r="AI920" s="2339"/>
      <c r="AJ920" s="2339"/>
      <c r="AK920" s="2339"/>
      <c r="AL920" s="2339"/>
      <c r="AM920" s="2339"/>
      <c r="AN920" s="2339"/>
      <c r="AO920" s="2339"/>
      <c r="AP920" s="2339"/>
      <c r="AQ920" s="2339"/>
      <c r="AR920" s="2339"/>
      <c r="AS920" s="2339"/>
      <c r="AT920" s="2339"/>
      <c r="AU920" s="2339"/>
      <c r="AV920" s="2339"/>
      <c r="AW920" s="2339"/>
      <c r="AX920" s="2339"/>
      <c r="AY920" s="2339"/>
      <c r="AZ920" s="2339"/>
      <c r="BA920" s="2339"/>
      <c r="BB920" s="2339"/>
      <c r="BC920" s="2339"/>
      <c r="BD920" s="2339"/>
      <c r="BE920" s="2339"/>
      <c r="BF920" s="2339"/>
      <c r="BG920" s="2339"/>
    </row>
    <row r="921" spans="2:59" ht="51.75" customHeight="1">
      <c r="B921" s="163" t="s">
        <v>3120</v>
      </c>
      <c r="C921" s="261" t="s">
        <v>4374</v>
      </c>
      <c r="D921" s="2339" t="s">
        <v>4375</v>
      </c>
      <c r="E921" s="2339"/>
      <c r="F921" s="2339"/>
      <c r="G921" s="2339"/>
      <c r="H921" s="2339"/>
      <c r="I921" s="2339"/>
      <c r="J921" s="2339"/>
      <c r="K921" s="2339"/>
      <c r="L921" s="2339"/>
      <c r="M921" s="2339"/>
      <c r="N921" s="2339"/>
      <c r="O921" s="2339"/>
      <c r="P921" s="2339"/>
      <c r="Q921" s="2339"/>
      <c r="R921" s="2339"/>
      <c r="S921" s="2339"/>
      <c r="T921" s="2339"/>
      <c r="U921" s="2339"/>
      <c r="V921" s="2339"/>
      <c r="W921" s="2339"/>
      <c r="X921" s="2339"/>
      <c r="Y921" s="2339"/>
      <c r="Z921" s="2339"/>
      <c r="AA921" s="2339"/>
      <c r="AB921" s="2339"/>
      <c r="AC921" s="2339"/>
      <c r="AD921" s="2339"/>
      <c r="AE921" s="2339"/>
      <c r="AF921" s="2339"/>
      <c r="AG921" s="2339"/>
      <c r="AH921" s="2339"/>
      <c r="AI921" s="2339"/>
      <c r="AJ921" s="2339"/>
      <c r="AK921" s="2339"/>
      <c r="AL921" s="2339"/>
      <c r="AM921" s="2339"/>
      <c r="AN921" s="2339"/>
      <c r="AO921" s="2339"/>
      <c r="AP921" s="2339"/>
      <c r="AQ921" s="2339"/>
      <c r="AR921" s="2339"/>
      <c r="AS921" s="2339"/>
      <c r="AT921" s="2339"/>
      <c r="AU921" s="2339"/>
      <c r="AV921" s="2339"/>
      <c r="AW921" s="2339"/>
      <c r="AX921" s="2339"/>
      <c r="AY921" s="2339"/>
      <c r="AZ921" s="2339"/>
      <c r="BA921" s="2339"/>
      <c r="BB921" s="2339"/>
      <c r="BC921" s="2339"/>
      <c r="BD921" s="2339"/>
      <c r="BE921" s="2339"/>
      <c r="BF921" s="2339"/>
      <c r="BG921" s="2339"/>
    </row>
    <row r="922" spans="2:59" ht="19.5" customHeight="1">
      <c r="B922" s="153"/>
      <c r="C922" s="167" t="s">
        <v>329</v>
      </c>
      <c r="D922" s="167"/>
      <c r="E922" s="164"/>
      <c r="F922" s="153" t="s">
        <v>4376</v>
      </c>
      <c r="G922" s="164"/>
      <c r="H922" s="168"/>
      <c r="I922" s="164"/>
      <c r="J922" s="164"/>
      <c r="K922" s="164"/>
      <c r="L922" s="164"/>
      <c r="M922" s="164"/>
      <c r="N922" s="164"/>
      <c r="O922" s="164"/>
      <c r="P922" s="164"/>
      <c r="Q922" s="164"/>
      <c r="R922" s="164"/>
      <c r="S922" s="164"/>
      <c r="T922" s="164"/>
      <c r="U922" s="164"/>
      <c r="V922" s="164"/>
      <c r="W922" s="164"/>
      <c r="X922" s="164"/>
      <c r="Y922" s="164"/>
      <c r="Z922" s="164"/>
      <c r="AA922" s="164"/>
      <c r="AB922" s="164"/>
      <c r="AC922" s="164"/>
      <c r="AD922" s="164"/>
      <c r="AE922" s="164"/>
      <c r="AF922" s="164"/>
      <c r="AG922" s="164"/>
      <c r="AH922" s="164"/>
      <c r="AI922" s="164"/>
      <c r="AJ922" s="164"/>
      <c r="AK922" s="164"/>
      <c r="AL922" s="164"/>
      <c r="AM922" s="164"/>
      <c r="AN922" s="164"/>
      <c r="AO922" s="164"/>
      <c r="AP922" s="164"/>
      <c r="AQ922" s="164"/>
      <c r="AR922" s="164"/>
      <c r="AS922" s="164"/>
      <c r="AT922" s="164"/>
      <c r="AU922" s="164"/>
      <c r="AV922" s="164"/>
      <c r="AW922" s="164"/>
      <c r="AX922" s="164"/>
      <c r="AY922" s="164"/>
      <c r="AZ922" s="164"/>
      <c r="BA922" s="164"/>
      <c r="BB922" s="164"/>
      <c r="BC922" s="164"/>
      <c r="BD922" s="164"/>
      <c r="BE922" s="164"/>
      <c r="BF922" s="164"/>
      <c r="BG922" s="164"/>
    </row>
    <row r="923" spans="2:59">
      <c r="B923" s="165"/>
      <c r="C923" s="162"/>
      <c r="D923" s="166"/>
      <c r="E923" s="166"/>
      <c r="F923" s="166"/>
      <c r="G923" s="166"/>
      <c r="H923" s="166"/>
      <c r="I923" s="166"/>
      <c r="J923" s="166"/>
      <c r="K923" s="166"/>
      <c r="L923" s="166"/>
      <c r="M923" s="166"/>
      <c r="N923" s="166"/>
      <c r="O923" s="166"/>
      <c r="P923" s="166"/>
      <c r="Q923" s="166"/>
      <c r="R923" s="166"/>
      <c r="S923" s="166"/>
      <c r="T923" s="166"/>
      <c r="U923" s="166"/>
      <c r="V923" s="166"/>
      <c r="W923" s="166"/>
      <c r="X923" s="166"/>
      <c r="Y923" s="166"/>
      <c r="Z923" s="166"/>
      <c r="AA923" s="166"/>
      <c r="AB923" s="166"/>
      <c r="AC923" s="166"/>
      <c r="AD923" s="78"/>
      <c r="AE923" s="166"/>
      <c r="AF923" s="169"/>
      <c r="AG923" s="166"/>
      <c r="AH923" s="166"/>
      <c r="AI923" s="166"/>
      <c r="AJ923" s="166"/>
      <c r="AK923" s="166"/>
      <c r="AL923" s="166"/>
      <c r="AM923" s="166"/>
      <c r="AN923" s="166"/>
      <c r="AO923" s="166"/>
      <c r="AP923" s="169" t="s">
        <v>330</v>
      </c>
      <c r="AQ923" s="166"/>
      <c r="AR923" s="166"/>
      <c r="AS923" s="166"/>
      <c r="AT923" s="166"/>
      <c r="AU923" s="166"/>
      <c r="AV923" s="166"/>
      <c r="AW923" s="166"/>
      <c r="AX923" s="166"/>
      <c r="AY923" s="166"/>
      <c r="AZ923" s="166"/>
      <c r="BA923" s="166"/>
      <c r="BB923" s="166"/>
      <c r="BC923" s="166"/>
      <c r="BD923" s="166"/>
      <c r="BE923" s="166"/>
      <c r="BF923" s="166"/>
      <c r="BG923" s="166"/>
    </row>
    <row r="924" spans="2:59" ht="19.5" customHeight="1">
      <c r="B924" s="165"/>
      <c r="C924" s="162"/>
      <c r="D924" s="78"/>
      <c r="E924" s="170" t="s">
        <v>331</v>
      </c>
      <c r="F924" s="171"/>
      <c r="G924" s="171"/>
      <c r="H924" s="171"/>
      <c r="I924" s="171"/>
      <c r="J924" s="171"/>
      <c r="K924" s="171"/>
      <c r="L924" s="171"/>
      <c r="M924" s="171"/>
      <c r="N924" s="171"/>
      <c r="O924" s="171"/>
      <c r="P924" s="171"/>
      <c r="Q924" s="171"/>
      <c r="R924" s="171"/>
      <c r="S924" s="171"/>
      <c r="T924" s="171"/>
      <c r="U924" s="172" t="s">
        <v>332</v>
      </c>
      <c r="V924" s="171"/>
      <c r="W924" s="173" t="s">
        <v>3153</v>
      </c>
      <c r="X924" s="171"/>
      <c r="Y924" s="171"/>
      <c r="Z924" s="171"/>
      <c r="AA924" s="171"/>
      <c r="AB924" s="171"/>
      <c r="AC924" s="171"/>
      <c r="AD924" s="171"/>
      <c r="AE924" s="171"/>
      <c r="AF924" s="171"/>
      <c r="AG924" s="78"/>
      <c r="AH924" s="171"/>
      <c r="AI924" s="171"/>
      <c r="AJ924" s="171"/>
      <c r="AK924" s="171"/>
      <c r="AL924" s="171"/>
      <c r="AM924" s="166"/>
      <c r="AN924" s="166"/>
      <c r="AO924" s="166"/>
      <c r="AP924" s="166"/>
      <c r="AQ924" s="171" t="s">
        <v>333</v>
      </c>
      <c r="AR924" s="166"/>
      <c r="AS924" s="166"/>
      <c r="AT924" s="166"/>
      <c r="AU924" s="166"/>
      <c r="AV924" s="166"/>
      <c r="AW924" s="166"/>
      <c r="AX924" s="166"/>
      <c r="AY924" s="166"/>
      <c r="AZ924" s="166"/>
      <c r="BA924" s="166"/>
      <c r="BB924" s="166"/>
      <c r="BC924" s="166"/>
      <c r="BD924" s="166"/>
      <c r="BE924" s="166"/>
      <c r="BF924" s="166"/>
      <c r="BG924" s="166"/>
    </row>
    <row r="925" spans="2:59">
      <c r="B925" s="165"/>
      <c r="C925" s="162"/>
      <c r="D925" s="166"/>
      <c r="E925" s="166"/>
      <c r="F925" s="166"/>
      <c r="G925" s="166"/>
      <c r="H925" s="166"/>
      <c r="I925" s="166"/>
      <c r="J925" s="166"/>
      <c r="K925" s="166"/>
      <c r="L925" s="166"/>
      <c r="M925" s="166"/>
      <c r="N925" s="166"/>
      <c r="O925" s="166"/>
      <c r="P925" s="166"/>
      <c r="Q925" s="166"/>
      <c r="R925" s="166"/>
      <c r="S925" s="166"/>
      <c r="T925" s="166"/>
      <c r="U925" s="166"/>
      <c r="V925" s="166"/>
      <c r="W925" s="166"/>
      <c r="X925" s="166"/>
      <c r="Y925" s="166"/>
      <c r="Z925" s="166"/>
      <c r="AA925" s="166"/>
      <c r="AB925" s="166"/>
      <c r="AC925" s="166"/>
      <c r="AD925" s="166"/>
      <c r="AE925" s="166"/>
      <c r="AF925" s="166"/>
      <c r="AG925" s="166"/>
      <c r="AH925" s="166"/>
      <c r="AI925" s="166"/>
      <c r="AJ925" s="166"/>
      <c r="AK925" s="166"/>
      <c r="AL925" s="166"/>
      <c r="AM925" s="166"/>
      <c r="AN925" s="166"/>
      <c r="AO925" s="166"/>
      <c r="AP925" s="166"/>
      <c r="AQ925" s="166"/>
      <c r="AR925" s="166"/>
      <c r="AS925" s="166"/>
      <c r="AT925" s="166"/>
      <c r="AU925" s="166"/>
      <c r="AV925" s="166"/>
      <c r="AW925" s="166"/>
      <c r="AX925" s="166"/>
      <c r="AY925" s="166"/>
      <c r="AZ925" s="166"/>
      <c r="BA925" s="166"/>
      <c r="BB925" s="166"/>
      <c r="BC925" s="166"/>
      <c r="BD925" s="166"/>
      <c r="BE925" s="166"/>
      <c r="BF925" s="166"/>
      <c r="BG925" s="166"/>
    </row>
    <row r="926" spans="2:59">
      <c r="B926" s="165"/>
      <c r="C926" s="162"/>
      <c r="D926" s="166"/>
      <c r="E926" s="166"/>
      <c r="F926" s="166"/>
      <c r="G926" s="166"/>
      <c r="H926" s="166"/>
      <c r="I926" s="166"/>
      <c r="J926" s="166"/>
      <c r="K926" s="166"/>
      <c r="L926" s="166"/>
      <c r="M926" s="166"/>
      <c r="N926" s="166"/>
      <c r="O926" s="166"/>
      <c r="P926" s="166"/>
      <c r="Q926" s="166"/>
      <c r="R926" s="166"/>
      <c r="S926" s="166"/>
      <c r="T926" s="166"/>
      <c r="U926" s="166"/>
      <c r="V926" s="166"/>
      <c r="W926" s="166"/>
      <c r="X926" s="166"/>
      <c r="Y926" s="166"/>
      <c r="Z926" s="166"/>
      <c r="AA926" s="166"/>
      <c r="AB926" s="166"/>
      <c r="AC926" s="166"/>
      <c r="AD926" s="78"/>
      <c r="AE926" s="166"/>
      <c r="AF926" s="169" t="s">
        <v>330</v>
      </c>
      <c r="AG926" s="166"/>
      <c r="AH926" s="166"/>
      <c r="AI926" s="166"/>
      <c r="AJ926" s="166"/>
      <c r="AK926" s="166"/>
      <c r="AL926" s="166"/>
      <c r="AM926" s="166"/>
      <c r="AN926" s="166"/>
      <c r="AO926" s="166"/>
      <c r="AP926" s="166"/>
      <c r="AQ926" s="166"/>
      <c r="AR926" s="166"/>
      <c r="AS926" s="166"/>
      <c r="AT926" s="166"/>
      <c r="AU926" s="166"/>
      <c r="AV926" s="166"/>
      <c r="AW926" s="166"/>
      <c r="AX926" s="166"/>
      <c r="AY926" s="166"/>
      <c r="AZ926" s="166"/>
      <c r="BA926" s="166"/>
      <c r="BB926" s="166"/>
      <c r="BC926" s="166"/>
      <c r="BD926" s="166"/>
      <c r="BE926" s="166"/>
      <c r="BF926" s="166"/>
      <c r="BG926" s="166"/>
    </row>
    <row r="927" spans="2:59" ht="13.5" customHeight="1">
      <c r="B927" s="165"/>
      <c r="C927" s="162"/>
      <c r="D927" s="78"/>
      <c r="E927" s="170" t="s">
        <v>331</v>
      </c>
      <c r="F927" s="171"/>
      <c r="G927" s="171"/>
      <c r="H927" s="171"/>
      <c r="I927" s="171"/>
      <c r="J927" s="171"/>
      <c r="K927" s="171"/>
      <c r="L927" s="171"/>
      <c r="M927" s="171"/>
      <c r="N927" s="171"/>
      <c r="O927" s="171"/>
      <c r="P927" s="171"/>
      <c r="Q927" s="171"/>
      <c r="R927" s="171"/>
      <c r="S927" s="171"/>
      <c r="T927" s="171"/>
      <c r="U927" s="172" t="s">
        <v>332</v>
      </c>
      <c r="V927" s="171"/>
      <c r="W927" s="173" t="s">
        <v>334</v>
      </c>
      <c r="X927" s="171"/>
      <c r="Y927" s="171"/>
      <c r="Z927" s="171"/>
      <c r="AA927" s="171"/>
      <c r="AB927" s="171"/>
      <c r="AC927" s="171"/>
      <c r="AD927" s="171"/>
      <c r="AE927" s="171"/>
      <c r="AF927" s="171"/>
      <c r="AG927" s="78"/>
      <c r="AH927" s="171"/>
      <c r="AI927" s="171" t="s">
        <v>335</v>
      </c>
      <c r="AJ927" s="171"/>
      <c r="AK927" s="171"/>
      <c r="AL927" s="171"/>
      <c r="AM927" s="166"/>
      <c r="AN927" s="166"/>
      <c r="AO927" s="166"/>
      <c r="AP927" s="166"/>
      <c r="AQ927" s="166"/>
      <c r="AR927" s="166"/>
      <c r="AS927" s="166"/>
      <c r="AT927" s="166"/>
      <c r="AU927" s="166"/>
      <c r="AV927" s="166"/>
      <c r="AW927" s="166"/>
      <c r="AX927" s="166"/>
      <c r="AY927" s="166"/>
      <c r="AZ927" s="166"/>
      <c r="BA927" s="166"/>
      <c r="BB927" s="166"/>
      <c r="BC927" s="166"/>
      <c r="BD927" s="166"/>
      <c r="BE927" s="166"/>
      <c r="BF927" s="166"/>
      <c r="BG927" s="166"/>
    </row>
    <row r="928" spans="2:59">
      <c r="B928" s="165"/>
      <c r="C928" s="162"/>
      <c r="D928" s="166"/>
      <c r="E928" s="166"/>
      <c r="F928" s="166"/>
      <c r="G928" s="166"/>
      <c r="H928" s="166"/>
      <c r="I928" s="166"/>
      <c r="J928" s="166"/>
      <c r="K928" s="166"/>
      <c r="L928" s="166"/>
      <c r="M928" s="166"/>
      <c r="N928" s="166"/>
      <c r="O928" s="166"/>
      <c r="P928" s="166"/>
      <c r="Q928" s="166"/>
      <c r="R928" s="166"/>
      <c r="S928" s="166"/>
      <c r="T928" s="166"/>
      <c r="U928" s="166"/>
      <c r="V928" s="166"/>
      <c r="W928" s="166"/>
      <c r="X928" s="166"/>
      <c r="Y928" s="166"/>
      <c r="Z928" s="166"/>
      <c r="AA928" s="166"/>
      <c r="AB928" s="166"/>
      <c r="AC928" s="166"/>
      <c r="AD928" s="78"/>
      <c r="AE928" s="166"/>
      <c r="AF928" s="169"/>
      <c r="AG928" s="166"/>
      <c r="AH928" s="166"/>
      <c r="AI928" s="166"/>
      <c r="AJ928" s="166"/>
      <c r="AK928" s="166"/>
      <c r="AL928" s="166"/>
      <c r="AM928" s="166"/>
      <c r="AN928" s="166"/>
      <c r="AO928" s="166"/>
      <c r="AP928" s="166"/>
      <c r="AQ928" s="166"/>
      <c r="AR928" s="166"/>
      <c r="AS928" s="166"/>
      <c r="AT928" s="166"/>
      <c r="AU928" s="166"/>
      <c r="AV928" s="166"/>
      <c r="AW928" s="166"/>
      <c r="AX928" s="166"/>
      <c r="AY928" s="166"/>
      <c r="AZ928" s="166"/>
      <c r="BA928" s="166"/>
      <c r="BB928" s="166"/>
      <c r="BC928" s="166"/>
      <c r="BD928" s="166"/>
      <c r="BE928" s="166"/>
      <c r="BF928" s="166"/>
      <c r="BG928" s="166"/>
    </row>
    <row r="929" spans="2:59" ht="19.5" customHeight="1">
      <c r="B929" s="153"/>
      <c r="C929" s="167" t="s">
        <v>336</v>
      </c>
      <c r="D929" s="167"/>
      <c r="E929" s="164"/>
      <c r="F929" s="78" t="s">
        <v>4377</v>
      </c>
      <c r="G929" s="164"/>
      <c r="H929" s="168"/>
      <c r="I929" s="164"/>
      <c r="J929" s="164"/>
      <c r="K929" s="164"/>
      <c r="L929" s="164"/>
      <c r="M929" s="164"/>
      <c r="N929" s="164"/>
      <c r="O929" s="164"/>
      <c r="P929" s="164"/>
      <c r="Q929" s="164"/>
      <c r="R929" s="164"/>
      <c r="S929" s="164"/>
      <c r="T929" s="164"/>
      <c r="U929" s="164"/>
      <c r="V929" s="164"/>
      <c r="W929" s="164"/>
      <c r="X929" s="164"/>
      <c r="Y929" s="164"/>
      <c r="Z929" s="164"/>
      <c r="AA929" s="164"/>
      <c r="AB929" s="164"/>
      <c r="AC929" s="164"/>
      <c r="AD929" s="164"/>
      <c r="AE929" s="164"/>
      <c r="AF929" s="164"/>
      <c r="AG929" s="164"/>
      <c r="AH929" s="164"/>
      <c r="AI929" s="164"/>
      <c r="AJ929" s="164"/>
      <c r="AK929" s="164"/>
      <c r="AL929" s="164"/>
      <c r="AM929" s="164"/>
      <c r="AN929" s="164"/>
      <c r="AO929" s="164"/>
      <c r="AP929" s="164"/>
      <c r="AQ929" s="164"/>
      <c r="AR929" s="164"/>
      <c r="AS929" s="164"/>
      <c r="AT929" s="164"/>
      <c r="AU929" s="164"/>
      <c r="AV929" s="164"/>
      <c r="AW929" s="164"/>
      <c r="AX929" s="164"/>
      <c r="AY929" s="164"/>
      <c r="AZ929" s="164"/>
      <c r="BA929" s="164"/>
      <c r="BB929" s="164"/>
      <c r="BC929" s="164"/>
      <c r="BD929" s="164"/>
      <c r="BE929" s="164"/>
      <c r="BF929" s="164"/>
      <c r="BG929" s="164"/>
    </row>
    <row r="930" spans="2:59">
      <c r="B930" s="165"/>
      <c r="C930" s="162"/>
      <c r="D930" s="166"/>
      <c r="E930" s="166"/>
      <c r="F930" s="166"/>
      <c r="G930" s="166"/>
      <c r="H930" s="166"/>
      <c r="I930" s="166"/>
      <c r="J930" s="166"/>
      <c r="K930" s="166"/>
      <c r="L930" s="166"/>
      <c r="M930" s="166"/>
      <c r="N930" s="166"/>
      <c r="O930" s="166"/>
      <c r="P930" s="166"/>
      <c r="Q930" s="166"/>
      <c r="R930" s="166"/>
      <c r="S930" s="166"/>
      <c r="T930" s="166"/>
      <c r="U930" s="166"/>
      <c r="V930" s="166"/>
      <c r="W930" s="166"/>
      <c r="X930" s="166"/>
      <c r="Y930" s="166"/>
      <c r="Z930" s="166"/>
      <c r="AA930" s="166"/>
      <c r="AB930" s="166"/>
      <c r="AC930" s="166"/>
      <c r="AD930" s="78"/>
      <c r="AE930" s="166"/>
      <c r="AF930" s="78"/>
      <c r="AG930" s="166"/>
      <c r="AH930" s="169"/>
      <c r="AI930" s="166"/>
      <c r="AJ930" s="166"/>
      <c r="AK930" s="166"/>
      <c r="AL930" s="166"/>
      <c r="AM930" s="166"/>
      <c r="AN930" s="166"/>
      <c r="AO930" s="166"/>
      <c r="AP930" s="166"/>
      <c r="AQ930" s="166"/>
      <c r="AR930" s="166"/>
      <c r="AS930" s="169" t="s">
        <v>330</v>
      </c>
      <c r="AT930" s="166"/>
      <c r="AU930" s="166"/>
      <c r="AV930" s="166"/>
      <c r="AW930" s="166"/>
      <c r="AX930" s="166"/>
      <c r="AY930" s="166"/>
      <c r="AZ930" s="166"/>
      <c r="BA930" s="166"/>
      <c r="BB930" s="166"/>
      <c r="BC930" s="166"/>
      <c r="BD930" s="166"/>
      <c r="BE930" s="166"/>
      <c r="BF930" s="166"/>
      <c r="BG930" s="166"/>
    </row>
    <row r="931" spans="2:59" ht="19.5" customHeight="1">
      <c r="B931" s="165"/>
      <c r="C931" s="162"/>
      <c r="D931" s="78"/>
      <c r="E931" s="170" t="s">
        <v>331</v>
      </c>
      <c r="F931" s="171"/>
      <c r="G931" s="171"/>
      <c r="H931" s="171"/>
      <c r="I931" s="171"/>
      <c r="J931" s="171"/>
      <c r="K931" s="171"/>
      <c r="L931" s="171"/>
      <c r="M931" s="171"/>
      <c r="N931" s="171"/>
      <c r="O931" s="171"/>
      <c r="P931" s="171"/>
      <c r="Q931" s="171"/>
      <c r="R931" s="171"/>
      <c r="S931" s="171"/>
      <c r="T931" s="171"/>
      <c r="U931" s="172" t="s">
        <v>332</v>
      </c>
      <c r="V931" s="171"/>
      <c r="W931" s="173" t="s">
        <v>3154</v>
      </c>
      <c r="X931" s="171"/>
      <c r="Y931" s="171"/>
      <c r="Z931" s="171"/>
      <c r="AA931" s="171"/>
      <c r="AB931" s="171"/>
      <c r="AC931" s="171"/>
      <c r="AD931" s="171"/>
      <c r="AE931" s="171"/>
      <c r="AF931" s="171"/>
      <c r="AG931" s="78"/>
      <c r="AH931" s="171"/>
      <c r="AI931" s="78"/>
      <c r="AJ931" s="171"/>
      <c r="AK931" s="171"/>
      <c r="AL931" s="171"/>
      <c r="AM931" s="166"/>
      <c r="AN931" s="166"/>
      <c r="AO931" s="166"/>
      <c r="AP931" s="166"/>
      <c r="AQ931" s="166"/>
      <c r="AR931" s="171"/>
      <c r="AS931" s="166"/>
      <c r="AT931" s="171" t="s">
        <v>333</v>
      </c>
      <c r="AU931" s="166"/>
      <c r="AV931" s="166"/>
      <c r="AW931" s="166"/>
      <c r="AX931" s="166"/>
      <c r="AY931" s="166"/>
      <c r="AZ931" s="166"/>
      <c r="BA931" s="166"/>
      <c r="BB931" s="166"/>
      <c r="BC931" s="166"/>
      <c r="BD931" s="166"/>
      <c r="BE931" s="166"/>
      <c r="BF931" s="166"/>
      <c r="BG931" s="166"/>
    </row>
    <row r="932" spans="2:59">
      <c r="B932" s="165"/>
      <c r="C932" s="162"/>
      <c r="D932" s="166"/>
      <c r="E932" s="166"/>
      <c r="F932" s="166"/>
      <c r="G932" s="166"/>
      <c r="H932" s="166"/>
      <c r="I932" s="166"/>
      <c r="J932" s="166"/>
      <c r="K932" s="166"/>
      <c r="L932" s="166"/>
      <c r="M932" s="166"/>
      <c r="N932" s="166"/>
      <c r="O932" s="166"/>
      <c r="P932" s="166"/>
      <c r="Q932" s="166"/>
      <c r="R932" s="166"/>
      <c r="S932" s="166"/>
      <c r="T932" s="166"/>
      <c r="U932" s="166"/>
      <c r="V932" s="166"/>
      <c r="W932" s="166"/>
      <c r="X932" s="166"/>
      <c r="Y932" s="166"/>
      <c r="Z932" s="166"/>
      <c r="AA932" s="166"/>
      <c r="AB932" s="166"/>
      <c r="AC932" s="166"/>
      <c r="AD932" s="166"/>
      <c r="AE932" s="166"/>
      <c r="AF932" s="166"/>
      <c r="AG932" s="166"/>
      <c r="AH932" s="166"/>
      <c r="AI932" s="166"/>
      <c r="AJ932" s="166"/>
      <c r="AK932" s="166"/>
      <c r="AL932" s="166"/>
      <c r="AM932" s="166"/>
      <c r="AN932" s="166"/>
      <c r="AO932" s="166"/>
      <c r="AP932" s="166"/>
      <c r="AQ932" s="166"/>
      <c r="AR932" s="166"/>
      <c r="AS932" s="166"/>
      <c r="AT932" s="166"/>
      <c r="AU932" s="166"/>
      <c r="AV932" s="166"/>
      <c r="AW932" s="166"/>
      <c r="AX932" s="166"/>
      <c r="AY932" s="166"/>
      <c r="AZ932" s="166"/>
      <c r="BA932" s="166"/>
      <c r="BB932" s="166"/>
      <c r="BC932" s="166"/>
      <c r="BD932" s="166"/>
      <c r="BE932" s="166"/>
      <c r="BF932" s="166"/>
      <c r="BG932" s="166"/>
    </row>
    <row r="933" spans="2:59">
      <c r="B933" s="165"/>
      <c r="C933" s="162"/>
      <c r="D933" s="166"/>
      <c r="E933" s="166"/>
      <c r="F933" s="166"/>
      <c r="G933" s="166"/>
      <c r="H933" s="166"/>
      <c r="I933" s="166"/>
      <c r="J933" s="166"/>
      <c r="K933" s="166"/>
      <c r="L933" s="166"/>
      <c r="M933" s="166"/>
      <c r="N933" s="166"/>
      <c r="O933" s="166"/>
      <c r="P933" s="166"/>
      <c r="Q933" s="166"/>
      <c r="R933" s="166"/>
      <c r="S933" s="166"/>
      <c r="T933" s="166"/>
      <c r="U933" s="166"/>
      <c r="V933" s="166"/>
      <c r="W933" s="166"/>
      <c r="X933" s="166"/>
      <c r="Y933" s="166"/>
      <c r="Z933" s="166"/>
      <c r="AA933" s="166"/>
      <c r="AB933" s="166"/>
      <c r="AC933" s="166"/>
      <c r="AD933" s="78"/>
      <c r="AE933" s="166"/>
      <c r="AF933" s="78"/>
      <c r="AG933" s="166"/>
      <c r="AH933" s="169" t="s">
        <v>330</v>
      </c>
      <c r="AI933" s="166"/>
      <c r="AJ933" s="166"/>
      <c r="AK933" s="166"/>
      <c r="AL933" s="166"/>
      <c r="AM933" s="166"/>
      <c r="AN933" s="166"/>
      <c r="AO933" s="166"/>
      <c r="AP933" s="166"/>
      <c r="AQ933" s="166"/>
      <c r="AR933" s="166"/>
      <c r="AS933" s="166"/>
      <c r="AT933" s="166"/>
      <c r="AU933" s="166"/>
      <c r="AV933" s="166"/>
      <c r="AW933" s="166"/>
      <c r="AX933" s="166"/>
      <c r="AY933" s="166"/>
      <c r="AZ933" s="166"/>
      <c r="BA933" s="166"/>
      <c r="BB933" s="166"/>
      <c r="BC933" s="166"/>
      <c r="BD933" s="166"/>
      <c r="BE933" s="166"/>
      <c r="BF933" s="166"/>
      <c r="BG933" s="166"/>
    </row>
    <row r="934" spans="2:59" ht="13.5" customHeight="1">
      <c r="B934" s="165"/>
      <c r="C934" s="162"/>
      <c r="D934" s="78"/>
      <c r="E934" s="170" t="s">
        <v>331</v>
      </c>
      <c r="F934" s="171"/>
      <c r="G934" s="171"/>
      <c r="H934" s="171"/>
      <c r="I934" s="171"/>
      <c r="J934" s="171"/>
      <c r="K934" s="171"/>
      <c r="L934" s="171"/>
      <c r="M934" s="171"/>
      <c r="N934" s="171"/>
      <c r="O934" s="171"/>
      <c r="P934" s="171"/>
      <c r="Q934" s="171"/>
      <c r="R934" s="171"/>
      <c r="S934" s="171"/>
      <c r="T934" s="171"/>
      <c r="U934" s="172" t="s">
        <v>332</v>
      </c>
      <c r="V934" s="171"/>
      <c r="W934" s="173" t="s">
        <v>337</v>
      </c>
      <c r="X934" s="171"/>
      <c r="Y934" s="171"/>
      <c r="Z934" s="171"/>
      <c r="AA934" s="171"/>
      <c r="AB934" s="171"/>
      <c r="AC934" s="171"/>
      <c r="AD934" s="171"/>
      <c r="AE934" s="171"/>
      <c r="AF934" s="171"/>
      <c r="AG934" s="78"/>
      <c r="AH934" s="171"/>
      <c r="AI934" s="78"/>
      <c r="AJ934" s="171"/>
      <c r="AK934" s="171" t="s">
        <v>335</v>
      </c>
      <c r="AL934" s="171"/>
      <c r="AM934" s="166"/>
      <c r="AN934" s="166"/>
      <c r="AO934" s="166"/>
      <c r="AP934" s="166"/>
      <c r="AQ934" s="166"/>
      <c r="AR934" s="166"/>
      <c r="AS934" s="166"/>
      <c r="AT934" s="166"/>
      <c r="AU934" s="166"/>
      <c r="AV934" s="166"/>
      <c r="AW934" s="166"/>
      <c r="AX934" s="166"/>
      <c r="AY934" s="166"/>
      <c r="AZ934" s="166"/>
      <c r="BA934" s="166"/>
      <c r="BB934" s="166"/>
      <c r="BC934" s="166"/>
      <c r="BD934" s="166"/>
      <c r="BE934" s="166"/>
      <c r="BF934" s="166"/>
      <c r="BG934" s="166"/>
    </row>
    <row r="935" spans="2:59">
      <c r="B935" s="165"/>
      <c r="C935" s="162"/>
      <c r="D935" s="166"/>
      <c r="E935" s="166"/>
      <c r="F935" s="166"/>
      <c r="G935" s="166"/>
      <c r="H935" s="166"/>
      <c r="I935" s="166"/>
      <c r="J935" s="166"/>
      <c r="K935" s="166"/>
      <c r="L935" s="166"/>
      <c r="M935" s="166"/>
      <c r="N935" s="166"/>
      <c r="O935" s="166"/>
      <c r="P935" s="166"/>
      <c r="Q935" s="166"/>
      <c r="R935" s="166"/>
      <c r="S935" s="166"/>
      <c r="T935" s="166"/>
      <c r="U935" s="166"/>
      <c r="V935" s="166"/>
      <c r="W935" s="166"/>
      <c r="X935" s="166"/>
      <c r="Y935" s="166"/>
      <c r="Z935" s="166"/>
      <c r="AA935" s="166"/>
      <c r="AB935" s="166"/>
      <c r="AC935" s="166"/>
      <c r="AD935" s="166"/>
      <c r="AE935" s="166"/>
      <c r="AF935" s="166"/>
      <c r="AG935" s="166"/>
      <c r="AH935" s="166"/>
      <c r="AI935" s="166"/>
      <c r="AJ935" s="166"/>
      <c r="AK935" s="166"/>
      <c r="AL935" s="166"/>
      <c r="AM935" s="166"/>
      <c r="AN935" s="166"/>
      <c r="AO935" s="166"/>
      <c r="AP935" s="166"/>
      <c r="AQ935" s="166"/>
      <c r="AR935" s="166"/>
      <c r="AS935" s="166"/>
      <c r="AT935" s="166"/>
      <c r="AU935" s="166"/>
      <c r="AV935" s="166"/>
      <c r="AW935" s="166"/>
      <c r="AX935" s="166"/>
      <c r="AY935" s="166"/>
      <c r="AZ935" s="166"/>
      <c r="BA935" s="166"/>
      <c r="BB935" s="166"/>
      <c r="BC935" s="166"/>
      <c r="BD935" s="166"/>
      <c r="BE935" s="166"/>
      <c r="BF935" s="166"/>
      <c r="BG935" s="166"/>
    </row>
    <row r="936" spans="2:59" ht="30" customHeight="1">
      <c r="B936" s="163" t="s">
        <v>3120</v>
      </c>
      <c r="C936" s="161"/>
      <c r="D936" s="2339" t="s">
        <v>4378</v>
      </c>
      <c r="E936" s="2339"/>
      <c r="F936" s="2339"/>
      <c r="G936" s="2339"/>
      <c r="H936" s="2339"/>
      <c r="I936" s="2339"/>
      <c r="J936" s="2339"/>
      <c r="K936" s="2339"/>
      <c r="L936" s="2339"/>
      <c r="M936" s="2339"/>
      <c r="N936" s="2339"/>
      <c r="O936" s="2339"/>
      <c r="P936" s="2339"/>
      <c r="Q936" s="2339"/>
      <c r="R936" s="2339"/>
      <c r="S936" s="2339"/>
      <c r="T936" s="2339"/>
      <c r="U936" s="2339"/>
      <c r="V936" s="2339"/>
      <c r="W936" s="2339"/>
      <c r="X936" s="2339"/>
      <c r="Y936" s="2339"/>
      <c r="Z936" s="2339"/>
      <c r="AA936" s="2339"/>
      <c r="AB936" s="2339"/>
      <c r="AC936" s="2339"/>
      <c r="AD936" s="2339"/>
      <c r="AE936" s="2339"/>
      <c r="AF936" s="2339"/>
      <c r="AG936" s="2339"/>
      <c r="AH936" s="2339"/>
      <c r="AI936" s="2339"/>
      <c r="AJ936" s="2339"/>
      <c r="AK936" s="2339"/>
      <c r="AL936" s="2339"/>
      <c r="AM936" s="2339"/>
      <c r="AN936" s="2339"/>
      <c r="AO936" s="2339"/>
      <c r="AP936" s="2339"/>
      <c r="AQ936" s="2339"/>
      <c r="AR936" s="2339"/>
      <c r="AS936" s="2339"/>
      <c r="AT936" s="2339"/>
      <c r="AU936" s="2339"/>
      <c r="AV936" s="2339"/>
      <c r="AW936" s="2339"/>
      <c r="AX936" s="2339"/>
      <c r="AY936" s="2339"/>
      <c r="AZ936" s="2339"/>
      <c r="BA936" s="2339"/>
      <c r="BB936" s="2339"/>
      <c r="BC936" s="2339"/>
      <c r="BD936" s="2339"/>
      <c r="BE936" s="2339"/>
      <c r="BF936" s="2339"/>
      <c r="BG936" s="2339"/>
    </row>
    <row r="937" spans="2:59" ht="66" customHeight="1">
      <c r="B937" s="163" t="s">
        <v>338</v>
      </c>
      <c r="C937" s="161"/>
      <c r="D937" s="2339" t="s">
        <v>4379</v>
      </c>
      <c r="E937" s="2339"/>
      <c r="F937" s="2339"/>
      <c r="G937" s="2339"/>
      <c r="H937" s="2339"/>
      <c r="I937" s="2339"/>
      <c r="J937" s="2339"/>
      <c r="K937" s="2339"/>
      <c r="L937" s="2339"/>
      <c r="M937" s="2339"/>
      <c r="N937" s="2339"/>
      <c r="O937" s="2339"/>
      <c r="P937" s="2339"/>
      <c r="Q937" s="2339"/>
      <c r="R937" s="2339"/>
      <c r="S937" s="2339"/>
      <c r="T937" s="2339"/>
      <c r="U937" s="2339"/>
      <c r="V937" s="2339"/>
      <c r="W937" s="2339"/>
      <c r="X937" s="2339"/>
      <c r="Y937" s="2339"/>
      <c r="Z937" s="2339"/>
      <c r="AA937" s="2339"/>
      <c r="AB937" s="2339"/>
      <c r="AC937" s="2339"/>
      <c r="AD937" s="2339"/>
      <c r="AE937" s="2339"/>
      <c r="AF937" s="2339"/>
      <c r="AG937" s="2339"/>
      <c r="AH937" s="2339"/>
      <c r="AI937" s="2339"/>
      <c r="AJ937" s="2339"/>
      <c r="AK937" s="2339"/>
      <c r="AL937" s="2339"/>
      <c r="AM937" s="2339"/>
      <c r="AN937" s="2339"/>
      <c r="AO937" s="2339"/>
      <c r="AP937" s="2339"/>
      <c r="AQ937" s="2339"/>
      <c r="AR937" s="2339"/>
      <c r="AS937" s="2339"/>
      <c r="AT937" s="2339"/>
      <c r="AU937" s="2339"/>
      <c r="AV937" s="2339"/>
      <c r="AW937" s="2339"/>
      <c r="AX937" s="2339"/>
      <c r="AY937" s="2339"/>
      <c r="AZ937" s="2339"/>
      <c r="BA937" s="2339"/>
      <c r="BB937" s="2339"/>
      <c r="BC937" s="2339"/>
      <c r="BD937" s="2339"/>
      <c r="BE937" s="2339"/>
      <c r="BF937" s="2339"/>
      <c r="BG937" s="2339"/>
    </row>
    <row r="938" spans="2:59" ht="42" customHeight="1">
      <c r="B938" s="163" t="s">
        <v>339</v>
      </c>
      <c r="C938" s="161"/>
      <c r="D938" s="2358" t="s">
        <v>4380</v>
      </c>
      <c r="E938" s="2358"/>
      <c r="F938" s="2358"/>
      <c r="G938" s="2358"/>
      <c r="H938" s="2358"/>
      <c r="I938" s="2358"/>
      <c r="J938" s="2358"/>
      <c r="K938" s="2358"/>
      <c r="L938" s="2358"/>
      <c r="M938" s="2358"/>
      <c r="N938" s="2358"/>
      <c r="O938" s="2358"/>
      <c r="P938" s="2358"/>
      <c r="Q938" s="2358"/>
      <c r="R938" s="2358"/>
      <c r="S938" s="2358"/>
      <c r="T938" s="2358"/>
      <c r="U938" s="2358"/>
      <c r="V938" s="2358"/>
      <c r="W938" s="2358"/>
      <c r="X938" s="2358"/>
      <c r="Y938" s="2358"/>
      <c r="Z938" s="2358"/>
      <c r="AA938" s="2358"/>
      <c r="AB938" s="2358"/>
      <c r="AC938" s="2358"/>
      <c r="AD938" s="2358"/>
      <c r="AE938" s="2358"/>
      <c r="AF938" s="2358"/>
      <c r="AG938" s="2358"/>
      <c r="AH938" s="2358"/>
      <c r="AI938" s="2358"/>
      <c r="AJ938" s="2358"/>
      <c r="AK938" s="2358"/>
      <c r="AL938" s="2358"/>
      <c r="AM938" s="2358"/>
      <c r="AN938" s="2358"/>
      <c r="AO938" s="2358"/>
      <c r="AP938" s="2358"/>
      <c r="AQ938" s="2358"/>
      <c r="AR938" s="2358"/>
      <c r="AS938" s="2358"/>
      <c r="AT938" s="2358"/>
      <c r="AU938" s="2358"/>
      <c r="AV938" s="2358"/>
      <c r="AW938" s="2358"/>
      <c r="AX938" s="2358"/>
      <c r="AY938" s="2358"/>
      <c r="AZ938" s="2358"/>
      <c r="BA938" s="2358"/>
      <c r="BB938" s="2358"/>
      <c r="BC938" s="2358"/>
      <c r="BD938" s="2358"/>
      <c r="BE938" s="2358"/>
      <c r="BF938" s="2358"/>
      <c r="BG938" s="2358"/>
    </row>
    <row r="939" spans="2:59" ht="30" customHeight="1">
      <c r="B939" s="163" t="s">
        <v>340</v>
      </c>
      <c r="C939" s="161"/>
      <c r="D939" s="2339" t="s">
        <v>3155</v>
      </c>
      <c r="E939" s="2339"/>
      <c r="F939" s="2339"/>
      <c r="G939" s="2339"/>
      <c r="H939" s="2339"/>
      <c r="I939" s="2339"/>
      <c r="J939" s="2339"/>
      <c r="K939" s="2339"/>
      <c r="L939" s="2339"/>
      <c r="M939" s="2339"/>
      <c r="N939" s="2339"/>
      <c r="O939" s="2339"/>
      <c r="P939" s="2339"/>
      <c r="Q939" s="2339"/>
      <c r="R939" s="2339"/>
      <c r="S939" s="2339"/>
      <c r="T939" s="2339"/>
      <c r="U939" s="2339"/>
      <c r="V939" s="2339"/>
      <c r="W939" s="2339"/>
      <c r="X939" s="2339"/>
      <c r="Y939" s="2339"/>
      <c r="Z939" s="2339"/>
      <c r="AA939" s="2339"/>
      <c r="AB939" s="2339"/>
      <c r="AC939" s="2339"/>
      <c r="AD939" s="2339"/>
      <c r="AE939" s="2339"/>
      <c r="AF939" s="2339"/>
      <c r="AG939" s="2339"/>
      <c r="AH939" s="2339"/>
      <c r="AI939" s="2339"/>
      <c r="AJ939" s="2339"/>
      <c r="AK939" s="2339"/>
      <c r="AL939" s="2339"/>
      <c r="AM939" s="2339"/>
      <c r="AN939" s="2339"/>
      <c r="AO939" s="2339"/>
      <c r="AP939" s="2339"/>
      <c r="AQ939" s="2339"/>
      <c r="AR939" s="2339"/>
      <c r="AS939" s="2339"/>
      <c r="AT939" s="2339"/>
      <c r="AU939" s="2339"/>
      <c r="AV939" s="2339"/>
      <c r="AW939" s="2339"/>
      <c r="AX939" s="2339"/>
      <c r="AY939" s="2339"/>
      <c r="AZ939" s="2339"/>
      <c r="BA939" s="2339"/>
      <c r="BB939" s="2339"/>
      <c r="BC939" s="2339"/>
      <c r="BD939" s="2339"/>
      <c r="BE939" s="2339"/>
      <c r="BF939" s="2339"/>
      <c r="BG939" s="2339"/>
    </row>
    <row r="940" spans="2:59" ht="108" customHeight="1">
      <c r="B940" s="163" t="s">
        <v>341</v>
      </c>
      <c r="C940" s="161"/>
      <c r="D940" s="2339" t="s">
        <v>4381</v>
      </c>
      <c r="E940" s="2339"/>
      <c r="F940" s="2339"/>
      <c r="G940" s="2339"/>
      <c r="H940" s="2339"/>
      <c r="I940" s="2339"/>
      <c r="J940" s="2339"/>
      <c r="K940" s="2339"/>
      <c r="L940" s="2339"/>
      <c r="M940" s="2339"/>
      <c r="N940" s="2339"/>
      <c r="O940" s="2339"/>
      <c r="P940" s="2339"/>
      <c r="Q940" s="2339"/>
      <c r="R940" s="2339"/>
      <c r="S940" s="2339"/>
      <c r="T940" s="2339"/>
      <c r="U940" s="2339"/>
      <c r="V940" s="2339"/>
      <c r="W940" s="2339"/>
      <c r="X940" s="2339"/>
      <c r="Y940" s="2339"/>
      <c r="Z940" s="2339"/>
      <c r="AA940" s="2339"/>
      <c r="AB940" s="2339"/>
      <c r="AC940" s="2339"/>
      <c r="AD940" s="2339"/>
      <c r="AE940" s="2339"/>
      <c r="AF940" s="2339"/>
      <c r="AG940" s="2339"/>
      <c r="AH940" s="2339"/>
      <c r="AI940" s="2339"/>
      <c r="AJ940" s="2339"/>
      <c r="AK940" s="2339"/>
      <c r="AL940" s="2339"/>
      <c r="AM940" s="2339"/>
      <c r="AN940" s="2339"/>
      <c r="AO940" s="2339"/>
      <c r="AP940" s="2339"/>
      <c r="AQ940" s="2339"/>
      <c r="AR940" s="2339"/>
      <c r="AS940" s="2339"/>
      <c r="AT940" s="2339"/>
      <c r="AU940" s="2339"/>
      <c r="AV940" s="2339"/>
      <c r="AW940" s="2339"/>
      <c r="AX940" s="2339"/>
      <c r="AY940" s="2339"/>
      <c r="AZ940" s="2339"/>
      <c r="BA940" s="2339"/>
      <c r="BB940" s="2339"/>
      <c r="BC940" s="2339"/>
      <c r="BD940" s="2339"/>
      <c r="BE940" s="2339"/>
      <c r="BF940" s="2339"/>
      <c r="BG940" s="2339"/>
    </row>
    <row r="941" spans="2:59" ht="55.5" customHeight="1">
      <c r="B941" s="163" t="s">
        <v>342</v>
      </c>
      <c r="C941" s="261" t="s">
        <v>4382</v>
      </c>
      <c r="D941" s="2339" t="s">
        <v>4383</v>
      </c>
      <c r="E941" s="2339"/>
      <c r="F941" s="2339"/>
      <c r="G941" s="2339"/>
      <c r="H941" s="2339"/>
      <c r="I941" s="2339"/>
      <c r="J941" s="2339"/>
      <c r="K941" s="2339"/>
      <c r="L941" s="2339"/>
      <c r="M941" s="2339"/>
      <c r="N941" s="2339"/>
      <c r="O941" s="2339"/>
      <c r="P941" s="2339"/>
      <c r="Q941" s="2339"/>
      <c r="R941" s="2339"/>
      <c r="S941" s="2339"/>
      <c r="T941" s="2339"/>
      <c r="U941" s="2339"/>
      <c r="V941" s="2339"/>
      <c r="W941" s="2339"/>
      <c r="X941" s="2339"/>
      <c r="Y941" s="2339"/>
      <c r="Z941" s="2339"/>
      <c r="AA941" s="2339"/>
      <c r="AB941" s="2339"/>
      <c r="AC941" s="2339"/>
      <c r="AD941" s="2339"/>
      <c r="AE941" s="2339"/>
      <c r="AF941" s="2339"/>
      <c r="AG941" s="2339"/>
      <c r="AH941" s="2339"/>
      <c r="AI941" s="2339"/>
      <c r="AJ941" s="2339"/>
      <c r="AK941" s="2339"/>
      <c r="AL941" s="2339"/>
      <c r="AM941" s="2339"/>
      <c r="AN941" s="2339"/>
      <c r="AO941" s="2339"/>
      <c r="AP941" s="2339"/>
      <c r="AQ941" s="2339"/>
      <c r="AR941" s="2339"/>
      <c r="AS941" s="2339"/>
      <c r="AT941" s="2339"/>
      <c r="AU941" s="2339"/>
      <c r="AV941" s="2339"/>
      <c r="AW941" s="2339"/>
      <c r="AX941" s="2339"/>
      <c r="AY941" s="2339"/>
      <c r="AZ941" s="2339"/>
      <c r="BA941" s="2339"/>
      <c r="BB941" s="2339"/>
      <c r="BC941" s="2339"/>
      <c r="BD941" s="2339"/>
      <c r="BE941" s="2339"/>
      <c r="BF941" s="2339"/>
      <c r="BG941" s="2339"/>
    </row>
    <row r="942" spans="2:59" ht="42" customHeight="1">
      <c r="B942" s="163" t="s">
        <v>342</v>
      </c>
      <c r="C942" s="161"/>
      <c r="D942" s="2339" t="s">
        <v>4384</v>
      </c>
      <c r="E942" s="2339"/>
      <c r="F942" s="2339"/>
      <c r="G942" s="2339"/>
      <c r="H942" s="2339"/>
      <c r="I942" s="2339"/>
      <c r="J942" s="2339"/>
      <c r="K942" s="2339"/>
      <c r="L942" s="2339"/>
      <c r="M942" s="2339"/>
      <c r="N942" s="2339"/>
      <c r="O942" s="2339"/>
      <c r="P942" s="2339"/>
      <c r="Q942" s="2339"/>
      <c r="R942" s="2339"/>
      <c r="S942" s="2339"/>
      <c r="T942" s="2339"/>
      <c r="U942" s="2339"/>
      <c r="V942" s="2339"/>
      <c r="W942" s="2339"/>
      <c r="X942" s="2339"/>
      <c r="Y942" s="2339"/>
      <c r="Z942" s="2339"/>
      <c r="AA942" s="2339"/>
      <c r="AB942" s="2339"/>
      <c r="AC942" s="2339"/>
      <c r="AD942" s="2339"/>
      <c r="AE942" s="2339"/>
      <c r="AF942" s="2339"/>
      <c r="AG942" s="2339"/>
      <c r="AH942" s="2339"/>
      <c r="AI942" s="2339"/>
      <c r="AJ942" s="2339"/>
      <c r="AK942" s="2339"/>
      <c r="AL942" s="2339"/>
      <c r="AM942" s="2339"/>
      <c r="AN942" s="2339"/>
      <c r="AO942" s="2339"/>
      <c r="AP942" s="2339"/>
      <c r="AQ942" s="2339"/>
      <c r="AR942" s="2339"/>
      <c r="AS942" s="2339"/>
      <c r="AT942" s="2339"/>
      <c r="AU942" s="2339"/>
      <c r="AV942" s="2339"/>
      <c r="AW942" s="2339"/>
      <c r="AX942" s="2339"/>
      <c r="AY942" s="2339"/>
      <c r="AZ942" s="2339"/>
      <c r="BA942" s="2339"/>
      <c r="BB942" s="2339"/>
      <c r="BC942" s="2339"/>
      <c r="BD942" s="2339"/>
      <c r="BE942" s="2339"/>
      <c r="BF942" s="2339"/>
      <c r="BG942" s="2339"/>
    </row>
    <row r="943" spans="2:59" ht="54" customHeight="1">
      <c r="B943" s="163" t="s">
        <v>343</v>
      </c>
      <c r="C943" s="161"/>
      <c r="D943" s="2339" t="s">
        <v>4385</v>
      </c>
      <c r="E943" s="2339"/>
      <c r="F943" s="2339"/>
      <c r="G943" s="2339"/>
      <c r="H943" s="2339"/>
      <c r="I943" s="2339"/>
      <c r="J943" s="2339"/>
      <c r="K943" s="2339"/>
      <c r="L943" s="2339"/>
      <c r="M943" s="2339"/>
      <c r="N943" s="2339"/>
      <c r="O943" s="2339"/>
      <c r="P943" s="2339"/>
      <c r="Q943" s="2339"/>
      <c r="R943" s="2339"/>
      <c r="S943" s="2339"/>
      <c r="T943" s="2339"/>
      <c r="U943" s="2339"/>
      <c r="V943" s="2339"/>
      <c r="W943" s="2339"/>
      <c r="X943" s="2339"/>
      <c r="Y943" s="2339"/>
      <c r="Z943" s="2339"/>
      <c r="AA943" s="2339"/>
      <c r="AB943" s="2339"/>
      <c r="AC943" s="2339"/>
      <c r="AD943" s="2339"/>
      <c r="AE943" s="2339"/>
      <c r="AF943" s="2339"/>
      <c r="AG943" s="2339"/>
      <c r="AH943" s="2339"/>
      <c r="AI943" s="2339"/>
      <c r="AJ943" s="2339"/>
      <c r="AK943" s="2339"/>
      <c r="AL943" s="2339"/>
      <c r="AM943" s="2339"/>
      <c r="AN943" s="2339"/>
      <c r="AO943" s="2339"/>
      <c r="AP943" s="2339"/>
      <c r="AQ943" s="2339"/>
      <c r="AR943" s="2339"/>
      <c r="AS943" s="2339"/>
      <c r="AT943" s="2339"/>
      <c r="AU943" s="2339"/>
      <c r="AV943" s="2339"/>
      <c r="AW943" s="2339"/>
      <c r="AX943" s="2339"/>
      <c r="AY943" s="2339"/>
      <c r="AZ943" s="2339"/>
      <c r="BA943" s="2339"/>
      <c r="BB943" s="2339"/>
      <c r="BC943" s="2339"/>
      <c r="BD943" s="2339"/>
      <c r="BE943" s="2339"/>
      <c r="BF943" s="2339"/>
      <c r="BG943" s="2339"/>
    </row>
    <row r="944" spans="2:59" ht="42" customHeight="1">
      <c r="B944" s="163" t="s">
        <v>344</v>
      </c>
      <c r="C944" s="161"/>
      <c r="D944" s="2339" t="s">
        <v>4386</v>
      </c>
      <c r="E944" s="2339"/>
      <c r="F944" s="2339"/>
      <c r="G944" s="2339"/>
      <c r="H944" s="2339"/>
      <c r="I944" s="2339"/>
      <c r="J944" s="2339"/>
      <c r="K944" s="2339"/>
      <c r="L944" s="2339"/>
      <c r="M944" s="2339"/>
      <c r="N944" s="2339"/>
      <c r="O944" s="2339"/>
      <c r="P944" s="2339"/>
      <c r="Q944" s="2339"/>
      <c r="R944" s="2339"/>
      <c r="S944" s="2339"/>
      <c r="T944" s="2339"/>
      <c r="U944" s="2339"/>
      <c r="V944" s="2339"/>
      <c r="W944" s="2339"/>
      <c r="X944" s="2339"/>
      <c r="Y944" s="2339"/>
      <c r="Z944" s="2339"/>
      <c r="AA944" s="2339"/>
      <c r="AB944" s="2339"/>
      <c r="AC944" s="2339"/>
      <c r="AD944" s="2339"/>
      <c r="AE944" s="2339"/>
      <c r="AF944" s="2339"/>
      <c r="AG944" s="2339"/>
      <c r="AH944" s="2339"/>
      <c r="AI944" s="2339"/>
      <c r="AJ944" s="2339"/>
      <c r="AK944" s="2339"/>
      <c r="AL944" s="2339"/>
      <c r="AM944" s="2339"/>
      <c r="AN944" s="2339"/>
      <c r="AO944" s="2339"/>
      <c r="AP944" s="2339"/>
      <c r="AQ944" s="2339"/>
      <c r="AR944" s="2339"/>
      <c r="AS944" s="2339"/>
      <c r="AT944" s="2339"/>
      <c r="AU944" s="2339"/>
      <c r="AV944" s="2339"/>
      <c r="AW944" s="2339"/>
      <c r="AX944" s="2339"/>
      <c r="AY944" s="2339"/>
      <c r="AZ944" s="2339"/>
      <c r="BA944" s="2339"/>
      <c r="BB944" s="2339"/>
      <c r="BC944" s="2339"/>
      <c r="BD944" s="2339"/>
      <c r="BE944" s="2339"/>
      <c r="BF944" s="2339"/>
      <c r="BG944" s="2339"/>
    </row>
    <row r="945" spans="2:59" ht="42" customHeight="1">
      <c r="B945" s="163" t="s">
        <v>345</v>
      </c>
      <c r="C945" s="161"/>
      <c r="D945" s="2339" t="s">
        <v>3123</v>
      </c>
      <c r="E945" s="2339"/>
      <c r="F945" s="2339"/>
      <c r="G945" s="2339"/>
      <c r="H945" s="2339"/>
      <c r="I945" s="2339"/>
      <c r="J945" s="2339"/>
      <c r="K945" s="2339"/>
      <c r="L945" s="2339"/>
      <c r="M945" s="2339"/>
      <c r="N945" s="2339"/>
      <c r="O945" s="2339"/>
      <c r="P945" s="2339"/>
      <c r="Q945" s="2339"/>
      <c r="R945" s="2339"/>
      <c r="S945" s="2339"/>
      <c r="T945" s="2339"/>
      <c r="U945" s="2339"/>
      <c r="V945" s="2339"/>
      <c r="W945" s="2339"/>
      <c r="X945" s="2339"/>
      <c r="Y945" s="2339"/>
      <c r="Z945" s="2339"/>
      <c r="AA945" s="2339"/>
      <c r="AB945" s="2339"/>
      <c r="AC945" s="2339"/>
      <c r="AD945" s="2339"/>
      <c r="AE945" s="2339"/>
      <c r="AF945" s="2339"/>
      <c r="AG945" s="2339"/>
      <c r="AH945" s="2339"/>
      <c r="AI945" s="2339"/>
      <c r="AJ945" s="2339"/>
      <c r="AK945" s="2339"/>
      <c r="AL945" s="2339"/>
      <c r="AM945" s="2339"/>
      <c r="AN945" s="2339"/>
      <c r="AO945" s="2339"/>
      <c r="AP945" s="2339"/>
      <c r="AQ945" s="2339"/>
      <c r="AR945" s="2339"/>
      <c r="AS945" s="2339"/>
      <c r="AT945" s="2339"/>
      <c r="AU945" s="2339"/>
      <c r="AV945" s="2339"/>
      <c r="AW945" s="2339"/>
      <c r="AX945" s="2339"/>
      <c r="AY945" s="2339"/>
      <c r="AZ945" s="2339"/>
      <c r="BA945" s="2339"/>
      <c r="BB945" s="2339"/>
      <c r="BC945" s="2339"/>
      <c r="BD945" s="2339"/>
      <c r="BE945" s="2339"/>
      <c r="BF945" s="2339"/>
      <c r="BG945" s="2339"/>
    </row>
    <row r="946" spans="2:59" ht="54" customHeight="1">
      <c r="B946" s="163" t="s">
        <v>346</v>
      </c>
      <c r="C946" s="161"/>
      <c r="D946" s="2339" t="s">
        <v>3156</v>
      </c>
      <c r="E946" s="2339"/>
      <c r="F946" s="2339"/>
      <c r="G946" s="2339"/>
      <c r="H946" s="2339"/>
      <c r="I946" s="2339"/>
      <c r="J946" s="2339"/>
      <c r="K946" s="2339"/>
      <c r="L946" s="2339"/>
      <c r="M946" s="2339"/>
      <c r="N946" s="2339"/>
      <c r="O946" s="2339"/>
      <c r="P946" s="2339"/>
      <c r="Q946" s="2339"/>
      <c r="R946" s="2339"/>
      <c r="S946" s="2339"/>
      <c r="T946" s="2339"/>
      <c r="U946" s="2339"/>
      <c r="V946" s="2339"/>
      <c r="W946" s="2339"/>
      <c r="X946" s="2339"/>
      <c r="Y946" s="2339"/>
      <c r="Z946" s="2339"/>
      <c r="AA946" s="2339"/>
      <c r="AB946" s="2339"/>
      <c r="AC946" s="2339"/>
      <c r="AD946" s="2339"/>
      <c r="AE946" s="2339"/>
      <c r="AF946" s="2339"/>
      <c r="AG946" s="2339"/>
      <c r="AH946" s="2339"/>
      <c r="AI946" s="2339"/>
      <c r="AJ946" s="2339"/>
      <c r="AK946" s="2339"/>
      <c r="AL946" s="2339"/>
      <c r="AM946" s="2339"/>
      <c r="AN946" s="2339"/>
      <c r="AO946" s="2339"/>
      <c r="AP946" s="2339"/>
      <c r="AQ946" s="2339"/>
      <c r="AR946" s="2339"/>
      <c r="AS946" s="2339"/>
      <c r="AT946" s="2339"/>
      <c r="AU946" s="2339"/>
      <c r="AV946" s="2339"/>
      <c r="AW946" s="2339"/>
      <c r="AX946" s="2339"/>
      <c r="AY946" s="2339"/>
      <c r="AZ946" s="2339"/>
      <c r="BA946" s="2339"/>
      <c r="BB946" s="2339"/>
      <c r="BC946" s="2339"/>
      <c r="BD946" s="2339"/>
      <c r="BE946" s="2339"/>
      <c r="BF946" s="2339"/>
      <c r="BG946" s="2339"/>
    </row>
    <row r="947" spans="2:59" ht="51" customHeight="1">
      <c r="B947" s="163" t="s">
        <v>3121</v>
      </c>
      <c r="C947" s="161"/>
      <c r="D947" s="2339" t="s">
        <v>4387</v>
      </c>
      <c r="E947" s="2339"/>
      <c r="F947" s="2339"/>
      <c r="G947" s="2339"/>
      <c r="H947" s="2339"/>
      <c r="I947" s="2339"/>
      <c r="J947" s="2339"/>
      <c r="K947" s="2339"/>
      <c r="L947" s="2339"/>
      <c r="M947" s="2339"/>
      <c r="N947" s="2339"/>
      <c r="O947" s="2339"/>
      <c r="P947" s="2339"/>
      <c r="Q947" s="2339"/>
      <c r="R947" s="2339"/>
      <c r="S947" s="2339"/>
      <c r="T947" s="2339"/>
      <c r="U947" s="2339"/>
      <c r="V947" s="2339"/>
      <c r="W947" s="2339"/>
      <c r="X947" s="2339"/>
      <c r="Y947" s="2339"/>
      <c r="Z947" s="2339"/>
      <c r="AA947" s="2339"/>
      <c r="AB947" s="2339"/>
      <c r="AC947" s="2339"/>
      <c r="AD947" s="2339"/>
      <c r="AE947" s="2339"/>
      <c r="AF947" s="2339"/>
      <c r="AG947" s="2339"/>
      <c r="AH947" s="2339"/>
      <c r="AI947" s="2339"/>
      <c r="AJ947" s="2339"/>
      <c r="AK947" s="2339"/>
      <c r="AL947" s="2339"/>
      <c r="AM947" s="2339"/>
      <c r="AN947" s="2339"/>
      <c r="AO947" s="2339"/>
      <c r="AP947" s="2339"/>
      <c r="AQ947" s="2339"/>
      <c r="AR947" s="2339"/>
      <c r="AS947" s="2339"/>
      <c r="AT947" s="2339"/>
      <c r="AU947" s="2339"/>
      <c r="AV947" s="2339"/>
      <c r="AW947" s="2339"/>
      <c r="AX947" s="2339"/>
      <c r="AY947" s="2339"/>
      <c r="AZ947" s="2339"/>
      <c r="BA947" s="2339"/>
      <c r="BB947" s="2339"/>
      <c r="BC947" s="2339"/>
      <c r="BD947" s="2339"/>
      <c r="BE947" s="2339"/>
      <c r="BF947" s="2339"/>
      <c r="BG947" s="2339"/>
    </row>
    <row r="948" spans="2:59" ht="36" customHeight="1">
      <c r="B948" s="163" t="s">
        <v>3157</v>
      </c>
      <c r="C948" s="161"/>
      <c r="D948" s="2339" t="s">
        <v>4388</v>
      </c>
      <c r="E948" s="2339"/>
      <c r="F948" s="2339"/>
      <c r="G948" s="2339"/>
      <c r="H948" s="2339"/>
      <c r="I948" s="2339"/>
      <c r="J948" s="2339"/>
      <c r="K948" s="2339"/>
      <c r="L948" s="2339"/>
      <c r="M948" s="2339"/>
      <c r="N948" s="2339"/>
      <c r="O948" s="2339"/>
      <c r="P948" s="2339"/>
      <c r="Q948" s="2339"/>
      <c r="R948" s="2339"/>
      <c r="S948" s="2339"/>
      <c r="T948" s="2339"/>
      <c r="U948" s="2339"/>
      <c r="V948" s="2339"/>
      <c r="W948" s="2339"/>
      <c r="X948" s="2339"/>
      <c r="Y948" s="2339"/>
      <c r="Z948" s="2339"/>
      <c r="AA948" s="2339"/>
      <c r="AB948" s="2339"/>
      <c r="AC948" s="2339"/>
      <c r="AD948" s="2339"/>
      <c r="AE948" s="2339"/>
      <c r="AF948" s="2339"/>
      <c r="AG948" s="2339"/>
      <c r="AH948" s="2339"/>
      <c r="AI948" s="2339"/>
      <c r="AJ948" s="2339"/>
      <c r="AK948" s="2339"/>
      <c r="AL948" s="2339"/>
      <c r="AM948" s="2339"/>
      <c r="AN948" s="2339"/>
      <c r="AO948" s="2339"/>
      <c r="AP948" s="2339"/>
      <c r="AQ948" s="2339"/>
      <c r="AR948" s="2339"/>
      <c r="AS948" s="2339"/>
      <c r="AT948" s="2339"/>
      <c r="AU948" s="2339"/>
      <c r="AV948" s="2339"/>
      <c r="AW948" s="2339"/>
      <c r="AX948" s="2339"/>
      <c r="AY948" s="2339"/>
      <c r="AZ948" s="2339"/>
      <c r="BA948" s="2339"/>
      <c r="BB948" s="2339"/>
      <c r="BC948" s="2339"/>
      <c r="BD948" s="2339"/>
      <c r="BE948" s="2339"/>
      <c r="BF948" s="2339"/>
      <c r="BG948" s="2339"/>
    </row>
    <row r="949" spans="2:59">
      <c r="B949" s="609"/>
    </row>
    <row r="950" spans="2:59">
      <c r="B950" s="609"/>
    </row>
    <row r="951" spans="2:59">
      <c r="B951" s="609"/>
    </row>
    <row r="952" spans="2:59">
      <c r="B952" s="609"/>
    </row>
    <row r="953" spans="2:59">
      <c r="B953" s="609"/>
    </row>
    <row r="954" spans="2:59">
      <c r="B954" s="609"/>
    </row>
    <row r="955" spans="2:59">
      <c r="B955" s="609"/>
    </row>
    <row r="956" spans="2:59">
      <c r="B956" s="609"/>
    </row>
    <row r="957" spans="2:59">
      <c r="B957" s="609"/>
    </row>
    <row r="958" spans="2:59">
      <c r="B958" s="609"/>
    </row>
    <row r="959" spans="2:59">
      <c r="B959" s="609"/>
    </row>
    <row r="960" spans="2:59">
      <c r="B960" s="609"/>
    </row>
    <row r="961" spans="2:2">
      <c r="B961" s="609"/>
    </row>
    <row r="962" spans="2:2">
      <c r="B962" s="609"/>
    </row>
    <row r="963" spans="2:2">
      <c r="B963" s="609"/>
    </row>
    <row r="964" spans="2:2">
      <c r="B964" s="609"/>
    </row>
    <row r="965" spans="2:2">
      <c r="B965" s="609"/>
    </row>
    <row r="966" spans="2:2">
      <c r="B966" s="609"/>
    </row>
    <row r="967" spans="2:2">
      <c r="B967" s="609"/>
    </row>
    <row r="968" spans="2:2">
      <c r="B968" s="609"/>
    </row>
    <row r="969" spans="2:2">
      <c r="B969" s="609"/>
    </row>
    <row r="970" spans="2:2">
      <c r="B970" s="609"/>
    </row>
    <row r="971" spans="2:2">
      <c r="B971" s="609"/>
    </row>
    <row r="972" spans="2:2">
      <c r="B972" s="609"/>
    </row>
    <row r="973" spans="2:2">
      <c r="B973" s="609"/>
    </row>
    <row r="974" spans="2:2">
      <c r="B974" s="609"/>
    </row>
    <row r="975" spans="2:2">
      <c r="B975" s="609"/>
    </row>
    <row r="976" spans="2:2">
      <c r="B976" s="609"/>
    </row>
    <row r="977" spans="2:2">
      <c r="B977" s="609"/>
    </row>
    <row r="978" spans="2:2">
      <c r="B978" s="609"/>
    </row>
    <row r="979" spans="2:2">
      <c r="B979" s="609"/>
    </row>
    <row r="980" spans="2:2">
      <c r="B980" s="609"/>
    </row>
    <row r="981" spans="2:2">
      <c r="B981" s="609"/>
    </row>
    <row r="982" spans="2:2">
      <c r="B982" s="609"/>
    </row>
    <row r="1705" spans="10:10">
      <c r="J1705" s="155" t="b">
        <v>1</v>
      </c>
    </row>
  </sheetData>
  <sheetProtection algorithmName="SHA-512" hashValue="I1S9iHvA1KRJ9EBzYm106FqGr8lEx9z0Izh9YEZarGbROdCRzpAD1ERJnvL4bJv5aUcXzNGSdGclcC5IGxzpoQ==" saltValue="0Kjfyqgegq1sG/IeenEwOw==" spinCount="100000" sheet="1" objects="1" scenarios="1"/>
  <dataConsolidate/>
  <mergeCells count="1411">
    <mergeCell ref="U791:AJ791"/>
    <mergeCell ref="AM791:BB791"/>
    <mergeCell ref="C792:N792"/>
    <mergeCell ref="U792:AJ792"/>
    <mergeCell ref="AM792:BB792"/>
    <mergeCell ref="C757:N757"/>
    <mergeCell ref="U757:AJ757"/>
    <mergeCell ref="AM757:BB757"/>
    <mergeCell ref="C783:N783"/>
    <mergeCell ref="U783:AJ783"/>
    <mergeCell ref="AM783:BB783"/>
    <mergeCell ref="C784:N784"/>
    <mergeCell ref="U784:AJ784"/>
    <mergeCell ref="AM784:BB784"/>
    <mergeCell ref="C785:N785"/>
    <mergeCell ref="U785:AJ785"/>
    <mergeCell ref="AM785:BB785"/>
    <mergeCell ref="C786:N786"/>
    <mergeCell ref="U786:AJ786"/>
    <mergeCell ref="AM786:BB786"/>
    <mergeCell ref="C787:N787"/>
    <mergeCell ref="U787:AJ787"/>
    <mergeCell ref="AM787:BB787"/>
    <mergeCell ref="U774:AJ774"/>
    <mergeCell ref="AM774:BB774"/>
    <mergeCell ref="C769:N769"/>
    <mergeCell ref="U769:AJ769"/>
    <mergeCell ref="AM769:BB769"/>
    <mergeCell ref="C770:N770"/>
    <mergeCell ref="U770:AJ770"/>
    <mergeCell ref="AM770:BB770"/>
    <mergeCell ref="C767:N767"/>
    <mergeCell ref="C751:N751"/>
    <mergeCell ref="U751:AJ751"/>
    <mergeCell ref="AM751:BB751"/>
    <mergeCell ref="C752:N752"/>
    <mergeCell ref="U752:AJ752"/>
    <mergeCell ref="AM752:BB752"/>
    <mergeCell ref="C753:N753"/>
    <mergeCell ref="U753:AJ753"/>
    <mergeCell ref="AM753:BB753"/>
    <mergeCell ref="C754:N754"/>
    <mergeCell ref="U754:AJ754"/>
    <mergeCell ref="AM754:BB754"/>
    <mergeCell ref="C755:N755"/>
    <mergeCell ref="U755:AJ755"/>
    <mergeCell ref="AM755:BB755"/>
    <mergeCell ref="C756:N756"/>
    <mergeCell ref="U756:AJ756"/>
    <mergeCell ref="AM756:BB756"/>
    <mergeCell ref="B717:I719"/>
    <mergeCell ref="J717:AO718"/>
    <mergeCell ref="J719:AO719"/>
    <mergeCell ref="AP717:AZ718"/>
    <mergeCell ref="AP719:AZ719"/>
    <mergeCell ref="BA717:BD718"/>
    <mergeCell ref="BA719:BD719"/>
    <mergeCell ref="C748:N748"/>
    <mergeCell ref="U748:AJ748"/>
    <mergeCell ref="AM748:BB748"/>
    <mergeCell ref="C749:N749"/>
    <mergeCell ref="U749:AJ749"/>
    <mergeCell ref="AM749:BB749"/>
    <mergeCell ref="C750:N750"/>
    <mergeCell ref="U750:AJ750"/>
    <mergeCell ref="AM750:BB750"/>
    <mergeCell ref="C705:BC705"/>
    <mergeCell ref="C706:BC706"/>
    <mergeCell ref="C302:BC302"/>
    <mergeCell ref="C303:BC303"/>
    <mergeCell ref="C304:BC304"/>
    <mergeCell ref="C305:BC305"/>
    <mergeCell ref="C306:BC306"/>
    <mergeCell ref="C307:BC307"/>
    <mergeCell ref="D865:BG865"/>
    <mergeCell ref="C800:BE800"/>
    <mergeCell ref="C801:BE801"/>
    <mergeCell ref="C802:BE802"/>
    <mergeCell ref="C803:BE803"/>
    <mergeCell ref="C804:BE804"/>
    <mergeCell ref="C805:BE805"/>
    <mergeCell ref="C773:N773"/>
    <mergeCell ref="U773:AJ773"/>
    <mergeCell ref="AM773:BB773"/>
    <mergeCell ref="C825:BE825"/>
    <mergeCell ref="C771:N771"/>
    <mergeCell ref="U771:AJ771"/>
    <mergeCell ref="AM771:BB771"/>
    <mergeCell ref="C772:N772"/>
    <mergeCell ref="U772:AJ772"/>
    <mergeCell ref="AM772:BB772"/>
    <mergeCell ref="C822:BE822"/>
    <mergeCell ref="C823:BE823"/>
    <mergeCell ref="C812:BE812"/>
    <mergeCell ref="C813:BE813"/>
    <mergeCell ref="C814:BE814"/>
    <mergeCell ref="C815:BE815"/>
    <mergeCell ref="C816:BE816"/>
    <mergeCell ref="C817:BE817"/>
    <mergeCell ref="C774:N774"/>
    <mergeCell ref="D866:P867"/>
    <mergeCell ref="V838:AD838"/>
    <mergeCell ref="AE838:AW839"/>
    <mergeCell ref="AX838:BF838"/>
    <mergeCell ref="V839:AD839"/>
    <mergeCell ref="AX839:BF839"/>
    <mergeCell ref="D948:BG948"/>
    <mergeCell ref="D942:BG942"/>
    <mergeCell ref="D943:BG943"/>
    <mergeCell ref="D944:BG944"/>
    <mergeCell ref="D945:BG945"/>
    <mergeCell ref="D946:BG946"/>
    <mergeCell ref="D947:BG947"/>
    <mergeCell ref="D936:BG936"/>
    <mergeCell ref="D937:BG937"/>
    <mergeCell ref="D938:BG938"/>
    <mergeCell ref="D939:BG939"/>
    <mergeCell ref="D940:BG940"/>
    <mergeCell ref="D941:BG941"/>
    <mergeCell ref="F883:BG883"/>
    <mergeCell ref="D896:BG896"/>
    <mergeCell ref="F897:BG897"/>
    <mergeCell ref="F907:BG907"/>
    <mergeCell ref="D920:BG920"/>
    <mergeCell ref="D921:BG921"/>
    <mergeCell ref="D868:BG868"/>
    <mergeCell ref="D869:BG869"/>
    <mergeCell ref="D870:BG870"/>
    <mergeCell ref="F871:BG871"/>
    <mergeCell ref="F872:BG872"/>
    <mergeCell ref="F873:BG873"/>
    <mergeCell ref="Q866:X866"/>
    <mergeCell ref="Z866:AI867"/>
    <mergeCell ref="Q867:X867"/>
    <mergeCell ref="D857:BG857"/>
    <mergeCell ref="D858:BG858"/>
    <mergeCell ref="D859:BG859"/>
    <mergeCell ref="D860:BG860"/>
    <mergeCell ref="D861:BG861"/>
    <mergeCell ref="D862:BG862"/>
    <mergeCell ref="D851:BG851"/>
    <mergeCell ref="D852:BG852"/>
    <mergeCell ref="D853:BG853"/>
    <mergeCell ref="D854:BG854"/>
    <mergeCell ref="D855:BG855"/>
    <mergeCell ref="D856:BG856"/>
    <mergeCell ref="B838:U839"/>
    <mergeCell ref="C806:BE806"/>
    <mergeCell ref="C807:BE807"/>
    <mergeCell ref="C808:BE808"/>
    <mergeCell ref="C809:BE809"/>
    <mergeCell ref="C810:BE810"/>
    <mergeCell ref="C811:BE811"/>
    <mergeCell ref="D863:BG863"/>
    <mergeCell ref="D864:BG864"/>
    <mergeCell ref="C826:BE826"/>
    <mergeCell ref="C827:BE827"/>
    <mergeCell ref="C828:BE828"/>
    <mergeCell ref="C829:BE829"/>
    <mergeCell ref="C818:BE818"/>
    <mergeCell ref="C819:BE819"/>
    <mergeCell ref="C820:BE820"/>
    <mergeCell ref="C821:BE821"/>
    <mergeCell ref="C824:BE824"/>
    <mergeCell ref="U767:AJ767"/>
    <mergeCell ref="AM767:BB767"/>
    <mergeCell ref="C768:N768"/>
    <mergeCell ref="U768:AJ768"/>
    <mergeCell ref="AM768:BB768"/>
    <mergeCell ref="C765:N765"/>
    <mergeCell ref="U765:AJ765"/>
    <mergeCell ref="AM765:BB765"/>
    <mergeCell ref="C766:N766"/>
    <mergeCell ref="U766:AJ766"/>
    <mergeCell ref="AM766:BB766"/>
    <mergeCell ref="C788:N788"/>
    <mergeCell ref="U788:AJ788"/>
    <mergeCell ref="AM788:BB788"/>
    <mergeCell ref="C789:N789"/>
    <mergeCell ref="U789:AJ789"/>
    <mergeCell ref="AM789:BB789"/>
    <mergeCell ref="C790:N790"/>
    <mergeCell ref="U790:AJ790"/>
    <mergeCell ref="AM790:BB790"/>
    <mergeCell ref="C791:N791"/>
    <mergeCell ref="B739:AO739"/>
    <mergeCell ref="AP739:AZ739"/>
    <mergeCell ref="BA739:BD739"/>
    <mergeCell ref="C707:BC707"/>
    <mergeCell ref="C708:BC708"/>
    <mergeCell ref="C709:BC709"/>
    <mergeCell ref="C710:BC710"/>
    <mergeCell ref="C711:BC711"/>
    <mergeCell ref="B713:BD713"/>
    <mergeCell ref="C675:BC675"/>
    <mergeCell ref="C676:BC676"/>
    <mergeCell ref="B679:BD679"/>
    <mergeCell ref="C680:BC680"/>
    <mergeCell ref="C703:BC703"/>
    <mergeCell ref="C704:BC704"/>
    <mergeCell ref="C681:BC681"/>
    <mergeCell ref="C682:BC682"/>
    <mergeCell ref="C683:BC683"/>
    <mergeCell ref="C684:BC684"/>
    <mergeCell ref="C685:BC685"/>
    <mergeCell ref="C686:BC686"/>
    <mergeCell ref="C687:BC687"/>
    <mergeCell ref="C688:BC688"/>
    <mergeCell ref="C689:BC689"/>
    <mergeCell ref="C690:BC690"/>
    <mergeCell ref="C691:BC691"/>
    <mergeCell ref="C692:BC692"/>
    <mergeCell ref="C693:BC693"/>
    <mergeCell ref="C694:BC694"/>
    <mergeCell ref="C695:BC695"/>
    <mergeCell ref="C696:BC696"/>
    <mergeCell ref="C697:BC697"/>
    <mergeCell ref="C698:BC698"/>
    <mergeCell ref="C699:BC699"/>
    <mergeCell ref="C700:BC700"/>
    <mergeCell ref="C701:BC701"/>
    <mergeCell ref="C702:BC702"/>
    <mergeCell ref="C669:BC669"/>
    <mergeCell ref="C670:BC670"/>
    <mergeCell ref="C671:BC671"/>
    <mergeCell ref="C672:BC672"/>
    <mergeCell ref="C673:BC673"/>
    <mergeCell ref="C674:BC674"/>
    <mergeCell ref="C663:BC663"/>
    <mergeCell ref="C664:BC664"/>
    <mergeCell ref="C665:BC665"/>
    <mergeCell ref="C666:BC666"/>
    <mergeCell ref="C667:BC667"/>
    <mergeCell ref="C668:BC668"/>
    <mergeCell ref="C657:BC657"/>
    <mergeCell ref="C658:BC658"/>
    <mergeCell ref="C659:BC659"/>
    <mergeCell ref="C660:BC660"/>
    <mergeCell ref="C661:BC661"/>
    <mergeCell ref="C662:BC662"/>
    <mergeCell ref="C651:BC651"/>
    <mergeCell ref="C652:BC652"/>
    <mergeCell ref="C653:BC653"/>
    <mergeCell ref="C654:BC654"/>
    <mergeCell ref="C655:BC655"/>
    <mergeCell ref="C656:BC656"/>
    <mergeCell ref="C645:BC645"/>
    <mergeCell ref="C646:BC646"/>
    <mergeCell ref="C647:BC647"/>
    <mergeCell ref="C648:BC648"/>
    <mergeCell ref="C649:BC649"/>
    <mergeCell ref="C650:BC650"/>
    <mergeCell ref="C635:BC635"/>
    <mergeCell ref="C636:BC636"/>
    <mergeCell ref="C637:BC637"/>
    <mergeCell ref="C638:BC638"/>
    <mergeCell ref="C639:BC639"/>
    <mergeCell ref="B644:BD644"/>
    <mergeCell ref="C629:BC629"/>
    <mergeCell ref="C630:BC630"/>
    <mergeCell ref="C631:BC631"/>
    <mergeCell ref="C632:BC632"/>
    <mergeCell ref="C633:BC633"/>
    <mergeCell ref="C634:BC634"/>
    <mergeCell ref="C623:BC623"/>
    <mergeCell ref="C624:BC624"/>
    <mergeCell ref="C625:BC625"/>
    <mergeCell ref="C626:BC626"/>
    <mergeCell ref="C627:BC627"/>
    <mergeCell ref="C628:BC628"/>
    <mergeCell ref="C617:BC617"/>
    <mergeCell ref="C618:BC618"/>
    <mergeCell ref="C619:BC619"/>
    <mergeCell ref="C620:BC620"/>
    <mergeCell ref="C621:BC621"/>
    <mergeCell ref="C622:BC622"/>
    <mergeCell ref="C611:BC611"/>
    <mergeCell ref="C612:BC612"/>
    <mergeCell ref="C613:BC613"/>
    <mergeCell ref="C614:BC614"/>
    <mergeCell ref="C615:BC615"/>
    <mergeCell ref="C616:BC616"/>
    <mergeCell ref="B593:AD593"/>
    <mergeCell ref="AE593:BF593"/>
    <mergeCell ref="B607:BD607"/>
    <mergeCell ref="C608:BC608"/>
    <mergeCell ref="C609:BC609"/>
    <mergeCell ref="C610:BC610"/>
    <mergeCell ref="C590:AD590"/>
    <mergeCell ref="AE590:BF590"/>
    <mergeCell ref="D591:AD591"/>
    <mergeCell ref="AE591:BF591"/>
    <mergeCell ref="C592:AD592"/>
    <mergeCell ref="AE592:BF592"/>
    <mergeCell ref="D587:AD587"/>
    <mergeCell ref="AE587:BF587"/>
    <mergeCell ref="C588:AD588"/>
    <mergeCell ref="AE588:BF588"/>
    <mergeCell ref="C589:AD589"/>
    <mergeCell ref="AE589:BF589"/>
    <mergeCell ref="B582:AD582"/>
    <mergeCell ref="B583:AD583"/>
    <mergeCell ref="AE583:BF583"/>
    <mergeCell ref="B584:AD584"/>
    <mergeCell ref="AE584:BF584"/>
    <mergeCell ref="B585:B592"/>
    <mergeCell ref="C585:AD585"/>
    <mergeCell ref="AE585:BF585"/>
    <mergeCell ref="C586:AD586"/>
    <mergeCell ref="AE586:BF586"/>
    <mergeCell ref="C581:AD581"/>
    <mergeCell ref="AE581:AI581"/>
    <mergeCell ref="AJ581:AN581"/>
    <mergeCell ref="AO581:AS581"/>
    <mergeCell ref="AT581:AX581"/>
    <mergeCell ref="AY581:BF581"/>
    <mergeCell ref="AY579:BF579"/>
    <mergeCell ref="C580:AD580"/>
    <mergeCell ref="AE580:AI580"/>
    <mergeCell ref="AJ580:AN580"/>
    <mergeCell ref="AO580:AS580"/>
    <mergeCell ref="AT580:AX580"/>
    <mergeCell ref="AY580:BF580"/>
    <mergeCell ref="B577:AD577"/>
    <mergeCell ref="AE577:BF577"/>
    <mergeCell ref="B578:AD578"/>
    <mergeCell ref="AE578:BF578"/>
    <mergeCell ref="B579:B581"/>
    <mergeCell ref="C579:AD579"/>
    <mergeCell ref="AE579:AI579"/>
    <mergeCell ref="AJ579:AN579"/>
    <mergeCell ref="AO579:AS579"/>
    <mergeCell ref="AT579:AX579"/>
    <mergeCell ref="B574:AD574"/>
    <mergeCell ref="AE574:BF574"/>
    <mergeCell ref="B575:AD575"/>
    <mergeCell ref="AE575:BF575"/>
    <mergeCell ref="B576:AD576"/>
    <mergeCell ref="AE576:BF576"/>
    <mergeCell ref="AI562:AT562"/>
    <mergeCell ref="B571:AD571"/>
    <mergeCell ref="AE571:BF571"/>
    <mergeCell ref="B572:AD572"/>
    <mergeCell ref="AE572:BF572"/>
    <mergeCell ref="B573:AD573"/>
    <mergeCell ref="AE573:BF573"/>
    <mergeCell ref="AU557:BF557"/>
    <mergeCell ref="CK557:CK565"/>
    <mergeCell ref="B558:I565"/>
    <mergeCell ref="V558:AH558"/>
    <mergeCell ref="AI558:AT558"/>
    <mergeCell ref="R560:S560"/>
    <mergeCell ref="AE560:AF560"/>
    <mergeCell ref="AQ560:AR560"/>
    <mergeCell ref="J562:U562"/>
    <mergeCell ref="V562:AH562"/>
    <mergeCell ref="CK529:CK537"/>
    <mergeCell ref="B530:I537"/>
    <mergeCell ref="V530:AH530"/>
    <mergeCell ref="AI530:AT530"/>
    <mergeCell ref="AE532:AF532"/>
    <mergeCell ref="AQ532:AR532"/>
    <mergeCell ref="J534:U534"/>
    <mergeCell ref="V534:AH534"/>
    <mergeCell ref="AE551:AF551"/>
    <mergeCell ref="AQ551:AR551"/>
    <mergeCell ref="J553:U553"/>
    <mergeCell ref="V553:AH553"/>
    <mergeCell ref="AI553:AT553"/>
    <mergeCell ref="B557:I557"/>
    <mergeCell ref="J557:U557"/>
    <mergeCell ref="V557:AH557"/>
    <mergeCell ref="AI557:AT557"/>
    <mergeCell ref="B548:I548"/>
    <mergeCell ref="J548:U548"/>
    <mergeCell ref="V548:AH548"/>
    <mergeCell ref="AI548:AT548"/>
    <mergeCell ref="AU548:BF548"/>
    <mergeCell ref="CK548:CK556"/>
    <mergeCell ref="B549:I556"/>
    <mergeCell ref="V549:AH549"/>
    <mergeCell ref="AI549:AT549"/>
    <mergeCell ref="R551:S551"/>
    <mergeCell ref="B529:I529"/>
    <mergeCell ref="J529:U529"/>
    <mergeCell ref="V529:AH529"/>
    <mergeCell ref="AE515:AF515"/>
    <mergeCell ref="AQ515:AR515"/>
    <mergeCell ref="J517:U517"/>
    <mergeCell ref="V517:AH517"/>
    <mergeCell ref="AI517:AT517"/>
    <mergeCell ref="J521:AH521"/>
    <mergeCell ref="B512:I512"/>
    <mergeCell ref="J512:U512"/>
    <mergeCell ref="V512:AH512"/>
    <mergeCell ref="AI512:AT512"/>
    <mergeCell ref="AU512:BF512"/>
    <mergeCell ref="CK538:CK546"/>
    <mergeCell ref="B539:I546"/>
    <mergeCell ref="V539:AH539"/>
    <mergeCell ref="AI539:AT539"/>
    <mergeCell ref="R541:S541"/>
    <mergeCell ref="AE541:AF541"/>
    <mergeCell ref="AQ541:AR541"/>
    <mergeCell ref="J543:U543"/>
    <mergeCell ref="V543:AH543"/>
    <mergeCell ref="AI543:AT543"/>
    <mergeCell ref="AI534:AT534"/>
    <mergeCell ref="B538:I538"/>
    <mergeCell ref="J538:U538"/>
    <mergeCell ref="V538:AH538"/>
    <mergeCell ref="AI538:AT538"/>
    <mergeCell ref="AU538:BF538"/>
    <mergeCell ref="AI529:AT529"/>
    <mergeCell ref="AU529:BF529"/>
    <mergeCell ref="CK512:CK520"/>
    <mergeCell ref="B513:I527"/>
    <mergeCell ref="V513:AH513"/>
    <mergeCell ref="J525:U525"/>
    <mergeCell ref="CK487:CK495"/>
    <mergeCell ref="B488:I502"/>
    <mergeCell ref="V488:AH488"/>
    <mergeCell ref="AI488:AT488"/>
    <mergeCell ref="R490:S490"/>
    <mergeCell ref="AE490:AF490"/>
    <mergeCell ref="AQ490:AR490"/>
    <mergeCell ref="J492:U492"/>
    <mergeCell ref="V492:AH492"/>
    <mergeCell ref="AI492:AT492"/>
    <mergeCell ref="AI483:AT483"/>
    <mergeCell ref="B487:I487"/>
    <mergeCell ref="J487:U487"/>
    <mergeCell ref="V487:AH487"/>
    <mergeCell ref="AI487:AT487"/>
    <mergeCell ref="AU487:BF487"/>
    <mergeCell ref="AI513:AT513"/>
    <mergeCell ref="R515:S515"/>
    <mergeCell ref="CK503:CK511"/>
    <mergeCell ref="B504:I511"/>
    <mergeCell ref="AI504:AT504"/>
    <mergeCell ref="AQ506:AR506"/>
    <mergeCell ref="AI508:AT508"/>
    <mergeCell ref="J496:AH496"/>
    <mergeCell ref="J497:U497"/>
    <mergeCell ref="V497:AH497"/>
    <mergeCell ref="J500:U500"/>
    <mergeCell ref="B503:I503"/>
    <mergeCell ref="AI503:AT503"/>
    <mergeCell ref="J522:U522"/>
    <mergeCell ref="V522:AH522"/>
    <mergeCell ref="AU478:BF478"/>
    <mergeCell ref="CK478:CK486"/>
    <mergeCell ref="B479:I486"/>
    <mergeCell ref="V479:AH479"/>
    <mergeCell ref="AI479:AT479"/>
    <mergeCell ref="R481:S481"/>
    <mergeCell ref="AE481:AF481"/>
    <mergeCell ref="AQ481:AR481"/>
    <mergeCell ref="J483:U483"/>
    <mergeCell ref="V483:AH483"/>
    <mergeCell ref="AE471:AF471"/>
    <mergeCell ref="AQ471:AR471"/>
    <mergeCell ref="J473:U473"/>
    <mergeCell ref="V473:AH473"/>
    <mergeCell ref="AI473:AT473"/>
    <mergeCell ref="B478:I478"/>
    <mergeCell ref="J478:U478"/>
    <mergeCell ref="V478:AH478"/>
    <mergeCell ref="AI478:AT478"/>
    <mergeCell ref="B468:I468"/>
    <mergeCell ref="J468:U468"/>
    <mergeCell ref="V468:AH468"/>
    <mergeCell ref="AI468:AT468"/>
    <mergeCell ref="AU468:BF468"/>
    <mergeCell ref="CK468:CK476"/>
    <mergeCell ref="B469:I476"/>
    <mergeCell ref="V469:AH469"/>
    <mergeCell ref="AI469:AT469"/>
    <mergeCell ref="R471:S471"/>
    <mergeCell ref="B459:I459"/>
    <mergeCell ref="AI459:AT459"/>
    <mergeCell ref="CK459:CK467"/>
    <mergeCell ref="B460:I467"/>
    <mergeCell ref="AI460:AT460"/>
    <mergeCell ref="R462:S462"/>
    <mergeCell ref="AQ462:AR462"/>
    <mergeCell ref="AI464:AT464"/>
    <mergeCell ref="CK450:CK458"/>
    <mergeCell ref="B451:I458"/>
    <mergeCell ref="V451:AH451"/>
    <mergeCell ref="AI451:AT451"/>
    <mergeCell ref="R453:S453"/>
    <mergeCell ref="AE453:AF453"/>
    <mergeCell ref="AQ453:AR453"/>
    <mergeCell ref="J455:U455"/>
    <mergeCell ref="V455:AH455"/>
    <mergeCell ref="AI455:AT455"/>
    <mergeCell ref="AI446:AT446"/>
    <mergeCell ref="B450:I450"/>
    <mergeCell ref="J450:U450"/>
    <mergeCell ref="V450:AH450"/>
    <mergeCell ref="AI450:AT450"/>
    <mergeCell ref="AU450:BF450"/>
    <mergeCell ref="AU441:BF441"/>
    <mergeCell ref="CK441:CK449"/>
    <mergeCell ref="B442:I449"/>
    <mergeCell ref="V442:AH442"/>
    <mergeCell ref="AI442:AT442"/>
    <mergeCell ref="R444:S444"/>
    <mergeCell ref="AE444:AF444"/>
    <mergeCell ref="AQ444:AR444"/>
    <mergeCell ref="J446:U446"/>
    <mergeCell ref="V446:AH446"/>
    <mergeCell ref="AE434:AF434"/>
    <mergeCell ref="AQ434:AR434"/>
    <mergeCell ref="J436:U436"/>
    <mergeCell ref="V436:AH436"/>
    <mergeCell ref="AI436:AT436"/>
    <mergeCell ref="B441:I441"/>
    <mergeCell ref="J441:U441"/>
    <mergeCell ref="V441:AH441"/>
    <mergeCell ref="AI441:AT441"/>
    <mergeCell ref="B431:I431"/>
    <mergeCell ref="J431:U431"/>
    <mergeCell ref="V431:AH431"/>
    <mergeCell ref="AI431:AT431"/>
    <mergeCell ref="AU431:BF431"/>
    <mergeCell ref="CK431:CK439"/>
    <mergeCell ref="B432:I439"/>
    <mergeCell ref="V432:AH432"/>
    <mergeCell ref="AI432:AT432"/>
    <mergeCell ref="R434:S434"/>
    <mergeCell ref="AI419:AT419"/>
    <mergeCell ref="B423:AL423"/>
    <mergeCell ref="CK423:CK425"/>
    <mergeCell ref="B424:AL424"/>
    <mergeCell ref="B430:I430"/>
    <mergeCell ref="J430:U430"/>
    <mergeCell ref="V430:AH430"/>
    <mergeCell ref="AI430:AT430"/>
    <mergeCell ref="AU430:BF430"/>
    <mergeCell ref="AU414:BF414"/>
    <mergeCell ref="CK414:CK422"/>
    <mergeCell ref="B415:I422"/>
    <mergeCell ref="V415:AH415"/>
    <mergeCell ref="AI415:AT415"/>
    <mergeCell ref="R417:S417"/>
    <mergeCell ref="AE417:AF417"/>
    <mergeCell ref="AQ417:AR417"/>
    <mergeCell ref="J419:U419"/>
    <mergeCell ref="V419:AH419"/>
    <mergeCell ref="J410:U410"/>
    <mergeCell ref="V410:AH410"/>
    <mergeCell ref="AI410:AT410"/>
    <mergeCell ref="B414:I414"/>
    <mergeCell ref="J414:U414"/>
    <mergeCell ref="V414:AH414"/>
    <mergeCell ref="AI414:AT414"/>
    <mergeCell ref="B405:I405"/>
    <mergeCell ref="J405:U405"/>
    <mergeCell ref="V405:AH405"/>
    <mergeCell ref="AI405:AT405"/>
    <mergeCell ref="AU405:BF405"/>
    <mergeCell ref="CK405:CK413"/>
    <mergeCell ref="B406:I413"/>
    <mergeCell ref="V406:AH406"/>
    <mergeCell ref="AI406:AT406"/>
    <mergeCell ref="R408:S408"/>
    <mergeCell ref="CK396:CK404"/>
    <mergeCell ref="B397:I404"/>
    <mergeCell ref="AI397:AT397"/>
    <mergeCell ref="AQ399:AR399"/>
    <mergeCell ref="AI401:AT401"/>
    <mergeCell ref="B391:I395"/>
    <mergeCell ref="J392:U392"/>
    <mergeCell ref="V392:AH392"/>
    <mergeCell ref="AI392:AT392"/>
    <mergeCell ref="B396:I396"/>
    <mergeCell ref="AI396:AT396"/>
    <mergeCell ref="CK387:CK395"/>
    <mergeCell ref="V388:AH388"/>
    <mergeCell ref="AI388:AT388"/>
    <mergeCell ref="R390:S390"/>
    <mergeCell ref="AE390:AF390"/>
    <mergeCell ref="AQ390:AR390"/>
    <mergeCell ref="AI380:AT380"/>
    <mergeCell ref="AU384:BF384"/>
    <mergeCell ref="B387:I390"/>
    <mergeCell ref="J387:U387"/>
    <mergeCell ref="V387:AH387"/>
    <mergeCell ref="AI387:AT387"/>
    <mergeCell ref="AU387:BF387"/>
    <mergeCell ref="AU375:BF375"/>
    <mergeCell ref="CK375:CK383"/>
    <mergeCell ref="B376:I383"/>
    <mergeCell ref="V376:AH376"/>
    <mergeCell ref="AI376:AT376"/>
    <mergeCell ref="R378:S378"/>
    <mergeCell ref="AE378:AF378"/>
    <mergeCell ref="AQ378:AR378"/>
    <mergeCell ref="J380:U380"/>
    <mergeCell ref="V380:AH380"/>
    <mergeCell ref="AE369:AF369"/>
    <mergeCell ref="AQ369:AR369"/>
    <mergeCell ref="J371:U371"/>
    <mergeCell ref="V371:AH371"/>
    <mergeCell ref="AI371:AT371"/>
    <mergeCell ref="B375:I375"/>
    <mergeCell ref="J375:U375"/>
    <mergeCell ref="V375:AH375"/>
    <mergeCell ref="AI375:AT375"/>
    <mergeCell ref="B366:I366"/>
    <mergeCell ref="J366:U366"/>
    <mergeCell ref="V366:AH366"/>
    <mergeCell ref="AI366:AT366"/>
    <mergeCell ref="AU366:BF366"/>
    <mergeCell ref="CK366:CK374"/>
    <mergeCell ref="B367:I374"/>
    <mergeCell ref="V367:AH367"/>
    <mergeCell ref="AI367:AT367"/>
    <mergeCell ref="R369:S369"/>
    <mergeCell ref="B348:I348"/>
    <mergeCell ref="J348:U348"/>
    <mergeCell ref="V348:AH348"/>
    <mergeCell ref="AI348:AT348"/>
    <mergeCell ref="B339:I339"/>
    <mergeCell ref="J339:U339"/>
    <mergeCell ref="V339:AH339"/>
    <mergeCell ref="AI339:AT339"/>
    <mergeCell ref="AU339:BF339"/>
    <mergeCell ref="CK339:CK347"/>
    <mergeCell ref="B340:I347"/>
    <mergeCell ref="V340:AH340"/>
    <mergeCell ref="AI340:AT340"/>
    <mergeCell ref="R342:S342"/>
    <mergeCell ref="AI353:AT353"/>
    <mergeCell ref="B357:I357"/>
    <mergeCell ref="AI357:AT357"/>
    <mergeCell ref="CK357:CK365"/>
    <mergeCell ref="B358:I365"/>
    <mergeCell ref="AI358:AT358"/>
    <mergeCell ref="AQ360:AR360"/>
    <mergeCell ref="AI362:AT362"/>
    <mergeCell ref="AU348:BF348"/>
    <mergeCell ref="CK348:CK356"/>
    <mergeCell ref="B349:I356"/>
    <mergeCell ref="V349:AH349"/>
    <mergeCell ref="AI349:AT349"/>
    <mergeCell ref="R351:S351"/>
    <mergeCell ref="AE351:AF351"/>
    <mergeCell ref="AQ351:AR351"/>
    <mergeCell ref="J353:U353"/>
    <mergeCell ref="V353:AH353"/>
    <mergeCell ref="B334:BA334"/>
    <mergeCell ref="B338:I338"/>
    <mergeCell ref="J338:U338"/>
    <mergeCell ref="V338:AH338"/>
    <mergeCell ref="AI338:AT338"/>
    <mergeCell ref="AU338:BF338"/>
    <mergeCell ref="C296:BC296"/>
    <mergeCell ref="C290:BC290"/>
    <mergeCell ref="C291:BC291"/>
    <mergeCell ref="C292:BC292"/>
    <mergeCell ref="C293:BC293"/>
    <mergeCell ref="C294:BC294"/>
    <mergeCell ref="C295:BC295"/>
    <mergeCell ref="AE342:AF342"/>
    <mergeCell ref="AQ342:AR342"/>
    <mergeCell ref="J344:U344"/>
    <mergeCell ref="V344:AH344"/>
    <mergeCell ref="AI344:AT344"/>
    <mergeCell ref="C323:BC323"/>
    <mergeCell ref="C324:BC324"/>
    <mergeCell ref="C325:BC325"/>
    <mergeCell ref="C326:BC326"/>
    <mergeCell ref="C327:BC327"/>
    <mergeCell ref="C328:BC328"/>
    <mergeCell ref="C329:BC329"/>
    <mergeCell ref="C330:BC330"/>
    <mergeCell ref="C331:BC331"/>
    <mergeCell ref="C300:BC300"/>
    <mergeCell ref="C301:BC301"/>
    <mergeCell ref="C308:BC308"/>
    <mergeCell ref="C309:BC309"/>
    <mergeCell ref="C310:BC310"/>
    <mergeCell ref="C284:BC284"/>
    <mergeCell ref="C285:BC285"/>
    <mergeCell ref="C286:BC286"/>
    <mergeCell ref="C287:BC287"/>
    <mergeCell ref="C288:BC288"/>
    <mergeCell ref="C289:BC289"/>
    <mergeCell ref="C278:BC278"/>
    <mergeCell ref="C279:BC279"/>
    <mergeCell ref="C280:BC280"/>
    <mergeCell ref="C281:BC281"/>
    <mergeCell ref="C282:BC282"/>
    <mergeCell ref="C283:BC283"/>
    <mergeCell ref="C272:BC272"/>
    <mergeCell ref="C273:BC273"/>
    <mergeCell ref="C274:BC274"/>
    <mergeCell ref="C275:BC275"/>
    <mergeCell ref="C276:BC276"/>
    <mergeCell ref="C277:BC277"/>
    <mergeCell ref="C266:BC266"/>
    <mergeCell ref="C267:BC267"/>
    <mergeCell ref="C268:BC268"/>
    <mergeCell ref="C269:BC269"/>
    <mergeCell ref="C270:BC270"/>
    <mergeCell ref="C271:BC271"/>
    <mergeCell ref="C260:BC260"/>
    <mergeCell ref="C261:BC261"/>
    <mergeCell ref="C262:BC262"/>
    <mergeCell ref="C263:BC263"/>
    <mergeCell ref="B264:BD264"/>
    <mergeCell ref="C265:BC265"/>
    <mergeCell ref="C254:BC254"/>
    <mergeCell ref="C255:BC255"/>
    <mergeCell ref="C256:BC256"/>
    <mergeCell ref="C257:BC257"/>
    <mergeCell ref="C258:BC258"/>
    <mergeCell ref="C259:BC259"/>
    <mergeCell ref="C248:BC248"/>
    <mergeCell ref="C249:BC249"/>
    <mergeCell ref="C250:BC250"/>
    <mergeCell ref="C251:BC251"/>
    <mergeCell ref="C252:BC252"/>
    <mergeCell ref="C253:BC253"/>
    <mergeCell ref="C242:BC242"/>
    <mergeCell ref="C243:BC243"/>
    <mergeCell ref="C244:BC244"/>
    <mergeCell ref="C245:BC245"/>
    <mergeCell ref="C246:BC246"/>
    <mergeCell ref="C247:BC247"/>
    <mergeCell ref="C236:BC236"/>
    <mergeCell ref="C237:BC237"/>
    <mergeCell ref="C238:BC238"/>
    <mergeCell ref="C239:BC239"/>
    <mergeCell ref="C240:BC240"/>
    <mergeCell ref="C241:BC241"/>
    <mergeCell ref="C225:BC225"/>
    <mergeCell ref="B231:BD231"/>
    <mergeCell ref="C232:BC232"/>
    <mergeCell ref="C233:BC233"/>
    <mergeCell ref="C234:BC234"/>
    <mergeCell ref="C235:BC235"/>
    <mergeCell ref="C219:BC219"/>
    <mergeCell ref="C220:BC220"/>
    <mergeCell ref="C221:BC221"/>
    <mergeCell ref="C222:BC222"/>
    <mergeCell ref="C223:BC223"/>
    <mergeCell ref="C224:BC224"/>
    <mergeCell ref="C213:BC213"/>
    <mergeCell ref="C214:BC214"/>
    <mergeCell ref="C215:BC215"/>
    <mergeCell ref="C216:BC216"/>
    <mergeCell ref="C217:BC217"/>
    <mergeCell ref="C218:BC218"/>
    <mergeCell ref="C207:BC207"/>
    <mergeCell ref="C208:BC208"/>
    <mergeCell ref="C209:BC209"/>
    <mergeCell ref="C210:BC210"/>
    <mergeCell ref="C211:BC211"/>
    <mergeCell ref="C212:BC212"/>
    <mergeCell ref="C201:BC201"/>
    <mergeCell ref="C202:BC202"/>
    <mergeCell ref="C203:BC203"/>
    <mergeCell ref="C204:BC204"/>
    <mergeCell ref="C205:BC205"/>
    <mergeCell ref="C206:BC206"/>
    <mergeCell ref="C195:BC195"/>
    <mergeCell ref="C196:BC196"/>
    <mergeCell ref="C197:BC197"/>
    <mergeCell ref="C198:BC198"/>
    <mergeCell ref="C199:BC199"/>
    <mergeCell ref="C200:BC200"/>
    <mergeCell ref="AP155:AQ155"/>
    <mergeCell ref="AR155:AW155"/>
    <mergeCell ref="AX155:AY155"/>
    <mergeCell ref="AZ155:BE155"/>
    <mergeCell ref="B155:K155"/>
    <mergeCell ref="L155:Q155"/>
    <mergeCell ref="R155:S155"/>
    <mergeCell ref="T155:Y155"/>
    <mergeCell ref="Z155:AA155"/>
    <mergeCell ref="AB155:AG155"/>
    <mergeCell ref="C189:BC189"/>
    <mergeCell ref="C190:BC190"/>
    <mergeCell ref="C191:BC191"/>
    <mergeCell ref="C192:BC192"/>
    <mergeCell ref="B193:BD193"/>
    <mergeCell ref="C194:BC194"/>
    <mergeCell ref="C183:BC183"/>
    <mergeCell ref="C184:BC184"/>
    <mergeCell ref="C185:BC185"/>
    <mergeCell ref="C186:BC186"/>
    <mergeCell ref="C187:BC187"/>
    <mergeCell ref="C188:BC188"/>
    <mergeCell ref="C177:BC177"/>
    <mergeCell ref="C178:BC178"/>
    <mergeCell ref="C179:BC179"/>
    <mergeCell ref="C180:BC180"/>
    <mergeCell ref="C181:BC181"/>
    <mergeCell ref="C182:BC182"/>
    <mergeCell ref="B139:L140"/>
    <mergeCell ref="AY139:BF140"/>
    <mergeCell ref="BE142:BF142"/>
    <mergeCell ref="AN153:AQ154"/>
    <mergeCell ref="AR153:AU154"/>
    <mergeCell ref="AV153:AY154"/>
    <mergeCell ref="AZ153:BG153"/>
    <mergeCell ref="AZ154:BC154"/>
    <mergeCell ref="BD154:BG154"/>
    <mergeCell ref="B153:K154"/>
    <mergeCell ref="L153:O154"/>
    <mergeCell ref="P153:S154"/>
    <mergeCell ref="T153:W154"/>
    <mergeCell ref="X153:AA154"/>
    <mergeCell ref="AB153:AE154"/>
    <mergeCell ref="AF153:AI154"/>
    <mergeCell ref="AJ153:AM154"/>
    <mergeCell ref="M139:T139"/>
    <mergeCell ref="U139:AA139"/>
    <mergeCell ref="AB139:AI139"/>
    <mergeCell ref="AJ139:AQ139"/>
    <mergeCell ref="AR139:AX139"/>
    <mergeCell ref="W140:Y140"/>
    <mergeCell ref="Z140:AA140"/>
    <mergeCell ref="AB140:AC140"/>
    <mergeCell ref="AD140:AG140"/>
    <mergeCell ref="AH140:AI140"/>
    <mergeCell ref="AJ140:AK140"/>
    <mergeCell ref="AL140:AO140"/>
    <mergeCell ref="AP140:AQ140"/>
    <mergeCell ref="AR140:AS140"/>
    <mergeCell ref="AT140:AV140"/>
    <mergeCell ref="AW140:AX140"/>
    <mergeCell ref="AG146:AI146"/>
    <mergeCell ref="AG138:AI138"/>
    <mergeCell ref="AJ138:AN138"/>
    <mergeCell ref="AO138:AQ138"/>
    <mergeCell ref="AR138:AU138"/>
    <mergeCell ref="AV138:AX138"/>
    <mergeCell ref="AY138:BF138"/>
    <mergeCell ref="B138:L138"/>
    <mergeCell ref="M138:P138"/>
    <mergeCell ref="Q138:T138"/>
    <mergeCell ref="U138:X138"/>
    <mergeCell ref="Y138:AA138"/>
    <mergeCell ref="AB138:AF138"/>
    <mergeCell ref="B128:AH128"/>
    <mergeCell ref="AI128:AN128"/>
    <mergeCell ref="AO128:AQ128"/>
    <mergeCell ref="B129:G130"/>
    <mergeCell ref="H129:AE129"/>
    <mergeCell ref="AI129:AO130"/>
    <mergeCell ref="AP129:AQ130"/>
    <mergeCell ref="H130:AE130"/>
    <mergeCell ref="M140:N140"/>
    <mergeCell ref="O140:R140"/>
    <mergeCell ref="S140:T140"/>
    <mergeCell ref="U140:V140"/>
    <mergeCell ref="AR146:AU146"/>
    <mergeCell ref="AV146:AX146"/>
    <mergeCell ref="AY146:BF146"/>
    <mergeCell ref="B145:AA145"/>
    <mergeCell ref="AB145:BF145"/>
    <mergeCell ref="B146:L146"/>
    <mergeCell ref="B122:AH122"/>
    <mergeCell ref="AL122:AN122"/>
    <mergeCell ref="AO122:AQ122"/>
    <mergeCell ref="AR122:BD122"/>
    <mergeCell ref="B123:G124"/>
    <mergeCell ref="B125:G125"/>
    <mergeCell ref="B115:AH115"/>
    <mergeCell ref="AL115:AN115"/>
    <mergeCell ref="AO115:AQ115"/>
    <mergeCell ref="AR115:BD115"/>
    <mergeCell ref="B116:G117"/>
    <mergeCell ref="B118:G118"/>
    <mergeCell ref="AI123:AQ123"/>
    <mergeCell ref="AI116:AQ116"/>
    <mergeCell ref="AI117:AJ118"/>
    <mergeCell ref="AP117:AQ118"/>
    <mergeCell ref="AK117:AO118"/>
    <mergeCell ref="AI124:AJ125"/>
    <mergeCell ref="AK124:AO125"/>
    <mergeCell ref="AP124:AQ125"/>
    <mergeCell ref="AR116:BD116"/>
    <mergeCell ref="AR117:AS118"/>
    <mergeCell ref="BC117:BD118"/>
    <mergeCell ref="AT117:BB118"/>
    <mergeCell ref="AR123:BD123"/>
    <mergeCell ref="AR124:AS125"/>
    <mergeCell ref="AT124:BB125"/>
    <mergeCell ref="BC124:BD125"/>
    <mergeCell ref="H123:AF123"/>
    <mergeCell ref="B107:AE107"/>
    <mergeCell ref="AI107:AL107"/>
    <mergeCell ref="AM107:AP107"/>
    <mergeCell ref="AQ107:BD107"/>
    <mergeCell ref="B108:AE108"/>
    <mergeCell ref="AF108:AG109"/>
    <mergeCell ref="AH108:AP109"/>
    <mergeCell ref="AQ108:BD109"/>
    <mergeCell ref="N109:U109"/>
    <mergeCell ref="Z109:AD109"/>
    <mergeCell ref="E103:Q103"/>
    <mergeCell ref="R103:AD103"/>
    <mergeCell ref="AE103:AQ103"/>
    <mergeCell ref="AR103:BD103"/>
    <mergeCell ref="E104:Q104"/>
    <mergeCell ref="R104:AD104"/>
    <mergeCell ref="AE104:AQ104"/>
    <mergeCell ref="AR104:BD104"/>
    <mergeCell ref="AG107:AH107"/>
    <mergeCell ref="E101:Q101"/>
    <mergeCell ref="R101:AD101"/>
    <mergeCell ref="AE101:AQ101"/>
    <mergeCell ref="AR101:BD101"/>
    <mergeCell ref="E102:Q102"/>
    <mergeCell ref="R102:AD102"/>
    <mergeCell ref="AE102:AQ102"/>
    <mergeCell ref="AR102:BD102"/>
    <mergeCell ref="E99:Q99"/>
    <mergeCell ref="R99:AD99"/>
    <mergeCell ref="AE99:AQ99"/>
    <mergeCell ref="AR99:BD99"/>
    <mergeCell ref="E100:Q100"/>
    <mergeCell ref="R100:AD100"/>
    <mergeCell ref="AE100:AQ100"/>
    <mergeCell ref="AR100:BD100"/>
    <mergeCell ref="E97:Q97"/>
    <mergeCell ref="R97:AD97"/>
    <mergeCell ref="AE97:AQ97"/>
    <mergeCell ref="AR97:BD97"/>
    <mergeCell ref="E98:Q98"/>
    <mergeCell ref="R98:AD98"/>
    <mergeCell ref="AE98:AQ98"/>
    <mergeCell ref="AR98:BD98"/>
    <mergeCell ref="E95:Q95"/>
    <mergeCell ref="R95:AD95"/>
    <mergeCell ref="AE95:AQ95"/>
    <mergeCell ref="AR95:BD95"/>
    <mergeCell ref="E96:Q96"/>
    <mergeCell ref="R96:AD96"/>
    <mergeCell ref="AE96:AQ96"/>
    <mergeCell ref="AR96:BD96"/>
    <mergeCell ref="E93:Q93"/>
    <mergeCell ref="R93:AD93"/>
    <mergeCell ref="AE93:AQ93"/>
    <mergeCell ref="AR93:BD93"/>
    <mergeCell ref="E94:Q94"/>
    <mergeCell ref="R94:AD94"/>
    <mergeCell ref="AE94:AQ94"/>
    <mergeCell ref="AR94:BD94"/>
    <mergeCell ref="E91:Q91"/>
    <mergeCell ref="R91:AD91"/>
    <mergeCell ref="AE91:AQ91"/>
    <mergeCell ref="AR91:BD91"/>
    <mergeCell ref="E92:Q92"/>
    <mergeCell ref="R92:AD92"/>
    <mergeCell ref="AE92:AQ92"/>
    <mergeCell ref="AR92:BD92"/>
    <mergeCell ref="E89:Q89"/>
    <mergeCell ref="R89:AD89"/>
    <mergeCell ref="AE89:AQ89"/>
    <mergeCell ref="AR89:BD89"/>
    <mergeCell ref="E90:Q90"/>
    <mergeCell ref="R90:AD90"/>
    <mergeCell ref="AE90:AQ90"/>
    <mergeCell ref="AR90:BD90"/>
    <mergeCell ref="E87:Q87"/>
    <mergeCell ref="R87:AD87"/>
    <mergeCell ref="AE87:AQ87"/>
    <mergeCell ref="AR87:BD87"/>
    <mergeCell ref="E88:Q88"/>
    <mergeCell ref="R88:AD88"/>
    <mergeCell ref="AE88:AQ88"/>
    <mergeCell ref="AR88:BD88"/>
    <mergeCell ref="E85:Q85"/>
    <mergeCell ref="R85:AD85"/>
    <mergeCell ref="AE85:AQ85"/>
    <mergeCell ref="AR85:BD85"/>
    <mergeCell ref="E86:Q86"/>
    <mergeCell ref="R86:AD86"/>
    <mergeCell ref="AE86:AQ86"/>
    <mergeCell ref="AR86:BD86"/>
    <mergeCell ref="E83:Q83"/>
    <mergeCell ref="R83:AD83"/>
    <mergeCell ref="AE83:AQ83"/>
    <mergeCell ref="AR83:BD83"/>
    <mergeCell ref="E84:Q84"/>
    <mergeCell ref="R84:AD84"/>
    <mergeCell ref="AE84:AQ84"/>
    <mergeCell ref="AR84:BD84"/>
    <mergeCell ref="E81:Q81"/>
    <mergeCell ref="R81:AD81"/>
    <mergeCell ref="AE81:AQ81"/>
    <mergeCell ref="AR81:BD81"/>
    <mergeCell ref="E82:Q82"/>
    <mergeCell ref="R82:AD82"/>
    <mergeCell ref="AE82:AQ82"/>
    <mergeCell ref="AR82:BD82"/>
    <mergeCell ref="E79:Q79"/>
    <mergeCell ref="R79:AD79"/>
    <mergeCell ref="AE79:AQ79"/>
    <mergeCell ref="AR79:BD79"/>
    <mergeCell ref="E80:Q80"/>
    <mergeCell ref="R80:AD80"/>
    <mergeCell ref="AE80:AQ80"/>
    <mergeCell ref="AR80:BD80"/>
    <mergeCell ref="E77:Q77"/>
    <mergeCell ref="R77:AD77"/>
    <mergeCell ref="AE77:AQ77"/>
    <mergeCell ref="AR77:BD77"/>
    <mergeCell ref="E78:Q78"/>
    <mergeCell ref="R78:AD78"/>
    <mergeCell ref="AE78:AQ78"/>
    <mergeCell ref="AR78:BD78"/>
    <mergeCell ref="E75:Q75"/>
    <mergeCell ref="R75:AD75"/>
    <mergeCell ref="AE75:AQ75"/>
    <mergeCell ref="AR75:BD75"/>
    <mergeCell ref="E76:Q76"/>
    <mergeCell ref="R76:AD76"/>
    <mergeCell ref="AE76:AQ76"/>
    <mergeCell ref="AR76:BD76"/>
    <mergeCell ref="E73:Q73"/>
    <mergeCell ref="R73:AD73"/>
    <mergeCell ref="AE73:AQ73"/>
    <mergeCell ref="AR73:BD73"/>
    <mergeCell ref="E74:Q74"/>
    <mergeCell ref="R74:AD74"/>
    <mergeCell ref="AE74:AQ74"/>
    <mergeCell ref="AR74:BD74"/>
    <mergeCell ref="E71:Q71"/>
    <mergeCell ref="R71:AD71"/>
    <mergeCell ref="AE71:AQ71"/>
    <mergeCell ref="AR71:BD71"/>
    <mergeCell ref="E72:Q72"/>
    <mergeCell ref="R72:AD72"/>
    <mergeCell ref="AE72:AQ72"/>
    <mergeCell ref="AR72:BD72"/>
    <mergeCell ref="E69:Q69"/>
    <mergeCell ref="R69:AD69"/>
    <mergeCell ref="AE69:AQ69"/>
    <mergeCell ref="AR69:BD69"/>
    <mergeCell ref="E70:Q70"/>
    <mergeCell ref="R70:AD70"/>
    <mergeCell ref="AE70:AQ70"/>
    <mergeCell ref="AR70:BD70"/>
    <mergeCell ref="E67:Q67"/>
    <mergeCell ref="R67:AD67"/>
    <mergeCell ref="AE67:AQ67"/>
    <mergeCell ref="AR67:BD67"/>
    <mergeCell ref="E68:Q68"/>
    <mergeCell ref="R68:AD68"/>
    <mergeCell ref="AE68:AQ68"/>
    <mergeCell ref="AR68:BD68"/>
    <mergeCell ref="AR66:BD66"/>
    <mergeCell ref="E63:Q63"/>
    <mergeCell ref="R63:AD63"/>
    <mergeCell ref="AE63:AQ63"/>
    <mergeCell ref="AR63:BD63"/>
    <mergeCell ref="E64:Q64"/>
    <mergeCell ref="R64:AD64"/>
    <mergeCell ref="AE64:AQ64"/>
    <mergeCell ref="AR64:BD64"/>
    <mergeCell ref="E61:Q61"/>
    <mergeCell ref="R61:AD61"/>
    <mergeCell ref="AE61:AQ61"/>
    <mergeCell ref="AR61:BD61"/>
    <mergeCell ref="E62:Q62"/>
    <mergeCell ref="R62:AD62"/>
    <mergeCell ref="AE62:AQ62"/>
    <mergeCell ref="AR62:BD62"/>
    <mergeCell ref="E59:Q59"/>
    <mergeCell ref="R59:AD59"/>
    <mergeCell ref="AE59:AQ59"/>
    <mergeCell ref="AR59:BD59"/>
    <mergeCell ref="E60:Q60"/>
    <mergeCell ref="R60:AD60"/>
    <mergeCell ref="AE60:AQ60"/>
    <mergeCell ref="AR60:BD60"/>
    <mergeCell ref="R57:AD57"/>
    <mergeCell ref="AE57:AQ57"/>
    <mergeCell ref="AR57:BD57"/>
    <mergeCell ref="E58:Q58"/>
    <mergeCell ref="R58:AD58"/>
    <mergeCell ref="AE58:AQ58"/>
    <mergeCell ref="AR58:BD58"/>
    <mergeCell ref="B55:D104"/>
    <mergeCell ref="E55:Q55"/>
    <mergeCell ref="R55:AD55"/>
    <mergeCell ref="AE55:AQ55"/>
    <mergeCell ref="AR55:BD55"/>
    <mergeCell ref="E56:Q56"/>
    <mergeCell ref="R56:AD56"/>
    <mergeCell ref="AE56:AQ56"/>
    <mergeCell ref="AR56:BD56"/>
    <mergeCell ref="E57:Q57"/>
    <mergeCell ref="E65:Q65"/>
    <mergeCell ref="R65:AD65"/>
    <mergeCell ref="AE65:AQ65"/>
    <mergeCell ref="AR65:BD65"/>
    <mergeCell ref="E66:Q66"/>
    <mergeCell ref="R66:AD66"/>
    <mergeCell ref="AE66:AQ66"/>
    <mergeCell ref="E53:Q53"/>
    <mergeCell ref="R53:AD53"/>
    <mergeCell ref="AE53:AQ53"/>
    <mergeCell ref="AR53:BD53"/>
    <mergeCell ref="E54:Q54"/>
    <mergeCell ref="R54:AD54"/>
    <mergeCell ref="AE54:AQ54"/>
    <mergeCell ref="AR54:BD54"/>
    <mergeCell ref="E51:Q51"/>
    <mergeCell ref="R51:AD51"/>
    <mergeCell ref="AE51:AQ51"/>
    <mergeCell ref="AR51:BD51"/>
    <mergeCell ref="E52:Q52"/>
    <mergeCell ref="R52:AD52"/>
    <mergeCell ref="AE52:AQ52"/>
    <mergeCell ref="AR52:BD52"/>
    <mergeCell ref="E49:Q49"/>
    <mergeCell ref="R49:AD49"/>
    <mergeCell ref="AE49:AQ49"/>
    <mergeCell ref="AR49:BD49"/>
    <mergeCell ref="E50:Q50"/>
    <mergeCell ref="R50:AD50"/>
    <mergeCell ref="AE50:AQ50"/>
    <mergeCell ref="AR50:BD50"/>
    <mergeCell ref="E47:Q47"/>
    <mergeCell ref="R47:AD47"/>
    <mergeCell ref="AE47:AQ47"/>
    <mergeCell ref="AR47:BD47"/>
    <mergeCell ref="E48:Q48"/>
    <mergeCell ref="R48:AD48"/>
    <mergeCell ref="AE48:AQ48"/>
    <mergeCell ref="AR48:BD48"/>
    <mergeCell ref="E45:Q45"/>
    <mergeCell ref="R45:AD45"/>
    <mergeCell ref="AE45:AQ45"/>
    <mergeCell ref="AR45:BD45"/>
    <mergeCell ref="E46:Q46"/>
    <mergeCell ref="R46:AD46"/>
    <mergeCell ref="AE46:AQ46"/>
    <mergeCell ref="AR46:BD46"/>
    <mergeCell ref="E43:Q43"/>
    <mergeCell ref="R43:AD43"/>
    <mergeCell ref="AE43:AQ43"/>
    <mergeCell ref="AR43:BD43"/>
    <mergeCell ref="E44:Q44"/>
    <mergeCell ref="R44:AD44"/>
    <mergeCell ref="AE44:AQ44"/>
    <mergeCell ref="AR44:BD44"/>
    <mergeCell ref="E41:Q41"/>
    <mergeCell ref="R41:AD41"/>
    <mergeCell ref="AE41:AQ41"/>
    <mergeCell ref="AR41:BD41"/>
    <mergeCell ref="E42:Q42"/>
    <mergeCell ref="R42:AD42"/>
    <mergeCell ref="AE42:AQ42"/>
    <mergeCell ref="AR42:BD42"/>
    <mergeCell ref="E39:Q39"/>
    <mergeCell ref="R39:AD39"/>
    <mergeCell ref="AE39:AQ39"/>
    <mergeCell ref="AR39:BD39"/>
    <mergeCell ref="E40:Q40"/>
    <mergeCell ref="R40:AD40"/>
    <mergeCell ref="AE40:AQ40"/>
    <mergeCell ref="AR40:BD40"/>
    <mergeCell ref="E37:Q37"/>
    <mergeCell ref="R37:AD37"/>
    <mergeCell ref="AE37:AQ37"/>
    <mergeCell ref="AR37:BD37"/>
    <mergeCell ref="E38:Q38"/>
    <mergeCell ref="R38:AD38"/>
    <mergeCell ref="AE38:AQ38"/>
    <mergeCell ref="AR38:BD38"/>
    <mergeCell ref="E35:Q35"/>
    <mergeCell ref="R35:AD35"/>
    <mergeCell ref="AE35:AQ35"/>
    <mergeCell ref="AR35:BD35"/>
    <mergeCell ref="E36:Q36"/>
    <mergeCell ref="R36:AD36"/>
    <mergeCell ref="AE36:AQ36"/>
    <mergeCell ref="AR36:BD36"/>
    <mergeCell ref="E33:Q33"/>
    <mergeCell ref="R33:AD33"/>
    <mergeCell ref="AE33:AQ33"/>
    <mergeCell ref="AR33:BD33"/>
    <mergeCell ref="E34:Q34"/>
    <mergeCell ref="R34:AD34"/>
    <mergeCell ref="AE34:AQ34"/>
    <mergeCell ref="AR34:BD34"/>
    <mergeCell ref="E31:Q31"/>
    <mergeCell ref="R31:AD31"/>
    <mergeCell ref="AE31:AQ31"/>
    <mergeCell ref="AR31:BD31"/>
    <mergeCell ref="E32:Q32"/>
    <mergeCell ref="R32:AD32"/>
    <mergeCell ref="AE32:AQ32"/>
    <mergeCell ref="AR32:BD32"/>
    <mergeCell ref="E29:Q29"/>
    <mergeCell ref="R29:AD29"/>
    <mergeCell ref="AE29:AQ29"/>
    <mergeCell ref="AR29:BD29"/>
    <mergeCell ref="E30:Q30"/>
    <mergeCell ref="R30:AD30"/>
    <mergeCell ref="AE30:AQ30"/>
    <mergeCell ref="AR30:BD30"/>
    <mergeCell ref="E27:Q27"/>
    <mergeCell ref="R27:AD27"/>
    <mergeCell ref="AE27:AQ27"/>
    <mergeCell ref="AR27:BD27"/>
    <mergeCell ref="E28:Q28"/>
    <mergeCell ref="R28:AD28"/>
    <mergeCell ref="AE28:AQ28"/>
    <mergeCell ref="AR28:BD28"/>
    <mergeCell ref="E25:Q25"/>
    <mergeCell ref="R25:AD25"/>
    <mergeCell ref="AE25:AQ25"/>
    <mergeCell ref="AR25:BD25"/>
    <mergeCell ref="E26:Q26"/>
    <mergeCell ref="R26:AD26"/>
    <mergeCell ref="AE26:AQ26"/>
    <mergeCell ref="AR26:BD26"/>
    <mergeCell ref="E23:Q23"/>
    <mergeCell ref="R23:AD23"/>
    <mergeCell ref="AE23:AQ23"/>
    <mergeCell ref="AR23:BD23"/>
    <mergeCell ref="E24:Q24"/>
    <mergeCell ref="R24:AD24"/>
    <mergeCell ref="AE24:AQ24"/>
    <mergeCell ref="AR24:BD24"/>
    <mergeCell ref="E21:Q21"/>
    <mergeCell ref="R21:AD21"/>
    <mergeCell ref="AE21:AQ21"/>
    <mergeCell ref="AR21:BD21"/>
    <mergeCell ref="E22:Q22"/>
    <mergeCell ref="R22:AD22"/>
    <mergeCell ref="AE22:AQ22"/>
    <mergeCell ref="AR22:BD22"/>
    <mergeCell ref="E19:Q19"/>
    <mergeCell ref="R19:AD19"/>
    <mergeCell ref="AE19:AQ19"/>
    <mergeCell ref="AR19:BD19"/>
    <mergeCell ref="E20:Q20"/>
    <mergeCell ref="R20:AD20"/>
    <mergeCell ref="AE20:AQ20"/>
    <mergeCell ref="AR20:BD20"/>
    <mergeCell ref="R7:AD7"/>
    <mergeCell ref="AE7:AQ7"/>
    <mergeCell ref="AR7:BD7"/>
    <mergeCell ref="E8:Q8"/>
    <mergeCell ref="R8:AD8"/>
    <mergeCell ref="AE8:AQ8"/>
    <mergeCell ref="AR8:BD8"/>
    <mergeCell ref="E17:Q17"/>
    <mergeCell ref="R17:AD17"/>
    <mergeCell ref="AE17:AQ17"/>
    <mergeCell ref="AR17:BD17"/>
    <mergeCell ref="E18:Q18"/>
    <mergeCell ref="R18:AD18"/>
    <mergeCell ref="AE18:AQ18"/>
    <mergeCell ref="AR18:BD18"/>
    <mergeCell ref="E15:Q15"/>
    <mergeCell ref="R15:AD15"/>
    <mergeCell ref="AE15:AQ15"/>
    <mergeCell ref="AR15:BD15"/>
    <mergeCell ref="E16:Q16"/>
    <mergeCell ref="R16:AD16"/>
    <mergeCell ref="AE16:AQ16"/>
    <mergeCell ref="AR16:BD16"/>
    <mergeCell ref="E13:Q13"/>
    <mergeCell ref="R13:AD13"/>
    <mergeCell ref="AE13:AQ13"/>
    <mergeCell ref="AR13:BD13"/>
    <mergeCell ref="E14:Q14"/>
    <mergeCell ref="R14:AD14"/>
    <mergeCell ref="AE14:AQ14"/>
    <mergeCell ref="AR14:BD14"/>
    <mergeCell ref="B5:D54"/>
    <mergeCell ref="E5:Q5"/>
    <mergeCell ref="R5:AD5"/>
    <mergeCell ref="AE5:AQ5"/>
    <mergeCell ref="AR5:BD5"/>
    <mergeCell ref="E6:Q6"/>
    <mergeCell ref="R6:AD6"/>
    <mergeCell ref="AE6:AQ6"/>
    <mergeCell ref="AR6:BD6"/>
    <mergeCell ref="E7:Q7"/>
    <mergeCell ref="B1:BC1"/>
    <mergeCell ref="B4:D4"/>
    <mergeCell ref="E4:Q4"/>
    <mergeCell ref="R4:AD4"/>
    <mergeCell ref="AE4:AQ4"/>
    <mergeCell ref="AR4:BD4"/>
    <mergeCell ref="E11:Q11"/>
    <mergeCell ref="R11:AD11"/>
    <mergeCell ref="AE11:AQ11"/>
    <mergeCell ref="AR11:BD11"/>
    <mergeCell ref="E12:Q12"/>
    <mergeCell ref="R12:AD12"/>
    <mergeCell ref="AE12:AQ12"/>
    <mergeCell ref="AR12:BD12"/>
    <mergeCell ref="E9:Q9"/>
    <mergeCell ref="R9:AD9"/>
    <mergeCell ref="AE9:AQ9"/>
    <mergeCell ref="AR9:BD9"/>
    <mergeCell ref="E10:Q10"/>
    <mergeCell ref="R10:AD10"/>
    <mergeCell ref="AE10:AQ10"/>
    <mergeCell ref="AR10:BD10"/>
    <mergeCell ref="C316:BC316"/>
    <mergeCell ref="C317:BC317"/>
    <mergeCell ref="C318:BC318"/>
    <mergeCell ref="C319:BC319"/>
    <mergeCell ref="C320:BC320"/>
    <mergeCell ref="C321:BC321"/>
    <mergeCell ref="C322:BC322"/>
    <mergeCell ref="AJ141:AK142"/>
    <mergeCell ref="AM142:AP142"/>
    <mergeCell ref="AL141:AQ141"/>
    <mergeCell ref="AR141:AS142"/>
    <mergeCell ref="AU142:AW142"/>
    <mergeCell ref="AY142:AZ142"/>
    <mergeCell ref="BA142:BD142"/>
    <mergeCell ref="AY141:BF141"/>
    <mergeCell ref="AT141:AX141"/>
    <mergeCell ref="B147:L148"/>
    <mergeCell ref="M147:T147"/>
    <mergeCell ref="U147:AA147"/>
    <mergeCell ref="AB147:AI147"/>
    <mergeCell ref="AJ147:AQ147"/>
    <mergeCell ref="AR147:AX147"/>
    <mergeCell ref="M148:N148"/>
    <mergeCell ref="S148:T148"/>
    <mergeCell ref="O148:R148"/>
    <mergeCell ref="U148:V148"/>
    <mergeCell ref="Z148:AA148"/>
    <mergeCell ref="C171:BC171"/>
    <mergeCell ref="C172:BC172"/>
    <mergeCell ref="C173:BC173"/>
    <mergeCell ref="C174:BC174"/>
    <mergeCell ref="C175:BC175"/>
    <mergeCell ref="AB149:AC150"/>
    <mergeCell ref="AD149:AI149"/>
    <mergeCell ref="AE150:AH150"/>
    <mergeCell ref="AJ149:AK150"/>
    <mergeCell ref="AL149:AQ149"/>
    <mergeCell ref="AM150:AP150"/>
    <mergeCell ref="AR149:AS150"/>
    <mergeCell ref="AT149:AX149"/>
    <mergeCell ref="AU150:AW150"/>
    <mergeCell ref="AY150:AZ150"/>
    <mergeCell ref="BE150:BF150"/>
    <mergeCell ref="BA150:BD150"/>
    <mergeCell ref="C311:BC311"/>
    <mergeCell ref="C312:BC312"/>
    <mergeCell ref="C313:BC313"/>
    <mergeCell ref="C314:BC314"/>
    <mergeCell ref="C315:BC315"/>
    <mergeCell ref="C176:BC176"/>
    <mergeCell ref="C165:BC165"/>
    <mergeCell ref="C166:BC166"/>
    <mergeCell ref="C167:BC167"/>
    <mergeCell ref="C168:BC168"/>
    <mergeCell ref="C169:BC169"/>
    <mergeCell ref="C170:BC170"/>
    <mergeCell ref="BF155:BG155"/>
    <mergeCell ref="B160:BD160"/>
    <mergeCell ref="C161:BC161"/>
    <mergeCell ref="C162:BC162"/>
    <mergeCell ref="C163:BC163"/>
    <mergeCell ref="C164:BC164"/>
    <mergeCell ref="AH155:AI155"/>
    <mergeCell ref="AJ155:AO155"/>
    <mergeCell ref="M146:P146"/>
    <mergeCell ref="Q146:T146"/>
    <mergeCell ref="U146:X146"/>
    <mergeCell ref="Y146:AA146"/>
    <mergeCell ref="AB146:AF146"/>
    <mergeCell ref="AY149:BF149"/>
    <mergeCell ref="X150:Z150"/>
    <mergeCell ref="AT148:AV148"/>
    <mergeCell ref="C141:L142"/>
    <mergeCell ref="M141:T142"/>
    <mergeCell ref="U141:V142"/>
    <mergeCell ref="W141:AA141"/>
    <mergeCell ref="X142:Z142"/>
    <mergeCell ref="AB141:AC142"/>
    <mergeCell ref="AE142:AH142"/>
    <mergeCell ref="AD141:AI141"/>
    <mergeCell ref="W148:Y148"/>
    <mergeCell ref="AB148:AC148"/>
    <mergeCell ref="AH148:AI148"/>
    <mergeCell ref="AD148:AG148"/>
    <mergeCell ref="AJ148:AK148"/>
    <mergeCell ref="AP148:AQ148"/>
    <mergeCell ref="AL148:AO148"/>
    <mergeCell ref="AR148:AS148"/>
    <mergeCell ref="AW148:AX148"/>
    <mergeCell ref="AJ146:AN146"/>
    <mergeCell ref="AO146:AQ146"/>
    <mergeCell ref="AY147:BF148"/>
    <mergeCell ref="C149:L150"/>
    <mergeCell ref="M149:T150"/>
    <mergeCell ref="U149:V150"/>
    <mergeCell ref="W149:AA149"/>
  </mergeCells>
  <phoneticPr fontId="170"/>
  <conditionalFormatting sqref="B428:BF431 B487:BF487 B440:BF441 J433:M435 O433:Y435 AA433:AL435 AN433:BF435 B450:BF450 J443:M445 O444:BF445 O443:Y443 AA443:AL443 AN443:BF443 J452:M454 O452:Y454 AA452:AL454 AN452:BF454 B477:BF477 J470:M472 O470:Y472 AA470:AL472 AN470:BF472 J489:M491 O489:Y491 AA489:AL491 AN489:BF491 B528:BF529 J514:M516 O514:Y516 AA514:AL516 AN514:BF516 B538:BF538 J531:Y533 AA531:AL533 AN531:BF533 B547:BF548 J540:M542 O540:Y542 AA540:AL542 AN540:BF542 B557:BF557 J550:M552 O550:Y552 AA550:AL552 AN550:BF552 J563:BF565 J559:M561 O559:Y561 AA559:AL561 AN559:BF561 J436:AU436 AW436:BF436 J446:AU446 AW446:BF446 J455:AU455 AW455:BF455 J473:AU473 AW473:BF473 J492:AU492 AW492:BF492 J517:AU517 AW517:BF517 J534:AU534 AW534:BF534 J543:AU543 AW543:BF543 J553:AU553 AW553:BF553 J562:AU562 AW562:BF562 J437:BF439 J432:BF432 J447:BF449 J442:BF442 J456:BF458 J451:BF451 J474:BF476 J469:BF469 J493:BF495 J488:BF488 J518:BF520 J513:BF513 J535:BF537 J530:BF530 J544:BF546 J539:BF539 J554:BF556 J549:BF549 J558:BF558 J498:BF499 AI496:BF497 J501:BF502 V500:BF500 V497 J496:J497 J500 J523:BF524 AI521:BF522 J526:BF527 V525:BF525 V522 J521:J522 J525 J483:AU483 K480:M482 K484:U486 W480:Y482 W484:AH486 AJ480:AL482 AJ484:BF486 AV480:BF482 O480:U482 AA480:AH482 AN480:AT482 AW483:BF483 J479:BF479 B459:BF468 B503:BF512">
    <cfRule type="expression" dxfId="184" priority="4" stopIfTrue="1">
      <formula>$V$337=""</formula>
    </cfRule>
  </conditionalFormatting>
  <conditionalFormatting sqref="B423:B424 B336:BF339 B348:BF348 J341:M343 O341:Y343 AA341:AL343 AN341:BF343 B366:BF366 J350:M352 O350:Y352 AA350:AL352 B375:BF375 J368:M370 O368:Y370 AA368:AL370 J377:M379 O377:Y379 AA377:AL379 B389:M390 O390:AL390 O389:Y389 AA389:AL389 O391:Y391 AA391:AL391 B405:BF405 B414:BF414 J407:M409 J420:BF422 J416:M418 O416:Y418 AA416:AL418 AN350:BF352 AN368:BF370 AN377:BF379 AN389:BF391 O407:BF409 AN416:BF418 B384:BF388 AM424:BF424 B425:BF425 J344:AU344 AW344:BF344 J353:AU353 AW353:BF353 J371:AU371 AW371:BF371 J380:AU380 AW380:BF380 J392:AU392 AW392:BF392 J410:AU410 AW410:BF410 J419:AU419 AW419:BF419 AM423:BE423 J345:BF347 J340:BF340 J354:BF356 J349:BF349 J372:BF374 J367:BF367 J381:BF383 J376:BF376 J393:BF395 J391:M391 J411:BF413 J406:BF406 J415:BF415 B357:BF357 J359:M361 AA359:AL361 AN359:BF361 J362:AU362 AW362:BF362 J363:BF365 J358:BF358 B358 B396:BF396 J398:M400 O398:Y400 AA398:AL400 AN398:BF400 J401:AU401 AW401:BF401 J402:BF404 J397:BF397 B397 O359:Y361">
    <cfRule type="expression" dxfId="183" priority="43" stopIfTrue="1">
      <formula>$V$429=""</formula>
    </cfRule>
  </conditionalFormatting>
  <conditionalFormatting sqref="R342:S342">
    <cfRule type="expression" dxfId="182" priority="186" stopIfTrue="1">
      <formula>$J$342=TRUE</formula>
    </cfRule>
  </conditionalFormatting>
  <conditionalFormatting sqref="R434:S434">
    <cfRule type="expression" dxfId="181" priority="187" stopIfTrue="1">
      <formula>$J$434=TRUE</formula>
    </cfRule>
  </conditionalFormatting>
  <conditionalFormatting sqref="AE434:AF434">
    <cfRule type="expression" dxfId="180" priority="188" stopIfTrue="1">
      <formula>$V$434=TRUE</formula>
    </cfRule>
  </conditionalFormatting>
  <conditionalFormatting sqref="AQ434:AR434">
    <cfRule type="expression" dxfId="179" priority="189" stopIfTrue="1">
      <formula>$AI$434=TRUE</formula>
    </cfRule>
  </conditionalFormatting>
  <conditionalFormatting sqref="R560:S560">
    <cfRule type="expression" dxfId="178" priority="190" stopIfTrue="1">
      <formula>$J$560=TRUE</formula>
    </cfRule>
  </conditionalFormatting>
  <conditionalFormatting sqref="AE560:AF560">
    <cfRule type="expression" dxfId="177" priority="191" stopIfTrue="1">
      <formula>$V$560=TRUE</formula>
    </cfRule>
  </conditionalFormatting>
  <conditionalFormatting sqref="AQ560:AR560">
    <cfRule type="expression" dxfId="176" priority="192" stopIfTrue="1">
      <formula>$AI$560=TRUE</formula>
    </cfRule>
  </conditionalFormatting>
  <conditionalFormatting sqref="AQ551:AR551">
    <cfRule type="expression" dxfId="175" priority="193" stopIfTrue="1">
      <formula>$AI$551=TRUE</formula>
    </cfRule>
  </conditionalFormatting>
  <conditionalFormatting sqref="AE551:AF551">
    <cfRule type="expression" dxfId="174" priority="194" stopIfTrue="1">
      <formula>$V$551=TRUE</formula>
    </cfRule>
  </conditionalFormatting>
  <conditionalFormatting sqref="R551:S551">
    <cfRule type="expression" dxfId="173" priority="195" stopIfTrue="1">
      <formula>$J$551=TRUE</formula>
    </cfRule>
  </conditionalFormatting>
  <conditionalFormatting sqref="R541:S541">
    <cfRule type="expression" dxfId="172" priority="196" stopIfTrue="1">
      <formula>$J$541=TRUE</formula>
    </cfRule>
  </conditionalFormatting>
  <conditionalFormatting sqref="AE541:AF541">
    <cfRule type="expression" dxfId="171" priority="197" stopIfTrue="1">
      <formula>$V$541=TRUE</formula>
    </cfRule>
  </conditionalFormatting>
  <conditionalFormatting sqref="AQ541:AR541">
    <cfRule type="expression" dxfId="170" priority="198" stopIfTrue="1">
      <formula>$AI$541=TRUE</formula>
    </cfRule>
  </conditionalFormatting>
  <conditionalFormatting sqref="AQ532:AR532">
    <cfRule type="expression" dxfId="169" priority="199" stopIfTrue="1">
      <formula>$AI$532=TRUE</formula>
    </cfRule>
  </conditionalFormatting>
  <conditionalFormatting sqref="AE532:AF532">
    <cfRule type="expression" dxfId="168" priority="200" stopIfTrue="1">
      <formula>$V$532=TRUE</formula>
    </cfRule>
  </conditionalFormatting>
  <conditionalFormatting sqref="R515:S515">
    <cfRule type="expression" dxfId="167" priority="201" stopIfTrue="1">
      <formula>$J$515=TRUE</formula>
    </cfRule>
  </conditionalFormatting>
  <conditionalFormatting sqref="AE515:AF515">
    <cfRule type="expression" dxfId="166" priority="202" stopIfTrue="1">
      <formula>$V$515=TRUE</formula>
    </cfRule>
  </conditionalFormatting>
  <conditionalFormatting sqref="AQ515:AR515">
    <cfRule type="expression" dxfId="165" priority="203" stopIfTrue="1">
      <formula>$AI$515=TRUE</formula>
    </cfRule>
  </conditionalFormatting>
  <conditionalFormatting sqref="AQ490:AR490">
    <cfRule type="expression" dxfId="164" priority="204" stopIfTrue="1">
      <formula>$AI$490=TRUE</formula>
    </cfRule>
  </conditionalFormatting>
  <conditionalFormatting sqref="AE490:AF490">
    <cfRule type="expression" dxfId="163" priority="205" stopIfTrue="1">
      <formula>$V$490=TRUE</formula>
    </cfRule>
  </conditionalFormatting>
  <conditionalFormatting sqref="R490:S490">
    <cfRule type="expression" dxfId="162" priority="206" stopIfTrue="1">
      <formula>$J$490=TRUE</formula>
    </cfRule>
  </conditionalFormatting>
  <conditionalFormatting sqref="R471:S471">
    <cfRule type="expression" dxfId="161" priority="207" stopIfTrue="1">
      <formula>$J$471=TRUE</formula>
    </cfRule>
  </conditionalFormatting>
  <conditionalFormatting sqref="AE471:AF471">
    <cfRule type="expression" dxfId="160" priority="208" stopIfTrue="1">
      <formula>$V$471=TRUE</formula>
    </cfRule>
  </conditionalFormatting>
  <conditionalFormatting sqref="AQ471:AR471">
    <cfRule type="expression" dxfId="159" priority="209" stopIfTrue="1">
      <formula>$AI$471=TRUE</formula>
    </cfRule>
  </conditionalFormatting>
  <conditionalFormatting sqref="AQ453:AR453">
    <cfRule type="expression" dxfId="158" priority="210" stopIfTrue="1">
      <formula>$AI$453=TRUE</formula>
    </cfRule>
  </conditionalFormatting>
  <conditionalFormatting sqref="AE453:AF453">
    <cfRule type="expression" dxfId="157" priority="211" stopIfTrue="1">
      <formula>$V$453=TRUE</formula>
    </cfRule>
  </conditionalFormatting>
  <conditionalFormatting sqref="R453:S453">
    <cfRule type="expression" dxfId="156" priority="212" stopIfTrue="1">
      <formula>$J$453=TRUE</formula>
    </cfRule>
  </conditionalFormatting>
  <conditionalFormatting sqref="R444:S444">
    <cfRule type="expression" dxfId="155" priority="213" stopIfTrue="1">
      <formula>$J$444=TRUE</formula>
    </cfRule>
  </conditionalFormatting>
  <conditionalFormatting sqref="AE444:AF444">
    <cfRule type="expression" dxfId="154" priority="214" stopIfTrue="1">
      <formula>$V$444=TRUE</formula>
    </cfRule>
  </conditionalFormatting>
  <conditionalFormatting sqref="AQ444:AR444">
    <cfRule type="expression" dxfId="153" priority="215" stopIfTrue="1">
      <formula>$AI$444=TRUE</formula>
    </cfRule>
  </conditionalFormatting>
  <conditionalFormatting sqref="R351:S351">
    <cfRule type="expression" dxfId="152" priority="216" stopIfTrue="1">
      <formula>$J$351=TRUE</formula>
    </cfRule>
  </conditionalFormatting>
  <conditionalFormatting sqref="R369:S369">
    <cfRule type="expression" dxfId="151" priority="217" stopIfTrue="1">
      <formula>$J$369=TRUE</formula>
    </cfRule>
  </conditionalFormatting>
  <conditionalFormatting sqref="R378:S378">
    <cfRule type="expression" dxfId="150" priority="218" stopIfTrue="1">
      <formula>$J$378=TRUE</formula>
    </cfRule>
  </conditionalFormatting>
  <conditionalFormatting sqref="R390:S390">
    <cfRule type="expression" dxfId="149" priority="219" stopIfTrue="1">
      <formula>$J$390=TRUE</formula>
    </cfRule>
  </conditionalFormatting>
  <conditionalFormatting sqref="R408:S408">
    <cfRule type="expression" dxfId="148" priority="220" stopIfTrue="1">
      <formula>$J$408=TRUE</formula>
    </cfRule>
  </conditionalFormatting>
  <conditionalFormatting sqref="R417:S417">
    <cfRule type="expression" dxfId="147" priority="221" stopIfTrue="1">
      <formula>$J$417=TRUE</formula>
    </cfRule>
  </conditionalFormatting>
  <conditionalFormatting sqref="AE342:AF342">
    <cfRule type="expression" dxfId="146" priority="222" stopIfTrue="1">
      <formula>$V$342=TRUE</formula>
    </cfRule>
  </conditionalFormatting>
  <conditionalFormatting sqref="AE417:AF417">
    <cfRule type="expression" dxfId="145" priority="223" stopIfTrue="1">
      <formula>$V$417=TRUE</formula>
    </cfRule>
  </conditionalFormatting>
  <conditionalFormatting sqref="AE390:AF390">
    <cfRule type="expression" dxfId="144" priority="224" stopIfTrue="1">
      <formula>$V$390=TRUE</formula>
    </cfRule>
  </conditionalFormatting>
  <conditionalFormatting sqref="AE378:AF378">
    <cfRule type="expression" dxfId="143" priority="225" stopIfTrue="1">
      <formula>$V$378=TRUE</formula>
    </cfRule>
  </conditionalFormatting>
  <conditionalFormatting sqref="AE369:AF369">
    <cfRule type="expression" dxfId="142" priority="226" stopIfTrue="1">
      <formula>$V$369=TRUE</formula>
    </cfRule>
  </conditionalFormatting>
  <conditionalFormatting sqref="AE351:AF351">
    <cfRule type="expression" dxfId="141" priority="227" stopIfTrue="1">
      <formula>$V$351=TRUE</formula>
    </cfRule>
  </conditionalFormatting>
  <conditionalFormatting sqref="AQ342:AR342">
    <cfRule type="expression" dxfId="140" priority="228" stopIfTrue="1">
      <formula>$AI$342=TRUE</formula>
    </cfRule>
  </conditionalFormatting>
  <conditionalFormatting sqref="AQ417:AR417">
    <cfRule type="expression" dxfId="139" priority="229" stopIfTrue="1">
      <formula>$AI$417=TRUE</formula>
    </cfRule>
  </conditionalFormatting>
  <conditionalFormatting sqref="AQ390:AR390">
    <cfRule type="expression" dxfId="138" priority="230" stopIfTrue="1">
      <formula>$AI$390=TRUE</formula>
    </cfRule>
  </conditionalFormatting>
  <conditionalFormatting sqref="AQ378:AR378">
    <cfRule type="expression" dxfId="137" priority="231" stopIfTrue="1">
      <formula>$AI$378=TRUE</formula>
    </cfRule>
  </conditionalFormatting>
  <conditionalFormatting sqref="AQ369:AR369">
    <cfRule type="expression" dxfId="136" priority="232" stopIfTrue="1">
      <formula>$AI$369=TRUE</formula>
    </cfRule>
  </conditionalFormatting>
  <conditionalFormatting sqref="AQ351:AR351">
    <cfRule type="expression" dxfId="135" priority="233" stopIfTrue="1">
      <formula>$AI$351=TRUE</formula>
    </cfRule>
  </conditionalFormatting>
  <conditionalFormatting sqref="C161:BC192">
    <cfRule type="expression" dxfId="134" priority="234" stopIfTrue="1">
      <formula>$BS$141&gt;99</formula>
    </cfRule>
  </conditionalFormatting>
  <conditionalFormatting sqref="C194:BC225">
    <cfRule type="expression" dxfId="133" priority="235" stopIfTrue="1">
      <formula>$BT$141&gt;=100</formula>
    </cfRule>
  </conditionalFormatting>
  <conditionalFormatting sqref="C232:BC263">
    <cfRule type="expression" dxfId="132" priority="236" stopIfTrue="1">
      <formula>$BS$149&gt;99</formula>
    </cfRule>
  </conditionalFormatting>
  <conditionalFormatting sqref="C300:BC331">
    <cfRule type="expression" dxfId="131" priority="237" stopIfTrue="1">
      <formula>$BS$155&gt;=0</formula>
    </cfRule>
  </conditionalFormatting>
  <conditionalFormatting sqref="B478:BF478">
    <cfRule type="expression" dxfId="130" priority="163" stopIfTrue="1">
      <formula>$V$337=""</formula>
    </cfRule>
  </conditionalFormatting>
  <conditionalFormatting sqref="AQ481:AR481">
    <cfRule type="expression" dxfId="129" priority="164" stopIfTrue="1">
      <formula>$AI$481=TRUE</formula>
    </cfRule>
  </conditionalFormatting>
  <conditionalFormatting sqref="AE481:AF481">
    <cfRule type="expression" dxfId="128" priority="165" stopIfTrue="1">
      <formula>$V$481=TRUE</formula>
    </cfRule>
  </conditionalFormatting>
  <conditionalFormatting sqref="R481:S481">
    <cfRule type="expression" dxfId="127" priority="166" stopIfTrue="1">
      <formula>$J$490=TRUE</formula>
    </cfRule>
  </conditionalFormatting>
  <conditionalFormatting sqref="K345 K350 K354 K368 K372 K377 K381 K389 K393 K407 K411 K416 K420 W345 W350 W354 W368 W372 W377 W381 W389 W393 V407:W407 V411:W411 W416 W420 AJ345 AJ350 AJ354 AJ368 AJ372 AJ377 AJ381 AJ389 AJ393 AI407:AJ407 AI411:AJ411 AJ416 AJ420 AU349 AU367 AU376 AV385 AU388 AU406 AU415 AN423 K363 W359 W363 AJ359 AJ363 AU358 W398 W402 AJ398 AJ402 AU397">
    <cfRule type="expression" dxfId="126" priority="34">
      <formula>$V$429=""</formula>
    </cfRule>
  </conditionalFormatting>
  <conditionalFormatting sqref="K437 K443 K447 K452 K456 K470 K474 K480 K484 K489 K493 K514 K518 J531:K531 J535:K535 K540 K544 K550 K554 K559 K563 W437 W443 W447 W452 W456 W470 W474 W480 W484 W489 W493 W514 W518 W531 W535 W540 W544 W550 W554 W559 W563 AJ437 AJ443 AJ447 AJ452 AJ456 AJ470 AJ474 AJ480 AJ484 AJ489 AJ493 AJ514 AJ518 AJ531 AJ535 AJ540 AJ544 AJ550 AJ554 AJ559 AJ563 AU442 AU451 AU469 AU479 AU488 AU513 AU530 AU539 AU549 AU558 AJ505 AJ509 AJ461 AJ465">
    <cfRule type="expression" dxfId="125" priority="161">
      <formula>$V$337=""</formula>
    </cfRule>
  </conditionalFormatting>
  <conditionalFormatting sqref="K341">
    <cfRule type="expression" dxfId="124" priority="160">
      <formula>$V$429=""</formula>
    </cfRule>
  </conditionalFormatting>
  <conditionalFormatting sqref="W341">
    <cfRule type="expression" dxfId="123" priority="159">
      <formula>$V$429=""</formula>
    </cfRule>
  </conditionalFormatting>
  <conditionalFormatting sqref="AJ341">
    <cfRule type="expression" dxfId="122" priority="158">
      <formula>$V$429=""</formula>
    </cfRule>
  </conditionalFormatting>
  <conditionalFormatting sqref="N341:N343">
    <cfRule type="expression" dxfId="121" priority="157" stopIfTrue="1">
      <formula>$V$429=""</formula>
    </cfRule>
  </conditionalFormatting>
  <conditionalFormatting sqref="Z341:Z343">
    <cfRule type="expression" dxfId="120" priority="156" stopIfTrue="1">
      <formula>$V$429=""</formula>
    </cfRule>
  </conditionalFormatting>
  <conditionalFormatting sqref="AM341:AM343">
    <cfRule type="expression" dxfId="119" priority="155" stopIfTrue="1">
      <formula>$V$429=""</formula>
    </cfRule>
  </conditionalFormatting>
  <conditionalFormatting sqref="N350:N352">
    <cfRule type="expression" dxfId="118" priority="154" stopIfTrue="1">
      <formula>$V$429=""</formula>
    </cfRule>
  </conditionalFormatting>
  <conditionalFormatting sqref="Z350:Z352">
    <cfRule type="expression" dxfId="117" priority="153" stopIfTrue="1">
      <formula>$V$429=""</formula>
    </cfRule>
  </conditionalFormatting>
  <conditionalFormatting sqref="AM350:AM352">
    <cfRule type="expression" dxfId="116" priority="152" stopIfTrue="1">
      <formula>$V$429=""</formula>
    </cfRule>
  </conditionalFormatting>
  <conditionalFormatting sqref="N368:N370">
    <cfRule type="expression" dxfId="115" priority="151" stopIfTrue="1">
      <formula>$V$429=""</formula>
    </cfRule>
  </conditionalFormatting>
  <conditionalFormatting sqref="Z368:Z370">
    <cfRule type="expression" dxfId="114" priority="150" stopIfTrue="1">
      <formula>$V$429=""</formula>
    </cfRule>
  </conditionalFormatting>
  <conditionalFormatting sqref="AM368:AM370">
    <cfRule type="expression" dxfId="113" priority="149" stopIfTrue="1">
      <formula>$V$429=""</formula>
    </cfRule>
  </conditionalFormatting>
  <conditionalFormatting sqref="N377:N379">
    <cfRule type="expression" dxfId="112" priority="148" stopIfTrue="1">
      <formula>$V$429=""</formula>
    </cfRule>
  </conditionalFormatting>
  <conditionalFormatting sqref="Z377:Z379">
    <cfRule type="expression" dxfId="111" priority="147" stopIfTrue="1">
      <formula>$V$429=""</formula>
    </cfRule>
  </conditionalFormatting>
  <conditionalFormatting sqref="AM377:AM379">
    <cfRule type="expression" dxfId="110" priority="146" stopIfTrue="1">
      <formula>$V$429=""</formula>
    </cfRule>
  </conditionalFormatting>
  <conditionalFormatting sqref="N389:N391">
    <cfRule type="expression" dxfId="109" priority="145" stopIfTrue="1">
      <formula>$V$429=""</formula>
    </cfRule>
  </conditionalFormatting>
  <conditionalFormatting sqref="AM389:AM391">
    <cfRule type="expression" dxfId="108" priority="144" stopIfTrue="1">
      <formula>$V$429=""</formula>
    </cfRule>
  </conditionalFormatting>
  <conditionalFormatting sqref="Z389">
    <cfRule type="expression" dxfId="107" priority="143" stopIfTrue="1">
      <formula>$V$429=""</formula>
    </cfRule>
  </conditionalFormatting>
  <conditionalFormatting sqref="Z391">
    <cfRule type="expression" dxfId="106" priority="142" stopIfTrue="1">
      <formula>$V$429=""</formula>
    </cfRule>
  </conditionalFormatting>
  <conditionalFormatting sqref="N407:N409">
    <cfRule type="expression" dxfId="105" priority="141" stopIfTrue="1">
      <formula>$V$429=""</formula>
    </cfRule>
  </conditionalFormatting>
  <conditionalFormatting sqref="N416:N418">
    <cfRule type="expression" dxfId="104" priority="140" stopIfTrue="1">
      <formula>$V$429=""</formula>
    </cfRule>
  </conditionalFormatting>
  <conditionalFormatting sqref="Z416:Z418">
    <cfRule type="expression" dxfId="103" priority="139" stopIfTrue="1">
      <formula>$V$429=""</formula>
    </cfRule>
  </conditionalFormatting>
  <conditionalFormatting sqref="AM416:AM418">
    <cfRule type="expression" dxfId="102" priority="138" stopIfTrue="1">
      <formula>$V$429=""</formula>
    </cfRule>
  </conditionalFormatting>
  <conditionalFormatting sqref="AU340">
    <cfRule type="expression" dxfId="101" priority="137">
      <formula>$V$429=""</formula>
    </cfRule>
  </conditionalFormatting>
  <conditionalFormatting sqref="AM424">
    <cfRule type="expression" dxfId="100" priority="136">
      <formula>$V$429=""</formula>
    </cfRule>
  </conditionalFormatting>
  <conditionalFormatting sqref="AM425">
    <cfRule type="expression" dxfId="99" priority="135">
      <formula>$V$429=""</formula>
    </cfRule>
  </conditionalFormatting>
  <conditionalFormatting sqref="AV344">
    <cfRule type="expression" dxfId="98" priority="134" stopIfTrue="1">
      <formula>$V$429=""</formula>
    </cfRule>
  </conditionalFormatting>
  <conditionalFormatting sqref="AV353">
    <cfRule type="expression" dxfId="97" priority="133" stopIfTrue="1">
      <formula>$V$429=""</formula>
    </cfRule>
  </conditionalFormatting>
  <conditionalFormatting sqref="AV371">
    <cfRule type="expression" dxfId="96" priority="132" stopIfTrue="1">
      <formula>$V$429=""</formula>
    </cfRule>
  </conditionalFormatting>
  <conditionalFormatting sqref="AV380">
    <cfRule type="expression" dxfId="95" priority="131" stopIfTrue="1">
      <formula>$V$429=""</formula>
    </cfRule>
  </conditionalFormatting>
  <conditionalFormatting sqref="AV392">
    <cfRule type="expression" dxfId="94" priority="130" stopIfTrue="1">
      <formula>$V$429=""</formula>
    </cfRule>
  </conditionalFormatting>
  <conditionalFormatting sqref="AV410">
    <cfRule type="expression" dxfId="93" priority="129" stopIfTrue="1">
      <formula>$V$429=""</formula>
    </cfRule>
  </conditionalFormatting>
  <conditionalFormatting sqref="AV419">
    <cfRule type="expression" dxfId="92" priority="128" stopIfTrue="1">
      <formula>$V$429=""</formula>
    </cfRule>
  </conditionalFormatting>
  <conditionalFormatting sqref="BF423">
    <cfRule type="expression" dxfId="91" priority="127" stopIfTrue="1">
      <formula>$V$429=""</formula>
    </cfRule>
  </conditionalFormatting>
  <conditionalFormatting sqref="B340:I347">
    <cfRule type="expression" dxfId="90" priority="126" stopIfTrue="1">
      <formula>$V$429=""</formula>
    </cfRule>
  </conditionalFormatting>
  <conditionalFormatting sqref="B349">
    <cfRule type="expression" dxfId="89" priority="125" stopIfTrue="1">
      <formula>$V$429=""</formula>
    </cfRule>
  </conditionalFormatting>
  <conditionalFormatting sqref="B367:I374">
    <cfRule type="expression" dxfId="88" priority="124" stopIfTrue="1">
      <formula>$V$429=""</formula>
    </cfRule>
  </conditionalFormatting>
  <conditionalFormatting sqref="B376:I383">
    <cfRule type="expression" dxfId="87" priority="123" stopIfTrue="1">
      <formula>$V$429=""</formula>
    </cfRule>
  </conditionalFormatting>
  <conditionalFormatting sqref="B391:I395">
    <cfRule type="expression" dxfId="86" priority="122" stopIfTrue="1">
      <formula>$V$429=""</formula>
    </cfRule>
  </conditionalFormatting>
  <conditionalFormatting sqref="B406:I413">
    <cfRule type="expression" dxfId="85" priority="121" stopIfTrue="1">
      <formula>$V$429=""</formula>
    </cfRule>
  </conditionalFormatting>
  <conditionalFormatting sqref="B415:I422">
    <cfRule type="expression" dxfId="84" priority="120" stopIfTrue="1">
      <formula>$V$429=""</formula>
    </cfRule>
  </conditionalFormatting>
  <conditionalFormatting sqref="K433">
    <cfRule type="expression" dxfId="83" priority="119">
      <formula>$V$337=""</formula>
    </cfRule>
  </conditionalFormatting>
  <conditionalFormatting sqref="W433">
    <cfRule type="expression" dxfId="82" priority="118">
      <formula>$V$337=""</formula>
    </cfRule>
  </conditionalFormatting>
  <conditionalFormatting sqref="AJ433">
    <cfRule type="expression" dxfId="81" priority="117">
      <formula>$V$337=""</formula>
    </cfRule>
  </conditionalFormatting>
  <conditionalFormatting sqref="AU432">
    <cfRule type="expression" dxfId="80" priority="116">
      <formula>$V$337=""</formula>
    </cfRule>
  </conditionalFormatting>
  <conditionalFormatting sqref="J480:J482">
    <cfRule type="expression" dxfId="79" priority="115" stopIfTrue="1">
      <formula>$V$337=""</formula>
    </cfRule>
  </conditionalFormatting>
  <conditionalFormatting sqref="J484:J486">
    <cfRule type="expression" dxfId="78" priority="114" stopIfTrue="1">
      <formula>$V$337=""</formula>
    </cfRule>
  </conditionalFormatting>
  <conditionalFormatting sqref="V480:V482">
    <cfRule type="expression" dxfId="77" priority="113" stopIfTrue="1">
      <formula>$V$337=""</formula>
    </cfRule>
  </conditionalFormatting>
  <conditionalFormatting sqref="V484:V486">
    <cfRule type="expression" dxfId="76" priority="112" stopIfTrue="1">
      <formula>$V$337=""</formula>
    </cfRule>
  </conditionalFormatting>
  <conditionalFormatting sqref="AI480:AI482">
    <cfRule type="expression" dxfId="75" priority="111" stopIfTrue="1">
      <formula>$V$337=""</formula>
    </cfRule>
  </conditionalFormatting>
  <conditionalFormatting sqref="AI484:AI486">
    <cfRule type="expression" dxfId="74" priority="110" stopIfTrue="1">
      <formula>$V$337=""</formula>
    </cfRule>
  </conditionalFormatting>
  <conditionalFormatting sqref="AU480:AU482">
    <cfRule type="expression" dxfId="73" priority="109" stopIfTrue="1">
      <formula>$V$337=""</formula>
    </cfRule>
  </conditionalFormatting>
  <conditionalFormatting sqref="N433:N435">
    <cfRule type="expression" dxfId="72" priority="108" stopIfTrue="1">
      <formula>$V$337=""</formula>
    </cfRule>
  </conditionalFormatting>
  <conditionalFormatting sqref="Z433:Z435">
    <cfRule type="expression" dxfId="71" priority="107" stopIfTrue="1">
      <formula>$V$337=""</formula>
    </cfRule>
  </conditionalFormatting>
  <conditionalFormatting sqref="AM433:AM435">
    <cfRule type="expression" dxfId="70" priority="106" stopIfTrue="1">
      <formula>$V$337=""</formula>
    </cfRule>
  </conditionalFormatting>
  <conditionalFormatting sqref="N443:N445">
    <cfRule type="expression" dxfId="69" priority="105" stopIfTrue="1">
      <formula>$V$337=""</formula>
    </cfRule>
  </conditionalFormatting>
  <conditionalFormatting sqref="Z443">
    <cfRule type="expression" dxfId="68" priority="104" stopIfTrue="1">
      <formula>$V$337=""</formula>
    </cfRule>
  </conditionalFormatting>
  <conditionalFormatting sqref="AM443">
    <cfRule type="expression" dxfId="67" priority="103" stopIfTrue="1">
      <formula>$V$337=""</formula>
    </cfRule>
  </conditionalFormatting>
  <conditionalFormatting sqref="N452:N454">
    <cfRule type="expression" dxfId="66" priority="102" stopIfTrue="1">
      <formula>$V$337=""</formula>
    </cfRule>
  </conditionalFormatting>
  <conditionalFormatting sqref="Z452:Z454">
    <cfRule type="expression" dxfId="65" priority="101" stopIfTrue="1">
      <formula>$V$337=""</formula>
    </cfRule>
  </conditionalFormatting>
  <conditionalFormatting sqref="AM452:AM454">
    <cfRule type="expression" dxfId="64" priority="100" stopIfTrue="1">
      <formula>$V$337=""</formula>
    </cfRule>
  </conditionalFormatting>
  <conditionalFormatting sqref="N470:N472">
    <cfRule type="expression" dxfId="63" priority="99" stopIfTrue="1">
      <formula>$V$337=""</formula>
    </cfRule>
  </conditionalFormatting>
  <conditionalFormatting sqref="Z470:Z472">
    <cfRule type="expression" dxfId="62" priority="98" stopIfTrue="1">
      <formula>$V$337=""</formula>
    </cfRule>
  </conditionalFormatting>
  <conditionalFormatting sqref="AM470:AM472">
    <cfRule type="expression" dxfId="61" priority="97" stopIfTrue="1">
      <formula>$V$337=""</formula>
    </cfRule>
  </conditionalFormatting>
  <conditionalFormatting sqref="N480:N482">
    <cfRule type="expression" dxfId="60" priority="96" stopIfTrue="1">
      <formula>$V$337=""</formula>
    </cfRule>
  </conditionalFormatting>
  <conditionalFormatting sqref="Z480:Z482">
    <cfRule type="expression" dxfId="59" priority="95" stopIfTrue="1">
      <formula>$V$337=""</formula>
    </cfRule>
  </conditionalFormatting>
  <conditionalFormatting sqref="AM480:AM482">
    <cfRule type="expression" dxfId="58" priority="94" stopIfTrue="1">
      <formula>$V$337=""</formula>
    </cfRule>
  </conditionalFormatting>
  <conditionalFormatting sqref="N489:N491">
    <cfRule type="expression" dxfId="57" priority="93" stopIfTrue="1">
      <formula>$V$337=""</formula>
    </cfRule>
  </conditionalFormatting>
  <conditionalFormatting sqref="Z489:Z491">
    <cfRule type="expression" dxfId="56" priority="92" stopIfTrue="1">
      <formula>$V$337=""</formula>
    </cfRule>
  </conditionalFormatting>
  <conditionalFormatting sqref="AM489:AM491">
    <cfRule type="expression" dxfId="55" priority="91" stopIfTrue="1">
      <formula>$V$337=""</formula>
    </cfRule>
  </conditionalFormatting>
  <conditionalFormatting sqref="N514:N516">
    <cfRule type="expression" dxfId="54" priority="90" stopIfTrue="1">
      <formula>$V$337=""</formula>
    </cfRule>
  </conditionalFormatting>
  <conditionalFormatting sqref="Z514:Z516">
    <cfRule type="expression" dxfId="53" priority="89" stopIfTrue="1">
      <formula>$V$337=""</formula>
    </cfRule>
  </conditionalFormatting>
  <conditionalFormatting sqref="AM514:AM516">
    <cfRule type="expression" dxfId="52" priority="88" stopIfTrue="1">
      <formula>$V$337=""</formula>
    </cfRule>
  </conditionalFormatting>
  <conditionalFormatting sqref="Z531:Z533">
    <cfRule type="expression" dxfId="51" priority="87" stopIfTrue="1">
      <formula>$V$337=""</formula>
    </cfRule>
  </conditionalFormatting>
  <conditionalFormatting sqref="AM531:AM533">
    <cfRule type="expression" dxfId="50" priority="86" stopIfTrue="1">
      <formula>$V$337=""</formula>
    </cfRule>
  </conditionalFormatting>
  <conditionalFormatting sqref="N540:N542">
    <cfRule type="expression" dxfId="49" priority="85" stopIfTrue="1">
      <formula>$V$337=""</formula>
    </cfRule>
  </conditionalFormatting>
  <conditionalFormatting sqref="Z540:Z542">
    <cfRule type="expression" dxfId="48" priority="84" stopIfTrue="1">
      <formula>$V$337=""</formula>
    </cfRule>
  </conditionalFormatting>
  <conditionalFormatting sqref="AM540:AM542">
    <cfRule type="expression" dxfId="47" priority="83" stopIfTrue="1">
      <formula>$V$337=""</formula>
    </cfRule>
  </conditionalFormatting>
  <conditionalFormatting sqref="N550:N552">
    <cfRule type="expression" dxfId="46" priority="82" stopIfTrue="1">
      <formula>$V$337=""</formula>
    </cfRule>
  </conditionalFormatting>
  <conditionalFormatting sqref="Z550:Z552">
    <cfRule type="expression" dxfId="45" priority="81" stopIfTrue="1">
      <formula>$V$337=""</formula>
    </cfRule>
  </conditionalFormatting>
  <conditionalFormatting sqref="AM550:AM552">
    <cfRule type="expression" dxfId="44" priority="80" stopIfTrue="1">
      <formula>$V$337=""</formula>
    </cfRule>
  </conditionalFormatting>
  <conditionalFormatting sqref="N559:N561">
    <cfRule type="expression" dxfId="43" priority="79" stopIfTrue="1">
      <formula>$V$337=""</formula>
    </cfRule>
  </conditionalFormatting>
  <conditionalFormatting sqref="Z559:Z561">
    <cfRule type="expression" dxfId="42" priority="78" stopIfTrue="1">
      <formula>$V$337=""</formula>
    </cfRule>
  </conditionalFormatting>
  <conditionalFormatting sqref="AM559:AM561">
    <cfRule type="expression" dxfId="41" priority="77" stopIfTrue="1">
      <formula>$V$337=""</formula>
    </cfRule>
  </conditionalFormatting>
  <conditionalFormatting sqref="AV436">
    <cfRule type="expression" dxfId="40" priority="76" stopIfTrue="1">
      <formula>$V$337=""</formula>
    </cfRule>
  </conditionalFormatting>
  <conditionalFormatting sqref="AV446">
    <cfRule type="expression" dxfId="39" priority="75" stopIfTrue="1">
      <formula>$V$337=""</formula>
    </cfRule>
  </conditionalFormatting>
  <conditionalFormatting sqref="AV455">
    <cfRule type="expression" dxfId="38" priority="74" stopIfTrue="1">
      <formula>$V$337=""</formula>
    </cfRule>
  </conditionalFormatting>
  <conditionalFormatting sqref="AV473">
    <cfRule type="expression" dxfId="37" priority="73" stopIfTrue="1">
      <formula>$V$337=""</formula>
    </cfRule>
  </conditionalFormatting>
  <conditionalFormatting sqref="AV483">
    <cfRule type="expression" dxfId="36" priority="72" stopIfTrue="1">
      <formula>$V$337=""</formula>
    </cfRule>
  </conditionalFormatting>
  <conditionalFormatting sqref="AV517">
    <cfRule type="expression" dxfId="35" priority="70" stopIfTrue="1">
      <formula>$V$337=""</formula>
    </cfRule>
  </conditionalFormatting>
  <conditionalFormatting sqref="AV534">
    <cfRule type="expression" dxfId="34" priority="69" stopIfTrue="1">
      <formula>$V$337=""</formula>
    </cfRule>
  </conditionalFormatting>
  <conditionalFormatting sqref="AV543">
    <cfRule type="expression" dxfId="33" priority="68" stopIfTrue="1">
      <formula>$V$337=""</formula>
    </cfRule>
  </conditionalFormatting>
  <conditionalFormatting sqref="AV553">
    <cfRule type="expression" dxfId="32" priority="67" stopIfTrue="1">
      <formula>$V$337=""</formula>
    </cfRule>
  </conditionalFormatting>
  <conditionalFormatting sqref="AV562">
    <cfRule type="expression" dxfId="31" priority="66" stopIfTrue="1">
      <formula>$V$337=""</formula>
    </cfRule>
  </conditionalFormatting>
  <conditionalFormatting sqref="B432:I439">
    <cfRule type="expression" dxfId="30" priority="65" stopIfTrue="1">
      <formula>$V$337=""</formula>
    </cfRule>
  </conditionalFormatting>
  <conditionalFormatting sqref="B442:I449">
    <cfRule type="expression" dxfId="29" priority="64" stopIfTrue="1">
      <formula>$V$337=""</formula>
    </cfRule>
  </conditionalFormatting>
  <conditionalFormatting sqref="B451:I458">
    <cfRule type="expression" dxfId="28" priority="63" stopIfTrue="1">
      <formula>$V$337=""</formula>
    </cfRule>
  </conditionalFormatting>
  <conditionalFormatting sqref="B469:I476">
    <cfRule type="expression" dxfId="27" priority="62" stopIfTrue="1">
      <formula>$V$337=""</formula>
    </cfRule>
  </conditionalFormatting>
  <conditionalFormatting sqref="B479:I486">
    <cfRule type="expression" dxfId="26" priority="61" stopIfTrue="1">
      <formula>$V$337=""</formula>
    </cfRule>
  </conditionalFormatting>
  <conditionalFormatting sqref="B488">
    <cfRule type="expression" dxfId="25" priority="60" stopIfTrue="1">
      <formula>$V$337=""</formula>
    </cfRule>
  </conditionalFormatting>
  <conditionalFormatting sqref="B513:I520">
    <cfRule type="expression" dxfId="24" priority="59" stopIfTrue="1">
      <formula>$V$337=""</formula>
    </cfRule>
  </conditionalFormatting>
  <conditionalFormatting sqref="B530:I537">
    <cfRule type="expression" dxfId="23" priority="58" stopIfTrue="1">
      <formula>$V$337=""</formula>
    </cfRule>
  </conditionalFormatting>
  <conditionalFormatting sqref="B539:I546">
    <cfRule type="expression" dxfId="22" priority="57" stopIfTrue="1">
      <formula>$V$337=""</formula>
    </cfRule>
  </conditionalFormatting>
  <conditionalFormatting sqref="B549:I556">
    <cfRule type="expression" dxfId="21" priority="56" stopIfTrue="1">
      <formula>$V$337=""</formula>
    </cfRule>
  </conditionalFormatting>
  <conditionalFormatting sqref="B558:I565">
    <cfRule type="expression" dxfId="20" priority="55" stopIfTrue="1">
      <formula>$V$337=""</formula>
    </cfRule>
  </conditionalFormatting>
  <conditionalFormatting sqref="AQ360:AR360">
    <cfRule type="expression" dxfId="19" priority="185" stopIfTrue="1">
      <formula>$AI$360=TRUE</formula>
    </cfRule>
  </conditionalFormatting>
  <conditionalFormatting sqref="K359">
    <cfRule type="expression" dxfId="18" priority="40">
      <formula>$V$429=""</formula>
    </cfRule>
  </conditionalFormatting>
  <conditionalFormatting sqref="N359:N361">
    <cfRule type="expression" dxfId="17" priority="39" stopIfTrue="1">
      <formula>$V$429=""</formula>
    </cfRule>
  </conditionalFormatting>
  <conditionalFormatting sqref="Z359:Z361">
    <cfRule type="expression" dxfId="16" priority="38" stopIfTrue="1">
      <formula>$V$429=""</formula>
    </cfRule>
  </conditionalFormatting>
  <conditionalFormatting sqref="AM359:AM361">
    <cfRule type="expression" dxfId="15" priority="37" stopIfTrue="1">
      <formula>$V$429=""</formula>
    </cfRule>
  </conditionalFormatting>
  <conditionalFormatting sqref="AV362">
    <cfRule type="expression" dxfId="14" priority="36" stopIfTrue="1">
      <formula>$V$429=""</formula>
    </cfRule>
  </conditionalFormatting>
  <conditionalFormatting sqref="K402">
    <cfRule type="expression" dxfId="13" priority="35">
      <formula>$V$429=""</formula>
    </cfRule>
  </conditionalFormatting>
  <conditionalFormatting sqref="AQ399:AR399">
    <cfRule type="expression" dxfId="12" priority="162" stopIfTrue="1">
      <formula>$AI$399=TRUE</formula>
    </cfRule>
  </conditionalFormatting>
  <conditionalFormatting sqref="K398">
    <cfRule type="expression" dxfId="11" priority="31">
      <formula>$V$429=""</formula>
    </cfRule>
  </conditionalFormatting>
  <conditionalFormatting sqref="N398:N400">
    <cfRule type="expression" dxfId="10" priority="30" stopIfTrue="1">
      <formula>$V$429=""</formula>
    </cfRule>
  </conditionalFormatting>
  <conditionalFormatting sqref="Z398:Z400">
    <cfRule type="expression" dxfId="9" priority="29" stopIfTrue="1">
      <formula>$V$429=""</formula>
    </cfRule>
  </conditionalFormatting>
  <conditionalFormatting sqref="AM398:AM399">
    <cfRule type="expression" dxfId="8" priority="28" stopIfTrue="1">
      <formula>$V$429=""</formula>
    </cfRule>
  </conditionalFormatting>
  <conditionalFormatting sqref="AV401">
    <cfRule type="expression" dxfId="7" priority="27" stopIfTrue="1">
      <formula>$V$429=""</formula>
    </cfRule>
  </conditionalFormatting>
  <conditionalFormatting sqref="AQ462:AR462">
    <cfRule type="expression" dxfId="6" priority="184">
      <formula>$AI$462=TRUE</formula>
    </cfRule>
  </conditionalFormatting>
  <conditionalFormatting sqref="AQ506:AR506">
    <cfRule type="expression" dxfId="5" priority="5">
      <formula>$AI$506=TRUE</formula>
    </cfRule>
  </conditionalFormatting>
  <conditionalFormatting sqref="AM400">
    <cfRule type="expression" dxfId="4" priority="3" stopIfTrue="1">
      <formula>$V$429=""</formula>
    </cfRule>
  </conditionalFormatting>
  <conditionalFormatting sqref="AV492">
    <cfRule type="expression" dxfId="3" priority="2" stopIfTrue="1">
      <formula>$V$337=""</formula>
    </cfRule>
  </conditionalFormatting>
  <conditionalFormatting sqref="C265:BC296">
    <cfRule type="expression" dxfId="2" priority="1">
      <formula>$BT$149&gt;=100</formula>
    </cfRule>
  </conditionalFormatting>
  <dataValidations count="19">
    <dataValidation allowBlank="1" showInputMessage="1" showErrorMessage="1" errorTitle="入力エラー" error="年度は和暦で入力してください。（平成XX など）" sqref="AI115:AJ115 AI122:AJ122 AZ154:BC154 T154:W154 AB154:AE154 AJ154:AM154 AR154:AU154" xr:uid="{5343F958-8DEF-47AF-9632-1A1C77C63494}"/>
    <dataValidation type="custom" imeMode="halfAlpha" allowBlank="1" showInputMessage="1" showErrorMessage="1" sqref="AH108:AP109" xr:uid="{47E18490-4D3B-42BA-B60A-CB6E75E177AF}">
      <formula1>AND(AH108&lt;10000000000,LEN(AH108)&lt;17)</formula1>
    </dataValidation>
    <dataValidation type="textLength" allowBlank="1" showInputMessage="1" showErrorMessage="1" error="100文字以内で入力して下さい。" sqref="AM769:BB775 U770:AJ775 AM752:BB757 U753:AJ757 AM787:BB793 U788:AJ793" xr:uid="{8FA521F3-0B41-4342-BF24-4EC20513FDB5}">
      <formula1>0</formula1>
      <formula2>100</formula2>
    </dataValidation>
    <dataValidation type="textLength" allowBlank="1" showInputMessage="1" showErrorMessage="1" errorTitle="入力エラー" error="500文字以内で入力してください。" sqref="R5:BD104" xr:uid="{6B745AE3-7A3D-469F-AEB8-A3C56F101180}">
      <formula1>0</formula1>
      <formula2>500</formula2>
    </dataValidation>
    <dataValidation type="textLength" allowBlank="1" showInputMessage="1" showErrorMessage="1" errorTitle="入力エラー" error="100文字以内で入力してください。" sqref="E5:Q104" xr:uid="{5C9C8E42-106A-45B5-B918-EEF6495F8790}">
      <formula1>0</formula1>
      <formula2>100</formula2>
    </dataValidation>
    <dataValidation type="whole" imeMode="off" allowBlank="1" showInputMessage="1" showErrorMessage="1" errorTitle="設定済の割合" error="数値2桁以内で入力してください" sqref="AQ471:AR471" xr:uid="{BFBE1C9A-6A50-4657-BAFD-9C259E43983D}">
      <formula1>0</formula1>
      <formula2>99</formula2>
    </dataValidation>
    <dataValidation type="whole" imeMode="off" allowBlank="1" showErrorMessage="1" errorTitle="設定済の割合" error="数値2桁以内で入力してください" sqref="AQ560:AR560 R342:S342 AE342:AF342 AQ342:AR342 R351:S351 AE351:AF351 AQ351:AR351 AQ369:AR369 AE369:AF369 R369:S369 R378:S378 AE378:AF378 AQ378:AR378 AQ390:AR390 AE390:AF390 R390:S390 R408:S408 R417:S417 AE417:AF417 AQ417:AR417 R434:S434 AE434:AF434 AQ434:AR434 R444:S444 AE444:AF444 AQ444:AR444 AQ453:AR453 AE453:AF453 R453:S453 R471:S471 AE471:AF471 AQ490:AR490 AE490:AF490 R490:S490 R515:S515 AE515:AF515 AQ515:AR515 AQ532:AR532 AE532:AF532 AQ541:AR541 AE541:AF541 R541:S541 R551:S551 AE551:AF551 AQ551:AR551 AE560:AF560 AQ481:AR481 AE481:AF481 R481:S481 R360:S360 AE360:AF360 AQ360:AR360 R399:S399 AE399:AF399 AQ399:AR399 R462:S462 AE462:AF462 AQ462:AR462 R506:S506 AE506:AF506 AQ506:AR506" xr:uid="{91E06580-62DB-4D3B-A11A-BA4BFA7C4EC5}">
      <formula1>0</formula1>
      <formula2>99</formula2>
    </dataValidation>
    <dataValidation type="list" allowBlank="1" showInputMessage="1" showErrorMessage="1" sqref="V838 AX838" xr:uid="{9DC67487-F156-4E96-BF48-F667740383BC}">
      <formula1>"１．　　有,①．　　有"</formula1>
    </dataValidation>
    <dataValidation allowBlank="1" showInputMessage="1" error="密接な値の単位を揃えてください" sqref="AQ108" xr:uid="{EC3DF940-874B-490A-85DC-C587C85CDBCE}"/>
    <dataValidation type="textLength" allowBlank="1" showInputMessage="1" showErrorMessage="1" errorTitle="入力エラー" error="年度は和暦で入力してください。（平成XX など）" sqref="AL122:AN122 AL115:AN115 AR138:AU138 AI107:AK107 AR146:AU146" xr:uid="{24D107FE-FA64-43CD-83D4-6DF1895577B6}">
      <formula1>0</formula1>
      <formula2>5</formula2>
    </dataValidation>
    <dataValidation allowBlank="1" showInputMessage="1" showErrorMessage="1" errorTitle="入力エラー" error="整数と小数点以下、合わせて19桁以内（小数点含まず）で入力してください。" sqref="AI123:AI124 AI129 AP129 AI126:AQ126 AI116:AI117 AI119:AQ119" xr:uid="{AD6F571C-A9BD-48EA-890D-55D6B62428DB}"/>
    <dataValidation allowBlank="1" showInputMessage="1" showErrorMessage="1" errorTitle="入力エラー" error="整数と小数点以下、合わせて8桁以内（小数点含まず）で入力してください。" sqref="AR129:BD130 AR119:BD119 AR116:AR117 BC117 AT117 AR126:BD126 AR123:AR124 BC124 AT124" xr:uid="{28C0F273-A5D5-4B51-AF37-C5053F0DE31F}"/>
    <dataValidation type="whole" imeMode="off" allowBlank="1" showErrorMessage="1" error="数値2桁以内で入力してください" sqref="R560:S560" xr:uid="{C609F11A-62B7-44C6-806E-D542245380C6}">
      <formula1>0</formula1>
      <formula2>99</formula2>
    </dataValidation>
    <dataValidation allowBlank="1" showInputMessage="1" sqref="Q110:Q111" xr:uid="{44DCE409-AD30-44A5-A9DF-8A36EB70E45D}"/>
    <dataValidation allowBlank="1" showInputMessage="1" errorTitle="入力エラー" error="整数と小数点以下、合わせて14桁以内（小数点含まず）で入力してください。" sqref="AP739:AZ739" xr:uid="{F3A36F4C-B6FD-4BD3-8B7E-C72BA9745DE3}"/>
    <dataValidation allowBlank="1" showInputMessage="1" showErrorMessage="1" errorTitle="入力エラー" error="整数と小数点以下、合わせて14桁以内（小数点含まず）で入力してください。" sqref="B795:B799 AU147:AV147 U794:AK799 AM794:BC799 AW147:AW148 M147:M149 O148 AW140 S148 V147 AA147 X147:Y147 W147:W149 U147:U148 Z147:Z148 AC147 AI147 AE147:AG147 AD147:AD149 AB147:AB148 AH147:AH148 AK147 AQ147 AM147:AO147 AL147:AL149 AJ147:AJ148 AP147:AP148 AS147 AX147 AT147:AT149 AR147:AR148 M139:AX139 M140:M141 O140 AR140 S140 W140:W141 U140 Z140 AB140 AD140 AH140 AL140:AL141 AJ140 AP140 AT140:AT141 B763:B775 C740:N747 AM740:BC747 U740:AK747 AM758:BC764 C758:N764 B741:B761 U758:AK764 AL740:AL799 O740:T799 BD740:BG799 AM776:BC782 U776:AK782 B777:B779 C776:N782 C794:N799 B781:B793" xr:uid="{8BEAC236-7DF6-46B7-9FE2-78F4380F0F0A}"/>
    <dataValidation type="decimal" allowBlank="1" showInputMessage="1" errorTitle="入力エラー" error="整数と小数点以下、合わせて14桁以内（小数点含まず）で入力してください。" sqref="AP719 AP717" xr:uid="{79FED6AA-D025-4DB9-9F8B-F35877BF4AAB}">
      <formula1>0</formula1>
      <formula2>99999999999999</formula2>
    </dataValidation>
    <dataValidation type="custom" imeMode="halfAlpha" allowBlank="1" showInputMessage="1" sqref="C775:N775 C793:N793" xr:uid="{9B7F5054-32CE-4ADB-8E3F-95379BDD069A}">
      <formula1>AND(ISNUMBER(C775),OR(C775=0,C775&gt;=0.00001),C775&lt;10000,LEN(C775)&lt;17)</formula1>
    </dataValidation>
    <dataValidation type="list" allowBlank="1" showInputMessage="1" showErrorMessage="1" sqref="AE575:BF575" xr:uid="{14B36A43-AE09-4062-8A5B-DB2F9F95DCBC}">
      <formula1>"電気事業用,自家消費用"</formula1>
    </dataValidation>
  </dataValidations>
  <pageMargins left="0.15748031496062992" right="0.15748031496062992" top="0.51181102362204722" bottom="0.31496062992125984" header="0.11811023622047245" footer="0.19685039370078741"/>
  <pageSetup paperSize="9" scale="62" fitToHeight="0" orientation="portrait" horizontalDpi="1200" verticalDpi="1200" r:id="rId1"/>
  <headerFooter>
    <oddFooter>&amp;L特定事業者番号：0573231
Ver10.0.0&amp;C指定工場等番号：1120132</oddFooter>
  </headerFooter>
  <rowBreaks count="13" manualBreakCount="13">
    <brk id="105" max="16383" man="1"/>
    <brk id="156" max="81" man="1"/>
    <brk id="227" max="16383" man="1"/>
    <brk id="333" max="16383" man="1"/>
    <brk id="386" max="16383" man="1"/>
    <brk id="425" max="16383" man="1"/>
    <brk id="511" max="16383" man="1"/>
    <brk id="566" max="16383" man="1"/>
    <brk id="603" max="16383" man="1"/>
    <brk id="712" max="16383" man="1"/>
    <brk id="797" max="16383" man="1"/>
    <brk id="906" max="81" man="1"/>
    <brk id="94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96961" r:id="rId4" name="ボタン J1">
              <controlPr defaultSize="0" print="0" autoFill="0" autoPict="0" macro="[0]!該当なしボタン_Click">
                <anchor moveWithCells="1" sizeWithCells="1">
                  <from>
                    <xdr:col>88</xdr:col>
                    <xdr:colOff>38100</xdr:colOff>
                    <xdr:row>345</xdr:row>
                    <xdr:rowOff>66675</xdr:rowOff>
                  </from>
                  <to>
                    <xdr:col>88</xdr:col>
                    <xdr:colOff>828675</xdr:colOff>
                    <xdr:row>346</xdr:row>
                    <xdr:rowOff>76200</xdr:rowOff>
                  </to>
                </anchor>
              </controlPr>
            </control>
          </mc:Choice>
        </mc:AlternateContent>
        <mc:AlternateContent xmlns:mc="http://schemas.openxmlformats.org/markup-compatibility/2006">
          <mc:Choice Requires="x14">
            <control shapeId="296962" r:id="rId5" name="ボタン J2">
              <controlPr defaultSize="0" print="0" autoFill="0" autoPict="0" macro="[0]!該当なしボタン_Click">
                <anchor moveWithCells="1" sizeWithCells="1">
                  <from>
                    <xdr:col>88</xdr:col>
                    <xdr:colOff>38100</xdr:colOff>
                    <xdr:row>354</xdr:row>
                    <xdr:rowOff>38100</xdr:rowOff>
                  </from>
                  <to>
                    <xdr:col>88</xdr:col>
                    <xdr:colOff>828675</xdr:colOff>
                    <xdr:row>355</xdr:row>
                    <xdr:rowOff>38100</xdr:rowOff>
                  </to>
                </anchor>
              </controlPr>
            </control>
          </mc:Choice>
        </mc:AlternateContent>
        <mc:AlternateContent xmlns:mc="http://schemas.openxmlformats.org/markup-compatibility/2006">
          <mc:Choice Requires="x14">
            <control shapeId="296963" r:id="rId6" name="ボタン J3">
              <controlPr defaultSize="0" print="0" autoFill="0" autoPict="0" macro="[0]!該当なしボタン_Click">
                <anchor moveWithCells="1" sizeWithCells="1">
                  <from>
                    <xdr:col>88</xdr:col>
                    <xdr:colOff>38100</xdr:colOff>
                    <xdr:row>372</xdr:row>
                    <xdr:rowOff>66675</xdr:rowOff>
                  </from>
                  <to>
                    <xdr:col>88</xdr:col>
                    <xdr:colOff>828675</xdr:colOff>
                    <xdr:row>373</xdr:row>
                    <xdr:rowOff>76200</xdr:rowOff>
                  </to>
                </anchor>
              </controlPr>
            </control>
          </mc:Choice>
        </mc:AlternateContent>
        <mc:AlternateContent xmlns:mc="http://schemas.openxmlformats.org/markup-compatibility/2006">
          <mc:Choice Requires="x14">
            <control shapeId="296964" r:id="rId7" name="ボタン J4">
              <controlPr defaultSize="0" print="0" autoFill="0" autoPict="0" macro="[0]!該当なしボタン_Click">
                <anchor moveWithCells="1" sizeWithCells="1">
                  <from>
                    <xdr:col>88</xdr:col>
                    <xdr:colOff>66675</xdr:colOff>
                    <xdr:row>381</xdr:row>
                    <xdr:rowOff>66675</xdr:rowOff>
                  </from>
                  <to>
                    <xdr:col>88</xdr:col>
                    <xdr:colOff>838200</xdr:colOff>
                    <xdr:row>382</xdr:row>
                    <xdr:rowOff>104775</xdr:rowOff>
                  </to>
                </anchor>
              </controlPr>
            </control>
          </mc:Choice>
        </mc:AlternateContent>
        <mc:AlternateContent xmlns:mc="http://schemas.openxmlformats.org/markup-compatibility/2006">
          <mc:Choice Requires="x14">
            <control shapeId="296965" r:id="rId8" name="ボタン J5">
              <controlPr defaultSize="0" print="0" autoFill="0" autoPict="0" macro="[0]!該当なしボタン_Click">
                <anchor moveWithCells="1" sizeWithCells="1">
                  <from>
                    <xdr:col>88</xdr:col>
                    <xdr:colOff>38100</xdr:colOff>
                    <xdr:row>393</xdr:row>
                    <xdr:rowOff>28575</xdr:rowOff>
                  </from>
                  <to>
                    <xdr:col>88</xdr:col>
                    <xdr:colOff>828675</xdr:colOff>
                    <xdr:row>394</xdr:row>
                    <xdr:rowOff>38100</xdr:rowOff>
                  </to>
                </anchor>
              </controlPr>
            </control>
          </mc:Choice>
        </mc:AlternateContent>
        <mc:AlternateContent xmlns:mc="http://schemas.openxmlformats.org/markup-compatibility/2006">
          <mc:Choice Requires="x14">
            <control shapeId="296966" r:id="rId9" name="ボタン J6">
              <controlPr defaultSize="0" print="0" autoFill="0" autoPict="0" macro="[0]!該当なしボタン_Click">
                <anchor moveWithCells="1" sizeWithCells="1">
                  <from>
                    <xdr:col>88</xdr:col>
                    <xdr:colOff>38100</xdr:colOff>
                    <xdr:row>411</xdr:row>
                    <xdr:rowOff>66675</xdr:rowOff>
                  </from>
                  <to>
                    <xdr:col>88</xdr:col>
                    <xdr:colOff>828675</xdr:colOff>
                    <xdr:row>412</xdr:row>
                    <xdr:rowOff>104775</xdr:rowOff>
                  </to>
                </anchor>
              </controlPr>
            </control>
          </mc:Choice>
        </mc:AlternateContent>
        <mc:AlternateContent xmlns:mc="http://schemas.openxmlformats.org/markup-compatibility/2006">
          <mc:Choice Requires="x14">
            <control shapeId="296967" r:id="rId10" name="ボタン J7">
              <controlPr defaultSize="0" print="0" autoFill="0" autoPict="0" macro="[0]!該当なしボタン_Click">
                <anchor moveWithCells="1" sizeWithCells="1">
                  <from>
                    <xdr:col>88</xdr:col>
                    <xdr:colOff>38100</xdr:colOff>
                    <xdr:row>420</xdr:row>
                    <xdr:rowOff>66675</xdr:rowOff>
                  </from>
                  <to>
                    <xdr:col>88</xdr:col>
                    <xdr:colOff>828675</xdr:colOff>
                    <xdr:row>421</xdr:row>
                    <xdr:rowOff>76200</xdr:rowOff>
                  </to>
                </anchor>
              </controlPr>
            </control>
          </mc:Choice>
        </mc:AlternateContent>
        <mc:AlternateContent xmlns:mc="http://schemas.openxmlformats.org/markup-compatibility/2006">
          <mc:Choice Requires="x14">
            <control shapeId="296968" r:id="rId11" name="ボタン J8">
              <controlPr defaultSize="0" print="0" autoFill="0" autoPict="0" macro="[0]!該当なしボタン_Click">
                <anchor moveWithCells="1" sizeWithCells="1">
                  <from>
                    <xdr:col>88</xdr:col>
                    <xdr:colOff>66675</xdr:colOff>
                    <xdr:row>425</xdr:row>
                    <xdr:rowOff>28575</xdr:rowOff>
                  </from>
                  <to>
                    <xdr:col>88</xdr:col>
                    <xdr:colOff>866775</xdr:colOff>
                    <xdr:row>425</xdr:row>
                    <xdr:rowOff>304800</xdr:rowOff>
                  </to>
                </anchor>
              </controlPr>
            </control>
          </mc:Choice>
        </mc:AlternateContent>
        <mc:AlternateContent xmlns:mc="http://schemas.openxmlformats.org/markup-compatibility/2006">
          <mc:Choice Requires="x14">
            <control shapeId="296969" r:id="rId12" name="ボタン K1">
              <controlPr defaultSize="0" print="0" autoFill="0" autoPict="0" macro="[0]!該当なしボタン_Click">
                <anchor moveWithCells="1" sizeWithCells="1">
                  <from>
                    <xdr:col>88</xdr:col>
                    <xdr:colOff>66675</xdr:colOff>
                    <xdr:row>437</xdr:row>
                    <xdr:rowOff>104775</xdr:rowOff>
                  </from>
                  <to>
                    <xdr:col>88</xdr:col>
                    <xdr:colOff>866775</xdr:colOff>
                    <xdr:row>438</xdr:row>
                    <xdr:rowOff>104775</xdr:rowOff>
                  </to>
                </anchor>
              </controlPr>
            </control>
          </mc:Choice>
        </mc:AlternateContent>
        <mc:AlternateContent xmlns:mc="http://schemas.openxmlformats.org/markup-compatibility/2006">
          <mc:Choice Requires="x14">
            <control shapeId="296970" r:id="rId13" name="ボタン K21">
              <controlPr defaultSize="0" print="0" autoFill="0" autoPict="0" macro="[0]!該当なしボタン_Click">
                <anchor moveWithCells="1" sizeWithCells="1">
                  <from>
                    <xdr:col>88</xdr:col>
                    <xdr:colOff>66675</xdr:colOff>
                    <xdr:row>447</xdr:row>
                    <xdr:rowOff>38100</xdr:rowOff>
                  </from>
                  <to>
                    <xdr:col>88</xdr:col>
                    <xdr:colOff>838200</xdr:colOff>
                    <xdr:row>448</xdr:row>
                    <xdr:rowOff>66675</xdr:rowOff>
                  </to>
                </anchor>
              </controlPr>
            </control>
          </mc:Choice>
        </mc:AlternateContent>
        <mc:AlternateContent xmlns:mc="http://schemas.openxmlformats.org/markup-compatibility/2006">
          <mc:Choice Requires="x14">
            <control shapeId="296971" r:id="rId14" name="ボタン K22">
              <controlPr locked="0" defaultSize="0" print="0" autoFill="0" autoPict="0" macro="[0]!該当なしボタン_Click">
                <anchor moveWithCells="1" sizeWithCells="1">
                  <from>
                    <xdr:col>88</xdr:col>
                    <xdr:colOff>66675</xdr:colOff>
                    <xdr:row>456</xdr:row>
                    <xdr:rowOff>66675</xdr:rowOff>
                  </from>
                  <to>
                    <xdr:col>88</xdr:col>
                    <xdr:colOff>866775</xdr:colOff>
                    <xdr:row>457</xdr:row>
                    <xdr:rowOff>76200</xdr:rowOff>
                  </to>
                </anchor>
              </controlPr>
            </control>
          </mc:Choice>
        </mc:AlternateContent>
        <mc:AlternateContent xmlns:mc="http://schemas.openxmlformats.org/markup-compatibility/2006">
          <mc:Choice Requires="x14">
            <control shapeId="296972" r:id="rId15" name="ボタン K10">
              <controlPr defaultSize="0" print="0" autoFill="0" autoPict="0" macro="[0]!該当なしボタン_Click">
                <anchor moveWithCells="1" sizeWithCells="1">
                  <from>
                    <xdr:col>88</xdr:col>
                    <xdr:colOff>66675</xdr:colOff>
                    <xdr:row>474</xdr:row>
                    <xdr:rowOff>66675</xdr:rowOff>
                  </from>
                  <to>
                    <xdr:col>88</xdr:col>
                    <xdr:colOff>838200</xdr:colOff>
                    <xdr:row>475</xdr:row>
                    <xdr:rowOff>76200</xdr:rowOff>
                  </to>
                </anchor>
              </controlPr>
            </control>
          </mc:Choice>
        </mc:AlternateContent>
        <mc:AlternateContent xmlns:mc="http://schemas.openxmlformats.org/markup-compatibility/2006">
          <mc:Choice Requires="x14">
            <control shapeId="296973" r:id="rId16" name="ボタン K42">
              <controlPr defaultSize="0" print="0" autoFill="0" autoPict="0" macro="[0]!該当なしボタン_Click">
                <anchor moveWithCells="1" sizeWithCells="1">
                  <from>
                    <xdr:col>88</xdr:col>
                    <xdr:colOff>28575</xdr:colOff>
                    <xdr:row>493</xdr:row>
                    <xdr:rowOff>28575</xdr:rowOff>
                  </from>
                  <to>
                    <xdr:col>88</xdr:col>
                    <xdr:colOff>828675</xdr:colOff>
                    <xdr:row>494</xdr:row>
                    <xdr:rowOff>66675</xdr:rowOff>
                  </to>
                </anchor>
              </controlPr>
            </control>
          </mc:Choice>
        </mc:AlternateContent>
        <mc:AlternateContent xmlns:mc="http://schemas.openxmlformats.org/markup-compatibility/2006">
          <mc:Choice Requires="x14">
            <control shapeId="296974" r:id="rId17" name="ボタン K43">
              <controlPr defaultSize="0" print="0" autoFill="0" autoPict="0" macro="[0]!該当なしボタン_Click">
                <anchor moveWithCells="1" sizeWithCells="1">
                  <from>
                    <xdr:col>88</xdr:col>
                    <xdr:colOff>38100</xdr:colOff>
                    <xdr:row>518</xdr:row>
                    <xdr:rowOff>38100</xdr:rowOff>
                  </from>
                  <to>
                    <xdr:col>88</xdr:col>
                    <xdr:colOff>828675</xdr:colOff>
                    <xdr:row>519</xdr:row>
                    <xdr:rowOff>66675</xdr:rowOff>
                  </to>
                </anchor>
              </controlPr>
            </control>
          </mc:Choice>
        </mc:AlternateContent>
        <mc:AlternateContent xmlns:mc="http://schemas.openxmlformats.org/markup-compatibility/2006">
          <mc:Choice Requires="x14">
            <control shapeId="296975" r:id="rId18" name="ボタン K51">
              <controlPr defaultSize="0" print="0" autoFill="0" autoPict="0" macro="[0]!該当なしボタン_Click">
                <anchor moveWithCells="1" sizeWithCells="1">
                  <from>
                    <xdr:col>88</xdr:col>
                    <xdr:colOff>66675</xdr:colOff>
                    <xdr:row>535</xdr:row>
                    <xdr:rowOff>66675</xdr:rowOff>
                  </from>
                  <to>
                    <xdr:col>88</xdr:col>
                    <xdr:colOff>838200</xdr:colOff>
                    <xdr:row>536</xdr:row>
                    <xdr:rowOff>76200</xdr:rowOff>
                  </to>
                </anchor>
              </controlPr>
            </control>
          </mc:Choice>
        </mc:AlternateContent>
        <mc:AlternateContent xmlns:mc="http://schemas.openxmlformats.org/markup-compatibility/2006">
          <mc:Choice Requires="x14">
            <control shapeId="296976" r:id="rId19" name="ボタン K52">
              <controlPr defaultSize="0" print="0" autoFill="0" autoPict="0" macro="[0]!該当なしボタン_Click">
                <anchor moveWithCells="1" sizeWithCells="1">
                  <from>
                    <xdr:col>88</xdr:col>
                    <xdr:colOff>38100</xdr:colOff>
                    <xdr:row>544</xdr:row>
                    <xdr:rowOff>66675</xdr:rowOff>
                  </from>
                  <to>
                    <xdr:col>88</xdr:col>
                    <xdr:colOff>828675</xdr:colOff>
                    <xdr:row>545</xdr:row>
                    <xdr:rowOff>76200</xdr:rowOff>
                  </to>
                </anchor>
              </controlPr>
            </control>
          </mc:Choice>
        </mc:AlternateContent>
        <mc:AlternateContent xmlns:mc="http://schemas.openxmlformats.org/markup-compatibility/2006">
          <mc:Choice Requires="x14">
            <control shapeId="296977" r:id="rId20" name="ボタン K61">
              <controlPr defaultSize="0" print="0" autoFill="0" autoPict="0" macro="[0]!該当なしボタン_Click">
                <anchor moveWithCells="1" sizeWithCells="1">
                  <from>
                    <xdr:col>88</xdr:col>
                    <xdr:colOff>38100</xdr:colOff>
                    <xdr:row>554</xdr:row>
                    <xdr:rowOff>38100</xdr:rowOff>
                  </from>
                  <to>
                    <xdr:col>88</xdr:col>
                    <xdr:colOff>828675</xdr:colOff>
                    <xdr:row>555</xdr:row>
                    <xdr:rowOff>66675</xdr:rowOff>
                  </to>
                </anchor>
              </controlPr>
            </control>
          </mc:Choice>
        </mc:AlternateContent>
        <mc:AlternateContent xmlns:mc="http://schemas.openxmlformats.org/markup-compatibility/2006">
          <mc:Choice Requires="x14">
            <control shapeId="296978" r:id="rId21" name="ボタン K62">
              <controlPr defaultSize="0" print="0" autoFill="0" autoPict="0" macro="[0]!該当なしボタン_Click">
                <anchor moveWithCells="1" sizeWithCells="1">
                  <from>
                    <xdr:col>88</xdr:col>
                    <xdr:colOff>38100</xdr:colOff>
                    <xdr:row>563</xdr:row>
                    <xdr:rowOff>28575</xdr:rowOff>
                  </from>
                  <to>
                    <xdr:col>88</xdr:col>
                    <xdr:colOff>828675</xdr:colOff>
                    <xdr:row>564</xdr:row>
                    <xdr:rowOff>104775</xdr:rowOff>
                  </to>
                </anchor>
              </controlPr>
            </control>
          </mc:Choice>
        </mc:AlternateContent>
        <mc:AlternateContent xmlns:mc="http://schemas.openxmlformats.org/markup-compatibility/2006">
          <mc:Choice Requires="x14">
            <control shapeId="296979" r:id="rId22" name="ボタン K10x">
              <controlPr defaultSize="0" print="0" autoFill="0" autoPict="0" macro="[0]!該当なしボタン_Click">
                <anchor moveWithCells="1" sizeWithCells="1">
                  <from>
                    <xdr:col>47</xdr:col>
                    <xdr:colOff>76200</xdr:colOff>
                    <xdr:row>474</xdr:row>
                    <xdr:rowOff>66675</xdr:rowOff>
                  </from>
                  <to>
                    <xdr:col>56</xdr:col>
                    <xdr:colOff>104775</xdr:colOff>
                    <xdr:row>475</xdr:row>
                    <xdr:rowOff>104775</xdr:rowOff>
                  </to>
                </anchor>
              </controlPr>
            </control>
          </mc:Choice>
        </mc:AlternateContent>
        <mc:AlternateContent xmlns:mc="http://schemas.openxmlformats.org/markup-compatibility/2006">
          <mc:Choice Requires="x14">
            <control shapeId="296980" r:id="rId23" name="ボタン表3_1_3">
              <controlPr defaultSize="0" print="0" autoFill="0" autoPict="0" macro="[0]!ボタン表3_Click">
                <anchor moveWithCells="1" sizeWithCells="1">
                  <from>
                    <xdr:col>57</xdr:col>
                    <xdr:colOff>0</xdr:colOff>
                    <xdr:row>33</xdr:row>
                    <xdr:rowOff>142875</xdr:rowOff>
                  </from>
                  <to>
                    <xdr:col>59</xdr:col>
                    <xdr:colOff>0</xdr:colOff>
                    <xdr:row>33</xdr:row>
                    <xdr:rowOff>381000</xdr:rowOff>
                  </to>
                </anchor>
              </controlPr>
            </control>
          </mc:Choice>
        </mc:AlternateContent>
        <mc:AlternateContent xmlns:mc="http://schemas.openxmlformats.org/markup-compatibility/2006">
          <mc:Choice Requires="x14">
            <control shapeId="296981" r:id="rId24" name="ボタン表3_1_4">
              <controlPr defaultSize="0" print="0" autoFill="0" autoPict="0" macro="[0]!ボタン表3_Click">
                <anchor moveWithCells="1" sizeWithCells="1">
                  <from>
                    <xdr:col>57</xdr:col>
                    <xdr:colOff>28575</xdr:colOff>
                    <xdr:row>43</xdr:row>
                    <xdr:rowOff>114300</xdr:rowOff>
                  </from>
                  <to>
                    <xdr:col>59</xdr:col>
                    <xdr:colOff>0</xdr:colOff>
                    <xdr:row>43</xdr:row>
                    <xdr:rowOff>371475</xdr:rowOff>
                  </to>
                </anchor>
              </controlPr>
            </control>
          </mc:Choice>
        </mc:AlternateContent>
        <mc:AlternateContent xmlns:mc="http://schemas.openxmlformats.org/markup-compatibility/2006">
          <mc:Choice Requires="x14">
            <control shapeId="296982" r:id="rId25" name="ボタン表3_2_1">
              <controlPr defaultSize="0" print="0" autoFill="0" autoPict="0" macro="[0]!ボタン表3_Click">
                <anchor moveWithCells="1" sizeWithCells="1">
                  <from>
                    <xdr:col>57</xdr:col>
                    <xdr:colOff>28575</xdr:colOff>
                    <xdr:row>63</xdr:row>
                    <xdr:rowOff>104775</xdr:rowOff>
                  </from>
                  <to>
                    <xdr:col>59</xdr:col>
                    <xdr:colOff>0</xdr:colOff>
                    <xdr:row>63</xdr:row>
                    <xdr:rowOff>342900</xdr:rowOff>
                  </to>
                </anchor>
              </controlPr>
            </control>
          </mc:Choice>
        </mc:AlternateContent>
        <mc:AlternateContent xmlns:mc="http://schemas.openxmlformats.org/markup-compatibility/2006">
          <mc:Choice Requires="x14">
            <control shapeId="296983" r:id="rId26" name="ボタン表3_2_2">
              <controlPr defaultSize="0" print="0" autoFill="0" autoPict="0" macro="[0]!ボタン表3_Click">
                <anchor moveWithCells="1" sizeWithCells="1">
                  <from>
                    <xdr:col>57</xdr:col>
                    <xdr:colOff>28575</xdr:colOff>
                    <xdr:row>73</xdr:row>
                    <xdr:rowOff>114300</xdr:rowOff>
                  </from>
                  <to>
                    <xdr:col>59</xdr:col>
                    <xdr:colOff>0</xdr:colOff>
                    <xdr:row>73</xdr:row>
                    <xdr:rowOff>371475</xdr:rowOff>
                  </to>
                </anchor>
              </controlPr>
            </control>
          </mc:Choice>
        </mc:AlternateContent>
        <mc:AlternateContent xmlns:mc="http://schemas.openxmlformats.org/markup-compatibility/2006">
          <mc:Choice Requires="x14">
            <control shapeId="296984" r:id="rId27" name="ボタン表10_4_1">
              <controlPr defaultSize="0" print="0" autoFill="0" autoPict="0" macro="[0]!ボタン表3_Click">
                <anchor moveWithCells="1" sizeWithCells="1">
                  <from>
                    <xdr:col>59</xdr:col>
                    <xdr:colOff>28575</xdr:colOff>
                    <xdr:row>808</xdr:row>
                    <xdr:rowOff>104775</xdr:rowOff>
                  </from>
                  <to>
                    <xdr:col>60</xdr:col>
                    <xdr:colOff>142875</xdr:colOff>
                    <xdr:row>808</xdr:row>
                    <xdr:rowOff>333375</xdr:rowOff>
                  </to>
                </anchor>
              </controlPr>
            </control>
          </mc:Choice>
        </mc:AlternateContent>
        <mc:AlternateContent xmlns:mc="http://schemas.openxmlformats.org/markup-compatibility/2006">
          <mc:Choice Requires="x14">
            <control shapeId="296985" r:id="rId28" name="ボタン表10_4_2">
              <controlPr defaultSize="0" print="0" autoFill="0" autoPict="0" macro="[0]!ボタン表3_Click">
                <anchor moveWithCells="1" sizeWithCells="1">
                  <from>
                    <xdr:col>59</xdr:col>
                    <xdr:colOff>28575</xdr:colOff>
                    <xdr:row>818</xdr:row>
                    <xdr:rowOff>76200</xdr:rowOff>
                  </from>
                  <to>
                    <xdr:col>60</xdr:col>
                    <xdr:colOff>142875</xdr:colOff>
                    <xdr:row>818</xdr:row>
                    <xdr:rowOff>333375</xdr:rowOff>
                  </to>
                </anchor>
              </controlPr>
            </control>
          </mc:Choice>
        </mc:AlternateContent>
        <mc:AlternateContent xmlns:mc="http://schemas.openxmlformats.org/markup-compatibility/2006">
          <mc:Choice Requires="x14">
            <control shapeId="296986" r:id="rId29" name="ボタン表9_1_11">
              <controlPr defaultSize="0" print="0" autoFill="0" autoPict="0" macro="[0]!ボタン表79_Click">
                <anchor moveWithCells="1" sizeWithCells="1">
                  <from>
                    <xdr:col>57</xdr:col>
                    <xdr:colOff>0</xdr:colOff>
                    <xdr:row>614</xdr:row>
                    <xdr:rowOff>104775</xdr:rowOff>
                  </from>
                  <to>
                    <xdr:col>59</xdr:col>
                    <xdr:colOff>0</xdr:colOff>
                    <xdr:row>614</xdr:row>
                    <xdr:rowOff>333375</xdr:rowOff>
                  </to>
                </anchor>
              </controlPr>
            </control>
          </mc:Choice>
        </mc:AlternateContent>
        <mc:AlternateContent xmlns:mc="http://schemas.openxmlformats.org/markup-compatibility/2006">
          <mc:Choice Requires="x14">
            <control shapeId="296987" r:id="rId30" name="ボタン表9_1_12">
              <controlPr defaultSize="0" print="0" autoFill="0" autoPict="0" macro="[0]!ボタン表79_Click">
                <anchor moveWithCells="1" sizeWithCells="1">
                  <from>
                    <xdr:col>56</xdr:col>
                    <xdr:colOff>142875</xdr:colOff>
                    <xdr:row>622</xdr:row>
                    <xdr:rowOff>104775</xdr:rowOff>
                  </from>
                  <to>
                    <xdr:col>59</xdr:col>
                    <xdr:colOff>0</xdr:colOff>
                    <xdr:row>622</xdr:row>
                    <xdr:rowOff>333375</xdr:rowOff>
                  </to>
                </anchor>
              </controlPr>
            </control>
          </mc:Choice>
        </mc:AlternateContent>
        <mc:AlternateContent xmlns:mc="http://schemas.openxmlformats.org/markup-compatibility/2006">
          <mc:Choice Requires="x14">
            <control shapeId="296988" r:id="rId31" name="ボタン表9_1_13">
              <controlPr defaultSize="0" print="0" autoFill="0" autoPict="0" macro="[0]!ボタン表79_Click">
                <anchor moveWithCells="1" sizeWithCells="1">
                  <from>
                    <xdr:col>57</xdr:col>
                    <xdr:colOff>0</xdr:colOff>
                    <xdr:row>630</xdr:row>
                    <xdr:rowOff>104775</xdr:rowOff>
                  </from>
                  <to>
                    <xdr:col>58</xdr:col>
                    <xdr:colOff>142875</xdr:colOff>
                    <xdr:row>630</xdr:row>
                    <xdr:rowOff>333375</xdr:rowOff>
                  </to>
                </anchor>
              </controlPr>
            </control>
          </mc:Choice>
        </mc:AlternateContent>
        <mc:AlternateContent xmlns:mc="http://schemas.openxmlformats.org/markup-compatibility/2006">
          <mc:Choice Requires="x14">
            <control shapeId="296989" r:id="rId32" name="ボタン表9_2_11">
              <controlPr defaultSize="0" print="0" autoFill="0" autoPict="0" macro="[0]!ボタン表79_Click">
                <anchor moveWithCells="1" sizeWithCells="1">
                  <from>
                    <xdr:col>56</xdr:col>
                    <xdr:colOff>142875</xdr:colOff>
                    <xdr:row>651</xdr:row>
                    <xdr:rowOff>104775</xdr:rowOff>
                  </from>
                  <to>
                    <xdr:col>58</xdr:col>
                    <xdr:colOff>142875</xdr:colOff>
                    <xdr:row>651</xdr:row>
                    <xdr:rowOff>333375</xdr:rowOff>
                  </to>
                </anchor>
              </controlPr>
            </control>
          </mc:Choice>
        </mc:AlternateContent>
        <mc:AlternateContent xmlns:mc="http://schemas.openxmlformats.org/markup-compatibility/2006">
          <mc:Choice Requires="x14">
            <control shapeId="296990" r:id="rId33" name="ボタン表9_2_12">
              <controlPr defaultSize="0" print="0" autoFill="0" autoPict="0" macro="[0]!ボタン表79_Click">
                <anchor moveWithCells="1" sizeWithCells="1">
                  <from>
                    <xdr:col>57</xdr:col>
                    <xdr:colOff>28575</xdr:colOff>
                    <xdr:row>659</xdr:row>
                    <xdr:rowOff>76200</xdr:rowOff>
                  </from>
                  <to>
                    <xdr:col>58</xdr:col>
                    <xdr:colOff>142875</xdr:colOff>
                    <xdr:row>659</xdr:row>
                    <xdr:rowOff>333375</xdr:rowOff>
                  </to>
                </anchor>
              </controlPr>
            </control>
          </mc:Choice>
        </mc:AlternateContent>
        <mc:AlternateContent xmlns:mc="http://schemas.openxmlformats.org/markup-compatibility/2006">
          <mc:Choice Requires="x14">
            <control shapeId="296991" r:id="rId34" name="ボタン表9_2_13">
              <controlPr defaultSize="0" print="0" autoFill="0" autoPict="0" macro="[0]!ボタン表79_Click">
                <anchor moveWithCells="1" sizeWithCells="1">
                  <from>
                    <xdr:col>57</xdr:col>
                    <xdr:colOff>0</xdr:colOff>
                    <xdr:row>667</xdr:row>
                    <xdr:rowOff>104775</xdr:rowOff>
                  </from>
                  <to>
                    <xdr:col>58</xdr:col>
                    <xdr:colOff>142875</xdr:colOff>
                    <xdr:row>667</xdr:row>
                    <xdr:rowOff>333375</xdr:rowOff>
                  </to>
                </anchor>
              </controlPr>
            </control>
          </mc:Choice>
        </mc:AlternateContent>
        <mc:AlternateContent xmlns:mc="http://schemas.openxmlformats.org/markup-compatibility/2006">
          <mc:Choice Requires="x14">
            <control shapeId="296992" r:id="rId35" name="ボタン表7_1_11">
              <controlPr defaultSize="0" print="0" autoFill="0" autoPict="0" macro="[0]!ボタン表79_Click">
                <anchor moveWithCells="1" sizeWithCells="1">
                  <from>
                    <xdr:col>57</xdr:col>
                    <xdr:colOff>28575</xdr:colOff>
                    <xdr:row>167</xdr:row>
                    <xdr:rowOff>152400</xdr:rowOff>
                  </from>
                  <to>
                    <xdr:col>58</xdr:col>
                    <xdr:colOff>142875</xdr:colOff>
                    <xdr:row>167</xdr:row>
                    <xdr:rowOff>409575</xdr:rowOff>
                  </to>
                </anchor>
              </controlPr>
            </control>
          </mc:Choice>
        </mc:AlternateContent>
        <mc:AlternateContent xmlns:mc="http://schemas.openxmlformats.org/markup-compatibility/2006">
          <mc:Choice Requires="x14">
            <control shapeId="296993" r:id="rId36" name="ボタン表7_1_12">
              <controlPr defaultSize="0" print="0" autoFill="0" autoPict="0" macro="[0]!ボタン表79_Click">
                <anchor moveWithCells="1" sizeWithCells="1">
                  <from>
                    <xdr:col>57</xdr:col>
                    <xdr:colOff>28575</xdr:colOff>
                    <xdr:row>175</xdr:row>
                    <xdr:rowOff>114300</xdr:rowOff>
                  </from>
                  <to>
                    <xdr:col>59</xdr:col>
                    <xdr:colOff>0</xdr:colOff>
                    <xdr:row>175</xdr:row>
                    <xdr:rowOff>371475</xdr:rowOff>
                  </to>
                </anchor>
              </controlPr>
            </control>
          </mc:Choice>
        </mc:AlternateContent>
        <mc:AlternateContent xmlns:mc="http://schemas.openxmlformats.org/markup-compatibility/2006">
          <mc:Choice Requires="x14">
            <control shapeId="296994" r:id="rId37" name="ボタン表7_1_13">
              <controlPr defaultSize="0" print="0" autoFill="0" autoPict="0" macro="[0]!ボタン表79_Click">
                <anchor moveWithCells="1" sizeWithCells="1">
                  <from>
                    <xdr:col>57</xdr:col>
                    <xdr:colOff>0</xdr:colOff>
                    <xdr:row>183</xdr:row>
                    <xdr:rowOff>142875</xdr:rowOff>
                  </from>
                  <to>
                    <xdr:col>59</xdr:col>
                    <xdr:colOff>0</xdr:colOff>
                    <xdr:row>183</xdr:row>
                    <xdr:rowOff>371475</xdr:rowOff>
                  </to>
                </anchor>
              </controlPr>
            </control>
          </mc:Choice>
        </mc:AlternateContent>
        <mc:AlternateContent xmlns:mc="http://schemas.openxmlformats.org/markup-compatibility/2006">
          <mc:Choice Requires="x14">
            <control shapeId="296995" r:id="rId38" name="ボタン表7_1_21">
              <controlPr defaultSize="0" print="0" autoFill="0" autoPict="0" macro="[0]!ボタン表79_Click">
                <anchor moveWithCells="1" sizeWithCells="1">
                  <from>
                    <xdr:col>56</xdr:col>
                    <xdr:colOff>142875</xdr:colOff>
                    <xdr:row>200</xdr:row>
                    <xdr:rowOff>142875</xdr:rowOff>
                  </from>
                  <to>
                    <xdr:col>58</xdr:col>
                    <xdr:colOff>142875</xdr:colOff>
                    <xdr:row>200</xdr:row>
                    <xdr:rowOff>371475</xdr:rowOff>
                  </to>
                </anchor>
              </controlPr>
            </control>
          </mc:Choice>
        </mc:AlternateContent>
        <mc:AlternateContent xmlns:mc="http://schemas.openxmlformats.org/markup-compatibility/2006">
          <mc:Choice Requires="x14">
            <control shapeId="296996" r:id="rId39" name="ボタン表7_1_22">
              <controlPr defaultSize="0" print="0" autoFill="0" autoPict="0" macro="[0]!ボタン表79_Click">
                <anchor moveWithCells="1" sizeWithCells="1">
                  <from>
                    <xdr:col>57</xdr:col>
                    <xdr:colOff>28575</xdr:colOff>
                    <xdr:row>208</xdr:row>
                    <xdr:rowOff>114300</xdr:rowOff>
                  </from>
                  <to>
                    <xdr:col>59</xdr:col>
                    <xdr:colOff>0</xdr:colOff>
                    <xdr:row>208</xdr:row>
                    <xdr:rowOff>371475</xdr:rowOff>
                  </to>
                </anchor>
              </controlPr>
            </control>
          </mc:Choice>
        </mc:AlternateContent>
        <mc:AlternateContent xmlns:mc="http://schemas.openxmlformats.org/markup-compatibility/2006">
          <mc:Choice Requires="x14">
            <control shapeId="296997" r:id="rId40" name="ボタン表7_1_23">
              <controlPr defaultSize="0" print="0" autoFill="0" autoPict="0" macro="[0]!ボタン表79_Click">
                <anchor moveWithCells="1" sizeWithCells="1">
                  <from>
                    <xdr:col>57</xdr:col>
                    <xdr:colOff>0</xdr:colOff>
                    <xdr:row>216</xdr:row>
                    <xdr:rowOff>114300</xdr:rowOff>
                  </from>
                  <to>
                    <xdr:col>59</xdr:col>
                    <xdr:colOff>0</xdr:colOff>
                    <xdr:row>216</xdr:row>
                    <xdr:rowOff>371475</xdr:rowOff>
                  </to>
                </anchor>
              </controlPr>
            </control>
          </mc:Choice>
        </mc:AlternateContent>
        <mc:AlternateContent xmlns:mc="http://schemas.openxmlformats.org/markup-compatibility/2006">
          <mc:Choice Requires="x14">
            <control shapeId="296998" r:id="rId41" name="ボタン表7_2_11">
              <controlPr defaultSize="0" print="0" autoFill="0" autoPict="0" macro="[0]!ボタン表79_Click">
                <anchor moveWithCells="1" sizeWithCells="1">
                  <from>
                    <xdr:col>56</xdr:col>
                    <xdr:colOff>142875</xdr:colOff>
                    <xdr:row>238</xdr:row>
                    <xdr:rowOff>142875</xdr:rowOff>
                  </from>
                  <to>
                    <xdr:col>58</xdr:col>
                    <xdr:colOff>142875</xdr:colOff>
                    <xdr:row>238</xdr:row>
                    <xdr:rowOff>381000</xdr:rowOff>
                  </to>
                </anchor>
              </controlPr>
            </control>
          </mc:Choice>
        </mc:AlternateContent>
        <mc:AlternateContent xmlns:mc="http://schemas.openxmlformats.org/markup-compatibility/2006">
          <mc:Choice Requires="x14">
            <control shapeId="296999" r:id="rId42" name="ボタン表7_2_12">
              <controlPr defaultSize="0" print="0" autoFill="0" autoPict="0" macro="[0]!ボタン表79_Click">
                <anchor moveWithCells="1" sizeWithCells="1">
                  <from>
                    <xdr:col>57</xdr:col>
                    <xdr:colOff>28575</xdr:colOff>
                    <xdr:row>246</xdr:row>
                    <xdr:rowOff>142875</xdr:rowOff>
                  </from>
                  <to>
                    <xdr:col>59</xdr:col>
                    <xdr:colOff>0</xdr:colOff>
                    <xdr:row>246</xdr:row>
                    <xdr:rowOff>371475</xdr:rowOff>
                  </to>
                </anchor>
              </controlPr>
            </control>
          </mc:Choice>
        </mc:AlternateContent>
        <mc:AlternateContent xmlns:mc="http://schemas.openxmlformats.org/markup-compatibility/2006">
          <mc:Choice Requires="x14">
            <control shapeId="297000" r:id="rId43" name="ボタン表7_2_13">
              <controlPr defaultSize="0" print="0" autoFill="0" autoPict="0" macro="[0]!ボタン表79_Click">
                <anchor moveWithCells="1" sizeWithCells="1">
                  <from>
                    <xdr:col>57</xdr:col>
                    <xdr:colOff>28575</xdr:colOff>
                    <xdr:row>254</xdr:row>
                    <xdr:rowOff>142875</xdr:rowOff>
                  </from>
                  <to>
                    <xdr:col>59</xdr:col>
                    <xdr:colOff>0</xdr:colOff>
                    <xdr:row>254</xdr:row>
                    <xdr:rowOff>371475</xdr:rowOff>
                  </to>
                </anchor>
              </controlPr>
            </control>
          </mc:Choice>
        </mc:AlternateContent>
        <mc:AlternateContent xmlns:mc="http://schemas.openxmlformats.org/markup-compatibility/2006">
          <mc:Choice Requires="x14">
            <control shapeId="297001" r:id="rId44" name="ボタン表7_2_21">
              <controlPr defaultSize="0" print="0" autoFill="0" autoPict="0" macro="[0]!ボタン表79_Click">
                <anchor moveWithCells="1" sizeWithCells="1">
                  <from>
                    <xdr:col>57</xdr:col>
                    <xdr:colOff>28575</xdr:colOff>
                    <xdr:row>271</xdr:row>
                    <xdr:rowOff>152400</xdr:rowOff>
                  </from>
                  <to>
                    <xdr:col>58</xdr:col>
                    <xdr:colOff>142875</xdr:colOff>
                    <xdr:row>271</xdr:row>
                    <xdr:rowOff>409575</xdr:rowOff>
                  </to>
                </anchor>
              </controlPr>
            </control>
          </mc:Choice>
        </mc:AlternateContent>
        <mc:AlternateContent xmlns:mc="http://schemas.openxmlformats.org/markup-compatibility/2006">
          <mc:Choice Requires="x14">
            <control shapeId="297002" r:id="rId45" name="ボタン表7_2_22">
              <controlPr defaultSize="0" print="0" autoFill="0" autoPict="0" macro="[0]!ボタン表79_Click">
                <anchor moveWithCells="1" sizeWithCells="1">
                  <from>
                    <xdr:col>57</xdr:col>
                    <xdr:colOff>0</xdr:colOff>
                    <xdr:row>279</xdr:row>
                    <xdr:rowOff>142875</xdr:rowOff>
                  </from>
                  <to>
                    <xdr:col>58</xdr:col>
                    <xdr:colOff>142875</xdr:colOff>
                    <xdr:row>279</xdr:row>
                    <xdr:rowOff>371475</xdr:rowOff>
                  </to>
                </anchor>
              </controlPr>
            </control>
          </mc:Choice>
        </mc:AlternateContent>
        <mc:AlternateContent xmlns:mc="http://schemas.openxmlformats.org/markup-compatibility/2006">
          <mc:Choice Requires="x14">
            <control shapeId="297003" r:id="rId46" name="ボタン表7_2_23">
              <controlPr defaultSize="0" print="0" autoFill="0" autoPict="0" macro="[0]!ボタン表79_Click">
                <anchor moveWithCells="1" sizeWithCells="1">
                  <from>
                    <xdr:col>56</xdr:col>
                    <xdr:colOff>142875</xdr:colOff>
                    <xdr:row>287</xdr:row>
                    <xdr:rowOff>142875</xdr:rowOff>
                  </from>
                  <to>
                    <xdr:col>58</xdr:col>
                    <xdr:colOff>142875</xdr:colOff>
                    <xdr:row>287</xdr:row>
                    <xdr:rowOff>371475</xdr:rowOff>
                  </to>
                </anchor>
              </controlPr>
            </control>
          </mc:Choice>
        </mc:AlternateContent>
        <mc:AlternateContent xmlns:mc="http://schemas.openxmlformats.org/markup-compatibility/2006">
          <mc:Choice Requires="x14">
            <control shapeId="297004" r:id="rId47" name="ボタン表3_1_1D">
              <controlPr defaultSize="0" print="0" autoFill="0" autoPict="0" macro="[0]!ボタン表3D_Click">
                <anchor moveWithCells="1" sizeWithCells="1">
                  <from>
                    <xdr:col>57</xdr:col>
                    <xdr:colOff>28575</xdr:colOff>
                    <xdr:row>14</xdr:row>
                    <xdr:rowOff>114300</xdr:rowOff>
                  </from>
                  <to>
                    <xdr:col>58</xdr:col>
                    <xdr:colOff>142875</xdr:colOff>
                    <xdr:row>14</xdr:row>
                    <xdr:rowOff>371475</xdr:rowOff>
                  </to>
                </anchor>
              </controlPr>
            </control>
          </mc:Choice>
        </mc:AlternateContent>
        <mc:AlternateContent xmlns:mc="http://schemas.openxmlformats.org/markup-compatibility/2006">
          <mc:Choice Requires="x14">
            <control shapeId="297005" r:id="rId48" name="ボタン表3_1_4D">
              <controlPr defaultSize="0" print="0" autoFill="0" autoPict="0" macro="[0]!ボタン表3D_Click">
                <anchor moveWithCells="1" sizeWithCells="1">
                  <from>
                    <xdr:col>57</xdr:col>
                    <xdr:colOff>0</xdr:colOff>
                    <xdr:row>44</xdr:row>
                    <xdr:rowOff>114300</xdr:rowOff>
                  </from>
                  <to>
                    <xdr:col>59</xdr:col>
                    <xdr:colOff>0</xdr:colOff>
                    <xdr:row>44</xdr:row>
                    <xdr:rowOff>371475</xdr:rowOff>
                  </to>
                </anchor>
              </controlPr>
            </control>
          </mc:Choice>
        </mc:AlternateContent>
        <mc:AlternateContent xmlns:mc="http://schemas.openxmlformats.org/markup-compatibility/2006">
          <mc:Choice Requires="x14">
            <control shapeId="297006" r:id="rId49" name="ボタン表3_2_1D">
              <controlPr defaultSize="0" print="0" autoFill="0" autoPict="0" macro="[0]!ボタン表3D_Click">
                <anchor moveWithCells="1" sizeWithCells="1">
                  <from>
                    <xdr:col>57</xdr:col>
                    <xdr:colOff>28575</xdr:colOff>
                    <xdr:row>64</xdr:row>
                    <xdr:rowOff>114300</xdr:rowOff>
                  </from>
                  <to>
                    <xdr:col>59</xdr:col>
                    <xdr:colOff>0</xdr:colOff>
                    <xdr:row>64</xdr:row>
                    <xdr:rowOff>371475</xdr:rowOff>
                  </to>
                </anchor>
              </controlPr>
            </control>
          </mc:Choice>
        </mc:AlternateContent>
        <mc:AlternateContent xmlns:mc="http://schemas.openxmlformats.org/markup-compatibility/2006">
          <mc:Choice Requires="x14">
            <control shapeId="297007" r:id="rId50" name="ボタン表3_2_2D">
              <controlPr defaultSize="0" print="0" autoFill="0" autoPict="0" macro="[0]!ボタン表3D_Click">
                <anchor moveWithCells="1" sizeWithCells="1">
                  <from>
                    <xdr:col>57</xdr:col>
                    <xdr:colOff>28575</xdr:colOff>
                    <xdr:row>74</xdr:row>
                    <xdr:rowOff>114300</xdr:rowOff>
                  </from>
                  <to>
                    <xdr:col>59</xdr:col>
                    <xdr:colOff>0</xdr:colOff>
                    <xdr:row>74</xdr:row>
                    <xdr:rowOff>371475</xdr:rowOff>
                  </to>
                </anchor>
              </controlPr>
            </control>
          </mc:Choice>
        </mc:AlternateContent>
        <mc:AlternateContent xmlns:mc="http://schemas.openxmlformats.org/markup-compatibility/2006">
          <mc:Choice Requires="x14">
            <control shapeId="297008" r:id="rId51" name="ボタン表7_1_11D">
              <controlPr defaultSize="0" print="0" autoFill="0" autoPict="0" macro="[0]!ボタン表79D_Click">
                <anchor moveWithCells="1" sizeWithCells="1">
                  <from>
                    <xdr:col>57</xdr:col>
                    <xdr:colOff>0</xdr:colOff>
                    <xdr:row>168</xdr:row>
                    <xdr:rowOff>114300</xdr:rowOff>
                  </from>
                  <to>
                    <xdr:col>59</xdr:col>
                    <xdr:colOff>0</xdr:colOff>
                    <xdr:row>168</xdr:row>
                    <xdr:rowOff>371475</xdr:rowOff>
                  </to>
                </anchor>
              </controlPr>
            </control>
          </mc:Choice>
        </mc:AlternateContent>
        <mc:AlternateContent xmlns:mc="http://schemas.openxmlformats.org/markup-compatibility/2006">
          <mc:Choice Requires="x14">
            <control shapeId="297009" r:id="rId52" name="ボタン表7_1_12D">
              <controlPr defaultSize="0" print="0" autoFill="0" autoPict="0" macro="[0]!ボタン表79D_Click">
                <anchor moveWithCells="1" sizeWithCells="1">
                  <from>
                    <xdr:col>57</xdr:col>
                    <xdr:colOff>28575</xdr:colOff>
                    <xdr:row>176</xdr:row>
                    <xdr:rowOff>114300</xdr:rowOff>
                  </from>
                  <to>
                    <xdr:col>59</xdr:col>
                    <xdr:colOff>0</xdr:colOff>
                    <xdr:row>176</xdr:row>
                    <xdr:rowOff>371475</xdr:rowOff>
                  </to>
                </anchor>
              </controlPr>
            </control>
          </mc:Choice>
        </mc:AlternateContent>
        <mc:AlternateContent xmlns:mc="http://schemas.openxmlformats.org/markup-compatibility/2006">
          <mc:Choice Requires="x14">
            <control shapeId="297010" r:id="rId53" name="ボタン表7_1_13D">
              <controlPr defaultSize="0" print="0" autoFill="0" autoPict="0" macro="[0]!ボタン表79D_Click">
                <anchor moveWithCells="1" sizeWithCells="1">
                  <from>
                    <xdr:col>57</xdr:col>
                    <xdr:colOff>0</xdr:colOff>
                    <xdr:row>184</xdr:row>
                    <xdr:rowOff>114300</xdr:rowOff>
                  </from>
                  <to>
                    <xdr:col>58</xdr:col>
                    <xdr:colOff>142875</xdr:colOff>
                    <xdr:row>184</xdr:row>
                    <xdr:rowOff>371475</xdr:rowOff>
                  </to>
                </anchor>
              </controlPr>
            </control>
          </mc:Choice>
        </mc:AlternateContent>
        <mc:AlternateContent xmlns:mc="http://schemas.openxmlformats.org/markup-compatibility/2006">
          <mc:Choice Requires="x14">
            <control shapeId="297011" r:id="rId54" name="ボタン表7_1_21D">
              <controlPr defaultSize="0" print="0" autoFill="0" autoPict="0" macro="[0]!ボタン表79D_Click">
                <anchor moveWithCells="1" sizeWithCells="1">
                  <from>
                    <xdr:col>57</xdr:col>
                    <xdr:colOff>28575</xdr:colOff>
                    <xdr:row>201</xdr:row>
                    <xdr:rowOff>142875</xdr:rowOff>
                  </from>
                  <to>
                    <xdr:col>59</xdr:col>
                    <xdr:colOff>0</xdr:colOff>
                    <xdr:row>201</xdr:row>
                    <xdr:rowOff>371475</xdr:rowOff>
                  </to>
                </anchor>
              </controlPr>
            </control>
          </mc:Choice>
        </mc:AlternateContent>
        <mc:AlternateContent xmlns:mc="http://schemas.openxmlformats.org/markup-compatibility/2006">
          <mc:Choice Requires="x14">
            <control shapeId="297012" r:id="rId55" name="ボタン表7_1_22D">
              <controlPr defaultSize="0" print="0" autoFill="0" autoPict="0" macro="[0]!ボタン表79D_Click">
                <anchor moveWithCells="1" sizeWithCells="1">
                  <from>
                    <xdr:col>57</xdr:col>
                    <xdr:colOff>28575</xdr:colOff>
                    <xdr:row>209</xdr:row>
                    <xdr:rowOff>142875</xdr:rowOff>
                  </from>
                  <to>
                    <xdr:col>59</xdr:col>
                    <xdr:colOff>0</xdr:colOff>
                    <xdr:row>209</xdr:row>
                    <xdr:rowOff>371475</xdr:rowOff>
                  </to>
                </anchor>
              </controlPr>
            </control>
          </mc:Choice>
        </mc:AlternateContent>
        <mc:AlternateContent xmlns:mc="http://schemas.openxmlformats.org/markup-compatibility/2006">
          <mc:Choice Requires="x14">
            <control shapeId="297013" r:id="rId56" name="ボタン表7_1_23D">
              <controlPr defaultSize="0" print="0" autoFill="0" autoPict="0" macro="[0]!ボタン表79D_Click">
                <anchor moveWithCells="1" sizeWithCells="1">
                  <from>
                    <xdr:col>57</xdr:col>
                    <xdr:colOff>0</xdr:colOff>
                    <xdr:row>217</xdr:row>
                    <xdr:rowOff>142875</xdr:rowOff>
                  </from>
                  <to>
                    <xdr:col>58</xdr:col>
                    <xdr:colOff>142875</xdr:colOff>
                    <xdr:row>217</xdr:row>
                    <xdr:rowOff>371475</xdr:rowOff>
                  </to>
                </anchor>
              </controlPr>
            </control>
          </mc:Choice>
        </mc:AlternateContent>
        <mc:AlternateContent xmlns:mc="http://schemas.openxmlformats.org/markup-compatibility/2006">
          <mc:Choice Requires="x14">
            <control shapeId="297014" r:id="rId57" name="ボタン表7_2_11D">
              <controlPr defaultSize="0" print="0" autoFill="0" autoPict="0" macro="[0]!ボタン表79D_Click">
                <anchor moveWithCells="1" sizeWithCells="1">
                  <from>
                    <xdr:col>57</xdr:col>
                    <xdr:colOff>0</xdr:colOff>
                    <xdr:row>239</xdr:row>
                    <xdr:rowOff>114300</xdr:rowOff>
                  </from>
                  <to>
                    <xdr:col>59</xdr:col>
                    <xdr:colOff>0</xdr:colOff>
                    <xdr:row>239</xdr:row>
                    <xdr:rowOff>371475</xdr:rowOff>
                  </to>
                </anchor>
              </controlPr>
            </control>
          </mc:Choice>
        </mc:AlternateContent>
        <mc:AlternateContent xmlns:mc="http://schemas.openxmlformats.org/markup-compatibility/2006">
          <mc:Choice Requires="x14">
            <control shapeId="297015" r:id="rId58" name="ボタン表7_2_12D">
              <controlPr defaultSize="0" print="0" autoFill="0" autoPict="0" macro="[0]!ボタン表79D_Click">
                <anchor moveWithCells="1" sizeWithCells="1">
                  <from>
                    <xdr:col>57</xdr:col>
                    <xdr:colOff>28575</xdr:colOff>
                    <xdr:row>247</xdr:row>
                    <xdr:rowOff>114300</xdr:rowOff>
                  </from>
                  <to>
                    <xdr:col>59</xdr:col>
                    <xdr:colOff>0</xdr:colOff>
                    <xdr:row>247</xdr:row>
                    <xdr:rowOff>371475</xdr:rowOff>
                  </to>
                </anchor>
              </controlPr>
            </control>
          </mc:Choice>
        </mc:AlternateContent>
        <mc:AlternateContent xmlns:mc="http://schemas.openxmlformats.org/markup-compatibility/2006">
          <mc:Choice Requires="x14">
            <control shapeId="297016" r:id="rId59" name="ボタン表7_2_13D">
              <controlPr defaultSize="0" print="0" autoFill="0" autoPict="0" macro="[0]!ボタン表79D_Click">
                <anchor moveWithCells="1" sizeWithCells="1">
                  <from>
                    <xdr:col>57</xdr:col>
                    <xdr:colOff>28575</xdr:colOff>
                    <xdr:row>255</xdr:row>
                    <xdr:rowOff>114300</xdr:rowOff>
                  </from>
                  <to>
                    <xdr:col>58</xdr:col>
                    <xdr:colOff>142875</xdr:colOff>
                    <xdr:row>255</xdr:row>
                    <xdr:rowOff>371475</xdr:rowOff>
                  </to>
                </anchor>
              </controlPr>
            </control>
          </mc:Choice>
        </mc:AlternateContent>
        <mc:AlternateContent xmlns:mc="http://schemas.openxmlformats.org/markup-compatibility/2006">
          <mc:Choice Requires="x14">
            <control shapeId="297017" r:id="rId60" name="ボタン表7_2_21D">
              <controlPr defaultSize="0" print="0" autoFill="0" autoPict="0" macro="[0]!ボタン表79D_Click">
                <anchor moveWithCells="1" sizeWithCells="1">
                  <from>
                    <xdr:col>57</xdr:col>
                    <xdr:colOff>0</xdr:colOff>
                    <xdr:row>272</xdr:row>
                    <xdr:rowOff>114300</xdr:rowOff>
                  </from>
                  <to>
                    <xdr:col>59</xdr:col>
                    <xdr:colOff>28575</xdr:colOff>
                    <xdr:row>272</xdr:row>
                    <xdr:rowOff>371475</xdr:rowOff>
                  </to>
                </anchor>
              </controlPr>
            </control>
          </mc:Choice>
        </mc:AlternateContent>
        <mc:AlternateContent xmlns:mc="http://schemas.openxmlformats.org/markup-compatibility/2006">
          <mc:Choice Requires="x14">
            <control shapeId="297018" r:id="rId61" name="ボタン表7_2_22D">
              <controlPr defaultSize="0" print="0" autoFill="0" autoPict="0" macro="[0]!ボタン表79D_Click">
                <anchor moveWithCells="1" sizeWithCells="1">
                  <from>
                    <xdr:col>57</xdr:col>
                    <xdr:colOff>28575</xdr:colOff>
                    <xdr:row>280</xdr:row>
                    <xdr:rowOff>114300</xdr:rowOff>
                  </from>
                  <to>
                    <xdr:col>59</xdr:col>
                    <xdr:colOff>0</xdr:colOff>
                    <xdr:row>280</xdr:row>
                    <xdr:rowOff>371475</xdr:rowOff>
                  </to>
                </anchor>
              </controlPr>
            </control>
          </mc:Choice>
        </mc:AlternateContent>
        <mc:AlternateContent xmlns:mc="http://schemas.openxmlformats.org/markup-compatibility/2006">
          <mc:Choice Requires="x14">
            <control shapeId="297019" r:id="rId62" name="ボタン表7_2_23D">
              <controlPr defaultSize="0" print="0" autoFill="0" autoPict="0" macro="[0]!ボタン表79D_Click">
                <anchor moveWithCells="1" sizeWithCells="1">
                  <from>
                    <xdr:col>57</xdr:col>
                    <xdr:colOff>0</xdr:colOff>
                    <xdr:row>288</xdr:row>
                    <xdr:rowOff>142875</xdr:rowOff>
                  </from>
                  <to>
                    <xdr:col>58</xdr:col>
                    <xdr:colOff>142875</xdr:colOff>
                    <xdr:row>288</xdr:row>
                    <xdr:rowOff>371475</xdr:rowOff>
                  </to>
                </anchor>
              </controlPr>
            </control>
          </mc:Choice>
        </mc:AlternateContent>
        <mc:AlternateContent xmlns:mc="http://schemas.openxmlformats.org/markup-compatibility/2006">
          <mc:Choice Requires="x14">
            <control shapeId="297020" r:id="rId63" name="ボタン表9_1_11D">
              <controlPr defaultSize="0" print="0" autoFill="0" autoPict="0" macro="[0]!ボタン表79D_Click">
                <anchor moveWithCells="1" sizeWithCells="1">
                  <from>
                    <xdr:col>57</xdr:col>
                    <xdr:colOff>0</xdr:colOff>
                    <xdr:row>615</xdr:row>
                    <xdr:rowOff>76200</xdr:rowOff>
                  </from>
                  <to>
                    <xdr:col>59</xdr:col>
                    <xdr:colOff>0</xdr:colOff>
                    <xdr:row>615</xdr:row>
                    <xdr:rowOff>333375</xdr:rowOff>
                  </to>
                </anchor>
              </controlPr>
            </control>
          </mc:Choice>
        </mc:AlternateContent>
        <mc:AlternateContent xmlns:mc="http://schemas.openxmlformats.org/markup-compatibility/2006">
          <mc:Choice Requires="x14">
            <control shapeId="297021" r:id="rId64" name="ボタン表9_1_12D">
              <controlPr defaultSize="0" print="0" autoFill="0" autoPict="0" macro="[0]!ボタン表79D_Click">
                <anchor moveWithCells="1" sizeWithCells="1">
                  <from>
                    <xdr:col>57</xdr:col>
                    <xdr:colOff>0</xdr:colOff>
                    <xdr:row>623</xdr:row>
                    <xdr:rowOff>76200</xdr:rowOff>
                  </from>
                  <to>
                    <xdr:col>58</xdr:col>
                    <xdr:colOff>142875</xdr:colOff>
                    <xdr:row>623</xdr:row>
                    <xdr:rowOff>333375</xdr:rowOff>
                  </to>
                </anchor>
              </controlPr>
            </control>
          </mc:Choice>
        </mc:AlternateContent>
        <mc:AlternateContent xmlns:mc="http://schemas.openxmlformats.org/markup-compatibility/2006">
          <mc:Choice Requires="x14">
            <control shapeId="297022" r:id="rId65" name="ボタン表9_1_13D">
              <controlPr defaultSize="0" print="0" autoFill="0" autoPict="0" macro="[0]!ボタン表79D_Click">
                <anchor moveWithCells="1" sizeWithCells="1">
                  <from>
                    <xdr:col>57</xdr:col>
                    <xdr:colOff>0</xdr:colOff>
                    <xdr:row>631</xdr:row>
                    <xdr:rowOff>66675</xdr:rowOff>
                  </from>
                  <to>
                    <xdr:col>58</xdr:col>
                    <xdr:colOff>142875</xdr:colOff>
                    <xdr:row>631</xdr:row>
                    <xdr:rowOff>304800</xdr:rowOff>
                  </to>
                </anchor>
              </controlPr>
            </control>
          </mc:Choice>
        </mc:AlternateContent>
        <mc:AlternateContent xmlns:mc="http://schemas.openxmlformats.org/markup-compatibility/2006">
          <mc:Choice Requires="x14">
            <control shapeId="297023" r:id="rId66" name="ボタン表9_2_11D">
              <controlPr defaultSize="0" print="0" autoFill="0" autoPict="0" macro="[0]!ボタン表79D_Click">
                <anchor moveWithCells="1" sizeWithCells="1">
                  <from>
                    <xdr:col>57</xdr:col>
                    <xdr:colOff>0</xdr:colOff>
                    <xdr:row>652</xdr:row>
                    <xdr:rowOff>76200</xdr:rowOff>
                  </from>
                  <to>
                    <xdr:col>58</xdr:col>
                    <xdr:colOff>142875</xdr:colOff>
                    <xdr:row>652</xdr:row>
                    <xdr:rowOff>333375</xdr:rowOff>
                  </to>
                </anchor>
              </controlPr>
            </control>
          </mc:Choice>
        </mc:AlternateContent>
        <mc:AlternateContent xmlns:mc="http://schemas.openxmlformats.org/markup-compatibility/2006">
          <mc:Choice Requires="x14">
            <control shapeId="297024" r:id="rId67" name="ボタン表9_2_12D">
              <controlPr defaultSize="0" print="0" autoFill="0" autoPict="0" macro="[0]!ボタン表79D_Click">
                <anchor moveWithCells="1" sizeWithCells="1">
                  <from>
                    <xdr:col>57</xdr:col>
                    <xdr:colOff>28575</xdr:colOff>
                    <xdr:row>660</xdr:row>
                    <xdr:rowOff>76200</xdr:rowOff>
                  </from>
                  <to>
                    <xdr:col>58</xdr:col>
                    <xdr:colOff>142875</xdr:colOff>
                    <xdr:row>660</xdr:row>
                    <xdr:rowOff>333375</xdr:rowOff>
                  </to>
                </anchor>
              </controlPr>
            </control>
          </mc:Choice>
        </mc:AlternateContent>
        <mc:AlternateContent xmlns:mc="http://schemas.openxmlformats.org/markup-compatibility/2006">
          <mc:Choice Requires="x14">
            <control shapeId="297025" r:id="rId68" name="ボタン表9_2_13D">
              <controlPr defaultSize="0" print="0" autoFill="0" autoPict="0" macro="[0]!ボタン表79D_Click">
                <anchor moveWithCells="1" sizeWithCells="1">
                  <from>
                    <xdr:col>57</xdr:col>
                    <xdr:colOff>0</xdr:colOff>
                    <xdr:row>668</xdr:row>
                    <xdr:rowOff>76200</xdr:rowOff>
                  </from>
                  <to>
                    <xdr:col>58</xdr:col>
                    <xdr:colOff>142875</xdr:colOff>
                    <xdr:row>668</xdr:row>
                    <xdr:rowOff>333375</xdr:rowOff>
                  </to>
                </anchor>
              </controlPr>
            </control>
          </mc:Choice>
        </mc:AlternateContent>
        <mc:AlternateContent xmlns:mc="http://schemas.openxmlformats.org/markup-compatibility/2006">
          <mc:Choice Requires="x14">
            <control shapeId="297026" r:id="rId69" name="ボタン表10_4_1D">
              <controlPr defaultSize="0" print="0" autoFill="0" autoPict="0" macro="[0]!ボタン表10D_Click">
                <anchor moveWithCells="1" sizeWithCells="1">
                  <from>
                    <xdr:col>59</xdr:col>
                    <xdr:colOff>28575</xdr:colOff>
                    <xdr:row>809</xdr:row>
                    <xdr:rowOff>76200</xdr:rowOff>
                  </from>
                  <to>
                    <xdr:col>60</xdr:col>
                    <xdr:colOff>142875</xdr:colOff>
                    <xdr:row>809</xdr:row>
                    <xdr:rowOff>333375</xdr:rowOff>
                  </to>
                </anchor>
              </controlPr>
            </control>
          </mc:Choice>
        </mc:AlternateContent>
        <mc:AlternateContent xmlns:mc="http://schemas.openxmlformats.org/markup-compatibility/2006">
          <mc:Choice Requires="x14">
            <control shapeId="297027" r:id="rId70" name="ボタン表10_4_2D">
              <controlPr defaultSize="0" print="0" autoFill="0" autoPict="0" macro="[0]!ボタン表10D_Click">
                <anchor moveWithCells="1" sizeWithCells="1">
                  <from>
                    <xdr:col>59</xdr:col>
                    <xdr:colOff>28575</xdr:colOff>
                    <xdr:row>819</xdr:row>
                    <xdr:rowOff>104775</xdr:rowOff>
                  </from>
                  <to>
                    <xdr:col>60</xdr:col>
                    <xdr:colOff>142875</xdr:colOff>
                    <xdr:row>819</xdr:row>
                    <xdr:rowOff>333375</xdr:rowOff>
                  </to>
                </anchor>
              </controlPr>
            </control>
          </mc:Choice>
        </mc:AlternateContent>
        <mc:AlternateContent xmlns:mc="http://schemas.openxmlformats.org/markup-compatibility/2006">
          <mc:Choice Requires="x14">
            <control shapeId="297057" r:id="rId71" name="ボタン表3_1_3D">
              <controlPr defaultSize="0" print="0" autoFill="0" autoPict="0" macro="[0]!ボタン表3D_Click">
                <anchor moveWithCells="1" sizeWithCells="1">
                  <from>
                    <xdr:col>57</xdr:col>
                    <xdr:colOff>0</xdr:colOff>
                    <xdr:row>34</xdr:row>
                    <xdr:rowOff>142875</xdr:rowOff>
                  </from>
                  <to>
                    <xdr:col>59</xdr:col>
                    <xdr:colOff>0</xdr:colOff>
                    <xdr:row>34</xdr:row>
                    <xdr:rowOff>371475</xdr:rowOff>
                  </to>
                </anchor>
              </controlPr>
            </control>
          </mc:Choice>
        </mc:AlternateContent>
        <mc:AlternateContent xmlns:mc="http://schemas.openxmlformats.org/markup-compatibility/2006">
          <mc:Choice Requires="x14">
            <control shapeId="297058" r:id="rId72" name="ボタン表3_1_2D">
              <controlPr defaultSize="0" print="0" autoFill="0" autoPict="0" macro="[0]!ボタン表3D_Click">
                <anchor moveWithCells="1" sizeWithCells="1">
                  <from>
                    <xdr:col>56</xdr:col>
                    <xdr:colOff>142875</xdr:colOff>
                    <xdr:row>24</xdr:row>
                    <xdr:rowOff>114300</xdr:rowOff>
                  </from>
                  <to>
                    <xdr:col>58</xdr:col>
                    <xdr:colOff>142875</xdr:colOff>
                    <xdr:row>24</xdr:row>
                    <xdr:rowOff>371475</xdr:rowOff>
                  </to>
                </anchor>
              </controlPr>
            </control>
          </mc:Choice>
        </mc:AlternateContent>
        <mc:AlternateContent xmlns:mc="http://schemas.openxmlformats.org/markup-compatibility/2006">
          <mc:Choice Requires="x14">
            <control shapeId="297059" r:id="rId73" name="ボタン表3_1_2">
              <controlPr defaultSize="0" print="0" autoFill="0" autoPict="0" macro="[0]!ボタン表3_Click">
                <anchor moveWithCells="1" sizeWithCells="1">
                  <from>
                    <xdr:col>57</xdr:col>
                    <xdr:colOff>0</xdr:colOff>
                    <xdr:row>23</xdr:row>
                    <xdr:rowOff>114300</xdr:rowOff>
                  </from>
                  <to>
                    <xdr:col>59</xdr:col>
                    <xdr:colOff>0</xdr:colOff>
                    <xdr:row>23</xdr:row>
                    <xdr:rowOff>371475</xdr:rowOff>
                  </to>
                </anchor>
              </controlPr>
            </control>
          </mc:Choice>
        </mc:AlternateContent>
        <mc:AlternateContent xmlns:mc="http://schemas.openxmlformats.org/markup-compatibility/2006">
          <mc:Choice Requires="x14">
            <control shapeId="297060" r:id="rId74" name="ボタン表3_1_1">
              <controlPr defaultSize="0" print="0" autoFill="0" autoPict="0" macro="[0]!ボタン表3_Click">
                <anchor moveWithCells="1" sizeWithCells="1">
                  <from>
                    <xdr:col>57</xdr:col>
                    <xdr:colOff>0</xdr:colOff>
                    <xdr:row>13</xdr:row>
                    <xdr:rowOff>104775</xdr:rowOff>
                  </from>
                  <to>
                    <xdr:col>59</xdr:col>
                    <xdr:colOff>0</xdr:colOff>
                    <xdr:row>13</xdr:row>
                    <xdr:rowOff>342900</xdr:rowOff>
                  </to>
                </anchor>
              </controlPr>
            </control>
          </mc:Choice>
        </mc:AlternateContent>
        <mc:AlternateContent xmlns:mc="http://schemas.openxmlformats.org/markup-compatibility/2006">
          <mc:Choice Requires="x14">
            <control shapeId="297061" r:id="rId75" name="ボタン表3_2_3">
              <controlPr defaultSize="0" print="0" autoFill="0" autoPict="0" macro="[0]!ボタン表3_Click">
                <anchor moveWithCells="1" sizeWithCells="1">
                  <from>
                    <xdr:col>57</xdr:col>
                    <xdr:colOff>0</xdr:colOff>
                    <xdr:row>83</xdr:row>
                    <xdr:rowOff>114300</xdr:rowOff>
                  </from>
                  <to>
                    <xdr:col>58</xdr:col>
                    <xdr:colOff>142875</xdr:colOff>
                    <xdr:row>83</xdr:row>
                    <xdr:rowOff>371475</xdr:rowOff>
                  </to>
                </anchor>
              </controlPr>
            </control>
          </mc:Choice>
        </mc:AlternateContent>
        <mc:AlternateContent xmlns:mc="http://schemas.openxmlformats.org/markup-compatibility/2006">
          <mc:Choice Requires="x14">
            <control shapeId="297062" r:id="rId76" name="ボタン表3_2_3D">
              <controlPr defaultSize="0" print="0" autoFill="0" autoPict="0" macro="[0]!ボタン表3D_Click">
                <anchor moveWithCells="1" sizeWithCells="1">
                  <from>
                    <xdr:col>57</xdr:col>
                    <xdr:colOff>28575</xdr:colOff>
                    <xdr:row>84</xdr:row>
                    <xdr:rowOff>114300</xdr:rowOff>
                  </from>
                  <to>
                    <xdr:col>59</xdr:col>
                    <xdr:colOff>0</xdr:colOff>
                    <xdr:row>84</xdr:row>
                    <xdr:rowOff>371475</xdr:rowOff>
                  </to>
                </anchor>
              </controlPr>
            </control>
          </mc:Choice>
        </mc:AlternateContent>
        <mc:AlternateContent xmlns:mc="http://schemas.openxmlformats.org/markup-compatibility/2006">
          <mc:Choice Requires="x14">
            <control shapeId="297063" r:id="rId77" name="ボタン表3_2_4">
              <controlPr defaultSize="0" print="0" autoFill="0" autoPict="0" macro="[0]!ボタン表3_Click">
                <anchor moveWithCells="1" sizeWithCells="1">
                  <from>
                    <xdr:col>57</xdr:col>
                    <xdr:colOff>28575</xdr:colOff>
                    <xdr:row>93</xdr:row>
                    <xdr:rowOff>104775</xdr:rowOff>
                  </from>
                  <to>
                    <xdr:col>59</xdr:col>
                    <xdr:colOff>0</xdr:colOff>
                    <xdr:row>93</xdr:row>
                    <xdr:rowOff>342900</xdr:rowOff>
                  </to>
                </anchor>
              </controlPr>
            </control>
          </mc:Choice>
        </mc:AlternateContent>
        <mc:AlternateContent xmlns:mc="http://schemas.openxmlformats.org/markup-compatibility/2006">
          <mc:Choice Requires="x14">
            <control shapeId="297064" r:id="rId78" name="ボタン表3_2_4D">
              <controlPr defaultSize="0" print="0" autoFill="0" autoPict="0" macro="[0]!ボタン表3D_Click">
                <anchor moveWithCells="1" sizeWithCells="1">
                  <from>
                    <xdr:col>57</xdr:col>
                    <xdr:colOff>28575</xdr:colOff>
                    <xdr:row>94</xdr:row>
                    <xdr:rowOff>104775</xdr:rowOff>
                  </from>
                  <to>
                    <xdr:col>59</xdr:col>
                    <xdr:colOff>0</xdr:colOff>
                    <xdr:row>94</xdr:row>
                    <xdr:rowOff>333375</xdr:rowOff>
                  </to>
                </anchor>
              </controlPr>
            </control>
          </mc:Choice>
        </mc:AlternateContent>
        <mc:AlternateContent xmlns:mc="http://schemas.openxmlformats.org/markup-compatibility/2006">
          <mc:Choice Requires="x14">
            <control shapeId="7" r:id="rId79" name="ボタン K41">
              <controlPr defaultSize="0" print="0" autoFill="0" autoPict="0" macro="[0]!該当なしボタン_Click">
                <anchor moveWithCells="1" sizeWithCells="1">
                  <from>
                    <xdr:col>88</xdr:col>
                    <xdr:colOff>28575</xdr:colOff>
                    <xdr:row>484</xdr:row>
                    <xdr:rowOff>28575</xdr:rowOff>
                  </from>
                  <to>
                    <xdr:col>88</xdr:col>
                    <xdr:colOff>828675</xdr:colOff>
                    <xdr:row>485</xdr:row>
                    <xdr:rowOff>66675</xdr:rowOff>
                  </to>
                </anchor>
              </controlPr>
            </control>
          </mc:Choice>
        </mc:AlternateContent>
        <mc:AlternateContent xmlns:mc="http://schemas.openxmlformats.org/markup-compatibility/2006">
          <mc:Choice Requires="x14">
            <control shapeId="297028" r:id="rId80" name="グループ J1110">
              <controlPr defaultSize="0" autoFill="0" autoPict="0">
                <anchor moveWithCells="1">
                  <from>
                    <xdr:col>9</xdr:col>
                    <xdr:colOff>0</xdr:colOff>
                    <xdr:row>343</xdr:row>
                    <xdr:rowOff>0</xdr:rowOff>
                  </from>
                  <to>
                    <xdr:col>21</xdr:col>
                    <xdr:colOff>0</xdr:colOff>
                    <xdr:row>347</xdr:row>
                    <xdr:rowOff>0</xdr:rowOff>
                  </to>
                </anchor>
              </controlPr>
            </control>
          </mc:Choice>
        </mc:AlternateContent>
        <mc:AlternateContent xmlns:mc="http://schemas.openxmlformats.org/markup-compatibility/2006">
          <mc:Choice Requires="x14">
            <control shapeId="297029" r:id="rId81" name="オプション J1111">
              <controlPr defaultSize="0" autoFill="0" autoLine="0" autoPict="0">
                <anchor moveWithCells="1">
                  <from>
                    <xdr:col>9</xdr:col>
                    <xdr:colOff>0</xdr:colOff>
                    <xdr:row>344</xdr:row>
                    <xdr:rowOff>0</xdr:rowOff>
                  </from>
                  <to>
                    <xdr:col>16</xdr:col>
                    <xdr:colOff>0</xdr:colOff>
                    <xdr:row>345</xdr:row>
                    <xdr:rowOff>9525</xdr:rowOff>
                  </to>
                </anchor>
              </controlPr>
            </control>
          </mc:Choice>
        </mc:AlternateContent>
        <mc:AlternateContent xmlns:mc="http://schemas.openxmlformats.org/markup-compatibility/2006">
          <mc:Choice Requires="x14">
            <control shapeId="297030" r:id="rId82" name="オプション J1112">
              <controlPr defaultSize="0" autoFill="0" autoLine="0" autoPict="0">
                <anchor moveWithCells="1">
                  <from>
                    <xdr:col>9</xdr:col>
                    <xdr:colOff>0</xdr:colOff>
                    <xdr:row>345</xdr:row>
                    <xdr:rowOff>0</xdr:rowOff>
                  </from>
                  <to>
                    <xdr:col>16</xdr:col>
                    <xdr:colOff>0</xdr:colOff>
                    <xdr:row>346</xdr:row>
                    <xdr:rowOff>9525</xdr:rowOff>
                  </to>
                </anchor>
              </controlPr>
            </control>
          </mc:Choice>
        </mc:AlternateContent>
        <mc:AlternateContent xmlns:mc="http://schemas.openxmlformats.org/markup-compatibility/2006">
          <mc:Choice Requires="x14">
            <control shapeId="297031" r:id="rId83" name="オプション J1113">
              <controlPr defaultSize="0" autoFill="0" autoLine="0" autoPict="0">
                <anchor moveWithCells="1">
                  <from>
                    <xdr:col>9</xdr:col>
                    <xdr:colOff>0</xdr:colOff>
                    <xdr:row>345</xdr:row>
                    <xdr:rowOff>257175</xdr:rowOff>
                  </from>
                  <to>
                    <xdr:col>16</xdr:col>
                    <xdr:colOff>0</xdr:colOff>
                    <xdr:row>347</xdr:row>
                    <xdr:rowOff>0</xdr:rowOff>
                  </to>
                </anchor>
              </controlPr>
            </control>
          </mc:Choice>
        </mc:AlternateContent>
        <mc:AlternateContent xmlns:mc="http://schemas.openxmlformats.org/markup-compatibility/2006">
          <mc:Choice Requires="x14">
            <control shapeId="297032" r:id="rId84" name="グループ J120">
              <controlPr defaultSize="0" autoFill="0" autoPict="0">
                <anchor moveWithCells="1">
                  <from>
                    <xdr:col>21</xdr:col>
                    <xdr:colOff>0</xdr:colOff>
                    <xdr:row>339</xdr:row>
                    <xdr:rowOff>0</xdr:rowOff>
                  </from>
                  <to>
                    <xdr:col>34</xdr:col>
                    <xdr:colOff>0</xdr:colOff>
                    <xdr:row>343</xdr:row>
                    <xdr:rowOff>0</xdr:rowOff>
                  </to>
                </anchor>
              </controlPr>
            </control>
          </mc:Choice>
        </mc:AlternateContent>
        <mc:AlternateContent xmlns:mc="http://schemas.openxmlformats.org/markup-compatibility/2006">
          <mc:Choice Requires="x14">
            <control shapeId="297033" r:id="rId85" name="オプション J121">
              <controlPr defaultSize="0" autoFill="0" autoLine="0" autoPict="0" macro="[0]!チェックJ123_Click">
                <anchor moveWithCells="1">
                  <from>
                    <xdr:col>21</xdr:col>
                    <xdr:colOff>0</xdr:colOff>
                    <xdr:row>340</xdr:row>
                    <xdr:rowOff>0</xdr:rowOff>
                  </from>
                  <to>
                    <xdr:col>28</xdr:col>
                    <xdr:colOff>0</xdr:colOff>
                    <xdr:row>341</xdr:row>
                    <xdr:rowOff>9525</xdr:rowOff>
                  </to>
                </anchor>
              </controlPr>
            </control>
          </mc:Choice>
        </mc:AlternateContent>
        <mc:AlternateContent xmlns:mc="http://schemas.openxmlformats.org/markup-compatibility/2006">
          <mc:Choice Requires="x14">
            <control shapeId="297034" r:id="rId86" name="オプション J122">
              <controlPr defaultSize="0" autoFill="0" autoLine="0" autoPict="0" macro="[0]!チェックJ123_Click">
                <anchor moveWithCells="1">
                  <from>
                    <xdr:col>21</xdr:col>
                    <xdr:colOff>0</xdr:colOff>
                    <xdr:row>340</xdr:row>
                    <xdr:rowOff>257175</xdr:rowOff>
                  </from>
                  <to>
                    <xdr:col>28</xdr:col>
                    <xdr:colOff>0</xdr:colOff>
                    <xdr:row>342</xdr:row>
                    <xdr:rowOff>0</xdr:rowOff>
                  </to>
                </anchor>
              </controlPr>
            </control>
          </mc:Choice>
        </mc:AlternateContent>
        <mc:AlternateContent xmlns:mc="http://schemas.openxmlformats.org/markup-compatibility/2006">
          <mc:Choice Requires="x14">
            <control shapeId="297035" r:id="rId87" name="オプション J123">
              <controlPr defaultSize="0" autoFill="0" autoLine="0" autoPict="0" macro="[0]!チェックJ123_Click">
                <anchor moveWithCells="1">
                  <from>
                    <xdr:col>21</xdr:col>
                    <xdr:colOff>0</xdr:colOff>
                    <xdr:row>341</xdr:row>
                    <xdr:rowOff>257175</xdr:rowOff>
                  </from>
                  <to>
                    <xdr:col>28</xdr:col>
                    <xdr:colOff>0</xdr:colOff>
                    <xdr:row>343</xdr:row>
                    <xdr:rowOff>0</xdr:rowOff>
                  </to>
                </anchor>
              </controlPr>
            </control>
          </mc:Choice>
        </mc:AlternateContent>
        <mc:AlternateContent xmlns:mc="http://schemas.openxmlformats.org/markup-compatibility/2006">
          <mc:Choice Requires="x14">
            <control shapeId="297036" r:id="rId88" name="グループ J1120">
              <controlPr defaultSize="0" autoFill="0" autoPict="0">
                <anchor moveWithCells="1">
                  <from>
                    <xdr:col>21</xdr:col>
                    <xdr:colOff>0</xdr:colOff>
                    <xdr:row>343</xdr:row>
                    <xdr:rowOff>0</xdr:rowOff>
                  </from>
                  <to>
                    <xdr:col>34</xdr:col>
                    <xdr:colOff>0</xdr:colOff>
                    <xdr:row>347</xdr:row>
                    <xdr:rowOff>0</xdr:rowOff>
                  </to>
                </anchor>
              </controlPr>
            </control>
          </mc:Choice>
        </mc:AlternateContent>
        <mc:AlternateContent xmlns:mc="http://schemas.openxmlformats.org/markup-compatibility/2006">
          <mc:Choice Requires="x14">
            <control shapeId="297037" r:id="rId89" name="オプション J1121">
              <controlPr defaultSize="0" autoFill="0" autoLine="0" autoPict="0">
                <anchor moveWithCells="1">
                  <from>
                    <xdr:col>21</xdr:col>
                    <xdr:colOff>0</xdr:colOff>
                    <xdr:row>344</xdr:row>
                    <xdr:rowOff>0</xdr:rowOff>
                  </from>
                  <to>
                    <xdr:col>28</xdr:col>
                    <xdr:colOff>0</xdr:colOff>
                    <xdr:row>345</xdr:row>
                    <xdr:rowOff>9525</xdr:rowOff>
                  </to>
                </anchor>
              </controlPr>
            </control>
          </mc:Choice>
        </mc:AlternateContent>
        <mc:AlternateContent xmlns:mc="http://schemas.openxmlformats.org/markup-compatibility/2006">
          <mc:Choice Requires="x14">
            <control shapeId="297080" r:id="rId90" name="オプション J1122">
              <controlPr defaultSize="0" autoFill="0" autoLine="0" autoPict="0">
                <anchor moveWithCells="1">
                  <from>
                    <xdr:col>21</xdr:col>
                    <xdr:colOff>0</xdr:colOff>
                    <xdr:row>345</xdr:row>
                    <xdr:rowOff>0</xdr:rowOff>
                  </from>
                  <to>
                    <xdr:col>28</xdr:col>
                    <xdr:colOff>0</xdr:colOff>
                    <xdr:row>346</xdr:row>
                    <xdr:rowOff>9525</xdr:rowOff>
                  </to>
                </anchor>
              </controlPr>
            </control>
          </mc:Choice>
        </mc:AlternateContent>
        <mc:AlternateContent xmlns:mc="http://schemas.openxmlformats.org/markup-compatibility/2006">
          <mc:Choice Requires="x14">
            <control shapeId="297038" r:id="rId91" name="オプション J1123">
              <controlPr defaultSize="0" autoFill="0" autoLine="0" autoPict="0">
                <anchor moveWithCells="1">
                  <from>
                    <xdr:col>21</xdr:col>
                    <xdr:colOff>0</xdr:colOff>
                    <xdr:row>345</xdr:row>
                    <xdr:rowOff>257175</xdr:rowOff>
                  </from>
                  <to>
                    <xdr:col>28</xdr:col>
                    <xdr:colOff>0</xdr:colOff>
                    <xdr:row>347</xdr:row>
                    <xdr:rowOff>0</xdr:rowOff>
                  </to>
                </anchor>
              </controlPr>
            </control>
          </mc:Choice>
        </mc:AlternateContent>
        <mc:AlternateContent xmlns:mc="http://schemas.openxmlformats.org/markup-compatibility/2006">
          <mc:Choice Requires="x14">
            <control shapeId="297039" r:id="rId92" name="グループ J130">
              <controlPr defaultSize="0" autoFill="0" autoPict="0">
                <anchor moveWithCells="1">
                  <from>
                    <xdr:col>34</xdr:col>
                    <xdr:colOff>0</xdr:colOff>
                    <xdr:row>339</xdr:row>
                    <xdr:rowOff>0</xdr:rowOff>
                  </from>
                  <to>
                    <xdr:col>46</xdr:col>
                    <xdr:colOff>0</xdr:colOff>
                    <xdr:row>343</xdr:row>
                    <xdr:rowOff>0</xdr:rowOff>
                  </to>
                </anchor>
              </controlPr>
            </control>
          </mc:Choice>
        </mc:AlternateContent>
        <mc:AlternateContent xmlns:mc="http://schemas.openxmlformats.org/markup-compatibility/2006">
          <mc:Choice Requires="x14">
            <control shapeId="297083" r:id="rId93" name="オプション J131">
              <controlPr defaultSize="0" autoFill="0" autoLine="0" autoPict="0" macro="[0]!チェックJ133_Click">
                <anchor moveWithCells="1">
                  <from>
                    <xdr:col>34</xdr:col>
                    <xdr:colOff>0</xdr:colOff>
                    <xdr:row>340</xdr:row>
                    <xdr:rowOff>0</xdr:rowOff>
                  </from>
                  <to>
                    <xdr:col>41</xdr:col>
                    <xdr:colOff>0</xdr:colOff>
                    <xdr:row>341</xdr:row>
                    <xdr:rowOff>9525</xdr:rowOff>
                  </to>
                </anchor>
              </controlPr>
            </control>
          </mc:Choice>
        </mc:AlternateContent>
        <mc:AlternateContent xmlns:mc="http://schemas.openxmlformats.org/markup-compatibility/2006">
          <mc:Choice Requires="x14">
            <control shapeId="297084" r:id="rId94" name="オプション J132">
              <controlPr defaultSize="0" autoFill="0" autoLine="0" autoPict="0" macro="[0]!チェックJ133_Click">
                <anchor moveWithCells="1">
                  <from>
                    <xdr:col>34</xdr:col>
                    <xdr:colOff>0</xdr:colOff>
                    <xdr:row>341</xdr:row>
                    <xdr:rowOff>0</xdr:rowOff>
                  </from>
                  <to>
                    <xdr:col>41</xdr:col>
                    <xdr:colOff>0</xdr:colOff>
                    <xdr:row>342</xdr:row>
                    <xdr:rowOff>9525</xdr:rowOff>
                  </to>
                </anchor>
              </controlPr>
            </control>
          </mc:Choice>
        </mc:AlternateContent>
        <mc:AlternateContent xmlns:mc="http://schemas.openxmlformats.org/markup-compatibility/2006">
          <mc:Choice Requires="x14">
            <control shapeId="297085" r:id="rId95" name="グループ J1130">
              <controlPr defaultSize="0" autoFill="0" autoPict="0">
                <anchor moveWithCells="1">
                  <from>
                    <xdr:col>34</xdr:col>
                    <xdr:colOff>0</xdr:colOff>
                    <xdr:row>343</xdr:row>
                    <xdr:rowOff>0</xdr:rowOff>
                  </from>
                  <to>
                    <xdr:col>46</xdr:col>
                    <xdr:colOff>0</xdr:colOff>
                    <xdr:row>347</xdr:row>
                    <xdr:rowOff>0</xdr:rowOff>
                  </to>
                </anchor>
              </controlPr>
            </control>
          </mc:Choice>
        </mc:AlternateContent>
        <mc:AlternateContent xmlns:mc="http://schemas.openxmlformats.org/markup-compatibility/2006">
          <mc:Choice Requires="x14">
            <control shapeId="297086" r:id="rId96" name="オプション J1131">
              <controlPr defaultSize="0" autoFill="0" autoLine="0" autoPict="0">
                <anchor moveWithCells="1">
                  <from>
                    <xdr:col>34</xdr:col>
                    <xdr:colOff>0</xdr:colOff>
                    <xdr:row>344</xdr:row>
                    <xdr:rowOff>0</xdr:rowOff>
                  </from>
                  <to>
                    <xdr:col>41</xdr:col>
                    <xdr:colOff>0</xdr:colOff>
                    <xdr:row>345</xdr:row>
                    <xdr:rowOff>9525</xdr:rowOff>
                  </to>
                </anchor>
              </controlPr>
            </control>
          </mc:Choice>
        </mc:AlternateContent>
        <mc:AlternateContent xmlns:mc="http://schemas.openxmlformats.org/markup-compatibility/2006">
          <mc:Choice Requires="x14">
            <control shapeId="297087" r:id="rId97" name="オプション J1132">
              <controlPr defaultSize="0" autoFill="0" autoLine="0" autoPict="0">
                <anchor moveWithCells="1">
                  <from>
                    <xdr:col>34</xdr:col>
                    <xdr:colOff>0</xdr:colOff>
                    <xdr:row>345</xdr:row>
                    <xdr:rowOff>0</xdr:rowOff>
                  </from>
                  <to>
                    <xdr:col>41</xdr:col>
                    <xdr:colOff>0</xdr:colOff>
                    <xdr:row>346</xdr:row>
                    <xdr:rowOff>9525</xdr:rowOff>
                  </to>
                </anchor>
              </controlPr>
            </control>
          </mc:Choice>
        </mc:AlternateContent>
        <mc:AlternateContent xmlns:mc="http://schemas.openxmlformats.org/markup-compatibility/2006">
          <mc:Choice Requires="x14">
            <control shapeId="297088" r:id="rId98" name="オプション J1133">
              <controlPr defaultSize="0" autoFill="0" autoLine="0" autoPict="0">
                <anchor moveWithCells="1">
                  <from>
                    <xdr:col>34</xdr:col>
                    <xdr:colOff>0</xdr:colOff>
                    <xdr:row>345</xdr:row>
                    <xdr:rowOff>257175</xdr:rowOff>
                  </from>
                  <to>
                    <xdr:col>41</xdr:col>
                    <xdr:colOff>0</xdr:colOff>
                    <xdr:row>347</xdr:row>
                    <xdr:rowOff>0</xdr:rowOff>
                  </to>
                </anchor>
              </controlPr>
            </control>
          </mc:Choice>
        </mc:AlternateContent>
        <mc:AlternateContent xmlns:mc="http://schemas.openxmlformats.org/markup-compatibility/2006">
          <mc:Choice Requires="x14">
            <control shapeId="297089" r:id="rId99" name="グループ J140">
              <controlPr defaultSize="0" autoFill="0" autoPict="0">
                <anchor moveWithCells="1">
                  <from>
                    <xdr:col>46</xdr:col>
                    <xdr:colOff>0</xdr:colOff>
                    <xdr:row>339</xdr:row>
                    <xdr:rowOff>0</xdr:rowOff>
                  </from>
                  <to>
                    <xdr:col>58</xdr:col>
                    <xdr:colOff>0</xdr:colOff>
                    <xdr:row>347</xdr:row>
                    <xdr:rowOff>0</xdr:rowOff>
                  </to>
                </anchor>
              </controlPr>
            </control>
          </mc:Choice>
        </mc:AlternateContent>
        <mc:AlternateContent xmlns:mc="http://schemas.openxmlformats.org/markup-compatibility/2006">
          <mc:Choice Requires="x14">
            <control shapeId="297090" r:id="rId100" name="オプション J141">
              <controlPr defaultSize="0" autoFill="0" autoLine="0" autoPict="0">
                <anchor moveWithCells="1">
                  <from>
                    <xdr:col>46</xdr:col>
                    <xdr:colOff>0</xdr:colOff>
                    <xdr:row>339</xdr:row>
                    <xdr:rowOff>0</xdr:rowOff>
                  </from>
                  <to>
                    <xdr:col>52</xdr:col>
                    <xdr:colOff>47625</xdr:colOff>
                    <xdr:row>340</xdr:row>
                    <xdr:rowOff>0</xdr:rowOff>
                  </to>
                </anchor>
              </controlPr>
            </control>
          </mc:Choice>
        </mc:AlternateContent>
        <mc:AlternateContent xmlns:mc="http://schemas.openxmlformats.org/markup-compatibility/2006">
          <mc:Choice Requires="x14">
            <control shapeId="297091" r:id="rId101" name="オプション J142">
              <controlPr defaultSize="0" autoFill="0" autoLine="0" autoPict="0">
                <anchor moveWithCells="1">
                  <from>
                    <xdr:col>46</xdr:col>
                    <xdr:colOff>0</xdr:colOff>
                    <xdr:row>340</xdr:row>
                    <xdr:rowOff>0</xdr:rowOff>
                  </from>
                  <to>
                    <xdr:col>52</xdr:col>
                    <xdr:colOff>47625</xdr:colOff>
                    <xdr:row>342</xdr:row>
                    <xdr:rowOff>0</xdr:rowOff>
                  </to>
                </anchor>
              </controlPr>
            </control>
          </mc:Choice>
        </mc:AlternateContent>
        <mc:AlternateContent xmlns:mc="http://schemas.openxmlformats.org/markup-compatibility/2006">
          <mc:Choice Requires="x14">
            <control shapeId="297092" r:id="rId102" name="オプション J143">
              <controlPr defaultSize="0" autoFill="0" autoLine="0" autoPict="0">
                <anchor moveWithCells="1">
                  <from>
                    <xdr:col>46</xdr:col>
                    <xdr:colOff>0</xdr:colOff>
                    <xdr:row>342</xdr:row>
                    <xdr:rowOff>0</xdr:rowOff>
                  </from>
                  <to>
                    <xdr:col>52</xdr:col>
                    <xdr:colOff>47625</xdr:colOff>
                    <xdr:row>343</xdr:row>
                    <xdr:rowOff>0</xdr:rowOff>
                  </to>
                </anchor>
              </controlPr>
            </control>
          </mc:Choice>
        </mc:AlternateContent>
        <mc:AlternateContent xmlns:mc="http://schemas.openxmlformats.org/markup-compatibility/2006">
          <mc:Choice Requires="x14">
            <control shapeId="297093" r:id="rId103" name="グループ J210">
              <controlPr defaultSize="0" autoFill="0" autoPict="0">
                <anchor moveWithCells="1">
                  <from>
                    <xdr:col>9</xdr:col>
                    <xdr:colOff>0</xdr:colOff>
                    <xdr:row>348</xdr:row>
                    <xdr:rowOff>0</xdr:rowOff>
                  </from>
                  <to>
                    <xdr:col>21</xdr:col>
                    <xdr:colOff>0</xdr:colOff>
                    <xdr:row>352</xdr:row>
                    <xdr:rowOff>0</xdr:rowOff>
                  </to>
                </anchor>
              </controlPr>
            </control>
          </mc:Choice>
        </mc:AlternateContent>
        <mc:AlternateContent xmlns:mc="http://schemas.openxmlformats.org/markup-compatibility/2006">
          <mc:Choice Requires="x14">
            <control shapeId="297094" r:id="rId104" name="グループ J1210">
              <controlPr defaultSize="0" autoFill="0" autoPict="0">
                <anchor moveWithCells="1">
                  <from>
                    <xdr:col>9</xdr:col>
                    <xdr:colOff>0</xdr:colOff>
                    <xdr:row>352</xdr:row>
                    <xdr:rowOff>0</xdr:rowOff>
                  </from>
                  <to>
                    <xdr:col>21</xdr:col>
                    <xdr:colOff>0</xdr:colOff>
                    <xdr:row>356</xdr:row>
                    <xdr:rowOff>0</xdr:rowOff>
                  </to>
                </anchor>
              </controlPr>
            </control>
          </mc:Choice>
        </mc:AlternateContent>
        <mc:AlternateContent xmlns:mc="http://schemas.openxmlformats.org/markup-compatibility/2006">
          <mc:Choice Requires="x14">
            <control shapeId="297095" r:id="rId105" name="グループ J220">
              <controlPr defaultSize="0" autoFill="0" autoPict="0">
                <anchor moveWithCells="1">
                  <from>
                    <xdr:col>21</xdr:col>
                    <xdr:colOff>0</xdr:colOff>
                    <xdr:row>348</xdr:row>
                    <xdr:rowOff>0</xdr:rowOff>
                  </from>
                  <to>
                    <xdr:col>34</xdr:col>
                    <xdr:colOff>0</xdr:colOff>
                    <xdr:row>352</xdr:row>
                    <xdr:rowOff>0</xdr:rowOff>
                  </to>
                </anchor>
              </controlPr>
            </control>
          </mc:Choice>
        </mc:AlternateContent>
        <mc:AlternateContent xmlns:mc="http://schemas.openxmlformats.org/markup-compatibility/2006">
          <mc:Choice Requires="x14">
            <control shapeId="297096" r:id="rId106" name="グループ J1220">
              <controlPr defaultSize="0" autoFill="0" autoPict="0">
                <anchor moveWithCells="1">
                  <from>
                    <xdr:col>21</xdr:col>
                    <xdr:colOff>0</xdr:colOff>
                    <xdr:row>352</xdr:row>
                    <xdr:rowOff>0</xdr:rowOff>
                  </from>
                  <to>
                    <xdr:col>34</xdr:col>
                    <xdr:colOff>0</xdr:colOff>
                    <xdr:row>356</xdr:row>
                    <xdr:rowOff>0</xdr:rowOff>
                  </to>
                </anchor>
              </controlPr>
            </control>
          </mc:Choice>
        </mc:AlternateContent>
        <mc:AlternateContent xmlns:mc="http://schemas.openxmlformats.org/markup-compatibility/2006">
          <mc:Choice Requires="x14">
            <control shapeId="297097" r:id="rId107" name="グループ J230">
              <controlPr defaultSize="0" autoFill="0" autoPict="0">
                <anchor moveWithCells="1">
                  <from>
                    <xdr:col>34</xdr:col>
                    <xdr:colOff>0</xdr:colOff>
                    <xdr:row>348</xdr:row>
                    <xdr:rowOff>0</xdr:rowOff>
                  </from>
                  <to>
                    <xdr:col>46</xdr:col>
                    <xdr:colOff>0</xdr:colOff>
                    <xdr:row>352</xdr:row>
                    <xdr:rowOff>0</xdr:rowOff>
                  </to>
                </anchor>
              </controlPr>
            </control>
          </mc:Choice>
        </mc:AlternateContent>
        <mc:AlternateContent xmlns:mc="http://schemas.openxmlformats.org/markup-compatibility/2006">
          <mc:Choice Requires="x14">
            <control shapeId="297098" r:id="rId108" name="グループ J1230">
              <controlPr defaultSize="0" autoFill="0" autoPict="0">
                <anchor moveWithCells="1">
                  <from>
                    <xdr:col>34</xdr:col>
                    <xdr:colOff>0</xdr:colOff>
                    <xdr:row>352</xdr:row>
                    <xdr:rowOff>0</xdr:rowOff>
                  </from>
                  <to>
                    <xdr:col>46</xdr:col>
                    <xdr:colOff>0</xdr:colOff>
                    <xdr:row>356</xdr:row>
                    <xdr:rowOff>0</xdr:rowOff>
                  </to>
                </anchor>
              </controlPr>
            </control>
          </mc:Choice>
        </mc:AlternateContent>
        <mc:AlternateContent xmlns:mc="http://schemas.openxmlformats.org/markup-compatibility/2006">
          <mc:Choice Requires="x14">
            <control shapeId="297099" r:id="rId109" name="グループ J240">
              <controlPr defaultSize="0" autoFill="0" autoPict="0">
                <anchor moveWithCells="1">
                  <from>
                    <xdr:col>46</xdr:col>
                    <xdr:colOff>0</xdr:colOff>
                    <xdr:row>348</xdr:row>
                    <xdr:rowOff>0</xdr:rowOff>
                  </from>
                  <to>
                    <xdr:col>58</xdr:col>
                    <xdr:colOff>0</xdr:colOff>
                    <xdr:row>356</xdr:row>
                    <xdr:rowOff>0</xdr:rowOff>
                  </to>
                </anchor>
              </controlPr>
            </control>
          </mc:Choice>
        </mc:AlternateContent>
        <mc:AlternateContent xmlns:mc="http://schemas.openxmlformats.org/markup-compatibility/2006">
          <mc:Choice Requires="x14">
            <control shapeId="297100" r:id="rId110" name="グループ J310">
              <controlPr defaultSize="0" autoFill="0" autoPict="0">
                <anchor moveWithCells="1">
                  <from>
                    <xdr:col>9</xdr:col>
                    <xdr:colOff>0</xdr:colOff>
                    <xdr:row>366</xdr:row>
                    <xdr:rowOff>0</xdr:rowOff>
                  </from>
                  <to>
                    <xdr:col>21</xdr:col>
                    <xdr:colOff>0</xdr:colOff>
                    <xdr:row>370</xdr:row>
                    <xdr:rowOff>0</xdr:rowOff>
                  </to>
                </anchor>
              </controlPr>
            </control>
          </mc:Choice>
        </mc:AlternateContent>
        <mc:AlternateContent xmlns:mc="http://schemas.openxmlformats.org/markup-compatibility/2006">
          <mc:Choice Requires="x14">
            <control shapeId="297101" r:id="rId111" name="グループ J1310">
              <controlPr defaultSize="0" autoFill="0" autoPict="0">
                <anchor moveWithCells="1">
                  <from>
                    <xdr:col>9</xdr:col>
                    <xdr:colOff>0</xdr:colOff>
                    <xdr:row>370</xdr:row>
                    <xdr:rowOff>0</xdr:rowOff>
                  </from>
                  <to>
                    <xdr:col>21</xdr:col>
                    <xdr:colOff>0</xdr:colOff>
                    <xdr:row>374</xdr:row>
                    <xdr:rowOff>0</xdr:rowOff>
                  </to>
                </anchor>
              </controlPr>
            </control>
          </mc:Choice>
        </mc:AlternateContent>
        <mc:AlternateContent xmlns:mc="http://schemas.openxmlformats.org/markup-compatibility/2006">
          <mc:Choice Requires="x14">
            <control shapeId="297102" r:id="rId112" name="グループ J320">
              <controlPr defaultSize="0" autoFill="0" autoPict="0">
                <anchor moveWithCells="1">
                  <from>
                    <xdr:col>21</xdr:col>
                    <xdr:colOff>0</xdr:colOff>
                    <xdr:row>366</xdr:row>
                    <xdr:rowOff>0</xdr:rowOff>
                  </from>
                  <to>
                    <xdr:col>34</xdr:col>
                    <xdr:colOff>0</xdr:colOff>
                    <xdr:row>370</xdr:row>
                    <xdr:rowOff>0</xdr:rowOff>
                  </to>
                </anchor>
              </controlPr>
            </control>
          </mc:Choice>
        </mc:AlternateContent>
        <mc:AlternateContent xmlns:mc="http://schemas.openxmlformats.org/markup-compatibility/2006">
          <mc:Choice Requires="x14">
            <control shapeId="297103" r:id="rId113" name="グループ J1320">
              <controlPr defaultSize="0" autoFill="0" autoPict="0">
                <anchor moveWithCells="1">
                  <from>
                    <xdr:col>21</xdr:col>
                    <xdr:colOff>0</xdr:colOff>
                    <xdr:row>370</xdr:row>
                    <xdr:rowOff>0</xdr:rowOff>
                  </from>
                  <to>
                    <xdr:col>34</xdr:col>
                    <xdr:colOff>0</xdr:colOff>
                    <xdr:row>374</xdr:row>
                    <xdr:rowOff>0</xdr:rowOff>
                  </to>
                </anchor>
              </controlPr>
            </control>
          </mc:Choice>
        </mc:AlternateContent>
        <mc:AlternateContent xmlns:mc="http://schemas.openxmlformats.org/markup-compatibility/2006">
          <mc:Choice Requires="x14">
            <control shapeId="297104" r:id="rId114" name="グループ J330">
              <controlPr defaultSize="0" autoFill="0" autoPict="0">
                <anchor moveWithCells="1">
                  <from>
                    <xdr:col>34</xdr:col>
                    <xdr:colOff>0</xdr:colOff>
                    <xdr:row>366</xdr:row>
                    <xdr:rowOff>0</xdr:rowOff>
                  </from>
                  <to>
                    <xdr:col>46</xdr:col>
                    <xdr:colOff>0</xdr:colOff>
                    <xdr:row>370</xdr:row>
                    <xdr:rowOff>0</xdr:rowOff>
                  </to>
                </anchor>
              </controlPr>
            </control>
          </mc:Choice>
        </mc:AlternateContent>
        <mc:AlternateContent xmlns:mc="http://schemas.openxmlformats.org/markup-compatibility/2006">
          <mc:Choice Requires="x14">
            <control shapeId="297105" r:id="rId115" name="グループ J1330">
              <controlPr defaultSize="0" autoFill="0" autoPict="0">
                <anchor moveWithCells="1">
                  <from>
                    <xdr:col>34</xdr:col>
                    <xdr:colOff>0</xdr:colOff>
                    <xdr:row>370</xdr:row>
                    <xdr:rowOff>0</xdr:rowOff>
                  </from>
                  <to>
                    <xdr:col>46</xdr:col>
                    <xdr:colOff>0</xdr:colOff>
                    <xdr:row>374</xdr:row>
                    <xdr:rowOff>0</xdr:rowOff>
                  </to>
                </anchor>
              </controlPr>
            </control>
          </mc:Choice>
        </mc:AlternateContent>
        <mc:AlternateContent xmlns:mc="http://schemas.openxmlformats.org/markup-compatibility/2006">
          <mc:Choice Requires="x14">
            <control shapeId="297106" r:id="rId116" name="グループ J340">
              <controlPr defaultSize="0" autoFill="0" autoPict="0">
                <anchor moveWithCells="1">
                  <from>
                    <xdr:col>46</xdr:col>
                    <xdr:colOff>0</xdr:colOff>
                    <xdr:row>366</xdr:row>
                    <xdr:rowOff>0</xdr:rowOff>
                  </from>
                  <to>
                    <xdr:col>58</xdr:col>
                    <xdr:colOff>0</xdr:colOff>
                    <xdr:row>374</xdr:row>
                    <xdr:rowOff>0</xdr:rowOff>
                  </to>
                </anchor>
              </controlPr>
            </control>
          </mc:Choice>
        </mc:AlternateContent>
        <mc:AlternateContent xmlns:mc="http://schemas.openxmlformats.org/markup-compatibility/2006">
          <mc:Choice Requires="x14">
            <control shapeId="297107" r:id="rId117" name="グループ J410">
              <controlPr defaultSize="0" autoFill="0" autoPict="0">
                <anchor moveWithCells="1">
                  <from>
                    <xdr:col>9</xdr:col>
                    <xdr:colOff>0</xdr:colOff>
                    <xdr:row>375</xdr:row>
                    <xdr:rowOff>0</xdr:rowOff>
                  </from>
                  <to>
                    <xdr:col>21</xdr:col>
                    <xdr:colOff>0</xdr:colOff>
                    <xdr:row>379</xdr:row>
                    <xdr:rowOff>0</xdr:rowOff>
                  </to>
                </anchor>
              </controlPr>
            </control>
          </mc:Choice>
        </mc:AlternateContent>
        <mc:AlternateContent xmlns:mc="http://schemas.openxmlformats.org/markup-compatibility/2006">
          <mc:Choice Requires="x14">
            <control shapeId="297108" r:id="rId118" name="グループ J1410">
              <controlPr defaultSize="0" autoFill="0" autoPict="0">
                <anchor moveWithCells="1">
                  <from>
                    <xdr:col>9</xdr:col>
                    <xdr:colOff>0</xdr:colOff>
                    <xdr:row>379</xdr:row>
                    <xdr:rowOff>0</xdr:rowOff>
                  </from>
                  <to>
                    <xdr:col>21</xdr:col>
                    <xdr:colOff>0</xdr:colOff>
                    <xdr:row>383</xdr:row>
                    <xdr:rowOff>0</xdr:rowOff>
                  </to>
                </anchor>
              </controlPr>
            </control>
          </mc:Choice>
        </mc:AlternateContent>
        <mc:AlternateContent xmlns:mc="http://schemas.openxmlformats.org/markup-compatibility/2006">
          <mc:Choice Requires="x14">
            <control shapeId="297109" r:id="rId119" name="グループ J420">
              <controlPr defaultSize="0" autoFill="0" autoPict="0">
                <anchor moveWithCells="1">
                  <from>
                    <xdr:col>21</xdr:col>
                    <xdr:colOff>0</xdr:colOff>
                    <xdr:row>375</xdr:row>
                    <xdr:rowOff>0</xdr:rowOff>
                  </from>
                  <to>
                    <xdr:col>34</xdr:col>
                    <xdr:colOff>0</xdr:colOff>
                    <xdr:row>379</xdr:row>
                    <xdr:rowOff>0</xdr:rowOff>
                  </to>
                </anchor>
              </controlPr>
            </control>
          </mc:Choice>
        </mc:AlternateContent>
        <mc:AlternateContent xmlns:mc="http://schemas.openxmlformats.org/markup-compatibility/2006">
          <mc:Choice Requires="x14">
            <control shapeId="297110" r:id="rId120" name="グループ J1420">
              <controlPr defaultSize="0" autoFill="0" autoPict="0">
                <anchor moveWithCells="1">
                  <from>
                    <xdr:col>21</xdr:col>
                    <xdr:colOff>0</xdr:colOff>
                    <xdr:row>379</xdr:row>
                    <xdr:rowOff>0</xdr:rowOff>
                  </from>
                  <to>
                    <xdr:col>34</xdr:col>
                    <xdr:colOff>0</xdr:colOff>
                    <xdr:row>383</xdr:row>
                    <xdr:rowOff>0</xdr:rowOff>
                  </to>
                </anchor>
              </controlPr>
            </control>
          </mc:Choice>
        </mc:AlternateContent>
        <mc:AlternateContent xmlns:mc="http://schemas.openxmlformats.org/markup-compatibility/2006">
          <mc:Choice Requires="x14">
            <control shapeId="297111" r:id="rId121" name="グループ J430">
              <controlPr defaultSize="0" autoFill="0" autoPict="0">
                <anchor moveWithCells="1">
                  <from>
                    <xdr:col>34</xdr:col>
                    <xdr:colOff>0</xdr:colOff>
                    <xdr:row>375</xdr:row>
                    <xdr:rowOff>0</xdr:rowOff>
                  </from>
                  <to>
                    <xdr:col>46</xdr:col>
                    <xdr:colOff>0</xdr:colOff>
                    <xdr:row>379</xdr:row>
                    <xdr:rowOff>0</xdr:rowOff>
                  </to>
                </anchor>
              </controlPr>
            </control>
          </mc:Choice>
        </mc:AlternateContent>
        <mc:AlternateContent xmlns:mc="http://schemas.openxmlformats.org/markup-compatibility/2006">
          <mc:Choice Requires="x14">
            <control shapeId="297112" r:id="rId122" name="グループ J1430">
              <controlPr defaultSize="0" autoFill="0" autoPict="0">
                <anchor moveWithCells="1">
                  <from>
                    <xdr:col>34</xdr:col>
                    <xdr:colOff>0</xdr:colOff>
                    <xdr:row>379</xdr:row>
                    <xdr:rowOff>0</xdr:rowOff>
                  </from>
                  <to>
                    <xdr:col>46</xdr:col>
                    <xdr:colOff>0</xdr:colOff>
                    <xdr:row>383</xdr:row>
                    <xdr:rowOff>0</xdr:rowOff>
                  </to>
                </anchor>
              </controlPr>
            </control>
          </mc:Choice>
        </mc:AlternateContent>
        <mc:AlternateContent xmlns:mc="http://schemas.openxmlformats.org/markup-compatibility/2006">
          <mc:Choice Requires="x14">
            <control shapeId="297113" r:id="rId123" name="グループ J440">
              <controlPr defaultSize="0" autoFill="0" autoPict="0">
                <anchor moveWithCells="1">
                  <from>
                    <xdr:col>46</xdr:col>
                    <xdr:colOff>0</xdr:colOff>
                    <xdr:row>375</xdr:row>
                    <xdr:rowOff>0</xdr:rowOff>
                  </from>
                  <to>
                    <xdr:col>58</xdr:col>
                    <xdr:colOff>0</xdr:colOff>
                    <xdr:row>383</xdr:row>
                    <xdr:rowOff>0</xdr:rowOff>
                  </to>
                </anchor>
              </controlPr>
            </control>
          </mc:Choice>
        </mc:AlternateContent>
        <mc:AlternateContent xmlns:mc="http://schemas.openxmlformats.org/markup-compatibility/2006">
          <mc:Choice Requires="x14">
            <control shapeId="297114" r:id="rId124" name="グループ BEMS">
              <controlPr defaultSize="0" autoFill="0" autoPict="0">
                <anchor moveWithCells="1">
                  <from>
                    <xdr:col>46</xdr:col>
                    <xdr:colOff>0</xdr:colOff>
                    <xdr:row>384</xdr:row>
                    <xdr:rowOff>0</xdr:rowOff>
                  </from>
                  <to>
                    <xdr:col>58</xdr:col>
                    <xdr:colOff>0</xdr:colOff>
                    <xdr:row>386</xdr:row>
                    <xdr:rowOff>0</xdr:rowOff>
                  </to>
                </anchor>
              </controlPr>
            </control>
          </mc:Choice>
        </mc:AlternateContent>
        <mc:AlternateContent xmlns:mc="http://schemas.openxmlformats.org/markup-compatibility/2006">
          <mc:Choice Requires="x14">
            <control shapeId="297115" r:id="rId125" name="グループ J510">
              <controlPr defaultSize="0" autoFill="0" autoPict="0">
                <anchor moveWithCells="1">
                  <from>
                    <xdr:col>9</xdr:col>
                    <xdr:colOff>0</xdr:colOff>
                    <xdr:row>387</xdr:row>
                    <xdr:rowOff>0</xdr:rowOff>
                  </from>
                  <to>
                    <xdr:col>21</xdr:col>
                    <xdr:colOff>0</xdr:colOff>
                    <xdr:row>391</xdr:row>
                    <xdr:rowOff>0</xdr:rowOff>
                  </to>
                </anchor>
              </controlPr>
            </control>
          </mc:Choice>
        </mc:AlternateContent>
        <mc:AlternateContent xmlns:mc="http://schemas.openxmlformats.org/markup-compatibility/2006">
          <mc:Choice Requires="x14">
            <control shapeId="297116" r:id="rId126" name="グループ J1510">
              <controlPr defaultSize="0" autoFill="0" autoPict="0">
                <anchor moveWithCells="1">
                  <from>
                    <xdr:col>9</xdr:col>
                    <xdr:colOff>0</xdr:colOff>
                    <xdr:row>391</xdr:row>
                    <xdr:rowOff>0</xdr:rowOff>
                  </from>
                  <to>
                    <xdr:col>21</xdr:col>
                    <xdr:colOff>0</xdr:colOff>
                    <xdr:row>395</xdr:row>
                    <xdr:rowOff>0</xdr:rowOff>
                  </to>
                </anchor>
              </controlPr>
            </control>
          </mc:Choice>
        </mc:AlternateContent>
        <mc:AlternateContent xmlns:mc="http://schemas.openxmlformats.org/markup-compatibility/2006">
          <mc:Choice Requires="x14">
            <control shapeId="297117" r:id="rId127" name="グループ J520">
              <controlPr defaultSize="0" autoFill="0" autoPict="0">
                <anchor moveWithCells="1">
                  <from>
                    <xdr:col>21</xdr:col>
                    <xdr:colOff>0</xdr:colOff>
                    <xdr:row>387</xdr:row>
                    <xdr:rowOff>0</xdr:rowOff>
                  </from>
                  <to>
                    <xdr:col>34</xdr:col>
                    <xdr:colOff>0</xdr:colOff>
                    <xdr:row>391</xdr:row>
                    <xdr:rowOff>0</xdr:rowOff>
                  </to>
                </anchor>
              </controlPr>
            </control>
          </mc:Choice>
        </mc:AlternateContent>
        <mc:AlternateContent xmlns:mc="http://schemas.openxmlformats.org/markup-compatibility/2006">
          <mc:Choice Requires="x14">
            <control shapeId="297118" r:id="rId128" name="グループ J1520">
              <controlPr defaultSize="0" autoFill="0" autoPict="0">
                <anchor moveWithCells="1">
                  <from>
                    <xdr:col>21</xdr:col>
                    <xdr:colOff>0</xdr:colOff>
                    <xdr:row>391</xdr:row>
                    <xdr:rowOff>0</xdr:rowOff>
                  </from>
                  <to>
                    <xdr:col>34</xdr:col>
                    <xdr:colOff>0</xdr:colOff>
                    <xdr:row>395</xdr:row>
                    <xdr:rowOff>0</xdr:rowOff>
                  </to>
                </anchor>
              </controlPr>
            </control>
          </mc:Choice>
        </mc:AlternateContent>
        <mc:AlternateContent xmlns:mc="http://schemas.openxmlformats.org/markup-compatibility/2006">
          <mc:Choice Requires="x14">
            <control shapeId="297119" r:id="rId129" name="グループ J530">
              <controlPr defaultSize="0" autoFill="0" autoPict="0">
                <anchor moveWithCells="1">
                  <from>
                    <xdr:col>34</xdr:col>
                    <xdr:colOff>0</xdr:colOff>
                    <xdr:row>387</xdr:row>
                    <xdr:rowOff>0</xdr:rowOff>
                  </from>
                  <to>
                    <xdr:col>46</xdr:col>
                    <xdr:colOff>0</xdr:colOff>
                    <xdr:row>391</xdr:row>
                    <xdr:rowOff>0</xdr:rowOff>
                  </to>
                </anchor>
              </controlPr>
            </control>
          </mc:Choice>
        </mc:AlternateContent>
        <mc:AlternateContent xmlns:mc="http://schemas.openxmlformats.org/markup-compatibility/2006">
          <mc:Choice Requires="x14">
            <control shapeId="297120" r:id="rId130" name="グループ J1530">
              <controlPr defaultSize="0" autoFill="0" autoPict="0">
                <anchor moveWithCells="1">
                  <from>
                    <xdr:col>34</xdr:col>
                    <xdr:colOff>0</xdr:colOff>
                    <xdr:row>391</xdr:row>
                    <xdr:rowOff>0</xdr:rowOff>
                  </from>
                  <to>
                    <xdr:col>46</xdr:col>
                    <xdr:colOff>0</xdr:colOff>
                    <xdr:row>395</xdr:row>
                    <xdr:rowOff>0</xdr:rowOff>
                  </to>
                </anchor>
              </controlPr>
            </control>
          </mc:Choice>
        </mc:AlternateContent>
        <mc:AlternateContent xmlns:mc="http://schemas.openxmlformats.org/markup-compatibility/2006">
          <mc:Choice Requires="x14">
            <control shapeId="297121" r:id="rId131" name="グループ J540">
              <controlPr defaultSize="0" autoFill="0" autoPict="0">
                <anchor moveWithCells="1">
                  <from>
                    <xdr:col>46</xdr:col>
                    <xdr:colOff>0</xdr:colOff>
                    <xdr:row>387</xdr:row>
                    <xdr:rowOff>0</xdr:rowOff>
                  </from>
                  <to>
                    <xdr:col>58</xdr:col>
                    <xdr:colOff>0</xdr:colOff>
                    <xdr:row>395</xdr:row>
                    <xdr:rowOff>0</xdr:rowOff>
                  </to>
                </anchor>
              </controlPr>
            </control>
          </mc:Choice>
        </mc:AlternateContent>
        <mc:AlternateContent xmlns:mc="http://schemas.openxmlformats.org/markup-compatibility/2006">
          <mc:Choice Requires="x14">
            <control shapeId="297122" r:id="rId132" name="グループ J610">
              <controlPr defaultSize="0" autoFill="0" autoPict="0">
                <anchor moveWithCells="1">
                  <from>
                    <xdr:col>9</xdr:col>
                    <xdr:colOff>0</xdr:colOff>
                    <xdr:row>405</xdr:row>
                    <xdr:rowOff>0</xdr:rowOff>
                  </from>
                  <to>
                    <xdr:col>21</xdr:col>
                    <xdr:colOff>0</xdr:colOff>
                    <xdr:row>409</xdr:row>
                    <xdr:rowOff>0</xdr:rowOff>
                  </to>
                </anchor>
              </controlPr>
            </control>
          </mc:Choice>
        </mc:AlternateContent>
        <mc:AlternateContent xmlns:mc="http://schemas.openxmlformats.org/markup-compatibility/2006">
          <mc:Choice Requires="x14">
            <control shapeId="297123" r:id="rId133" name="グループ J1610">
              <controlPr defaultSize="0" autoFill="0" autoPict="0">
                <anchor moveWithCells="1">
                  <from>
                    <xdr:col>9</xdr:col>
                    <xdr:colOff>0</xdr:colOff>
                    <xdr:row>409</xdr:row>
                    <xdr:rowOff>0</xdr:rowOff>
                  </from>
                  <to>
                    <xdr:col>21</xdr:col>
                    <xdr:colOff>0</xdr:colOff>
                    <xdr:row>413</xdr:row>
                    <xdr:rowOff>0</xdr:rowOff>
                  </to>
                </anchor>
              </controlPr>
            </control>
          </mc:Choice>
        </mc:AlternateContent>
        <mc:AlternateContent xmlns:mc="http://schemas.openxmlformats.org/markup-compatibility/2006">
          <mc:Choice Requires="x14">
            <control shapeId="297124" r:id="rId134" name="グループ J640">
              <controlPr defaultSize="0" autoFill="0" autoPict="0">
                <anchor moveWithCells="1">
                  <from>
                    <xdr:col>46</xdr:col>
                    <xdr:colOff>0</xdr:colOff>
                    <xdr:row>405</xdr:row>
                    <xdr:rowOff>0</xdr:rowOff>
                  </from>
                  <to>
                    <xdr:col>58</xdr:col>
                    <xdr:colOff>0</xdr:colOff>
                    <xdr:row>413</xdr:row>
                    <xdr:rowOff>0</xdr:rowOff>
                  </to>
                </anchor>
              </controlPr>
            </control>
          </mc:Choice>
        </mc:AlternateContent>
        <mc:AlternateContent xmlns:mc="http://schemas.openxmlformats.org/markup-compatibility/2006">
          <mc:Choice Requires="x14">
            <control shapeId="297125" r:id="rId135" name="グループ J710">
              <controlPr defaultSize="0" autoFill="0" autoPict="0">
                <anchor moveWithCells="1">
                  <from>
                    <xdr:col>9</xdr:col>
                    <xdr:colOff>0</xdr:colOff>
                    <xdr:row>414</xdr:row>
                    <xdr:rowOff>0</xdr:rowOff>
                  </from>
                  <to>
                    <xdr:col>21</xdr:col>
                    <xdr:colOff>0</xdr:colOff>
                    <xdr:row>418</xdr:row>
                    <xdr:rowOff>0</xdr:rowOff>
                  </to>
                </anchor>
              </controlPr>
            </control>
          </mc:Choice>
        </mc:AlternateContent>
        <mc:AlternateContent xmlns:mc="http://schemas.openxmlformats.org/markup-compatibility/2006">
          <mc:Choice Requires="x14">
            <control shapeId="297126" r:id="rId136" name="グループ J1710">
              <controlPr defaultSize="0" autoFill="0" autoPict="0">
                <anchor moveWithCells="1">
                  <from>
                    <xdr:col>9</xdr:col>
                    <xdr:colOff>0</xdr:colOff>
                    <xdr:row>418</xdr:row>
                    <xdr:rowOff>0</xdr:rowOff>
                  </from>
                  <to>
                    <xdr:col>21</xdr:col>
                    <xdr:colOff>0</xdr:colOff>
                    <xdr:row>422</xdr:row>
                    <xdr:rowOff>0</xdr:rowOff>
                  </to>
                </anchor>
              </controlPr>
            </control>
          </mc:Choice>
        </mc:AlternateContent>
        <mc:AlternateContent xmlns:mc="http://schemas.openxmlformats.org/markup-compatibility/2006">
          <mc:Choice Requires="x14">
            <control shapeId="297127" r:id="rId137" name="グループ J720">
              <controlPr defaultSize="0" autoFill="0" autoPict="0">
                <anchor moveWithCells="1">
                  <from>
                    <xdr:col>21</xdr:col>
                    <xdr:colOff>0</xdr:colOff>
                    <xdr:row>414</xdr:row>
                    <xdr:rowOff>0</xdr:rowOff>
                  </from>
                  <to>
                    <xdr:col>34</xdr:col>
                    <xdr:colOff>0</xdr:colOff>
                    <xdr:row>418</xdr:row>
                    <xdr:rowOff>0</xdr:rowOff>
                  </to>
                </anchor>
              </controlPr>
            </control>
          </mc:Choice>
        </mc:AlternateContent>
        <mc:AlternateContent xmlns:mc="http://schemas.openxmlformats.org/markup-compatibility/2006">
          <mc:Choice Requires="x14">
            <control shapeId="297128" r:id="rId138" name="グループ J1720">
              <controlPr defaultSize="0" autoFill="0" autoPict="0">
                <anchor moveWithCells="1">
                  <from>
                    <xdr:col>21</xdr:col>
                    <xdr:colOff>0</xdr:colOff>
                    <xdr:row>418</xdr:row>
                    <xdr:rowOff>0</xdr:rowOff>
                  </from>
                  <to>
                    <xdr:col>34</xdr:col>
                    <xdr:colOff>0</xdr:colOff>
                    <xdr:row>422</xdr:row>
                    <xdr:rowOff>0</xdr:rowOff>
                  </to>
                </anchor>
              </controlPr>
            </control>
          </mc:Choice>
        </mc:AlternateContent>
        <mc:AlternateContent xmlns:mc="http://schemas.openxmlformats.org/markup-compatibility/2006">
          <mc:Choice Requires="x14">
            <control shapeId="297129" r:id="rId139" name="グループ J730">
              <controlPr defaultSize="0" autoFill="0" autoPict="0">
                <anchor moveWithCells="1">
                  <from>
                    <xdr:col>34</xdr:col>
                    <xdr:colOff>0</xdr:colOff>
                    <xdr:row>414</xdr:row>
                    <xdr:rowOff>0</xdr:rowOff>
                  </from>
                  <to>
                    <xdr:col>46</xdr:col>
                    <xdr:colOff>0</xdr:colOff>
                    <xdr:row>418</xdr:row>
                    <xdr:rowOff>0</xdr:rowOff>
                  </to>
                </anchor>
              </controlPr>
            </control>
          </mc:Choice>
        </mc:AlternateContent>
        <mc:AlternateContent xmlns:mc="http://schemas.openxmlformats.org/markup-compatibility/2006">
          <mc:Choice Requires="x14">
            <control shapeId="297130" r:id="rId140" name="グループ J1730">
              <controlPr defaultSize="0" autoFill="0" autoPict="0">
                <anchor moveWithCells="1">
                  <from>
                    <xdr:col>34</xdr:col>
                    <xdr:colOff>0</xdr:colOff>
                    <xdr:row>418</xdr:row>
                    <xdr:rowOff>0</xdr:rowOff>
                  </from>
                  <to>
                    <xdr:col>46</xdr:col>
                    <xdr:colOff>0</xdr:colOff>
                    <xdr:row>422</xdr:row>
                    <xdr:rowOff>0</xdr:rowOff>
                  </to>
                </anchor>
              </controlPr>
            </control>
          </mc:Choice>
        </mc:AlternateContent>
        <mc:AlternateContent xmlns:mc="http://schemas.openxmlformats.org/markup-compatibility/2006">
          <mc:Choice Requires="x14">
            <control shapeId="297131" r:id="rId141" name="グループ J740">
              <controlPr defaultSize="0" autoFill="0" autoPict="0">
                <anchor moveWithCells="1">
                  <from>
                    <xdr:col>46</xdr:col>
                    <xdr:colOff>0</xdr:colOff>
                    <xdr:row>414</xdr:row>
                    <xdr:rowOff>0</xdr:rowOff>
                  </from>
                  <to>
                    <xdr:col>58</xdr:col>
                    <xdr:colOff>0</xdr:colOff>
                    <xdr:row>422</xdr:row>
                    <xdr:rowOff>0</xdr:rowOff>
                  </to>
                </anchor>
              </controlPr>
            </control>
          </mc:Choice>
        </mc:AlternateContent>
        <mc:AlternateContent xmlns:mc="http://schemas.openxmlformats.org/markup-compatibility/2006">
          <mc:Choice Requires="x14">
            <control shapeId="297132" r:id="rId142" name="グループ J80">
              <controlPr defaultSize="0" autoFill="0" autoPict="0">
                <anchor moveWithCells="1">
                  <from>
                    <xdr:col>38</xdr:col>
                    <xdr:colOff>0</xdr:colOff>
                    <xdr:row>422</xdr:row>
                    <xdr:rowOff>0</xdr:rowOff>
                  </from>
                  <to>
                    <xdr:col>58</xdr:col>
                    <xdr:colOff>0</xdr:colOff>
                    <xdr:row>425</xdr:row>
                    <xdr:rowOff>0</xdr:rowOff>
                  </to>
                </anchor>
              </controlPr>
            </control>
          </mc:Choice>
        </mc:AlternateContent>
        <mc:AlternateContent xmlns:mc="http://schemas.openxmlformats.org/markup-compatibility/2006">
          <mc:Choice Requires="x14">
            <control shapeId="297133" r:id="rId143" name="オプション J211">
              <controlPr defaultSize="0" autoFill="0" autoLine="0" autoPict="0" macro="[0]!チェックJ213_Click">
                <anchor moveWithCells="1">
                  <from>
                    <xdr:col>9</xdr:col>
                    <xdr:colOff>0</xdr:colOff>
                    <xdr:row>349</xdr:row>
                    <xdr:rowOff>0</xdr:rowOff>
                  </from>
                  <to>
                    <xdr:col>16</xdr:col>
                    <xdr:colOff>0</xdr:colOff>
                    <xdr:row>350</xdr:row>
                    <xdr:rowOff>9525</xdr:rowOff>
                  </to>
                </anchor>
              </controlPr>
            </control>
          </mc:Choice>
        </mc:AlternateContent>
        <mc:AlternateContent xmlns:mc="http://schemas.openxmlformats.org/markup-compatibility/2006">
          <mc:Choice Requires="x14">
            <control shapeId="297134" r:id="rId144" name="オプション J212">
              <controlPr defaultSize="0" autoFill="0" autoLine="0" autoPict="0" macro="[0]!チェックJ213_Click">
                <anchor moveWithCells="1">
                  <from>
                    <xdr:col>9</xdr:col>
                    <xdr:colOff>0</xdr:colOff>
                    <xdr:row>350</xdr:row>
                    <xdr:rowOff>0</xdr:rowOff>
                  </from>
                  <to>
                    <xdr:col>16</xdr:col>
                    <xdr:colOff>0</xdr:colOff>
                    <xdr:row>351</xdr:row>
                    <xdr:rowOff>9525</xdr:rowOff>
                  </to>
                </anchor>
              </controlPr>
            </control>
          </mc:Choice>
        </mc:AlternateContent>
        <mc:AlternateContent xmlns:mc="http://schemas.openxmlformats.org/markup-compatibility/2006">
          <mc:Choice Requires="x14">
            <control shapeId="297135" r:id="rId145" name="オプション J1211">
              <controlPr defaultSize="0" autoFill="0" autoLine="0" autoPict="0">
                <anchor moveWithCells="1">
                  <from>
                    <xdr:col>9</xdr:col>
                    <xdr:colOff>0</xdr:colOff>
                    <xdr:row>352</xdr:row>
                    <xdr:rowOff>314325</xdr:rowOff>
                  </from>
                  <to>
                    <xdr:col>16</xdr:col>
                    <xdr:colOff>0</xdr:colOff>
                    <xdr:row>354</xdr:row>
                    <xdr:rowOff>0</xdr:rowOff>
                  </to>
                </anchor>
              </controlPr>
            </control>
          </mc:Choice>
        </mc:AlternateContent>
        <mc:AlternateContent xmlns:mc="http://schemas.openxmlformats.org/markup-compatibility/2006">
          <mc:Choice Requires="x14">
            <control shapeId="297136" r:id="rId146" name="オプション J1212">
              <controlPr defaultSize="0" autoFill="0" autoLine="0" autoPict="0">
                <anchor moveWithCells="1">
                  <from>
                    <xdr:col>9</xdr:col>
                    <xdr:colOff>0</xdr:colOff>
                    <xdr:row>353</xdr:row>
                    <xdr:rowOff>257175</xdr:rowOff>
                  </from>
                  <to>
                    <xdr:col>16</xdr:col>
                    <xdr:colOff>0</xdr:colOff>
                    <xdr:row>355</xdr:row>
                    <xdr:rowOff>0</xdr:rowOff>
                  </to>
                </anchor>
              </controlPr>
            </control>
          </mc:Choice>
        </mc:AlternateContent>
        <mc:AlternateContent xmlns:mc="http://schemas.openxmlformats.org/markup-compatibility/2006">
          <mc:Choice Requires="x14">
            <control shapeId="297137" r:id="rId147" name="オプション J133">
              <controlPr defaultSize="0" autoFill="0" autoLine="0" autoPict="0" macro="[0]!チェックJ133_Click">
                <anchor moveWithCells="1">
                  <from>
                    <xdr:col>34</xdr:col>
                    <xdr:colOff>0</xdr:colOff>
                    <xdr:row>341</xdr:row>
                    <xdr:rowOff>257175</xdr:rowOff>
                  </from>
                  <to>
                    <xdr:col>41</xdr:col>
                    <xdr:colOff>0</xdr:colOff>
                    <xdr:row>343</xdr:row>
                    <xdr:rowOff>0</xdr:rowOff>
                  </to>
                </anchor>
              </controlPr>
            </control>
          </mc:Choice>
        </mc:AlternateContent>
        <mc:AlternateContent xmlns:mc="http://schemas.openxmlformats.org/markup-compatibility/2006">
          <mc:Choice Requires="x14">
            <control shapeId="297138" r:id="rId148" name="オプション J213">
              <controlPr defaultSize="0" autoFill="0" autoLine="0" autoPict="0" macro="[0]!チェックJ213_Click">
                <anchor moveWithCells="1">
                  <from>
                    <xdr:col>9</xdr:col>
                    <xdr:colOff>0</xdr:colOff>
                    <xdr:row>350</xdr:row>
                    <xdr:rowOff>257175</xdr:rowOff>
                  </from>
                  <to>
                    <xdr:col>16</xdr:col>
                    <xdr:colOff>0</xdr:colOff>
                    <xdr:row>352</xdr:row>
                    <xdr:rowOff>0</xdr:rowOff>
                  </to>
                </anchor>
              </controlPr>
            </control>
          </mc:Choice>
        </mc:AlternateContent>
        <mc:AlternateContent xmlns:mc="http://schemas.openxmlformats.org/markup-compatibility/2006">
          <mc:Choice Requires="x14">
            <control shapeId="297139" r:id="rId149" name="オプション J221">
              <controlPr defaultSize="0" autoFill="0" autoLine="0" autoPict="0" macro="[0]!チェックJ223_Click">
                <anchor moveWithCells="1">
                  <from>
                    <xdr:col>21</xdr:col>
                    <xdr:colOff>0</xdr:colOff>
                    <xdr:row>349</xdr:row>
                    <xdr:rowOff>0</xdr:rowOff>
                  </from>
                  <to>
                    <xdr:col>28</xdr:col>
                    <xdr:colOff>0</xdr:colOff>
                    <xdr:row>350</xdr:row>
                    <xdr:rowOff>9525</xdr:rowOff>
                  </to>
                </anchor>
              </controlPr>
            </control>
          </mc:Choice>
        </mc:AlternateContent>
        <mc:AlternateContent xmlns:mc="http://schemas.openxmlformats.org/markup-compatibility/2006">
          <mc:Choice Requires="x14">
            <control shapeId="297140" r:id="rId150" name="オプション J222">
              <controlPr defaultSize="0" autoFill="0" autoLine="0" autoPict="0" macro="[0]!チェックJ223_Click">
                <anchor moveWithCells="1">
                  <from>
                    <xdr:col>21</xdr:col>
                    <xdr:colOff>0</xdr:colOff>
                    <xdr:row>350</xdr:row>
                    <xdr:rowOff>0</xdr:rowOff>
                  </from>
                  <to>
                    <xdr:col>28</xdr:col>
                    <xdr:colOff>0</xdr:colOff>
                    <xdr:row>351</xdr:row>
                    <xdr:rowOff>9525</xdr:rowOff>
                  </to>
                </anchor>
              </controlPr>
            </control>
          </mc:Choice>
        </mc:AlternateContent>
        <mc:AlternateContent xmlns:mc="http://schemas.openxmlformats.org/markup-compatibility/2006">
          <mc:Choice Requires="x14">
            <control shapeId="297141" r:id="rId151" name="オプション J1221">
              <controlPr defaultSize="0" autoFill="0" autoLine="0" autoPict="0">
                <anchor moveWithCells="1">
                  <from>
                    <xdr:col>21</xdr:col>
                    <xdr:colOff>0</xdr:colOff>
                    <xdr:row>353</xdr:row>
                    <xdr:rowOff>0</xdr:rowOff>
                  </from>
                  <to>
                    <xdr:col>28</xdr:col>
                    <xdr:colOff>0</xdr:colOff>
                    <xdr:row>354</xdr:row>
                    <xdr:rowOff>9525</xdr:rowOff>
                  </to>
                </anchor>
              </controlPr>
            </control>
          </mc:Choice>
        </mc:AlternateContent>
        <mc:AlternateContent xmlns:mc="http://schemas.openxmlformats.org/markup-compatibility/2006">
          <mc:Choice Requires="x14">
            <control shapeId="297142" r:id="rId152" name="オプション J1222">
              <controlPr defaultSize="0" autoFill="0" autoLine="0" autoPict="0">
                <anchor moveWithCells="1">
                  <from>
                    <xdr:col>21</xdr:col>
                    <xdr:colOff>0</xdr:colOff>
                    <xdr:row>354</xdr:row>
                    <xdr:rowOff>0</xdr:rowOff>
                  </from>
                  <to>
                    <xdr:col>28</xdr:col>
                    <xdr:colOff>0</xdr:colOff>
                    <xdr:row>355</xdr:row>
                    <xdr:rowOff>9525</xdr:rowOff>
                  </to>
                </anchor>
              </controlPr>
            </control>
          </mc:Choice>
        </mc:AlternateContent>
        <mc:AlternateContent xmlns:mc="http://schemas.openxmlformats.org/markup-compatibility/2006">
          <mc:Choice Requires="x14">
            <control shapeId="297143" r:id="rId153" name="オプション J1213">
              <controlPr defaultSize="0" autoFill="0" autoLine="0" autoPict="0">
                <anchor moveWithCells="1">
                  <from>
                    <xdr:col>9</xdr:col>
                    <xdr:colOff>0</xdr:colOff>
                    <xdr:row>354</xdr:row>
                    <xdr:rowOff>257175</xdr:rowOff>
                  </from>
                  <to>
                    <xdr:col>16</xdr:col>
                    <xdr:colOff>0</xdr:colOff>
                    <xdr:row>356</xdr:row>
                    <xdr:rowOff>0</xdr:rowOff>
                  </to>
                </anchor>
              </controlPr>
            </control>
          </mc:Choice>
        </mc:AlternateContent>
        <mc:AlternateContent xmlns:mc="http://schemas.openxmlformats.org/markup-compatibility/2006">
          <mc:Choice Requires="x14">
            <control shapeId="297144" r:id="rId154" name="オプション J223">
              <controlPr defaultSize="0" autoFill="0" autoLine="0" autoPict="0" macro="[0]!チェックJ223_Click">
                <anchor moveWithCells="1">
                  <from>
                    <xdr:col>21</xdr:col>
                    <xdr:colOff>0</xdr:colOff>
                    <xdr:row>350</xdr:row>
                    <xdr:rowOff>257175</xdr:rowOff>
                  </from>
                  <to>
                    <xdr:col>28</xdr:col>
                    <xdr:colOff>0</xdr:colOff>
                    <xdr:row>352</xdr:row>
                    <xdr:rowOff>0</xdr:rowOff>
                  </to>
                </anchor>
              </controlPr>
            </control>
          </mc:Choice>
        </mc:AlternateContent>
        <mc:AlternateContent xmlns:mc="http://schemas.openxmlformats.org/markup-compatibility/2006">
          <mc:Choice Requires="x14">
            <control shapeId="297145" r:id="rId155" name="オプション J1223">
              <controlPr defaultSize="0" autoFill="0" autoLine="0" autoPict="0">
                <anchor moveWithCells="1">
                  <from>
                    <xdr:col>21</xdr:col>
                    <xdr:colOff>0</xdr:colOff>
                    <xdr:row>354</xdr:row>
                    <xdr:rowOff>257175</xdr:rowOff>
                  </from>
                  <to>
                    <xdr:col>28</xdr:col>
                    <xdr:colOff>0</xdr:colOff>
                    <xdr:row>356</xdr:row>
                    <xdr:rowOff>0</xdr:rowOff>
                  </to>
                </anchor>
              </controlPr>
            </control>
          </mc:Choice>
        </mc:AlternateContent>
        <mc:AlternateContent xmlns:mc="http://schemas.openxmlformats.org/markup-compatibility/2006">
          <mc:Choice Requires="x14">
            <control shapeId="297146" r:id="rId156" name="オプション J231">
              <controlPr defaultSize="0" autoFill="0" autoLine="0" autoPict="0" macro="[0]!チェックJ233_Click">
                <anchor moveWithCells="1">
                  <from>
                    <xdr:col>34</xdr:col>
                    <xdr:colOff>9525</xdr:colOff>
                    <xdr:row>349</xdr:row>
                    <xdr:rowOff>0</xdr:rowOff>
                  </from>
                  <to>
                    <xdr:col>41</xdr:col>
                    <xdr:colOff>0</xdr:colOff>
                    <xdr:row>350</xdr:row>
                    <xdr:rowOff>0</xdr:rowOff>
                  </to>
                </anchor>
              </controlPr>
            </control>
          </mc:Choice>
        </mc:AlternateContent>
        <mc:AlternateContent xmlns:mc="http://schemas.openxmlformats.org/markup-compatibility/2006">
          <mc:Choice Requires="x14">
            <control shapeId="297147" r:id="rId157" name="オプション J232">
              <controlPr defaultSize="0" autoFill="0" autoLine="0" autoPict="0" macro="[0]!チェックJ233_Click">
                <anchor moveWithCells="1">
                  <from>
                    <xdr:col>34</xdr:col>
                    <xdr:colOff>9525</xdr:colOff>
                    <xdr:row>350</xdr:row>
                    <xdr:rowOff>0</xdr:rowOff>
                  </from>
                  <to>
                    <xdr:col>41</xdr:col>
                    <xdr:colOff>0</xdr:colOff>
                    <xdr:row>351</xdr:row>
                    <xdr:rowOff>0</xdr:rowOff>
                  </to>
                </anchor>
              </controlPr>
            </control>
          </mc:Choice>
        </mc:AlternateContent>
        <mc:AlternateContent xmlns:mc="http://schemas.openxmlformats.org/markup-compatibility/2006">
          <mc:Choice Requires="x14">
            <control shapeId="297148" r:id="rId158" name="オプション J233">
              <controlPr defaultSize="0" autoFill="0" autoLine="0" autoPict="0" macro="[0]!チェックJ233_Click">
                <anchor moveWithCells="1">
                  <from>
                    <xdr:col>34</xdr:col>
                    <xdr:colOff>9525</xdr:colOff>
                    <xdr:row>351</xdr:row>
                    <xdr:rowOff>0</xdr:rowOff>
                  </from>
                  <to>
                    <xdr:col>41</xdr:col>
                    <xdr:colOff>0</xdr:colOff>
                    <xdr:row>352</xdr:row>
                    <xdr:rowOff>0</xdr:rowOff>
                  </to>
                </anchor>
              </controlPr>
            </control>
          </mc:Choice>
        </mc:AlternateContent>
        <mc:AlternateContent xmlns:mc="http://schemas.openxmlformats.org/markup-compatibility/2006">
          <mc:Choice Requires="x14">
            <control shapeId="297149" r:id="rId159" name="オプション J1231">
              <controlPr defaultSize="0" autoFill="0" autoLine="0" autoPict="0">
                <anchor moveWithCells="1">
                  <from>
                    <xdr:col>34</xdr:col>
                    <xdr:colOff>0</xdr:colOff>
                    <xdr:row>353</xdr:row>
                    <xdr:rowOff>0</xdr:rowOff>
                  </from>
                  <to>
                    <xdr:col>41</xdr:col>
                    <xdr:colOff>0</xdr:colOff>
                    <xdr:row>354</xdr:row>
                    <xdr:rowOff>0</xdr:rowOff>
                  </to>
                </anchor>
              </controlPr>
            </control>
          </mc:Choice>
        </mc:AlternateContent>
        <mc:AlternateContent xmlns:mc="http://schemas.openxmlformats.org/markup-compatibility/2006">
          <mc:Choice Requires="x14">
            <control shapeId="297150" r:id="rId160" name="オプション J1232">
              <controlPr defaultSize="0" autoFill="0" autoLine="0" autoPict="0">
                <anchor moveWithCells="1">
                  <from>
                    <xdr:col>34</xdr:col>
                    <xdr:colOff>0</xdr:colOff>
                    <xdr:row>354</xdr:row>
                    <xdr:rowOff>0</xdr:rowOff>
                  </from>
                  <to>
                    <xdr:col>41</xdr:col>
                    <xdr:colOff>0</xdr:colOff>
                    <xdr:row>355</xdr:row>
                    <xdr:rowOff>0</xdr:rowOff>
                  </to>
                </anchor>
              </controlPr>
            </control>
          </mc:Choice>
        </mc:AlternateContent>
        <mc:AlternateContent xmlns:mc="http://schemas.openxmlformats.org/markup-compatibility/2006">
          <mc:Choice Requires="x14">
            <control shapeId="297151" r:id="rId161" name="オプション J1233">
              <controlPr defaultSize="0" autoFill="0" autoLine="0" autoPict="0">
                <anchor moveWithCells="1">
                  <from>
                    <xdr:col>34</xdr:col>
                    <xdr:colOff>0</xdr:colOff>
                    <xdr:row>355</xdr:row>
                    <xdr:rowOff>0</xdr:rowOff>
                  </from>
                  <to>
                    <xdr:col>41</xdr:col>
                    <xdr:colOff>0</xdr:colOff>
                    <xdr:row>356</xdr:row>
                    <xdr:rowOff>0</xdr:rowOff>
                  </to>
                </anchor>
              </controlPr>
            </control>
          </mc:Choice>
        </mc:AlternateContent>
        <mc:AlternateContent xmlns:mc="http://schemas.openxmlformats.org/markup-compatibility/2006">
          <mc:Choice Requires="x14">
            <control shapeId="297152" r:id="rId162" name="オプション J241">
              <controlPr defaultSize="0" autoFill="0" autoLine="0" autoPict="0">
                <anchor moveWithCells="1">
                  <from>
                    <xdr:col>46</xdr:col>
                    <xdr:colOff>0</xdr:colOff>
                    <xdr:row>348</xdr:row>
                    <xdr:rowOff>0</xdr:rowOff>
                  </from>
                  <to>
                    <xdr:col>52</xdr:col>
                    <xdr:colOff>47625</xdr:colOff>
                    <xdr:row>349</xdr:row>
                    <xdr:rowOff>0</xdr:rowOff>
                  </to>
                </anchor>
              </controlPr>
            </control>
          </mc:Choice>
        </mc:AlternateContent>
        <mc:AlternateContent xmlns:mc="http://schemas.openxmlformats.org/markup-compatibility/2006">
          <mc:Choice Requires="x14">
            <control shapeId="297153" r:id="rId163" name="オプション J242">
              <controlPr defaultSize="0" autoFill="0" autoLine="0" autoPict="0">
                <anchor moveWithCells="1">
                  <from>
                    <xdr:col>46</xdr:col>
                    <xdr:colOff>0</xdr:colOff>
                    <xdr:row>349</xdr:row>
                    <xdr:rowOff>0</xdr:rowOff>
                  </from>
                  <to>
                    <xdr:col>52</xdr:col>
                    <xdr:colOff>47625</xdr:colOff>
                    <xdr:row>351</xdr:row>
                    <xdr:rowOff>0</xdr:rowOff>
                  </to>
                </anchor>
              </controlPr>
            </control>
          </mc:Choice>
        </mc:AlternateContent>
        <mc:AlternateContent xmlns:mc="http://schemas.openxmlformats.org/markup-compatibility/2006">
          <mc:Choice Requires="x14">
            <control shapeId="297154" r:id="rId164" name="オプション J243">
              <controlPr defaultSize="0" autoFill="0" autoLine="0" autoPict="0">
                <anchor moveWithCells="1">
                  <from>
                    <xdr:col>46</xdr:col>
                    <xdr:colOff>0</xdr:colOff>
                    <xdr:row>351</xdr:row>
                    <xdr:rowOff>0</xdr:rowOff>
                  </from>
                  <to>
                    <xdr:col>52</xdr:col>
                    <xdr:colOff>47625</xdr:colOff>
                    <xdr:row>352</xdr:row>
                    <xdr:rowOff>0</xdr:rowOff>
                  </to>
                </anchor>
              </controlPr>
            </control>
          </mc:Choice>
        </mc:AlternateContent>
        <mc:AlternateContent xmlns:mc="http://schemas.openxmlformats.org/markup-compatibility/2006">
          <mc:Choice Requires="x14">
            <control shapeId="297155" r:id="rId165" name="オプション J311">
              <controlPr defaultSize="0" autoFill="0" autoLine="0" autoPict="0" macro="[0]!チェックJ313_Click">
                <anchor moveWithCells="1">
                  <from>
                    <xdr:col>9</xdr:col>
                    <xdr:colOff>0</xdr:colOff>
                    <xdr:row>367</xdr:row>
                    <xdr:rowOff>0</xdr:rowOff>
                  </from>
                  <to>
                    <xdr:col>16</xdr:col>
                    <xdr:colOff>0</xdr:colOff>
                    <xdr:row>368</xdr:row>
                    <xdr:rowOff>0</xdr:rowOff>
                  </to>
                </anchor>
              </controlPr>
            </control>
          </mc:Choice>
        </mc:AlternateContent>
        <mc:AlternateContent xmlns:mc="http://schemas.openxmlformats.org/markup-compatibility/2006">
          <mc:Choice Requires="x14">
            <control shapeId="297156" r:id="rId166" name="オプション J321">
              <controlPr defaultSize="0" autoFill="0" autoLine="0" autoPict="0" macro="[0]!チェックJ323_Click">
                <anchor moveWithCells="1">
                  <from>
                    <xdr:col>21</xdr:col>
                    <xdr:colOff>0</xdr:colOff>
                    <xdr:row>367</xdr:row>
                    <xdr:rowOff>0</xdr:rowOff>
                  </from>
                  <to>
                    <xdr:col>28</xdr:col>
                    <xdr:colOff>0</xdr:colOff>
                    <xdr:row>368</xdr:row>
                    <xdr:rowOff>0</xdr:rowOff>
                  </to>
                </anchor>
              </controlPr>
            </control>
          </mc:Choice>
        </mc:AlternateContent>
        <mc:AlternateContent xmlns:mc="http://schemas.openxmlformats.org/markup-compatibility/2006">
          <mc:Choice Requires="x14">
            <control shapeId="297157" r:id="rId167" name="オプション J312">
              <controlPr defaultSize="0" autoFill="0" autoLine="0" autoPict="0" macro="[0]!チェックJ313_Click">
                <anchor moveWithCells="1">
                  <from>
                    <xdr:col>9</xdr:col>
                    <xdr:colOff>0</xdr:colOff>
                    <xdr:row>368</xdr:row>
                    <xdr:rowOff>9525</xdr:rowOff>
                  </from>
                  <to>
                    <xdr:col>16</xdr:col>
                    <xdr:colOff>0</xdr:colOff>
                    <xdr:row>369</xdr:row>
                    <xdr:rowOff>0</xdr:rowOff>
                  </to>
                </anchor>
              </controlPr>
            </control>
          </mc:Choice>
        </mc:AlternateContent>
        <mc:AlternateContent xmlns:mc="http://schemas.openxmlformats.org/markup-compatibility/2006">
          <mc:Choice Requires="x14">
            <control shapeId="297158" r:id="rId168" name="オプション J313">
              <controlPr defaultSize="0" autoFill="0" autoLine="0" autoPict="0" macro="[0]!チェックJ313_Click">
                <anchor moveWithCells="1">
                  <from>
                    <xdr:col>9</xdr:col>
                    <xdr:colOff>0</xdr:colOff>
                    <xdr:row>369</xdr:row>
                    <xdr:rowOff>0</xdr:rowOff>
                  </from>
                  <to>
                    <xdr:col>16</xdr:col>
                    <xdr:colOff>0</xdr:colOff>
                    <xdr:row>370</xdr:row>
                    <xdr:rowOff>0</xdr:rowOff>
                  </to>
                </anchor>
              </controlPr>
            </control>
          </mc:Choice>
        </mc:AlternateContent>
        <mc:AlternateContent xmlns:mc="http://schemas.openxmlformats.org/markup-compatibility/2006">
          <mc:Choice Requires="x14">
            <control shapeId="297159" r:id="rId169" name="オプション J521">
              <controlPr defaultSize="0" autoFill="0" autoLine="0" autoPict="0" macro="[0]!チェックJ523_Click">
                <anchor moveWithCells="1">
                  <from>
                    <xdr:col>21</xdr:col>
                    <xdr:colOff>0</xdr:colOff>
                    <xdr:row>388</xdr:row>
                    <xdr:rowOff>0</xdr:rowOff>
                  </from>
                  <to>
                    <xdr:col>28</xdr:col>
                    <xdr:colOff>0</xdr:colOff>
                    <xdr:row>389</xdr:row>
                    <xdr:rowOff>0</xdr:rowOff>
                  </to>
                </anchor>
              </controlPr>
            </control>
          </mc:Choice>
        </mc:AlternateContent>
        <mc:AlternateContent xmlns:mc="http://schemas.openxmlformats.org/markup-compatibility/2006">
          <mc:Choice Requires="x14">
            <control shapeId="297160" r:id="rId170" name="オプション J322">
              <controlPr defaultSize="0" autoFill="0" autoLine="0" autoPict="0" macro="[0]!チェックJ323_Click">
                <anchor moveWithCells="1">
                  <from>
                    <xdr:col>21</xdr:col>
                    <xdr:colOff>0</xdr:colOff>
                    <xdr:row>368</xdr:row>
                    <xdr:rowOff>0</xdr:rowOff>
                  </from>
                  <to>
                    <xdr:col>28</xdr:col>
                    <xdr:colOff>0</xdr:colOff>
                    <xdr:row>369</xdr:row>
                    <xdr:rowOff>0</xdr:rowOff>
                  </to>
                </anchor>
              </controlPr>
            </control>
          </mc:Choice>
        </mc:AlternateContent>
        <mc:AlternateContent xmlns:mc="http://schemas.openxmlformats.org/markup-compatibility/2006">
          <mc:Choice Requires="x14">
            <control shapeId="297161" r:id="rId171" name="オプション J323">
              <controlPr defaultSize="0" autoFill="0" autoLine="0" autoPict="0" macro="[0]!チェックJ323_Click">
                <anchor moveWithCells="1">
                  <from>
                    <xdr:col>21</xdr:col>
                    <xdr:colOff>0</xdr:colOff>
                    <xdr:row>369</xdr:row>
                    <xdr:rowOff>0</xdr:rowOff>
                  </from>
                  <to>
                    <xdr:col>28</xdr:col>
                    <xdr:colOff>0</xdr:colOff>
                    <xdr:row>370</xdr:row>
                    <xdr:rowOff>0</xdr:rowOff>
                  </to>
                </anchor>
              </controlPr>
            </control>
          </mc:Choice>
        </mc:AlternateContent>
        <mc:AlternateContent xmlns:mc="http://schemas.openxmlformats.org/markup-compatibility/2006">
          <mc:Choice Requires="x14">
            <control shapeId="297162" r:id="rId172" name="オプション J331">
              <controlPr defaultSize="0" autoFill="0" autoLine="0" autoPict="0" macro="[0]!チェックJ333_Click">
                <anchor moveWithCells="1">
                  <from>
                    <xdr:col>34</xdr:col>
                    <xdr:colOff>0</xdr:colOff>
                    <xdr:row>367</xdr:row>
                    <xdr:rowOff>0</xdr:rowOff>
                  </from>
                  <to>
                    <xdr:col>41</xdr:col>
                    <xdr:colOff>0</xdr:colOff>
                    <xdr:row>368</xdr:row>
                    <xdr:rowOff>0</xdr:rowOff>
                  </to>
                </anchor>
              </controlPr>
            </control>
          </mc:Choice>
        </mc:AlternateContent>
        <mc:AlternateContent xmlns:mc="http://schemas.openxmlformats.org/markup-compatibility/2006">
          <mc:Choice Requires="x14">
            <control shapeId="297163" r:id="rId173" name="オプション J332">
              <controlPr defaultSize="0" autoFill="0" autoLine="0" autoPict="0" macro="[0]!チェックJ333_Click">
                <anchor moveWithCells="1">
                  <from>
                    <xdr:col>34</xdr:col>
                    <xdr:colOff>0</xdr:colOff>
                    <xdr:row>368</xdr:row>
                    <xdr:rowOff>0</xdr:rowOff>
                  </from>
                  <to>
                    <xdr:col>41</xdr:col>
                    <xdr:colOff>0</xdr:colOff>
                    <xdr:row>369</xdr:row>
                    <xdr:rowOff>0</xdr:rowOff>
                  </to>
                </anchor>
              </controlPr>
            </control>
          </mc:Choice>
        </mc:AlternateContent>
        <mc:AlternateContent xmlns:mc="http://schemas.openxmlformats.org/markup-compatibility/2006">
          <mc:Choice Requires="x14">
            <control shapeId="297164" r:id="rId174" name="オプション J333">
              <controlPr defaultSize="0" autoFill="0" autoLine="0" autoPict="0" macro="[0]!チェックJ333_Click">
                <anchor moveWithCells="1">
                  <from>
                    <xdr:col>34</xdr:col>
                    <xdr:colOff>0</xdr:colOff>
                    <xdr:row>369</xdr:row>
                    <xdr:rowOff>9525</xdr:rowOff>
                  </from>
                  <to>
                    <xdr:col>41</xdr:col>
                    <xdr:colOff>0</xdr:colOff>
                    <xdr:row>370</xdr:row>
                    <xdr:rowOff>0</xdr:rowOff>
                  </to>
                </anchor>
              </controlPr>
            </control>
          </mc:Choice>
        </mc:AlternateContent>
        <mc:AlternateContent xmlns:mc="http://schemas.openxmlformats.org/markup-compatibility/2006">
          <mc:Choice Requires="x14">
            <control shapeId="297165" r:id="rId175" name="オプション J1311">
              <controlPr defaultSize="0" autoFill="0" autoLine="0" autoPict="0">
                <anchor moveWithCells="1">
                  <from>
                    <xdr:col>9</xdr:col>
                    <xdr:colOff>0</xdr:colOff>
                    <xdr:row>371</xdr:row>
                    <xdr:rowOff>9525</xdr:rowOff>
                  </from>
                  <to>
                    <xdr:col>16</xdr:col>
                    <xdr:colOff>0</xdr:colOff>
                    <xdr:row>372</xdr:row>
                    <xdr:rowOff>0</xdr:rowOff>
                  </to>
                </anchor>
              </controlPr>
            </control>
          </mc:Choice>
        </mc:AlternateContent>
        <mc:AlternateContent xmlns:mc="http://schemas.openxmlformats.org/markup-compatibility/2006">
          <mc:Choice Requires="x14">
            <control shapeId="297166" r:id="rId176" name="オプション J1312">
              <controlPr defaultSize="0" autoFill="0" autoLine="0" autoPict="0">
                <anchor moveWithCells="1">
                  <from>
                    <xdr:col>9</xdr:col>
                    <xdr:colOff>0</xdr:colOff>
                    <xdr:row>372</xdr:row>
                    <xdr:rowOff>0</xdr:rowOff>
                  </from>
                  <to>
                    <xdr:col>16</xdr:col>
                    <xdr:colOff>0</xdr:colOff>
                    <xdr:row>373</xdr:row>
                    <xdr:rowOff>0</xdr:rowOff>
                  </to>
                </anchor>
              </controlPr>
            </control>
          </mc:Choice>
        </mc:AlternateContent>
        <mc:AlternateContent xmlns:mc="http://schemas.openxmlformats.org/markup-compatibility/2006">
          <mc:Choice Requires="x14">
            <control shapeId="297167" r:id="rId177" name="Option Button 207">
              <controlPr defaultSize="0" autoFill="0" autoLine="0" autoPict="0">
                <anchor moveWithCells="1">
                  <from>
                    <xdr:col>9</xdr:col>
                    <xdr:colOff>0</xdr:colOff>
                    <xdr:row>373</xdr:row>
                    <xdr:rowOff>0</xdr:rowOff>
                  </from>
                  <to>
                    <xdr:col>16</xdr:col>
                    <xdr:colOff>0</xdr:colOff>
                    <xdr:row>374</xdr:row>
                    <xdr:rowOff>0</xdr:rowOff>
                  </to>
                </anchor>
              </controlPr>
            </control>
          </mc:Choice>
        </mc:AlternateContent>
        <mc:AlternateContent xmlns:mc="http://schemas.openxmlformats.org/markup-compatibility/2006">
          <mc:Choice Requires="x14">
            <control shapeId="297168" r:id="rId178" name="オプション J1321">
              <controlPr defaultSize="0" autoFill="0" autoLine="0" autoPict="0">
                <anchor moveWithCells="1">
                  <from>
                    <xdr:col>21</xdr:col>
                    <xdr:colOff>0</xdr:colOff>
                    <xdr:row>371</xdr:row>
                    <xdr:rowOff>9525</xdr:rowOff>
                  </from>
                  <to>
                    <xdr:col>28</xdr:col>
                    <xdr:colOff>0</xdr:colOff>
                    <xdr:row>372</xdr:row>
                    <xdr:rowOff>0</xdr:rowOff>
                  </to>
                </anchor>
              </controlPr>
            </control>
          </mc:Choice>
        </mc:AlternateContent>
        <mc:AlternateContent xmlns:mc="http://schemas.openxmlformats.org/markup-compatibility/2006">
          <mc:Choice Requires="x14">
            <control shapeId="297169" r:id="rId179" name="オプション J1322">
              <controlPr defaultSize="0" autoFill="0" autoLine="0" autoPict="0">
                <anchor moveWithCells="1">
                  <from>
                    <xdr:col>21</xdr:col>
                    <xdr:colOff>0</xdr:colOff>
                    <xdr:row>372</xdr:row>
                    <xdr:rowOff>0</xdr:rowOff>
                  </from>
                  <to>
                    <xdr:col>28</xdr:col>
                    <xdr:colOff>0</xdr:colOff>
                    <xdr:row>373</xdr:row>
                    <xdr:rowOff>0</xdr:rowOff>
                  </to>
                </anchor>
              </controlPr>
            </control>
          </mc:Choice>
        </mc:AlternateContent>
        <mc:AlternateContent xmlns:mc="http://schemas.openxmlformats.org/markup-compatibility/2006">
          <mc:Choice Requires="x14">
            <control shapeId="297170" r:id="rId180" name="オプション J1323">
              <controlPr defaultSize="0" autoFill="0" autoLine="0" autoPict="0">
                <anchor moveWithCells="1">
                  <from>
                    <xdr:col>21</xdr:col>
                    <xdr:colOff>0</xdr:colOff>
                    <xdr:row>373</xdr:row>
                    <xdr:rowOff>0</xdr:rowOff>
                  </from>
                  <to>
                    <xdr:col>28</xdr:col>
                    <xdr:colOff>0</xdr:colOff>
                    <xdr:row>374</xdr:row>
                    <xdr:rowOff>0</xdr:rowOff>
                  </to>
                </anchor>
              </controlPr>
            </control>
          </mc:Choice>
        </mc:AlternateContent>
        <mc:AlternateContent xmlns:mc="http://schemas.openxmlformats.org/markup-compatibility/2006">
          <mc:Choice Requires="x14">
            <control shapeId="297171" r:id="rId181" name="オプション J1331">
              <controlPr defaultSize="0" autoFill="0" autoLine="0" autoPict="0">
                <anchor moveWithCells="1">
                  <from>
                    <xdr:col>34</xdr:col>
                    <xdr:colOff>0</xdr:colOff>
                    <xdr:row>371</xdr:row>
                    <xdr:rowOff>9525</xdr:rowOff>
                  </from>
                  <to>
                    <xdr:col>41</xdr:col>
                    <xdr:colOff>0</xdr:colOff>
                    <xdr:row>372</xdr:row>
                    <xdr:rowOff>0</xdr:rowOff>
                  </to>
                </anchor>
              </controlPr>
            </control>
          </mc:Choice>
        </mc:AlternateContent>
        <mc:AlternateContent xmlns:mc="http://schemas.openxmlformats.org/markup-compatibility/2006">
          <mc:Choice Requires="x14">
            <control shapeId="297172" r:id="rId182" name="オプション J1332">
              <controlPr defaultSize="0" autoFill="0" autoLine="0" autoPict="0">
                <anchor moveWithCells="1">
                  <from>
                    <xdr:col>34</xdr:col>
                    <xdr:colOff>0</xdr:colOff>
                    <xdr:row>372</xdr:row>
                    <xdr:rowOff>9525</xdr:rowOff>
                  </from>
                  <to>
                    <xdr:col>41</xdr:col>
                    <xdr:colOff>0</xdr:colOff>
                    <xdr:row>373</xdr:row>
                    <xdr:rowOff>0</xdr:rowOff>
                  </to>
                </anchor>
              </controlPr>
            </control>
          </mc:Choice>
        </mc:AlternateContent>
        <mc:AlternateContent xmlns:mc="http://schemas.openxmlformats.org/markup-compatibility/2006">
          <mc:Choice Requires="x14">
            <control shapeId="297173" r:id="rId183" name="オプション J1333">
              <controlPr defaultSize="0" autoFill="0" autoLine="0" autoPict="0">
                <anchor moveWithCells="1">
                  <from>
                    <xdr:col>34</xdr:col>
                    <xdr:colOff>0</xdr:colOff>
                    <xdr:row>373</xdr:row>
                    <xdr:rowOff>0</xdr:rowOff>
                  </from>
                  <to>
                    <xdr:col>41</xdr:col>
                    <xdr:colOff>0</xdr:colOff>
                    <xdr:row>374</xdr:row>
                    <xdr:rowOff>0</xdr:rowOff>
                  </to>
                </anchor>
              </controlPr>
            </control>
          </mc:Choice>
        </mc:AlternateContent>
        <mc:AlternateContent xmlns:mc="http://schemas.openxmlformats.org/markup-compatibility/2006">
          <mc:Choice Requires="x14">
            <control shapeId="297174" r:id="rId184" name="オプション J341">
              <controlPr defaultSize="0" autoFill="0" autoLine="0" autoPict="0">
                <anchor moveWithCells="1">
                  <from>
                    <xdr:col>46</xdr:col>
                    <xdr:colOff>0</xdr:colOff>
                    <xdr:row>366</xdr:row>
                    <xdr:rowOff>0</xdr:rowOff>
                  </from>
                  <to>
                    <xdr:col>52</xdr:col>
                    <xdr:colOff>47625</xdr:colOff>
                    <xdr:row>367</xdr:row>
                    <xdr:rowOff>0</xdr:rowOff>
                  </to>
                </anchor>
              </controlPr>
            </control>
          </mc:Choice>
        </mc:AlternateContent>
        <mc:AlternateContent xmlns:mc="http://schemas.openxmlformats.org/markup-compatibility/2006">
          <mc:Choice Requires="x14">
            <control shapeId="297175" r:id="rId185" name="オプション J342">
              <controlPr defaultSize="0" autoFill="0" autoLine="0" autoPict="0">
                <anchor moveWithCells="1">
                  <from>
                    <xdr:col>46</xdr:col>
                    <xdr:colOff>0</xdr:colOff>
                    <xdr:row>367</xdr:row>
                    <xdr:rowOff>0</xdr:rowOff>
                  </from>
                  <to>
                    <xdr:col>52</xdr:col>
                    <xdr:colOff>47625</xdr:colOff>
                    <xdr:row>369</xdr:row>
                    <xdr:rowOff>0</xdr:rowOff>
                  </to>
                </anchor>
              </controlPr>
            </control>
          </mc:Choice>
        </mc:AlternateContent>
        <mc:AlternateContent xmlns:mc="http://schemas.openxmlformats.org/markup-compatibility/2006">
          <mc:Choice Requires="x14">
            <control shapeId="297176" r:id="rId186" name="オプション J343">
              <controlPr defaultSize="0" autoFill="0" autoLine="0" autoPict="0">
                <anchor moveWithCells="1">
                  <from>
                    <xdr:col>46</xdr:col>
                    <xdr:colOff>0</xdr:colOff>
                    <xdr:row>369</xdr:row>
                    <xdr:rowOff>0</xdr:rowOff>
                  </from>
                  <to>
                    <xdr:col>52</xdr:col>
                    <xdr:colOff>47625</xdr:colOff>
                    <xdr:row>370</xdr:row>
                    <xdr:rowOff>0</xdr:rowOff>
                  </to>
                </anchor>
              </controlPr>
            </control>
          </mc:Choice>
        </mc:AlternateContent>
        <mc:AlternateContent xmlns:mc="http://schemas.openxmlformats.org/markup-compatibility/2006">
          <mc:Choice Requires="x14">
            <control shapeId="297177" r:id="rId187" name="オプション J411">
              <controlPr defaultSize="0" autoFill="0" autoLine="0" autoPict="0" macro="[0]!チェックJ413_Click">
                <anchor moveWithCells="1">
                  <from>
                    <xdr:col>9</xdr:col>
                    <xdr:colOff>0</xdr:colOff>
                    <xdr:row>376</xdr:row>
                    <xdr:rowOff>0</xdr:rowOff>
                  </from>
                  <to>
                    <xdr:col>16</xdr:col>
                    <xdr:colOff>0</xdr:colOff>
                    <xdr:row>377</xdr:row>
                    <xdr:rowOff>0</xdr:rowOff>
                  </to>
                </anchor>
              </controlPr>
            </control>
          </mc:Choice>
        </mc:AlternateContent>
        <mc:AlternateContent xmlns:mc="http://schemas.openxmlformats.org/markup-compatibility/2006">
          <mc:Choice Requires="x14">
            <control shapeId="297178" r:id="rId188" name="オプション J412">
              <controlPr defaultSize="0" autoFill="0" autoLine="0" autoPict="0" macro="[0]!チェックJ413_Click">
                <anchor moveWithCells="1">
                  <from>
                    <xdr:col>9</xdr:col>
                    <xdr:colOff>0</xdr:colOff>
                    <xdr:row>377</xdr:row>
                    <xdr:rowOff>0</xdr:rowOff>
                  </from>
                  <to>
                    <xdr:col>16</xdr:col>
                    <xdr:colOff>0</xdr:colOff>
                    <xdr:row>378</xdr:row>
                    <xdr:rowOff>0</xdr:rowOff>
                  </to>
                </anchor>
              </controlPr>
            </control>
          </mc:Choice>
        </mc:AlternateContent>
        <mc:AlternateContent xmlns:mc="http://schemas.openxmlformats.org/markup-compatibility/2006">
          <mc:Choice Requires="x14">
            <control shapeId="297179" r:id="rId189" name="オプション J413">
              <controlPr defaultSize="0" autoFill="0" autoLine="0" autoPict="0" macro="[0]!チェックJ413_Click">
                <anchor moveWithCells="1">
                  <from>
                    <xdr:col>9</xdr:col>
                    <xdr:colOff>0</xdr:colOff>
                    <xdr:row>378</xdr:row>
                    <xdr:rowOff>0</xdr:rowOff>
                  </from>
                  <to>
                    <xdr:col>16</xdr:col>
                    <xdr:colOff>0</xdr:colOff>
                    <xdr:row>379</xdr:row>
                    <xdr:rowOff>0</xdr:rowOff>
                  </to>
                </anchor>
              </controlPr>
            </control>
          </mc:Choice>
        </mc:AlternateContent>
        <mc:AlternateContent xmlns:mc="http://schemas.openxmlformats.org/markup-compatibility/2006">
          <mc:Choice Requires="x14">
            <control shapeId="297180" r:id="rId190" name="オプション J421">
              <controlPr defaultSize="0" autoFill="0" autoLine="0" autoPict="0" macro="[0]!チェックJ423_Click">
                <anchor moveWithCells="1">
                  <from>
                    <xdr:col>21</xdr:col>
                    <xdr:colOff>0</xdr:colOff>
                    <xdr:row>376</xdr:row>
                    <xdr:rowOff>0</xdr:rowOff>
                  </from>
                  <to>
                    <xdr:col>28</xdr:col>
                    <xdr:colOff>0</xdr:colOff>
                    <xdr:row>377</xdr:row>
                    <xdr:rowOff>0</xdr:rowOff>
                  </to>
                </anchor>
              </controlPr>
            </control>
          </mc:Choice>
        </mc:AlternateContent>
        <mc:AlternateContent xmlns:mc="http://schemas.openxmlformats.org/markup-compatibility/2006">
          <mc:Choice Requires="x14">
            <control shapeId="297181" r:id="rId191" name="オプション J422">
              <controlPr defaultSize="0" autoFill="0" autoLine="0" autoPict="0" macro="[0]!チェックJ423_Click">
                <anchor moveWithCells="1">
                  <from>
                    <xdr:col>21</xdr:col>
                    <xdr:colOff>0</xdr:colOff>
                    <xdr:row>377</xdr:row>
                    <xdr:rowOff>9525</xdr:rowOff>
                  </from>
                  <to>
                    <xdr:col>28</xdr:col>
                    <xdr:colOff>0</xdr:colOff>
                    <xdr:row>378</xdr:row>
                    <xdr:rowOff>0</xdr:rowOff>
                  </to>
                </anchor>
              </controlPr>
            </control>
          </mc:Choice>
        </mc:AlternateContent>
        <mc:AlternateContent xmlns:mc="http://schemas.openxmlformats.org/markup-compatibility/2006">
          <mc:Choice Requires="x14">
            <control shapeId="297182" r:id="rId192" name="オプション J423">
              <controlPr defaultSize="0" autoFill="0" autoLine="0" autoPict="0" macro="[0]!チェックJ423_Click">
                <anchor moveWithCells="1">
                  <from>
                    <xdr:col>21</xdr:col>
                    <xdr:colOff>0</xdr:colOff>
                    <xdr:row>378</xdr:row>
                    <xdr:rowOff>9525</xdr:rowOff>
                  </from>
                  <to>
                    <xdr:col>28</xdr:col>
                    <xdr:colOff>0</xdr:colOff>
                    <xdr:row>379</xdr:row>
                    <xdr:rowOff>0</xdr:rowOff>
                  </to>
                </anchor>
              </controlPr>
            </control>
          </mc:Choice>
        </mc:AlternateContent>
        <mc:AlternateContent xmlns:mc="http://schemas.openxmlformats.org/markup-compatibility/2006">
          <mc:Choice Requires="x14">
            <control shapeId="297183" r:id="rId193" name="オプション J431">
              <controlPr defaultSize="0" autoFill="0" autoLine="0" autoPict="0" macro="[0]!チェックJ433_Click">
                <anchor moveWithCells="1">
                  <from>
                    <xdr:col>34</xdr:col>
                    <xdr:colOff>0</xdr:colOff>
                    <xdr:row>376</xdr:row>
                    <xdr:rowOff>0</xdr:rowOff>
                  </from>
                  <to>
                    <xdr:col>41</xdr:col>
                    <xdr:colOff>0</xdr:colOff>
                    <xdr:row>377</xdr:row>
                    <xdr:rowOff>0</xdr:rowOff>
                  </to>
                </anchor>
              </controlPr>
            </control>
          </mc:Choice>
        </mc:AlternateContent>
        <mc:AlternateContent xmlns:mc="http://schemas.openxmlformats.org/markup-compatibility/2006">
          <mc:Choice Requires="x14">
            <control shapeId="297184" r:id="rId194" name="オプション J432">
              <controlPr defaultSize="0" autoFill="0" autoLine="0" autoPict="0" macro="[0]!チェックJ433_Click">
                <anchor moveWithCells="1">
                  <from>
                    <xdr:col>34</xdr:col>
                    <xdr:colOff>0</xdr:colOff>
                    <xdr:row>377</xdr:row>
                    <xdr:rowOff>0</xdr:rowOff>
                  </from>
                  <to>
                    <xdr:col>41</xdr:col>
                    <xdr:colOff>0</xdr:colOff>
                    <xdr:row>378</xdr:row>
                    <xdr:rowOff>0</xdr:rowOff>
                  </to>
                </anchor>
              </controlPr>
            </control>
          </mc:Choice>
        </mc:AlternateContent>
        <mc:AlternateContent xmlns:mc="http://schemas.openxmlformats.org/markup-compatibility/2006">
          <mc:Choice Requires="x14">
            <control shapeId="297185" r:id="rId195" name="オプション J433">
              <controlPr defaultSize="0" autoFill="0" autoLine="0" autoPict="0" macro="[0]!チェックJ433_Click">
                <anchor moveWithCells="1">
                  <from>
                    <xdr:col>34</xdr:col>
                    <xdr:colOff>0</xdr:colOff>
                    <xdr:row>378</xdr:row>
                    <xdr:rowOff>0</xdr:rowOff>
                  </from>
                  <to>
                    <xdr:col>41</xdr:col>
                    <xdr:colOff>0</xdr:colOff>
                    <xdr:row>379</xdr:row>
                    <xdr:rowOff>0</xdr:rowOff>
                  </to>
                </anchor>
              </controlPr>
            </control>
          </mc:Choice>
        </mc:AlternateContent>
        <mc:AlternateContent xmlns:mc="http://schemas.openxmlformats.org/markup-compatibility/2006">
          <mc:Choice Requires="x14">
            <control shapeId="297186" r:id="rId196" name="オプション J1411">
              <controlPr defaultSize="0" autoFill="0" autoLine="0" autoPict="0">
                <anchor moveWithCells="1">
                  <from>
                    <xdr:col>9</xdr:col>
                    <xdr:colOff>0</xdr:colOff>
                    <xdr:row>380</xdr:row>
                    <xdr:rowOff>0</xdr:rowOff>
                  </from>
                  <to>
                    <xdr:col>16</xdr:col>
                    <xdr:colOff>0</xdr:colOff>
                    <xdr:row>381</xdr:row>
                    <xdr:rowOff>0</xdr:rowOff>
                  </to>
                </anchor>
              </controlPr>
            </control>
          </mc:Choice>
        </mc:AlternateContent>
        <mc:AlternateContent xmlns:mc="http://schemas.openxmlformats.org/markup-compatibility/2006">
          <mc:Choice Requires="x14">
            <control shapeId="297187" r:id="rId197" name="オプション J1412">
              <controlPr defaultSize="0" autoFill="0" autoLine="0" autoPict="0">
                <anchor moveWithCells="1">
                  <from>
                    <xdr:col>9</xdr:col>
                    <xdr:colOff>0</xdr:colOff>
                    <xdr:row>381</xdr:row>
                    <xdr:rowOff>0</xdr:rowOff>
                  </from>
                  <to>
                    <xdr:col>16</xdr:col>
                    <xdr:colOff>0</xdr:colOff>
                    <xdr:row>382</xdr:row>
                    <xdr:rowOff>0</xdr:rowOff>
                  </to>
                </anchor>
              </controlPr>
            </control>
          </mc:Choice>
        </mc:AlternateContent>
        <mc:AlternateContent xmlns:mc="http://schemas.openxmlformats.org/markup-compatibility/2006">
          <mc:Choice Requires="x14">
            <control shapeId="297188" r:id="rId198" name="オプション J1413">
              <controlPr defaultSize="0" autoFill="0" autoLine="0" autoPict="0">
                <anchor moveWithCells="1">
                  <from>
                    <xdr:col>9</xdr:col>
                    <xdr:colOff>0</xdr:colOff>
                    <xdr:row>382</xdr:row>
                    <xdr:rowOff>0</xdr:rowOff>
                  </from>
                  <to>
                    <xdr:col>16</xdr:col>
                    <xdr:colOff>0</xdr:colOff>
                    <xdr:row>383</xdr:row>
                    <xdr:rowOff>0</xdr:rowOff>
                  </to>
                </anchor>
              </controlPr>
            </control>
          </mc:Choice>
        </mc:AlternateContent>
        <mc:AlternateContent xmlns:mc="http://schemas.openxmlformats.org/markup-compatibility/2006">
          <mc:Choice Requires="x14">
            <control shapeId="297189" r:id="rId199" name="オプション J1421">
              <controlPr defaultSize="0" autoFill="0" autoLine="0" autoPict="0">
                <anchor moveWithCells="1">
                  <from>
                    <xdr:col>21</xdr:col>
                    <xdr:colOff>0</xdr:colOff>
                    <xdr:row>380</xdr:row>
                    <xdr:rowOff>0</xdr:rowOff>
                  </from>
                  <to>
                    <xdr:col>28</xdr:col>
                    <xdr:colOff>0</xdr:colOff>
                    <xdr:row>381</xdr:row>
                    <xdr:rowOff>0</xdr:rowOff>
                  </to>
                </anchor>
              </controlPr>
            </control>
          </mc:Choice>
        </mc:AlternateContent>
        <mc:AlternateContent xmlns:mc="http://schemas.openxmlformats.org/markup-compatibility/2006">
          <mc:Choice Requires="x14">
            <control shapeId="297190" r:id="rId200" name="オプション J1422">
              <controlPr defaultSize="0" autoFill="0" autoLine="0" autoPict="0">
                <anchor moveWithCells="1">
                  <from>
                    <xdr:col>21</xdr:col>
                    <xdr:colOff>0</xdr:colOff>
                    <xdr:row>381</xdr:row>
                    <xdr:rowOff>0</xdr:rowOff>
                  </from>
                  <to>
                    <xdr:col>28</xdr:col>
                    <xdr:colOff>0</xdr:colOff>
                    <xdr:row>382</xdr:row>
                    <xdr:rowOff>0</xdr:rowOff>
                  </to>
                </anchor>
              </controlPr>
            </control>
          </mc:Choice>
        </mc:AlternateContent>
        <mc:AlternateContent xmlns:mc="http://schemas.openxmlformats.org/markup-compatibility/2006">
          <mc:Choice Requires="x14">
            <control shapeId="297191" r:id="rId201" name="オプション J1423">
              <controlPr defaultSize="0" autoFill="0" autoLine="0" autoPict="0">
                <anchor moveWithCells="1">
                  <from>
                    <xdr:col>21</xdr:col>
                    <xdr:colOff>0</xdr:colOff>
                    <xdr:row>382</xdr:row>
                    <xdr:rowOff>0</xdr:rowOff>
                  </from>
                  <to>
                    <xdr:col>28</xdr:col>
                    <xdr:colOff>0</xdr:colOff>
                    <xdr:row>383</xdr:row>
                    <xdr:rowOff>0</xdr:rowOff>
                  </to>
                </anchor>
              </controlPr>
            </control>
          </mc:Choice>
        </mc:AlternateContent>
        <mc:AlternateContent xmlns:mc="http://schemas.openxmlformats.org/markup-compatibility/2006">
          <mc:Choice Requires="x14">
            <control shapeId="297192" r:id="rId202" name="オプション J1431">
              <controlPr defaultSize="0" autoFill="0" autoLine="0" autoPict="0">
                <anchor moveWithCells="1">
                  <from>
                    <xdr:col>34</xdr:col>
                    <xdr:colOff>0</xdr:colOff>
                    <xdr:row>380</xdr:row>
                    <xdr:rowOff>9525</xdr:rowOff>
                  </from>
                  <to>
                    <xdr:col>41</xdr:col>
                    <xdr:colOff>0</xdr:colOff>
                    <xdr:row>381</xdr:row>
                    <xdr:rowOff>0</xdr:rowOff>
                  </to>
                </anchor>
              </controlPr>
            </control>
          </mc:Choice>
        </mc:AlternateContent>
        <mc:AlternateContent xmlns:mc="http://schemas.openxmlformats.org/markup-compatibility/2006">
          <mc:Choice Requires="x14">
            <control shapeId="297193" r:id="rId203" name="オプション J1432">
              <controlPr defaultSize="0" autoFill="0" autoLine="0" autoPict="0">
                <anchor moveWithCells="1">
                  <from>
                    <xdr:col>34</xdr:col>
                    <xdr:colOff>0</xdr:colOff>
                    <xdr:row>381</xdr:row>
                    <xdr:rowOff>0</xdr:rowOff>
                  </from>
                  <to>
                    <xdr:col>41</xdr:col>
                    <xdr:colOff>0</xdr:colOff>
                    <xdr:row>382</xdr:row>
                    <xdr:rowOff>0</xdr:rowOff>
                  </to>
                </anchor>
              </controlPr>
            </control>
          </mc:Choice>
        </mc:AlternateContent>
        <mc:AlternateContent xmlns:mc="http://schemas.openxmlformats.org/markup-compatibility/2006">
          <mc:Choice Requires="x14">
            <control shapeId="297194" r:id="rId204" name="オプション J1433">
              <controlPr defaultSize="0" autoFill="0" autoLine="0" autoPict="0">
                <anchor moveWithCells="1">
                  <from>
                    <xdr:col>34</xdr:col>
                    <xdr:colOff>0</xdr:colOff>
                    <xdr:row>382</xdr:row>
                    <xdr:rowOff>0</xdr:rowOff>
                  </from>
                  <to>
                    <xdr:col>41</xdr:col>
                    <xdr:colOff>0</xdr:colOff>
                    <xdr:row>383</xdr:row>
                    <xdr:rowOff>0</xdr:rowOff>
                  </to>
                </anchor>
              </controlPr>
            </control>
          </mc:Choice>
        </mc:AlternateContent>
        <mc:AlternateContent xmlns:mc="http://schemas.openxmlformats.org/markup-compatibility/2006">
          <mc:Choice Requires="x14">
            <control shapeId="297195" r:id="rId205" name="オプション J441">
              <controlPr defaultSize="0" autoFill="0" autoLine="0" autoPict="0">
                <anchor moveWithCells="1">
                  <from>
                    <xdr:col>46</xdr:col>
                    <xdr:colOff>0</xdr:colOff>
                    <xdr:row>375</xdr:row>
                    <xdr:rowOff>0</xdr:rowOff>
                  </from>
                  <to>
                    <xdr:col>52</xdr:col>
                    <xdr:colOff>47625</xdr:colOff>
                    <xdr:row>376</xdr:row>
                    <xdr:rowOff>0</xdr:rowOff>
                  </to>
                </anchor>
              </controlPr>
            </control>
          </mc:Choice>
        </mc:AlternateContent>
        <mc:AlternateContent xmlns:mc="http://schemas.openxmlformats.org/markup-compatibility/2006">
          <mc:Choice Requires="x14">
            <control shapeId="297196" r:id="rId206" name="オプション J442">
              <controlPr defaultSize="0" autoFill="0" autoLine="0" autoPict="0">
                <anchor moveWithCells="1">
                  <from>
                    <xdr:col>46</xdr:col>
                    <xdr:colOff>0</xdr:colOff>
                    <xdr:row>376</xdr:row>
                    <xdr:rowOff>0</xdr:rowOff>
                  </from>
                  <to>
                    <xdr:col>52</xdr:col>
                    <xdr:colOff>47625</xdr:colOff>
                    <xdr:row>378</xdr:row>
                    <xdr:rowOff>0</xdr:rowOff>
                  </to>
                </anchor>
              </controlPr>
            </control>
          </mc:Choice>
        </mc:AlternateContent>
        <mc:AlternateContent xmlns:mc="http://schemas.openxmlformats.org/markup-compatibility/2006">
          <mc:Choice Requires="x14">
            <control shapeId="297197" r:id="rId207" name="オプション J443">
              <controlPr defaultSize="0" autoFill="0" autoLine="0" autoPict="0">
                <anchor moveWithCells="1">
                  <from>
                    <xdr:col>46</xdr:col>
                    <xdr:colOff>0</xdr:colOff>
                    <xdr:row>378</xdr:row>
                    <xdr:rowOff>0</xdr:rowOff>
                  </from>
                  <to>
                    <xdr:col>52</xdr:col>
                    <xdr:colOff>47625</xdr:colOff>
                    <xdr:row>379</xdr:row>
                    <xdr:rowOff>0</xdr:rowOff>
                  </to>
                </anchor>
              </controlPr>
            </control>
          </mc:Choice>
        </mc:AlternateContent>
        <mc:AlternateContent xmlns:mc="http://schemas.openxmlformats.org/markup-compatibility/2006">
          <mc:Choice Requires="x14">
            <control shapeId="297198" r:id="rId208" name="オプション BEMS1">
              <controlPr defaultSize="0" autoFill="0" autoLine="0" autoPict="0">
                <anchor moveWithCells="1">
                  <from>
                    <xdr:col>46</xdr:col>
                    <xdr:colOff>0</xdr:colOff>
                    <xdr:row>384</xdr:row>
                    <xdr:rowOff>9525</xdr:rowOff>
                  </from>
                  <to>
                    <xdr:col>52</xdr:col>
                    <xdr:colOff>47625</xdr:colOff>
                    <xdr:row>385</xdr:row>
                    <xdr:rowOff>0</xdr:rowOff>
                  </to>
                </anchor>
              </controlPr>
            </control>
          </mc:Choice>
        </mc:AlternateContent>
        <mc:AlternateContent xmlns:mc="http://schemas.openxmlformats.org/markup-compatibility/2006">
          <mc:Choice Requires="x14">
            <control shapeId="297199" r:id="rId209" name="オプション BEMS2">
              <controlPr defaultSize="0" autoFill="0" autoLine="0" autoPict="0">
                <anchor moveWithCells="1">
                  <from>
                    <xdr:col>46</xdr:col>
                    <xdr:colOff>0</xdr:colOff>
                    <xdr:row>385</xdr:row>
                    <xdr:rowOff>9525</xdr:rowOff>
                  </from>
                  <to>
                    <xdr:col>52</xdr:col>
                    <xdr:colOff>47625</xdr:colOff>
                    <xdr:row>386</xdr:row>
                    <xdr:rowOff>0</xdr:rowOff>
                  </to>
                </anchor>
              </controlPr>
            </control>
          </mc:Choice>
        </mc:AlternateContent>
        <mc:AlternateContent xmlns:mc="http://schemas.openxmlformats.org/markup-compatibility/2006">
          <mc:Choice Requires="x14">
            <control shapeId="297200" r:id="rId210" name="オプション J511">
              <controlPr defaultSize="0" autoFill="0" autoLine="0" autoPict="0" macro="[0]!チェックJ513_Click">
                <anchor moveWithCells="1">
                  <from>
                    <xdr:col>9</xdr:col>
                    <xdr:colOff>0</xdr:colOff>
                    <xdr:row>388</xdr:row>
                    <xdr:rowOff>0</xdr:rowOff>
                  </from>
                  <to>
                    <xdr:col>16</xdr:col>
                    <xdr:colOff>0</xdr:colOff>
                    <xdr:row>389</xdr:row>
                    <xdr:rowOff>0</xdr:rowOff>
                  </to>
                </anchor>
              </controlPr>
            </control>
          </mc:Choice>
        </mc:AlternateContent>
        <mc:AlternateContent xmlns:mc="http://schemas.openxmlformats.org/markup-compatibility/2006">
          <mc:Choice Requires="x14">
            <control shapeId="297201" r:id="rId211" name="オプション J512">
              <controlPr defaultSize="0" autoFill="0" autoLine="0" autoPict="0" macro="[0]!チェックJ513_Click">
                <anchor moveWithCells="1">
                  <from>
                    <xdr:col>9</xdr:col>
                    <xdr:colOff>0</xdr:colOff>
                    <xdr:row>389</xdr:row>
                    <xdr:rowOff>9525</xdr:rowOff>
                  </from>
                  <to>
                    <xdr:col>16</xdr:col>
                    <xdr:colOff>0</xdr:colOff>
                    <xdr:row>390</xdr:row>
                    <xdr:rowOff>0</xdr:rowOff>
                  </to>
                </anchor>
              </controlPr>
            </control>
          </mc:Choice>
        </mc:AlternateContent>
        <mc:AlternateContent xmlns:mc="http://schemas.openxmlformats.org/markup-compatibility/2006">
          <mc:Choice Requires="x14">
            <control shapeId="297202" r:id="rId212" name="オプション J513">
              <controlPr defaultSize="0" autoFill="0" autoLine="0" autoPict="0" macro="[0]!チェックJ513_Click">
                <anchor moveWithCells="1">
                  <from>
                    <xdr:col>9</xdr:col>
                    <xdr:colOff>0</xdr:colOff>
                    <xdr:row>390</xdr:row>
                    <xdr:rowOff>9525</xdr:rowOff>
                  </from>
                  <to>
                    <xdr:col>16</xdr:col>
                    <xdr:colOff>0</xdr:colOff>
                    <xdr:row>391</xdr:row>
                    <xdr:rowOff>0</xdr:rowOff>
                  </to>
                </anchor>
              </controlPr>
            </control>
          </mc:Choice>
        </mc:AlternateContent>
        <mc:AlternateContent xmlns:mc="http://schemas.openxmlformats.org/markup-compatibility/2006">
          <mc:Choice Requires="x14">
            <control shapeId="297203" r:id="rId213" name="オプション J522">
              <controlPr defaultSize="0" autoFill="0" autoLine="0" autoPict="0" macro="[0]!チェックJ523_Click">
                <anchor moveWithCells="1">
                  <from>
                    <xdr:col>21</xdr:col>
                    <xdr:colOff>0</xdr:colOff>
                    <xdr:row>389</xdr:row>
                    <xdr:rowOff>9525</xdr:rowOff>
                  </from>
                  <to>
                    <xdr:col>28</xdr:col>
                    <xdr:colOff>0</xdr:colOff>
                    <xdr:row>390</xdr:row>
                    <xdr:rowOff>0</xdr:rowOff>
                  </to>
                </anchor>
              </controlPr>
            </control>
          </mc:Choice>
        </mc:AlternateContent>
        <mc:AlternateContent xmlns:mc="http://schemas.openxmlformats.org/markup-compatibility/2006">
          <mc:Choice Requires="x14">
            <control shapeId="297204" r:id="rId214" name="オプション J523">
              <controlPr defaultSize="0" autoFill="0" autoLine="0" autoPict="0" macro="[0]!チェックJ523_Click">
                <anchor moveWithCells="1">
                  <from>
                    <xdr:col>21</xdr:col>
                    <xdr:colOff>0</xdr:colOff>
                    <xdr:row>390</xdr:row>
                    <xdr:rowOff>9525</xdr:rowOff>
                  </from>
                  <to>
                    <xdr:col>28</xdr:col>
                    <xdr:colOff>0</xdr:colOff>
                    <xdr:row>391</xdr:row>
                    <xdr:rowOff>0</xdr:rowOff>
                  </to>
                </anchor>
              </controlPr>
            </control>
          </mc:Choice>
        </mc:AlternateContent>
        <mc:AlternateContent xmlns:mc="http://schemas.openxmlformats.org/markup-compatibility/2006">
          <mc:Choice Requires="x14">
            <control shapeId="297205" r:id="rId215" name="オプション J531">
              <controlPr defaultSize="0" autoFill="0" autoLine="0" autoPict="0" macro="[0]!チェックJ533_Click">
                <anchor moveWithCells="1">
                  <from>
                    <xdr:col>34</xdr:col>
                    <xdr:colOff>0</xdr:colOff>
                    <xdr:row>388</xdr:row>
                    <xdr:rowOff>0</xdr:rowOff>
                  </from>
                  <to>
                    <xdr:col>41</xdr:col>
                    <xdr:colOff>0</xdr:colOff>
                    <xdr:row>389</xdr:row>
                    <xdr:rowOff>0</xdr:rowOff>
                  </to>
                </anchor>
              </controlPr>
            </control>
          </mc:Choice>
        </mc:AlternateContent>
        <mc:AlternateContent xmlns:mc="http://schemas.openxmlformats.org/markup-compatibility/2006">
          <mc:Choice Requires="x14">
            <control shapeId="297206" r:id="rId216" name="オプション J532">
              <controlPr defaultSize="0" autoFill="0" autoLine="0" autoPict="0" macro="[0]!チェックJ533_Click">
                <anchor moveWithCells="1">
                  <from>
                    <xdr:col>34</xdr:col>
                    <xdr:colOff>0</xdr:colOff>
                    <xdr:row>389</xdr:row>
                    <xdr:rowOff>9525</xdr:rowOff>
                  </from>
                  <to>
                    <xdr:col>41</xdr:col>
                    <xdr:colOff>0</xdr:colOff>
                    <xdr:row>390</xdr:row>
                    <xdr:rowOff>0</xdr:rowOff>
                  </to>
                </anchor>
              </controlPr>
            </control>
          </mc:Choice>
        </mc:AlternateContent>
        <mc:AlternateContent xmlns:mc="http://schemas.openxmlformats.org/markup-compatibility/2006">
          <mc:Choice Requires="x14">
            <control shapeId="297207" r:id="rId217" name="オプション J533">
              <controlPr defaultSize="0" autoFill="0" autoLine="0" autoPict="0" macro="[0]!チェックJ533_Click">
                <anchor moveWithCells="1">
                  <from>
                    <xdr:col>34</xdr:col>
                    <xdr:colOff>0</xdr:colOff>
                    <xdr:row>390</xdr:row>
                    <xdr:rowOff>9525</xdr:rowOff>
                  </from>
                  <to>
                    <xdr:col>41</xdr:col>
                    <xdr:colOff>0</xdr:colOff>
                    <xdr:row>391</xdr:row>
                    <xdr:rowOff>0</xdr:rowOff>
                  </to>
                </anchor>
              </controlPr>
            </control>
          </mc:Choice>
        </mc:AlternateContent>
        <mc:AlternateContent xmlns:mc="http://schemas.openxmlformats.org/markup-compatibility/2006">
          <mc:Choice Requires="x14">
            <control shapeId="297208" r:id="rId218" name="オプション J1511">
              <controlPr defaultSize="0" autoFill="0" autoLine="0" autoPict="0">
                <anchor moveWithCells="1">
                  <from>
                    <xdr:col>9</xdr:col>
                    <xdr:colOff>0</xdr:colOff>
                    <xdr:row>392</xdr:row>
                    <xdr:rowOff>9525</xdr:rowOff>
                  </from>
                  <to>
                    <xdr:col>16</xdr:col>
                    <xdr:colOff>0</xdr:colOff>
                    <xdr:row>393</xdr:row>
                    <xdr:rowOff>0</xdr:rowOff>
                  </to>
                </anchor>
              </controlPr>
            </control>
          </mc:Choice>
        </mc:AlternateContent>
        <mc:AlternateContent xmlns:mc="http://schemas.openxmlformats.org/markup-compatibility/2006">
          <mc:Choice Requires="x14">
            <control shapeId="297209" r:id="rId219" name="オプション J1512">
              <controlPr defaultSize="0" autoFill="0" autoLine="0" autoPict="0">
                <anchor moveWithCells="1">
                  <from>
                    <xdr:col>9</xdr:col>
                    <xdr:colOff>0</xdr:colOff>
                    <xdr:row>393</xdr:row>
                    <xdr:rowOff>0</xdr:rowOff>
                  </from>
                  <to>
                    <xdr:col>16</xdr:col>
                    <xdr:colOff>0</xdr:colOff>
                    <xdr:row>394</xdr:row>
                    <xdr:rowOff>0</xdr:rowOff>
                  </to>
                </anchor>
              </controlPr>
            </control>
          </mc:Choice>
        </mc:AlternateContent>
        <mc:AlternateContent xmlns:mc="http://schemas.openxmlformats.org/markup-compatibility/2006">
          <mc:Choice Requires="x14">
            <control shapeId="297210" r:id="rId220" name="オプション J1513">
              <controlPr defaultSize="0" autoFill="0" autoLine="0" autoPict="0">
                <anchor moveWithCells="1">
                  <from>
                    <xdr:col>9</xdr:col>
                    <xdr:colOff>0</xdr:colOff>
                    <xdr:row>394</xdr:row>
                    <xdr:rowOff>0</xdr:rowOff>
                  </from>
                  <to>
                    <xdr:col>16</xdr:col>
                    <xdr:colOff>0</xdr:colOff>
                    <xdr:row>395</xdr:row>
                    <xdr:rowOff>0</xdr:rowOff>
                  </to>
                </anchor>
              </controlPr>
            </control>
          </mc:Choice>
        </mc:AlternateContent>
        <mc:AlternateContent xmlns:mc="http://schemas.openxmlformats.org/markup-compatibility/2006">
          <mc:Choice Requires="x14">
            <control shapeId="297211" r:id="rId221" name="オプション J1521">
              <controlPr defaultSize="0" autoFill="0" autoLine="0" autoPict="0">
                <anchor moveWithCells="1">
                  <from>
                    <xdr:col>21</xdr:col>
                    <xdr:colOff>0</xdr:colOff>
                    <xdr:row>392</xdr:row>
                    <xdr:rowOff>9525</xdr:rowOff>
                  </from>
                  <to>
                    <xdr:col>28</xdr:col>
                    <xdr:colOff>0</xdr:colOff>
                    <xdr:row>393</xdr:row>
                    <xdr:rowOff>0</xdr:rowOff>
                  </to>
                </anchor>
              </controlPr>
            </control>
          </mc:Choice>
        </mc:AlternateContent>
        <mc:AlternateContent xmlns:mc="http://schemas.openxmlformats.org/markup-compatibility/2006">
          <mc:Choice Requires="x14">
            <control shapeId="297212" r:id="rId222" name="オプション J1522">
              <controlPr defaultSize="0" autoFill="0" autoLine="0" autoPict="0">
                <anchor moveWithCells="1">
                  <from>
                    <xdr:col>21</xdr:col>
                    <xdr:colOff>0</xdr:colOff>
                    <xdr:row>393</xdr:row>
                    <xdr:rowOff>9525</xdr:rowOff>
                  </from>
                  <to>
                    <xdr:col>28</xdr:col>
                    <xdr:colOff>0</xdr:colOff>
                    <xdr:row>394</xdr:row>
                    <xdr:rowOff>0</xdr:rowOff>
                  </to>
                </anchor>
              </controlPr>
            </control>
          </mc:Choice>
        </mc:AlternateContent>
        <mc:AlternateContent xmlns:mc="http://schemas.openxmlformats.org/markup-compatibility/2006">
          <mc:Choice Requires="x14">
            <control shapeId="297213" r:id="rId223" name="オプション J1523">
              <controlPr defaultSize="0" autoFill="0" autoLine="0" autoPict="0">
                <anchor moveWithCells="1">
                  <from>
                    <xdr:col>21</xdr:col>
                    <xdr:colOff>0</xdr:colOff>
                    <xdr:row>394</xdr:row>
                    <xdr:rowOff>9525</xdr:rowOff>
                  </from>
                  <to>
                    <xdr:col>28</xdr:col>
                    <xdr:colOff>0</xdr:colOff>
                    <xdr:row>395</xdr:row>
                    <xdr:rowOff>0</xdr:rowOff>
                  </to>
                </anchor>
              </controlPr>
            </control>
          </mc:Choice>
        </mc:AlternateContent>
        <mc:AlternateContent xmlns:mc="http://schemas.openxmlformats.org/markup-compatibility/2006">
          <mc:Choice Requires="x14">
            <control shapeId="297214" r:id="rId224" name="オプション J1531">
              <controlPr defaultSize="0" autoFill="0" autoLine="0" autoPict="0">
                <anchor moveWithCells="1">
                  <from>
                    <xdr:col>34</xdr:col>
                    <xdr:colOff>0</xdr:colOff>
                    <xdr:row>392</xdr:row>
                    <xdr:rowOff>9525</xdr:rowOff>
                  </from>
                  <to>
                    <xdr:col>41</xdr:col>
                    <xdr:colOff>0</xdr:colOff>
                    <xdr:row>393</xdr:row>
                    <xdr:rowOff>0</xdr:rowOff>
                  </to>
                </anchor>
              </controlPr>
            </control>
          </mc:Choice>
        </mc:AlternateContent>
        <mc:AlternateContent xmlns:mc="http://schemas.openxmlformats.org/markup-compatibility/2006">
          <mc:Choice Requires="x14">
            <control shapeId="297215" r:id="rId225" name="オプション J1532">
              <controlPr defaultSize="0" autoFill="0" autoLine="0" autoPict="0">
                <anchor moveWithCells="1">
                  <from>
                    <xdr:col>34</xdr:col>
                    <xdr:colOff>0</xdr:colOff>
                    <xdr:row>393</xdr:row>
                    <xdr:rowOff>0</xdr:rowOff>
                  </from>
                  <to>
                    <xdr:col>41</xdr:col>
                    <xdr:colOff>0</xdr:colOff>
                    <xdr:row>394</xdr:row>
                    <xdr:rowOff>0</xdr:rowOff>
                  </to>
                </anchor>
              </controlPr>
            </control>
          </mc:Choice>
        </mc:AlternateContent>
        <mc:AlternateContent xmlns:mc="http://schemas.openxmlformats.org/markup-compatibility/2006">
          <mc:Choice Requires="x14">
            <control shapeId="297216" r:id="rId226" name="オプション J1533">
              <controlPr defaultSize="0" autoFill="0" autoLine="0" autoPict="0">
                <anchor moveWithCells="1">
                  <from>
                    <xdr:col>34</xdr:col>
                    <xdr:colOff>0</xdr:colOff>
                    <xdr:row>394</xdr:row>
                    <xdr:rowOff>0</xdr:rowOff>
                  </from>
                  <to>
                    <xdr:col>41</xdr:col>
                    <xdr:colOff>0</xdr:colOff>
                    <xdr:row>395</xdr:row>
                    <xdr:rowOff>0</xdr:rowOff>
                  </to>
                </anchor>
              </controlPr>
            </control>
          </mc:Choice>
        </mc:AlternateContent>
        <mc:AlternateContent xmlns:mc="http://schemas.openxmlformats.org/markup-compatibility/2006">
          <mc:Choice Requires="x14">
            <control shapeId="297217" r:id="rId227" name="オプション J541">
              <controlPr defaultSize="0" autoFill="0" autoLine="0" autoPict="0">
                <anchor moveWithCells="1">
                  <from>
                    <xdr:col>46</xdr:col>
                    <xdr:colOff>0</xdr:colOff>
                    <xdr:row>387</xdr:row>
                    <xdr:rowOff>0</xdr:rowOff>
                  </from>
                  <to>
                    <xdr:col>52</xdr:col>
                    <xdr:colOff>47625</xdr:colOff>
                    <xdr:row>388</xdr:row>
                    <xdr:rowOff>0</xdr:rowOff>
                  </to>
                </anchor>
              </controlPr>
            </control>
          </mc:Choice>
        </mc:AlternateContent>
        <mc:AlternateContent xmlns:mc="http://schemas.openxmlformats.org/markup-compatibility/2006">
          <mc:Choice Requires="x14">
            <control shapeId="297218" r:id="rId228" name="オプション J542">
              <controlPr defaultSize="0" autoFill="0" autoLine="0" autoPict="0">
                <anchor moveWithCells="1">
                  <from>
                    <xdr:col>46</xdr:col>
                    <xdr:colOff>0</xdr:colOff>
                    <xdr:row>388</xdr:row>
                    <xdr:rowOff>0</xdr:rowOff>
                  </from>
                  <to>
                    <xdr:col>52</xdr:col>
                    <xdr:colOff>47625</xdr:colOff>
                    <xdr:row>390</xdr:row>
                    <xdr:rowOff>0</xdr:rowOff>
                  </to>
                </anchor>
              </controlPr>
            </control>
          </mc:Choice>
        </mc:AlternateContent>
        <mc:AlternateContent xmlns:mc="http://schemas.openxmlformats.org/markup-compatibility/2006">
          <mc:Choice Requires="x14">
            <control shapeId="297219" r:id="rId229" name="オプション J543">
              <controlPr defaultSize="0" autoFill="0" autoLine="0" autoPict="0">
                <anchor moveWithCells="1">
                  <from>
                    <xdr:col>46</xdr:col>
                    <xdr:colOff>0</xdr:colOff>
                    <xdr:row>390</xdr:row>
                    <xdr:rowOff>0</xdr:rowOff>
                  </from>
                  <to>
                    <xdr:col>52</xdr:col>
                    <xdr:colOff>47625</xdr:colOff>
                    <xdr:row>391</xdr:row>
                    <xdr:rowOff>0</xdr:rowOff>
                  </to>
                </anchor>
              </controlPr>
            </control>
          </mc:Choice>
        </mc:AlternateContent>
        <mc:AlternateContent xmlns:mc="http://schemas.openxmlformats.org/markup-compatibility/2006">
          <mc:Choice Requires="x14">
            <control shapeId="297220" r:id="rId230" name="オプション J611">
              <controlPr defaultSize="0" autoFill="0" autoLine="0" autoPict="0" macro="[0]!チェックJ613_Click">
                <anchor moveWithCells="1">
                  <from>
                    <xdr:col>9</xdr:col>
                    <xdr:colOff>0</xdr:colOff>
                    <xdr:row>406</xdr:row>
                    <xdr:rowOff>9525</xdr:rowOff>
                  </from>
                  <to>
                    <xdr:col>16</xdr:col>
                    <xdr:colOff>0</xdr:colOff>
                    <xdr:row>407</xdr:row>
                    <xdr:rowOff>0</xdr:rowOff>
                  </to>
                </anchor>
              </controlPr>
            </control>
          </mc:Choice>
        </mc:AlternateContent>
        <mc:AlternateContent xmlns:mc="http://schemas.openxmlformats.org/markup-compatibility/2006">
          <mc:Choice Requires="x14">
            <control shapeId="297221" r:id="rId231" name="オプション J612">
              <controlPr defaultSize="0" autoFill="0" autoLine="0" autoPict="0" macro="[0]!チェックJ613_Click">
                <anchor moveWithCells="1">
                  <from>
                    <xdr:col>9</xdr:col>
                    <xdr:colOff>0</xdr:colOff>
                    <xdr:row>407</xdr:row>
                    <xdr:rowOff>0</xdr:rowOff>
                  </from>
                  <to>
                    <xdr:col>16</xdr:col>
                    <xdr:colOff>0</xdr:colOff>
                    <xdr:row>408</xdr:row>
                    <xdr:rowOff>0</xdr:rowOff>
                  </to>
                </anchor>
              </controlPr>
            </control>
          </mc:Choice>
        </mc:AlternateContent>
        <mc:AlternateContent xmlns:mc="http://schemas.openxmlformats.org/markup-compatibility/2006">
          <mc:Choice Requires="x14">
            <control shapeId="297222" r:id="rId232" name="オプション J613">
              <controlPr defaultSize="0" autoFill="0" autoLine="0" autoPict="0" macro="[0]!チェックJ613_Click">
                <anchor moveWithCells="1">
                  <from>
                    <xdr:col>9</xdr:col>
                    <xdr:colOff>0</xdr:colOff>
                    <xdr:row>408</xdr:row>
                    <xdr:rowOff>0</xdr:rowOff>
                  </from>
                  <to>
                    <xdr:col>16</xdr:col>
                    <xdr:colOff>0</xdr:colOff>
                    <xdr:row>409</xdr:row>
                    <xdr:rowOff>0</xdr:rowOff>
                  </to>
                </anchor>
              </controlPr>
            </control>
          </mc:Choice>
        </mc:AlternateContent>
        <mc:AlternateContent xmlns:mc="http://schemas.openxmlformats.org/markup-compatibility/2006">
          <mc:Choice Requires="x14">
            <control shapeId="297223" r:id="rId233" name="オプション J1611">
              <controlPr defaultSize="0" autoFill="0" autoLine="0" autoPict="0">
                <anchor moveWithCells="1">
                  <from>
                    <xdr:col>9</xdr:col>
                    <xdr:colOff>0</xdr:colOff>
                    <xdr:row>410</xdr:row>
                    <xdr:rowOff>0</xdr:rowOff>
                  </from>
                  <to>
                    <xdr:col>16</xdr:col>
                    <xdr:colOff>0</xdr:colOff>
                    <xdr:row>411</xdr:row>
                    <xdr:rowOff>0</xdr:rowOff>
                  </to>
                </anchor>
              </controlPr>
            </control>
          </mc:Choice>
        </mc:AlternateContent>
        <mc:AlternateContent xmlns:mc="http://schemas.openxmlformats.org/markup-compatibility/2006">
          <mc:Choice Requires="x14">
            <control shapeId="297224" r:id="rId234" name="オプション J1612">
              <controlPr defaultSize="0" autoFill="0" autoLine="0" autoPict="0">
                <anchor moveWithCells="1">
                  <from>
                    <xdr:col>9</xdr:col>
                    <xdr:colOff>0</xdr:colOff>
                    <xdr:row>411</xdr:row>
                    <xdr:rowOff>9525</xdr:rowOff>
                  </from>
                  <to>
                    <xdr:col>16</xdr:col>
                    <xdr:colOff>0</xdr:colOff>
                    <xdr:row>412</xdr:row>
                    <xdr:rowOff>0</xdr:rowOff>
                  </to>
                </anchor>
              </controlPr>
            </control>
          </mc:Choice>
        </mc:AlternateContent>
        <mc:AlternateContent xmlns:mc="http://schemas.openxmlformats.org/markup-compatibility/2006">
          <mc:Choice Requires="x14">
            <control shapeId="297225" r:id="rId235" name="オプション J1613">
              <controlPr defaultSize="0" autoFill="0" autoLine="0" autoPict="0">
                <anchor moveWithCells="1">
                  <from>
                    <xdr:col>9</xdr:col>
                    <xdr:colOff>0</xdr:colOff>
                    <xdr:row>412</xdr:row>
                    <xdr:rowOff>0</xdr:rowOff>
                  </from>
                  <to>
                    <xdr:col>16</xdr:col>
                    <xdr:colOff>0</xdr:colOff>
                    <xdr:row>413</xdr:row>
                    <xdr:rowOff>0</xdr:rowOff>
                  </to>
                </anchor>
              </controlPr>
            </control>
          </mc:Choice>
        </mc:AlternateContent>
        <mc:AlternateContent xmlns:mc="http://schemas.openxmlformats.org/markup-compatibility/2006">
          <mc:Choice Requires="x14">
            <control shapeId="297226" r:id="rId236" name="オプション J641">
              <controlPr defaultSize="0" autoFill="0" autoLine="0" autoPict="0">
                <anchor moveWithCells="1">
                  <from>
                    <xdr:col>46</xdr:col>
                    <xdr:colOff>0</xdr:colOff>
                    <xdr:row>405</xdr:row>
                    <xdr:rowOff>0</xdr:rowOff>
                  </from>
                  <to>
                    <xdr:col>52</xdr:col>
                    <xdr:colOff>47625</xdr:colOff>
                    <xdr:row>406</xdr:row>
                    <xdr:rowOff>0</xdr:rowOff>
                  </to>
                </anchor>
              </controlPr>
            </control>
          </mc:Choice>
        </mc:AlternateContent>
        <mc:AlternateContent xmlns:mc="http://schemas.openxmlformats.org/markup-compatibility/2006">
          <mc:Choice Requires="x14">
            <control shapeId="297227" r:id="rId237" name="オプション J642">
              <controlPr defaultSize="0" autoFill="0" autoLine="0" autoPict="0">
                <anchor moveWithCells="1">
                  <from>
                    <xdr:col>46</xdr:col>
                    <xdr:colOff>0</xdr:colOff>
                    <xdr:row>406</xdr:row>
                    <xdr:rowOff>0</xdr:rowOff>
                  </from>
                  <to>
                    <xdr:col>52</xdr:col>
                    <xdr:colOff>47625</xdr:colOff>
                    <xdr:row>408</xdr:row>
                    <xdr:rowOff>0</xdr:rowOff>
                  </to>
                </anchor>
              </controlPr>
            </control>
          </mc:Choice>
        </mc:AlternateContent>
        <mc:AlternateContent xmlns:mc="http://schemas.openxmlformats.org/markup-compatibility/2006">
          <mc:Choice Requires="x14">
            <control shapeId="297228" r:id="rId238" name="オプション J643">
              <controlPr defaultSize="0" autoFill="0" autoLine="0" autoPict="0">
                <anchor moveWithCells="1">
                  <from>
                    <xdr:col>46</xdr:col>
                    <xdr:colOff>0</xdr:colOff>
                    <xdr:row>407</xdr:row>
                    <xdr:rowOff>228600</xdr:rowOff>
                  </from>
                  <to>
                    <xdr:col>52</xdr:col>
                    <xdr:colOff>47625</xdr:colOff>
                    <xdr:row>408</xdr:row>
                    <xdr:rowOff>228600</xdr:rowOff>
                  </to>
                </anchor>
              </controlPr>
            </control>
          </mc:Choice>
        </mc:AlternateContent>
        <mc:AlternateContent xmlns:mc="http://schemas.openxmlformats.org/markup-compatibility/2006">
          <mc:Choice Requires="x14">
            <control shapeId="297229" r:id="rId239" name="オプション J711">
              <controlPr defaultSize="0" autoFill="0" autoLine="0" autoPict="0" macro="[0]!チェックJ713_Click">
                <anchor moveWithCells="1">
                  <from>
                    <xdr:col>9</xdr:col>
                    <xdr:colOff>0</xdr:colOff>
                    <xdr:row>415</xdr:row>
                    <xdr:rowOff>0</xdr:rowOff>
                  </from>
                  <to>
                    <xdr:col>16</xdr:col>
                    <xdr:colOff>0</xdr:colOff>
                    <xdr:row>416</xdr:row>
                    <xdr:rowOff>0</xdr:rowOff>
                  </to>
                </anchor>
              </controlPr>
            </control>
          </mc:Choice>
        </mc:AlternateContent>
        <mc:AlternateContent xmlns:mc="http://schemas.openxmlformats.org/markup-compatibility/2006">
          <mc:Choice Requires="x14">
            <control shapeId="297230" r:id="rId240" name="オプション J712">
              <controlPr defaultSize="0" autoFill="0" autoLine="0" autoPict="0" macro="[0]!チェックJ713_Click">
                <anchor moveWithCells="1">
                  <from>
                    <xdr:col>9</xdr:col>
                    <xdr:colOff>0</xdr:colOff>
                    <xdr:row>416</xdr:row>
                    <xdr:rowOff>0</xdr:rowOff>
                  </from>
                  <to>
                    <xdr:col>16</xdr:col>
                    <xdr:colOff>0</xdr:colOff>
                    <xdr:row>417</xdr:row>
                    <xdr:rowOff>0</xdr:rowOff>
                  </to>
                </anchor>
              </controlPr>
            </control>
          </mc:Choice>
        </mc:AlternateContent>
        <mc:AlternateContent xmlns:mc="http://schemas.openxmlformats.org/markup-compatibility/2006">
          <mc:Choice Requires="x14">
            <control shapeId="297231" r:id="rId241" name="オプション J713">
              <controlPr defaultSize="0" autoFill="0" autoLine="0" autoPict="0" macro="[0]!チェックJ713_Click">
                <anchor moveWithCells="1">
                  <from>
                    <xdr:col>9</xdr:col>
                    <xdr:colOff>0</xdr:colOff>
                    <xdr:row>417</xdr:row>
                    <xdr:rowOff>9525</xdr:rowOff>
                  </from>
                  <to>
                    <xdr:col>16</xdr:col>
                    <xdr:colOff>0</xdr:colOff>
                    <xdr:row>418</xdr:row>
                    <xdr:rowOff>0</xdr:rowOff>
                  </to>
                </anchor>
              </controlPr>
            </control>
          </mc:Choice>
        </mc:AlternateContent>
        <mc:AlternateContent xmlns:mc="http://schemas.openxmlformats.org/markup-compatibility/2006">
          <mc:Choice Requires="x14">
            <control shapeId="297232" r:id="rId242" name="オプション J721">
              <controlPr defaultSize="0" autoFill="0" autoLine="0" autoPict="0" macro="[0]!チェックJ723_Click">
                <anchor moveWithCells="1">
                  <from>
                    <xdr:col>21</xdr:col>
                    <xdr:colOff>0</xdr:colOff>
                    <xdr:row>415</xdr:row>
                    <xdr:rowOff>9525</xdr:rowOff>
                  </from>
                  <to>
                    <xdr:col>28</xdr:col>
                    <xdr:colOff>0</xdr:colOff>
                    <xdr:row>416</xdr:row>
                    <xdr:rowOff>0</xdr:rowOff>
                  </to>
                </anchor>
              </controlPr>
            </control>
          </mc:Choice>
        </mc:AlternateContent>
        <mc:AlternateContent xmlns:mc="http://schemas.openxmlformats.org/markup-compatibility/2006">
          <mc:Choice Requires="x14">
            <control shapeId="297233" r:id="rId243" name="オプション J722">
              <controlPr defaultSize="0" autoFill="0" autoLine="0" autoPict="0" macro="[0]!チェックJ723_Click">
                <anchor moveWithCells="1">
                  <from>
                    <xdr:col>21</xdr:col>
                    <xdr:colOff>0</xdr:colOff>
                    <xdr:row>416</xdr:row>
                    <xdr:rowOff>9525</xdr:rowOff>
                  </from>
                  <to>
                    <xdr:col>28</xdr:col>
                    <xdr:colOff>0</xdr:colOff>
                    <xdr:row>417</xdr:row>
                    <xdr:rowOff>0</xdr:rowOff>
                  </to>
                </anchor>
              </controlPr>
            </control>
          </mc:Choice>
        </mc:AlternateContent>
        <mc:AlternateContent xmlns:mc="http://schemas.openxmlformats.org/markup-compatibility/2006">
          <mc:Choice Requires="x14">
            <control shapeId="297234" r:id="rId244" name="オプション J723">
              <controlPr defaultSize="0" autoFill="0" autoLine="0" autoPict="0" macro="[0]!チェックJ723_Click">
                <anchor moveWithCells="1">
                  <from>
                    <xdr:col>21</xdr:col>
                    <xdr:colOff>0</xdr:colOff>
                    <xdr:row>417</xdr:row>
                    <xdr:rowOff>0</xdr:rowOff>
                  </from>
                  <to>
                    <xdr:col>28</xdr:col>
                    <xdr:colOff>0</xdr:colOff>
                    <xdr:row>418</xdr:row>
                    <xdr:rowOff>0</xdr:rowOff>
                  </to>
                </anchor>
              </controlPr>
            </control>
          </mc:Choice>
        </mc:AlternateContent>
        <mc:AlternateContent xmlns:mc="http://schemas.openxmlformats.org/markup-compatibility/2006">
          <mc:Choice Requires="x14">
            <control shapeId="297235" r:id="rId245" name="オプション J731">
              <controlPr defaultSize="0" autoFill="0" autoLine="0" autoPict="0" macro="[0]!チェックJ733_Click">
                <anchor moveWithCells="1">
                  <from>
                    <xdr:col>34</xdr:col>
                    <xdr:colOff>0</xdr:colOff>
                    <xdr:row>415</xdr:row>
                    <xdr:rowOff>9525</xdr:rowOff>
                  </from>
                  <to>
                    <xdr:col>41</xdr:col>
                    <xdr:colOff>0</xdr:colOff>
                    <xdr:row>416</xdr:row>
                    <xdr:rowOff>0</xdr:rowOff>
                  </to>
                </anchor>
              </controlPr>
            </control>
          </mc:Choice>
        </mc:AlternateContent>
        <mc:AlternateContent xmlns:mc="http://schemas.openxmlformats.org/markup-compatibility/2006">
          <mc:Choice Requires="x14">
            <control shapeId="297236" r:id="rId246" name="オプション J732">
              <controlPr defaultSize="0" autoFill="0" autoLine="0" autoPict="0" macro="[0]!チェックJ733_Click">
                <anchor moveWithCells="1">
                  <from>
                    <xdr:col>34</xdr:col>
                    <xdr:colOff>0</xdr:colOff>
                    <xdr:row>416</xdr:row>
                    <xdr:rowOff>9525</xdr:rowOff>
                  </from>
                  <to>
                    <xdr:col>41</xdr:col>
                    <xdr:colOff>0</xdr:colOff>
                    <xdr:row>417</xdr:row>
                    <xdr:rowOff>0</xdr:rowOff>
                  </to>
                </anchor>
              </controlPr>
            </control>
          </mc:Choice>
        </mc:AlternateContent>
        <mc:AlternateContent xmlns:mc="http://schemas.openxmlformats.org/markup-compatibility/2006">
          <mc:Choice Requires="x14">
            <control shapeId="297237" r:id="rId247" name="オプション J733">
              <controlPr defaultSize="0" autoFill="0" autoLine="0" autoPict="0" macro="[0]!チェックJ733_Click">
                <anchor moveWithCells="1">
                  <from>
                    <xdr:col>34</xdr:col>
                    <xdr:colOff>0</xdr:colOff>
                    <xdr:row>417</xdr:row>
                    <xdr:rowOff>0</xdr:rowOff>
                  </from>
                  <to>
                    <xdr:col>41</xdr:col>
                    <xdr:colOff>0</xdr:colOff>
                    <xdr:row>418</xdr:row>
                    <xdr:rowOff>0</xdr:rowOff>
                  </to>
                </anchor>
              </controlPr>
            </control>
          </mc:Choice>
        </mc:AlternateContent>
        <mc:AlternateContent xmlns:mc="http://schemas.openxmlformats.org/markup-compatibility/2006">
          <mc:Choice Requires="x14">
            <control shapeId="297238" r:id="rId248" name="オプション J1711">
              <controlPr defaultSize="0" autoFill="0" autoLine="0" autoPict="0">
                <anchor moveWithCells="1">
                  <from>
                    <xdr:col>9</xdr:col>
                    <xdr:colOff>0</xdr:colOff>
                    <xdr:row>419</xdr:row>
                    <xdr:rowOff>0</xdr:rowOff>
                  </from>
                  <to>
                    <xdr:col>16</xdr:col>
                    <xdr:colOff>0</xdr:colOff>
                    <xdr:row>420</xdr:row>
                    <xdr:rowOff>0</xdr:rowOff>
                  </to>
                </anchor>
              </controlPr>
            </control>
          </mc:Choice>
        </mc:AlternateContent>
        <mc:AlternateContent xmlns:mc="http://schemas.openxmlformats.org/markup-compatibility/2006">
          <mc:Choice Requires="x14">
            <control shapeId="297239" r:id="rId249" name="オプション J1712">
              <controlPr defaultSize="0" autoFill="0" autoLine="0" autoPict="0">
                <anchor moveWithCells="1">
                  <from>
                    <xdr:col>9</xdr:col>
                    <xdr:colOff>0</xdr:colOff>
                    <xdr:row>420</xdr:row>
                    <xdr:rowOff>9525</xdr:rowOff>
                  </from>
                  <to>
                    <xdr:col>16</xdr:col>
                    <xdr:colOff>0</xdr:colOff>
                    <xdr:row>421</xdr:row>
                    <xdr:rowOff>0</xdr:rowOff>
                  </to>
                </anchor>
              </controlPr>
            </control>
          </mc:Choice>
        </mc:AlternateContent>
        <mc:AlternateContent xmlns:mc="http://schemas.openxmlformats.org/markup-compatibility/2006">
          <mc:Choice Requires="x14">
            <control shapeId="297240" r:id="rId250" name="オプション J1713">
              <controlPr defaultSize="0" autoFill="0" autoLine="0" autoPict="0">
                <anchor moveWithCells="1">
                  <from>
                    <xdr:col>9</xdr:col>
                    <xdr:colOff>0</xdr:colOff>
                    <xdr:row>421</xdr:row>
                    <xdr:rowOff>0</xdr:rowOff>
                  </from>
                  <to>
                    <xdr:col>16</xdr:col>
                    <xdr:colOff>0</xdr:colOff>
                    <xdr:row>422</xdr:row>
                    <xdr:rowOff>0</xdr:rowOff>
                  </to>
                </anchor>
              </controlPr>
            </control>
          </mc:Choice>
        </mc:AlternateContent>
        <mc:AlternateContent xmlns:mc="http://schemas.openxmlformats.org/markup-compatibility/2006">
          <mc:Choice Requires="x14">
            <control shapeId="297241" r:id="rId251" name="オプション J1721">
              <controlPr defaultSize="0" autoFill="0" autoLine="0" autoPict="0">
                <anchor moveWithCells="1">
                  <from>
                    <xdr:col>21</xdr:col>
                    <xdr:colOff>0</xdr:colOff>
                    <xdr:row>419</xdr:row>
                    <xdr:rowOff>9525</xdr:rowOff>
                  </from>
                  <to>
                    <xdr:col>28</xdr:col>
                    <xdr:colOff>0</xdr:colOff>
                    <xdr:row>420</xdr:row>
                    <xdr:rowOff>0</xdr:rowOff>
                  </to>
                </anchor>
              </controlPr>
            </control>
          </mc:Choice>
        </mc:AlternateContent>
        <mc:AlternateContent xmlns:mc="http://schemas.openxmlformats.org/markup-compatibility/2006">
          <mc:Choice Requires="x14">
            <control shapeId="297242" r:id="rId252" name="オプション J1722">
              <controlPr defaultSize="0" autoFill="0" autoLine="0" autoPict="0">
                <anchor moveWithCells="1">
                  <from>
                    <xdr:col>21</xdr:col>
                    <xdr:colOff>0</xdr:colOff>
                    <xdr:row>420</xdr:row>
                    <xdr:rowOff>0</xdr:rowOff>
                  </from>
                  <to>
                    <xdr:col>28</xdr:col>
                    <xdr:colOff>0</xdr:colOff>
                    <xdr:row>421</xdr:row>
                    <xdr:rowOff>0</xdr:rowOff>
                  </to>
                </anchor>
              </controlPr>
            </control>
          </mc:Choice>
        </mc:AlternateContent>
        <mc:AlternateContent xmlns:mc="http://schemas.openxmlformats.org/markup-compatibility/2006">
          <mc:Choice Requires="x14">
            <control shapeId="297243" r:id="rId253" name="オプション J1723">
              <controlPr defaultSize="0" autoFill="0" autoLine="0" autoPict="0">
                <anchor moveWithCells="1">
                  <from>
                    <xdr:col>21</xdr:col>
                    <xdr:colOff>0</xdr:colOff>
                    <xdr:row>421</xdr:row>
                    <xdr:rowOff>0</xdr:rowOff>
                  </from>
                  <to>
                    <xdr:col>28</xdr:col>
                    <xdr:colOff>0</xdr:colOff>
                    <xdr:row>422</xdr:row>
                    <xdr:rowOff>0</xdr:rowOff>
                  </to>
                </anchor>
              </controlPr>
            </control>
          </mc:Choice>
        </mc:AlternateContent>
        <mc:AlternateContent xmlns:mc="http://schemas.openxmlformats.org/markup-compatibility/2006">
          <mc:Choice Requires="x14">
            <control shapeId="297244" r:id="rId254" name="オプション J1731">
              <controlPr defaultSize="0" autoFill="0" autoLine="0" autoPict="0">
                <anchor moveWithCells="1">
                  <from>
                    <xdr:col>34</xdr:col>
                    <xdr:colOff>0</xdr:colOff>
                    <xdr:row>419</xdr:row>
                    <xdr:rowOff>9525</xdr:rowOff>
                  </from>
                  <to>
                    <xdr:col>41</xdr:col>
                    <xdr:colOff>0</xdr:colOff>
                    <xdr:row>420</xdr:row>
                    <xdr:rowOff>0</xdr:rowOff>
                  </to>
                </anchor>
              </controlPr>
            </control>
          </mc:Choice>
        </mc:AlternateContent>
        <mc:AlternateContent xmlns:mc="http://schemas.openxmlformats.org/markup-compatibility/2006">
          <mc:Choice Requires="x14">
            <control shapeId="297245" r:id="rId255" name="オプション J1732">
              <controlPr defaultSize="0" autoFill="0" autoLine="0" autoPict="0">
                <anchor moveWithCells="1">
                  <from>
                    <xdr:col>34</xdr:col>
                    <xdr:colOff>0</xdr:colOff>
                    <xdr:row>420</xdr:row>
                    <xdr:rowOff>9525</xdr:rowOff>
                  </from>
                  <to>
                    <xdr:col>41</xdr:col>
                    <xdr:colOff>0</xdr:colOff>
                    <xdr:row>421</xdr:row>
                    <xdr:rowOff>0</xdr:rowOff>
                  </to>
                </anchor>
              </controlPr>
            </control>
          </mc:Choice>
        </mc:AlternateContent>
        <mc:AlternateContent xmlns:mc="http://schemas.openxmlformats.org/markup-compatibility/2006">
          <mc:Choice Requires="x14">
            <control shapeId="297246" r:id="rId256" name="オプション J1733">
              <controlPr defaultSize="0" autoFill="0" autoLine="0" autoPict="0">
                <anchor moveWithCells="1">
                  <from>
                    <xdr:col>34</xdr:col>
                    <xdr:colOff>0</xdr:colOff>
                    <xdr:row>421</xdr:row>
                    <xdr:rowOff>9525</xdr:rowOff>
                  </from>
                  <to>
                    <xdr:col>41</xdr:col>
                    <xdr:colOff>0</xdr:colOff>
                    <xdr:row>422</xdr:row>
                    <xdr:rowOff>0</xdr:rowOff>
                  </to>
                </anchor>
              </controlPr>
            </control>
          </mc:Choice>
        </mc:AlternateContent>
        <mc:AlternateContent xmlns:mc="http://schemas.openxmlformats.org/markup-compatibility/2006">
          <mc:Choice Requires="x14">
            <control shapeId="297247" r:id="rId257" name="オプション J741">
              <controlPr defaultSize="0" autoFill="0" autoLine="0" autoPict="0">
                <anchor moveWithCells="1">
                  <from>
                    <xdr:col>46</xdr:col>
                    <xdr:colOff>0</xdr:colOff>
                    <xdr:row>414</xdr:row>
                    <xdr:rowOff>0</xdr:rowOff>
                  </from>
                  <to>
                    <xdr:col>52</xdr:col>
                    <xdr:colOff>47625</xdr:colOff>
                    <xdr:row>415</xdr:row>
                    <xdr:rowOff>0</xdr:rowOff>
                  </to>
                </anchor>
              </controlPr>
            </control>
          </mc:Choice>
        </mc:AlternateContent>
        <mc:AlternateContent xmlns:mc="http://schemas.openxmlformats.org/markup-compatibility/2006">
          <mc:Choice Requires="x14">
            <control shapeId="297248" r:id="rId258" name="オプション J742">
              <controlPr defaultSize="0" autoFill="0" autoLine="0" autoPict="0">
                <anchor moveWithCells="1">
                  <from>
                    <xdr:col>46</xdr:col>
                    <xdr:colOff>0</xdr:colOff>
                    <xdr:row>415</xdr:row>
                    <xdr:rowOff>0</xdr:rowOff>
                  </from>
                  <to>
                    <xdr:col>52</xdr:col>
                    <xdr:colOff>47625</xdr:colOff>
                    <xdr:row>417</xdr:row>
                    <xdr:rowOff>0</xdr:rowOff>
                  </to>
                </anchor>
              </controlPr>
            </control>
          </mc:Choice>
        </mc:AlternateContent>
        <mc:AlternateContent xmlns:mc="http://schemas.openxmlformats.org/markup-compatibility/2006">
          <mc:Choice Requires="x14">
            <control shapeId="297249" r:id="rId259" name="オプション J743">
              <controlPr defaultSize="0" autoFill="0" autoLine="0" autoPict="0">
                <anchor moveWithCells="1">
                  <from>
                    <xdr:col>46</xdr:col>
                    <xdr:colOff>0</xdr:colOff>
                    <xdr:row>417</xdr:row>
                    <xdr:rowOff>0</xdr:rowOff>
                  </from>
                  <to>
                    <xdr:col>52</xdr:col>
                    <xdr:colOff>47625</xdr:colOff>
                    <xdr:row>418</xdr:row>
                    <xdr:rowOff>0</xdr:rowOff>
                  </to>
                </anchor>
              </controlPr>
            </control>
          </mc:Choice>
        </mc:AlternateContent>
        <mc:AlternateContent xmlns:mc="http://schemas.openxmlformats.org/markup-compatibility/2006">
          <mc:Choice Requires="x14">
            <control shapeId="297250" r:id="rId260" name="オプション J81">
              <controlPr defaultSize="0" autoFill="0" autoLine="0" autoPict="0">
                <anchor moveWithCells="1">
                  <from>
                    <xdr:col>38</xdr:col>
                    <xdr:colOff>0</xdr:colOff>
                    <xdr:row>422</xdr:row>
                    <xdr:rowOff>9525</xdr:rowOff>
                  </from>
                  <to>
                    <xdr:col>45</xdr:col>
                    <xdr:colOff>0</xdr:colOff>
                    <xdr:row>423</xdr:row>
                    <xdr:rowOff>0</xdr:rowOff>
                  </to>
                </anchor>
              </controlPr>
            </control>
          </mc:Choice>
        </mc:AlternateContent>
        <mc:AlternateContent xmlns:mc="http://schemas.openxmlformats.org/markup-compatibility/2006">
          <mc:Choice Requires="x14">
            <control shapeId="297251" r:id="rId261" name="オプション J82">
              <controlPr defaultSize="0" autoFill="0" autoLine="0" autoPict="0">
                <anchor moveWithCells="1">
                  <from>
                    <xdr:col>38</xdr:col>
                    <xdr:colOff>0</xdr:colOff>
                    <xdr:row>423</xdr:row>
                    <xdr:rowOff>9525</xdr:rowOff>
                  </from>
                  <to>
                    <xdr:col>45</xdr:col>
                    <xdr:colOff>0</xdr:colOff>
                    <xdr:row>424</xdr:row>
                    <xdr:rowOff>0</xdr:rowOff>
                  </to>
                </anchor>
              </controlPr>
            </control>
          </mc:Choice>
        </mc:AlternateContent>
        <mc:AlternateContent xmlns:mc="http://schemas.openxmlformats.org/markup-compatibility/2006">
          <mc:Choice Requires="x14">
            <control shapeId="297252" r:id="rId262" name="オプション J83">
              <controlPr defaultSize="0" autoFill="0" autoLine="0" autoPict="0">
                <anchor moveWithCells="1">
                  <from>
                    <xdr:col>38</xdr:col>
                    <xdr:colOff>0</xdr:colOff>
                    <xdr:row>424</xdr:row>
                    <xdr:rowOff>0</xdr:rowOff>
                  </from>
                  <to>
                    <xdr:col>45</xdr:col>
                    <xdr:colOff>0</xdr:colOff>
                    <xdr:row>425</xdr:row>
                    <xdr:rowOff>0</xdr:rowOff>
                  </to>
                </anchor>
              </controlPr>
            </control>
          </mc:Choice>
        </mc:AlternateContent>
        <mc:AlternateContent xmlns:mc="http://schemas.openxmlformats.org/markup-compatibility/2006">
          <mc:Choice Requires="x14">
            <control shapeId="297253" r:id="rId263" name="グループ K110">
              <controlPr defaultSize="0" autoFill="0" autoPict="0">
                <anchor moveWithCells="1">
                  <from>
                    <xdr:col>9</xdr:col>
                    <xdr:colOff>0</xdr:colOff>
                    <xdr:row>431</xdr:row>
                    <xdr:rowOff>0</xdr:rowOff>
                  </from>
                  <to>
                    <xdr:col>21</xdr:col>
                    <xdr:colOff>0</xdr:colOff>
                    <xdr:row>435</xdr:row>
                    <xdr:rowOff>0</xdr:rowOff>
                  </to>
                </anchor>
              </controlPr>
            </control>
          </mc:Choice>
        </mc:AlternateContent>
        <mc:AlternateContent xmlns:mc="http://schemas.openxmlformats.org/markup-compatibility/2006">
          <mc:Choice Requires="x14">
            <control shapeId="297254" r:id="rId264" name="グループ K1110">
              <controlPr defaultSize="0" autoFill="0" autoPict="0">
                <anchor moveWithCells="1">
                  <from>
                    <xdr:col>9</xdr:col>
                    <xdr:colOff>0</xdr:colOff>
                    <xdr:row>435</xdr:row>
                    <xdr:rowOff>0</xdr:rowOff>
                  </from>
                  <to>
                    <xdr:col>21</xdr:col>
                    <xdr:colOff>0</xdr:colOff>
                    <xdr:row>439</xdr:row>
                    <xdr:rowOff>0</xdr:rowOff>
                  </to>
                </anchor>
              </controlPr>
            </control>
          </mc:Choice>
        </mc:AlternateContent>
        <mc:AlternateContent xmlns:mc="http://schemas.openxmlformats.org/markup-compatibility/2006">
          <mc:Choice Requires="x14">
            <control shapeId="297255" r:id="rId265" name="グループ K120">
              <controlPr defaultSize="0" autoFill="0" autoPict="0">
                <anchor moveWithCells="1">
                  <from>
                    <xdr:col>21</xdr:col>
                    <xdr:colOff>0</xdr:colOff>
                    <xdr:row>431</xdr:row>
                    <xdr:rowOff>0</xdr:rowOff>
                  </from>
                  <to>
                    <xdr:col>34</xdr:col>
                    <xdr:colOff>0</xdr:colOff>
                    <xdr:row>435</xdr:row>
                    <xdr:rowOff>0</xdr:rowOff>
                  </to>
                </anchor>
              </controlPr>
            </control>
          </mc:Choice>
        </mc:AlternateContent>
        <mc:AlternateContent xmlns:mc="http://schemas.openxmlformats.org/markup-compatibility/2006">
          <mc:Choice Requires="x14">
            <control shapeId="297256" r:id="rId266" name="グループ K1120">
              <controlPr defaultSize="0" autoFill="0" autoPict="0">
                <anchor moveWithCells="1">
                  <from>
                    <xdr:col>21</xdr:col>
                    <xdr:colOff>0</xdr:colOff>
                    <xdr:row>435</xdr:row>
                    <xdr:rowOff>0</xdr:rowOff>
                  </from>
                  <to>
                    <xdr:col>34</xdr:col>
                    <xdr:colOff>0</xdr:colOff>
                    <xdr:row>439</xdr:row>
                    <xdr:rowOff>0</xdr:rowOff>
                  </to>
                </anchor>
              </controlPr>
            </control>
          </mc:Choice>
        </mc:AlternateContent>
        <mc:AlternateContent xmlns:mc="http://schemas.openxmlformats.org/markup-compatibility/2006">
          <mc:Choice Requires="x14">
            <control shapeId="297257" r:id="rId267" name="グループ K130">
              <controlPr defaultSize="0" autoFill="0" autoPict="0">
                <anchor moveWithCells="1">
                  <from>
                    <xdr:col>34</xdr:col>
                    <xdr:colOff>0</xdr:colOff>
                    <xdr:row>431</xdr:row>
                    <xdr:rowOff>0</xdr:rowOff>
                  </from>
                  <to>
                    <xdr:col>46</xdr:col>
                    <xdr:colOff>0</xdr:colOff>
                    <xdr:row>435</xdr:row>
                    <xdr:rowOff>0</xdr:rowOff>
                  </to>
                </anchor>
              </controlPr>
            </control>
          </mc:Choice>
        </mc:AlternateContent>
        <mc:AlternateContent xmlns:mc="http://schemas.openxmlformats.org/markup-compatibility/2006">
          <mc:Choice Requires="x14">
            <control shapeId="297258" r:id="rId268" name="グループ K1130">
              <controlPr defaultSize="0" autoFill="0" autoPict="0">
                <anchor moveWithCells="1">
                  <from>
                    <xdr:col>34</xdr:col>
                    <xdr:colOff>0</xdr:colOff>
                    <xdr:row>435</xdr:row>
                    <xdr:rowOff>0</xdr:rowOff>
                  </from>
                  <to>
                    <xdr:col>46</xdr:col>
                    <xdr:colOff>0</xdr:colOff>
                    <xdr:row>439</xdr:row>
                    <xdr:rowOff>0</xdr:rowOff>
                  </to>
                </anchor>
              </controlPr>
            </control>
          </mc:Choice>
        </mc:AlternateContent>
        <mc:AlternateContent xmlns:mc="http://schemas.openxmlformats.org/markup-compatibility/2006">
          <mc:Choice Requires="x14">
            <control shapeId="297259" r:id="rId269" name="グループ K140">
              <controlPr defaultSize="0" autoFill="0" autoPict="0">
                <anchor moveWithCells="1">
                  <from>
                    <xdr:col>46</xdr:col>
                    <xdr:colOff>0</xdr:colOff>
                    <xdr:row>431</xdr:row>
                    <xdr:rowOff>0</xdr:rowOff>
                  </from>
                  <to>
                    <xdr:col>58</xdr:col>
                    <xdr:colOff>0</xdr:colOff>
                    <xdr:row>439</xdr:row>
                    <xdr:rowOff>0</xdr:rowOff>
                  </to>
                </anchor>
              </controlPr>
            </control>
          </mc:Choice>
        </mc:AlternateContent>
        <mc:AlternateContent xmlns:mc="http://schemas.openxmlformats.org/markup-compatibility/2006">
          <mc:Choice Requires="x14">
            <control shapeId="297260" r:id="rId270" name="グループ K2140">
              <controlPr defaultSize="0" autoFill="0" autoPict="0">
                <anchor moveWithCells="1">
                  <from>
                    <xdr:col>46</xdr:col>
                    <xdr:colOff>0</xdr:colOff>
                    <xdr:row>441</xdr:row>
                    <xdr:rowOff>0</xdr:rowOff>
                  </from>
                  <to>
                    <xdr:col>58</xdr:col>
                    <xdr:colOff>0</xdr:colOff>
                    <xdr:row>449</xdr:row>
                    <xdr:rowOff>0</xdr:rowOff>
                  </to>
                </anchor>
              </controlPr>
            </control>
          </mc:Choice>
        </mc:AlternateContent>
        <mc:AlternateContent xmlns:mc="http://schemas.openxmlformats.org/markup-compatibility/2006">
          <mc:Choice Requires="x14">
            <control shapeId="297261" r:id="rId271" name="グループ K2130">
              <controlPr defaultSize="0" autoFill="0" autoPict="0">
                <anchor moveWithCells="1">
                  <from>
                    <xdr:col>34</xdr:col>
                    <xdr:colOff>0</xdr:colOff>
                    <xdr:row>441</xdr:row>
                    <xdr:rowOff>0</xdr:rowOff>
                  </from>
                  <to>
                    <xdr:col>46</xdr:col>
                    <xdr:colOff>0</xdr:colOff>
                    <xdr:row>445</xdr:row>
                    <xdr:rowOff>0</xdr:rowOff>
                  </to>
                </anchor>
              </controlPr>
            </control>
          </mc:Choice>
        </mc:AlternateContent>
        <mc:AlternateContent xmlns:mc="http://schemas.openxmlformats.org/markup-compatibility/2006">
          <mc:Choice Requires="x14">
            <control shapeId="297262" r:id="rId272" name="グループ K2120">
              <controlPr defaultSize="0" autoFill="0" autoPict="0">
                <anchor moveWithCells="1">
                  <from>
                    <xdr:col>21</xdr:col>
                    <xdr:colOff>0</xdr:colOff>
                    <xdr:row>441</xdr:row>
                    <xdr:rowOff>0</xdr:rowOff>
                  </from>
                  <to>
                    <xdr:col>34</xdr:col>
                    <xdr:colOff>0</xdr:colOff>
                    <xdr:row>445</xdr:row>
                    <xdr:rowOff>0</xdr:rowOff>
                  </to>
                </anchor>
              </controlPr>
            </control>
          </mc:Choice>
        </mc:AlternateContent>
        <mc:AlternateContent xmlns:mc="http://schemas.openxmlformats.org/markup-compatibility/2006">
          <mc:Choice Requires="x14">
            <control shapeId="297263" r:id="rId273" name="グループ K2110">
              <controlPr defaultSize="0" autoFill="0" autoPict="0">
                <anchor moveWithCells="1">
                  <from>
                    <xdr:col>9</xdr:col>
                    <xdr:colOff>0</xdr:colOff>
                    <xdr:row>441</xdr:row>
                    <xdr:rowOff>0</xdr:rowOff>
                  </from>
                  <to>
                    <xdr:col>21</xdr:col>
                    <xdr:colOff>0</xdr:colOff>
                    <xdr:row>445</xdr:row>
                    <xdr:rowOff>0</xdr:rowOff>
                  </to>
                </anchor>
              </controlPr>
            </control>
          </mc:Choice>
        </mc:AlternateContent>
        <mc:AlternateContent xmlns:mc="http://schemas.openxmlformats.org/markup-compatibility/2006">
          <mc:Choice Requires="x14">
            <control shapeId="297264" r:id="rId274" name="グループ K12110">
              <controlPr defaultSize="0" autoFill="0" autoPict="0">
                <anchor moveWithCells="1">
                  <from>
                    <xdr:col>9</xdr:col>
                    <xdr:colOff>0</xdr:colOff>
                    <xdr:row>445</xdr:row>
                    <xdr:rowOff>0</xdr:rowOff>
                  </from>
                  <to>
                    <xdr:col>21</xdr:col>
                    <xdr:colOff>0</xdr:colOff>
                    <xdr:row>449</xdr:row>
                    <xdr:rowOff>0</xdr:rowOff>
                  </to>
                </anchor>
              </controlPr>
            </control>
          </mc:Choice>
        </mc:AlternateContent>
        <mc:AlternateContent xmlns:mc="http://schemas.openxmlformats.org/markup-compatibility/2006">
          <mc:Choice Requires="x14">
            <control shapeId="297265" r:id="rId275" name="グループ K12120">
              <controlPr defaultSize="0" autoFill="0" autoPict="0">
                <anchor moveWithCells="1">
                  <from>
                    <xdr:col>21</xdr:col>
                    <xdr:colOff>0</xdr:colOff>
                    <xdr:row>445</xdr:row>
                    <xdr:rowOff>0</xdr:rowOff>
                  </from>
                  <to>
                    <xdr:col>34</xdr:col>
                    <xdr:colOff>0</xdr:colOff>
                    <xdr:row>449</xdr:row>
                    <xdr:rowOff>0</xdr:rowOff>
                  </to>
                </anchor>
              </controlPr>
            </control>
          </mc:Choice>
        </mc:AlternateContent>
        <mc:AlternateContent xmlns:mc="http://schemas.openxmlformats.org/markup-compatibility/2006">
          <mc:Choice Requires="x14">
            <control shapeId="297266" r:id="rId276" name="グループ K12130">
              <controlPr defaultSize="0" autoFill="0" autoPict="0">
                <anchor moveWithCells="1">
                  <from>
                    <xdr:col>34</xdr:col>
                    <xdr:colOff>0</xdr:colOff>
                    <xdr:row>445</xdr:row>
                    <xdr:rowOff>0</xdr:rowOff>
                  </from>
                  <to>
                    <xdr:col>46</xdr:col>
                    <xdr:colOff>0</xdr:colOff>
                    <xdr:row>449</xdr:row>
                    <xdr:rowOff>0</xdr:rowOff>
                  </to>
                </anchor>
              </controlPr>
            </control>
          </mc:Choice>
        </mc:AlternateContent>
        <mc:AlternateContent xmlns:mc="http://schemas.openxmlformats.org/markup-compatibility/2006">
          <mc:Choice Requires="x14">
            <control shapeId="297267" r:id="rId277" name="グループ K2210">
              <controlPr defaultSize="0" autoFill="0" autoPict="0">
                <anchor moveWithCells="1">
                  <from>
                    <xdr:col>9</xdr:col>
                    <xdr:colOff>0</xdr:colOff>
                    <xdr:row>450</xdr:row>
                    <xdr:rowOff>0</xdr:rowOff>
                  </from>
                  <to>
                    <xdr:col>21</xdr:col>
                    <xdr:colOff>0</xdr:colOff>
                    <xdr:row>454</xdr:row>
                    <xdr:rowOff>0</xdr:rowOff>
                  </to>
                </anchor>
              </controlPr>
            </control>
          </mc:Choice>
        </mc:AlternateContent>
        <mc:AlternateContent xmlns:mc="http://schemas.openxmlformats.org/markup-compatibility/2006">
          <mc:Choice Requires="x14">
            <control shapeId="297268" r:id="rId278" name="グループ K2220">
              <controlPr defaultSize="0" autoFill="0" autoPict="0">
                <anchor moveWithCells="1">
                  <from>
                    <xdr:col>21</xdr:col>
                    <xdr:colOff>0</xdr:colOff>
                    <xdr:row>450</xdr:row>
                    <xdr:rowOff>0</xdr:rowOff>
                  </from>
                  <to>
                    <xdr:col>34</xdr:col>
                    <xdr:colOff>0</xdr:colOff>
                    <xdr:row>454</xdr:row>
                    <xdr:rowOff>0</xdr:rowOff>
                  </to>
                </anchor>
              </controlPr>
            </control>
          </mc:Choice>
        </mc:AlternateContent>
        <mc:AlternateContent xmlns:mc="http://schemas.openxmlformats.org/markup-compatibility/2006">
          <mc:Choice Requires="x14">
            <control shapeId="297269" r:id="rId279" name="グループ K2230">
              <controlPr defaultSize="0" autoFill="0" autoPict="0">
                <anchor moveWithCells="1">
                  <from>
                    <xdr:col>34</xdr:col>
                    <xdr:colOff>0</xdr:colOff>
                    <xdr:row>450</xdr:row>
                    <xdr:rowOff>0</xdr:rowOff>
                  </from>
                  <to>
                    <xdr:col>46</xdr:col>
                    <xdr:colOff>0</xdr:colOff>
                    <xdr:row>454</xdr:row>
                    <xdr:rowOff>0</xdr:rowOff>
                  </to>
                </anchor>
              </controlPr>
            </control>
          </mc:Choice>
        </mc:AlternateContent>
        <mc:AlternateContent xmlns:mc="http://schemas.openxmlformats.org/markup-compatibility/2006">
          <mc:Choice Requires="x14">
            <control shapeId="297270" r:id="rId280" name="グループ K12210">
              <controlPr defaultSize="0" autoFill="0" autoPict="0">
                <anchor moveWithCells="1">
                  <from>
                    <xdr:col>9</xdr:col>
                    <xdr:colOff>0</xdr:colOff>
                    <xdr:row>454</xdr:row>
                    <xdr:rowOff>0</xdr:rowOff>
                  </from>
                  <to>
                    <xdr:col>21</xdr:col>
                    <xdr:colOff>0</xdr:colOff>
                    <xdr:row>458</xdr:row>
                    <xdr:rowOff>0</xdr:rowOff>
                  </to>
                </anchor>
              </controlPr>
            </control>
          </mc:Choice>
        </mc:AlternateContent>
        <mc:AlternateContent xmlns:mc="http://schemas.openxmlformats.org/markup-compatibility/2006">
          <mc:Choice Requires="x14">
            <control shapeId="297271" r:id="rId281" name="グループ K12220">
              <controlPr defaultSize="0" autoFill="0" autoPict="0">
                <anchor moveWithCells="1">
                  <from>
                    <xdr:col>21</xdr:col>
                    <xdr:colOff>0</xdr:colOff>
                    <xdr:row>454</xdr:row>
                    <xdr:rowOff>0</xdr:rowOff>
                  </from>
                  <to>
                    <xdr:col>34</xdr:col>
                    <xdr:colOff>0</xdr:colOff>
                    <xdr:row>458</xdr:row>
                    <xdr:rowOff>0</xdr:rowOff>
                  </to>
                </anchor>
              </controlPr>
            </control>
          </mc:Choice>
        </mc:AlternateContent>
        <mc:AlternateContent xmlns:mc="http://schemas.openxmlformats.org/markup-compatibility/2006">
          <mc:Choice Requires="x14">
            <control shapeId="297272" r:id="rId282" name="グループ K12230">
              <controlPr defaultSize="0" autoFill="0" autoPict="0">
                <anchor moveWithCells="1">
                  <from>
                    <xdr:col>34</xdr:col>
                    <xdr:colOff>0</xdr:colOff>
                    <xdr:row>454</xdr:row>
                    <xdr:rowOff>0</xdr:rowOff>
                  </from>
                  <to>
                    <xdr:col>46</xdr:col>
                    <xdr:colOff>0</xdr:colOff>
                    <xdr:row>458</xdr:row>
                    <xdr:rowOff>0</xdr:rowOff>
                  </to>
                </anchor>
              </controlPr>
            </control>
          </mc:Choice>
        </mc:AlternateContent>
        <mc:AlternateContent xmlns:mc="http://schemas.openxmlformats.org/markup-compatibility/2006">
          <mc:Choice Requires="x14">
            <control shapeId="297273" r:id="rId283" name="グループ K2240">
              <controlPr defaultSize="0" autoFill="0" autoPict="0">
                <anchor moveWithCells="1">
                  <from>
                    <xdr:col>46</xdr:col>
                    <xdr:colOff>0</xdr:colOff>
                    <xdr:row>450</xdr:row>
                    <xdr:rowOff>0</xdr:rowOff>
                  </from>
                  <to>
                    <xdr:col>58</xdr:col>
                    <xdr:colOff>0</xdr:colOff>
                    <xdr:row>458</xdr:row>
                    <xdr:rowOff>0</xdr:rowOff>
                  </to>
                </anchor>
              </controlPr>
            </control>
          </mc:Choice>
        </mc:AlternateContent>
        <mc:AlternateContent xmlns:mc="http://schemas.openxmlformats.org/markup-compatibility/2006">
          <mc:Choice Requires="x14">
            <control shapeId="297274" r:id="rId284" name="グループ K310">
              <controlPr defaultSize="0" autoFill="0" autoPict="0">
                <anchor moveWithCells="1">
                  <from>
                    <xdr:col>9</xdr:col>
                    <xdr:colOff>0</xdr:colOff>
                    <xdr:row>468</xdr:row>
                    <xdr:rowOff>0</xdr:rowOff>
                  </from>
                  <to>
                    <xdr:col>21</xdr:col>
                    <xdr:colOff>0</xdr:colOff>
                    <xdr:row>472</xdr:row>
                    <xdr:rowOff>0</xdr:rowOff>
                  </to>
                </anchor>
              </controlPr>
            </control>
          </mc:Choice>
        </mc:AlternateContent>
        <mc:AlternateContent xmlns:mc="http://schemas.openxmlformats.org/markup-compatibility/2006">
          <mc:Choice Requires="x14">
            <control shapeId="297275" r:id="rId285" name="グループ K320">
              <controlPr defaultSize="0" autoFill="0" autoPict="0">
                <anchor moveWithCells="1">
                  <from>
                    <xdr:col>21</xdr:col>
                    <xdr:colOff>0</xdr:colOff>
                    <xdr:row>468</xdr:row>
                    <xdr:rowOff>0</xdr:rowOff>
                  </from>
                  <to>
                    <xdr:col>34</xdr:col>
                    <xdr:colOff>0</xdr:colOff>
                    <xdr:row>472</xdr:row>
                    <xdr:rowOff>0</xdr:rowOff>
                  </to>
                </anchor>
              </controlPr>
            </control>
          </mc:Choice>
        </mc:AlternateContent>
        <mc:AlternateContent xmlns:mc="http://schemas.openxmlformats.org/markup-compatibility/2006">
          <mc:Choice Requires="x14">
            <control shapeId="297276" r:id="rId286" name="グループ K330">
              <controlPr defaultSize="0" autoFill="0" autoPict="0">
                <anchor moveWithCells="1">
                  <from>
                    <xdr:col>34</xdr:col>
                    <xdr:colOff>0</xdr:colOff>
                    <xdr:row>468</xdr:row>
                    <xdr:rowOff>0</xdr:rowOff>
                  </from>
                  <to>
                    <xdr:col>46</xdr:col>
                    <xdr:colOff>0</xdr:colOff>
                    <xdr:row>472</xdr:row>
                    <xdr:rowOff>0</xdr:rowOff>
                  </to>
                </anchor>
              </controlPr>
            </control>
          </mc:Choice>
        </mc:AlternateContent>
        <mc:AlternateContent xmlns:mc="http://schemas.openxmlformats.org/markup-compatibility/2006">
          <mc:Choice Requires="x14">
            <control shapeId="297277" r:id="rId287" name="グループ K1310">
              <controlPr defaultSize="0" autoFill="0" autoPict="0">
                <anchor moveWithCells="1">
                  <from>
                    <xdr:col>9</xdr:col>
                    <xdr:colOff>0</xdr:colOff>
                    <xdr:row>472</xdr:row>
                    <xdr:rowOff>0</xdr:rowOff>
                  </from>
                  <to>
                    <xdr:col>21</xdr:col>
                    <xdr:colOff>0</xdr:colOff>
                    <xdr:row>476</xdr:row>
                    <xdr:rowOff>0</xdr:rowOff>
                  </to>
                </anchor>
              </controlPr>
            </control>
          </mc:Choice>
        </mc:AlternateContent>
        <mc:AlternateContent xmlns:mc="http://schemas.openxmlformats.org/markup-compatibility/2006">
          <mc:Choice Requires="x14">
            <control shapeId="297278" r:id="rId288" name="グループ K1320">
              <controlPr defaultSize="0" autoFill="0" autoPict="0">
                <anchor moveWithCells="1">
                  <from>
                    <xdr:col>21</xdr:col>
                    <xdr:colOff>0</xdr:colOff>
                    <xdr:row>472</xdr:row>
                    <xdr:rowOff>0</xdr:rowOff>
                  </from>
                  <to>
                    <xdr:col>34</xdr:col>
                    <xdr:colOff>0</xdr:colOff>
                    <xdr:row>476</xdr:row>
                    <xdr:rowOff>0</xdr:rowOff>
                  </to>
                </anchor>
              </controlPr>
            </control>
          </mc:Choice>
        </mc:AlternateContent>
        <mc:AlternateContent xmlns:mc="http://schemas.openxmlformats.org/markup-compatibility/2006">
          <mc:Choice Requires="x14">
            <control shapeId="297279" r:id="rId289" name="グループ K1330">
              <controlPr defaultSize="0" autoFill="0" autoPict="0">
                <anchor moveWithCells="1">
                  <from>
                    <xdr:col>34</xdr:col>
                    <xdr:colOff>0</xdr:colOff>
                    <xdr:row>472</xdr:row>
                    <xdr:rowOff>0</xdr:rowOff>
                  </from>
                  <to>
                    <xdr:col>46</xdr:col>
                    <xdr:colOff>0</xdr:colOff>
                    <xdr:row>476</xdr:row>
                    <xdr:rowOff>0</xdr:rowOff>
                  </to>
                </anchor>
              </controlPr>
            </control>
          </mc:Choice>
        </mc:AlternateContent>
        <mc:AlternateContent xmlns:mc="http://schemas.openxmlformats.org/markup-compatibility/2006">
          <mc:Choice Requires="x14">
            <control shapeId="297280" r:id="rId290" name="グループ K340">
              <controlPr defaultSize="0" autoFill="0" autoPict="0">
                <anchor moveWithCells="1">
                  <from>
                    <xdr:col>46</xdr:col>
                    <xdr:colOff>0</xdr:colOff>
                    <xdr:row>468</xdr:row>
                    <xdr:rowOff>0</xdr:rowOff>
                  </from>
                  <to>
                    <xdr:col>58</xdr:col>
                    <xdr:colOff>0</xdr:colOff>
                    <xdr:row>476</xdr:row>
                    <xdr:rowOff>0</xdr:rowOff>
                  </to>
                </anchor>
              </controlPr>
            </control>
          </mc:Choice>
        </mc:AlternateContent>
        <mc:AlternateContent xmlns:mc="http://schemas.openxmlformats.org/markup-compatibility/2006">
          <mc:Choice Requires="x14">
            <control shapeId="297281" r:id="rId291" name="グループ K4110">
              <controlPr defaultSize="0" autoFill="0" autoPict="0">
                <anchor moveWithCells="1">
                  <from>
                    <xdr:col>9</xdr:col>
                    <xdr:colOff>0</xdr:colOff>
                    <xdr:row>478</xdr:row>
                    <xdr:rowOff>0</xdr:rowOff>
                  </from>
                  <to>
                    <xdr:col>21</xdr:col>
                    <xdr:colOff>0</xdr:colOff>
                    <xdr:row>482</xdr:row>
                    <xdr:rowOff>0</xdr:rowOff>
                  </to>
                </anchor>
              </controlPr>
            </control>
          </mc:Choice>
        </mc:AlternateContent>
        <mc:AlternateContent xmlns:mc="http://schemas.openxmlformats.org/markup-compatibility/2006">
          <mc:Choice Requires="x14">
            <control shapeId="297282" r:id="rId292" name="グループ K4120">
              <controlPr defaultSize="0" autoFill="0" autoPict="0">
                <anchor moveWithCells="1">
                  <from>
                    <xdr:col>21</xdr:col>
                    <xdr:colOff>0</xdr:colOff>
                    <xdr:row>478</xdr:row>
                    <xdr:rowOff>0</xdr:rowOff>
                  </from>
                  <to>
                    <xdr:col>34</xdr:col>
                    <xdr:colOff>0</xdr:colOff>
                    <xdr:row>482</xdr:row>
                    <xdr:rowOff>0</xdr:rowOff>
                  </to>
                </anchor>
              </controlPr>
            </control>
          </mc:Choice>
        </mc:AlternateContent>
        <mc:AlternateContent xmlns:mc="http://schemas.openxmlformats.org/markup-compatibility/2006">
          <mc:Choice Requires="x14">
            <control shapeId="297283" r:id="rId293" name="グループ K4130">
              <controlPr defaultSize="0" autoFill="0" autoPict="0">
                <anchor moveWithCells="1">
                  <from>
                    <xdr:col>34</xdr:col>
                    <xdr:colOff>0</xdr:colOff>
                    <xdr:row>478</xdr:row>
                    <xdr:rowOff>0</xdr:rowOff>
                  </from>
                  <to>
                    <xdr:col>46</xdr:col>
                    <xdr:colOff>0</xdr:colOff>
                    <xdr:row>482</xdr:row>
                    <xdr:rowOff>0</xdr:rowOff>
                  </to>
                </anchor>
              </controlPr>
            </control>
          </mc:Choice>
        </mc:AlternateContent>
        <mc:AlternateContent xmlns:mc="http://schemas.openxmlformats.org/markup-compatibility/2006">
          <mc:Choice Requires="x14">
            <control shapeId="297284" r:id="rId294" name="グループ K14110">
              <controlPr defaultSize="0" autoFill="0" autoPict="0">
                <anchor moveWithCells="1">
                  <from>
                    <xdr:col>9</xdr:col>
                    <xdr:colOff>0</xdr:colOff>
                    <xdr:row>482</xdr:row>
                    <xdr:rowOff>0</xdr:rowOff>
                  </from>
                  <to>
                    <xdr:col>21</xdr:col>
                    <xdr:colOff>0</xdr:colOff>
                    <xdr:row>486</xdr:row>
                    <xdr:rowOff>0</xdr:rowOff>
                  </to>
                </anchor>
              </controlPr>
            </control>
          </mc:Choice>
        </mc:AlternateContent>
        <mc:AlternateContent xmlns:mc="http://schemas.openxmlformats.org/markup-compatibility/2006">
          <mc:Choice Requires="x14">
            <control shapeId="297285" r:id="rId295" name="Group Box 325">
              <controlPr defaultSize="0" autoFill="0" autoPict="0">
                <anchor moveWithCells="1">
                  <from>
                    <xdr:col>21</xdr:col>
                    <xdr:colOff>0</xdr:colOff>
                    <xdr:row>482</xdr:row>
                    <xdr:rowOff>0</xdr:rowOff>
                  </from>
                  <to>
                    <xdr:col>34</xdr:col>
                    <xdr:colOff>0</xdr:colOff>
                    <xdr:row>486</xdr:row>
                    <xdr:rowOff>0</xdr:rowOff>
                  </to>
                </anchor>
              </controlPr>
            </control>
          </mc:Choice>
        </mc:AlternateContent>
        <mc:AlternateContent xmlns:mc="http://schemas.openxmlformats.org/markup-compatibility/2006">
          <mc:Choice Requires="x14">
            <control shapeId="297287" r:id="rId296" name="グループ K4140">
              <controlPr defaultSize="0" autoFill="0" autoPict="0">
                <anchor moveWithCells="1">
                  <from>
                    <xdr:col>46</xdr:col>
                    <xdr:colOff>0</xdr:colOff>
                    <xdr:row>478</xdr:row>
                    <xdr:rowOff>0</xdr:rowOff>
                  </from>
                  <to>
                    <xdr:col>58</xdr:col>
                    <xdr:colOff>0</xdr:colOff>
                    <xdr:row>486</xdr:row>
                    <xdr:rowOff>0</xdr:rowOff>
                  </to>
                </anchor>
              </controlPr>
            </control>
          </mc:Choice>
        </mc:AlternateContent>
        <mc:AlternateContent xmlns:mc="http://schemas.openxmlformats.org/markup-compatibility/2006">
          <mc:Choice Requires="x14">
            <control shapeId="297288" r:id="rId297" name="グループ K4210">
              <controlPr defaultSize="0" autoFill="0" autoPict="0">
                <anchor moveWithCells="1">
                  <from>
                    <xdr:col>9</xdr:col>
                    <xdr:colOff>0</xdr:colOff>
                    <xdr:row>487</xdr:row>
                    <xdr:rowOff>0</xdr:rowOff>
                  </from>
                  <to>
                    <xdr:col>21</xdr:col>
                    <xdr:colOff>0</xdr:colOff>
                    <xdr:row>491</xdr:row>
                    <xdr:rowOff>0</xdr:rowOff>
                  </to>
                </anchor>
              </controlPr>
            </control>
          </mc:Choice>
        </mc:AlternateContent>
        <mc:AlternateContent xmlns:mc="http://schemas.openxmlformats.org/markup-compatibility/2006">
          <mc:Choice Requires="x14">
            <control shapeId="297290" r:id="rId298" name="グループ K4230">
              <controlPr defaultSize="0" autoFill="0" autoPict="0">
                <anchor moveWithCells="1">
                  <from>
                    <xdr:col>34</xdr:col>
                    <xdr:colOff>0</xdr:colOff>
                    <xdr:row>487</xdr:row>
                    <xdr:rowOff>0</xdr:rowOff>
                  </from>
                  <to>
                    <xdr:col>46</xdr:col>
                    <xdr:colOff>0</xdr:colOff>
                    <xdr:row>491</xdr:row>
                    <xdr:rowOff>0</xdr:rowOff>
                  </to>
                </anchor>
              </controlPr>
            </control>
          </mc:Choice>
        </mc:AlternateContent>
        <mc:AlternateContent xmlns:mc="http://schemas.openxmlformats.org/markup-compatibility/2006">
          <mc:Choice Requires="x14">
            <control shapeId="297291" r:id="rId299" name="グループ K14210">
              <controlPr defaultSize="0" autoFill="0" autoPict="0">
                <anchor moveWithCells="1">
                  <from>
                    <xdr:col>9</xdr:col>
                    <xdr:colOff>0</xdr:colOff>
                    <xdr:row>491</xdr:row>
                    <xdr:rowOff>0</xdr:rowOff>
                  </from>
                  <to>
                    <xdr:col>21</xdr:col>
                    <xdr:colOff>0</xdr:colOff>
                    <xdr:row>495</xdr:row>
                    <xdr:rowOff>0</xdr:rowOff>
                  </to>
                </anchor>
              </controlPr>
            </control>
          </mc:Choice>
        </mc:AlternateContent>
        <mc:AlternateContent xmlns:mc="http://schemas.openxmlformats.org/markup-compatibility/2006">
          <mc:Choice Requires="x14">
            <control shapeId="297292" r:id="rId300" name="グループ K14220">
              <controlPr defaultSize="0" autoFill="0" autoPict="0">
                <anchor moveWithCells="1">
                  <from>
                    <xdr:col>21</xdr:col>
                    <xdr:colOff>0</xdr:colOff>
                    <xdr:row>491</xdr:row>
                    <xdr:rowOff>0</xdr:rowOff>
                  </from>
                  <to>
                    <xdr:col>34</xdr:col>
                    <xdr:colOff>0</xdr:colOff>
                    <xdr:row>495</xdr:row>
                    <xdr:rowOff>0</xdr:rowOff>
                  </to>
                </anchor>
              </controlPr>
            </control>
          </mc:Choice>
        </mc:AlternateContent>
        <mc:AlternateContent xmlns:mc="http://schemas.openxmlformats.org/markup-compatibility/2006">
          <mc:Choice Requires="x14">
            <control shapeId="297293" r:id="rId301" name="グループ K14230">
              <controlPr defaultSize="0" autoFill="0" autoPict="0">
                <anchor moveWithCells="1">
                  <from>
                    <xdr:col>34</xdr:col>
                    <xdr:colOff>0</xdr:colOff>
                    <xdr:row>491</xdr:row>
                    <xdr:rowOff>0</xdr:rowOff>
                  </from>
                  <to>
                    <xdr:col>46</xdr:col>
                    <xdr:colOff>0</xdr:colOff>
                    <xdr:row>495</xdr:row>
                    <xdr:rowOff>0</xdr:rowOff>
                  </to>
                </anchor>
              </controlPr>
            </control>
          </mc:Choice>
        </mc:AlternateContent>
        <mc:AlternateContent xmlns:mc="http://schemas.openxmlformats.org/markup-compatibility/2006">
          <mc:Choice Requires="x14">
            <control shapeId="297294" r:id="rId302" name="グループ K4240">
              <controlPr defaultSize="0" autoFill="0" autoPict="0">
                <anchor moveWithCells="1">
                  <from>
                    <xdr:col>46</xdr:col>
                    <xdr:colOff>0</xdr:colOff>
                    <xdr:row>487</xdr:row>
                    <xdr:rowOff>0</xdr:rowOff>
                  </from>
                  <to>
                    <xdr:col>58</xdr:col>
                    <xdr:colOff>0</xdr:colOff>
                    <xdr:row>495</xdr:row>
                    <xdr:rowOff>0</xdr:rowOff>
                  </to>
                </anchor>
              </controlPr>
            </control>
          </mc:Choice>
        </mc:AlternateContent>
        <mc:AlternateContent xmlns:mc="http://schemas.openxmlformats.org/markup-compatibility/2006">
          <mc:Choice Requires="x14">
            <control shapeId="297295" r:id="rId303" name="グループ K4310">
              <controlPr defaultSize="0" autoFill="0" autoPict="0">
                <anchor moveWithCells="1">
                  <from>
                    <xdr:col>9</xdr:col>
                    <xdr:colOff>0</xdr:colOff>
                    <xdr:row>512</xdr:row>
                    <xdr:rowOff>0</xdr:rowOff>
                  </from>
                  <to>
                    <xdr:col>21</xdr:col>
                    <xdr:colOff>0</xdr:colOff>
                    <xdr:row>516</xdr:row>
                    <xdr:rowOff>0</xdr:rowOff>
                  </to>
                </anchor>
              </controlPr>
            </control>
          </mc:Choice>
        </mc:AlternateContent>
        <mc:AlternateContent xmlns:mc="http://schemas.openxmlformats.org/markup-compatibility/2006">
          <mc:Choice Requires="x14">
            <control shapeId="297296" r:id="rId304" name="グループ K4320">
              <controlPr defaultSize="0" autoFill="0" autoPict="0">
                <anchor moveWithCells="1">
                  <from>
                    <xdr:col>21</xdr:col>
                    <xdr:colOff>0</xdr:colOff>
                    <xdr:row>512</xdr:row>
                    <xdr:rowOff>0</xdr:rowOff>
                  </from>
                  <to>
                    <xdr:col>34</xdr:col>
                    <xdr:colOff>0</xdr:colOff>
                    <xdr:row>516</xdr:row>
                    <xdr:rowOff>0</xdr:rowOff>
                  </to>
                </anchor>
              </controlPr>
            </control>
          </mc:Choice>
        </mc:AlternateContent>
        <mc:AlternateContent xmlns:mc="http://schemas.openxmlformats.org/markup-compatibility/2006">
          <mc:Choice Requires="x14">
            <control shapeId="297297" r:id="rId305" name="グループ K4330">
              <controlPr defaultSize="0" autoFill="0" autoPict="0">
                <anchor moveWithCells="1">
                  <from>
                    <xdr:col>34</xdr:col>
                    <xdr:colOff>0</xdr:colOff>
                    <xdr:row>512</xdr:row>
                    <xdr:rowOff>0</xdr:rowOff>
                  </from>
                  <to>
                    <xdr:col>46</xdr:col>
                    <xdr:colOff>0</xdr:colOff>
                    <xdr:row>516</xdr:row>
                    <xdr:rowOff>0</xdr:rowOff>
                  </to>
                </anchor>
              </controlPr>
            </control>
          </mc:Choice>
        </mc:AlternateContent>
        <mc:AlternateContent xmlns:mc="http://schemas.openxmlformats.org/markup-compatibility/2006">
          <mc:Choice Requires="x14">
            <control shapeId="297298" r:id="rId306" name="グループ K14310">
              <controlPr defaultSize="0" autoFill="0" autoPict="0">
                <anchor moveWithCells="1">
                  <from>
                    <xdr:col>9</xdr:col>
                    <xdr:colOff>0</xdr:colOff>
                    <xdr:row>516</xdr:row>
                    <xdr:rowOff>0</xdr:rowOff>
                  </from>
                  <to>
                    <xdr:col>21</xdr:col>
                    <xdr:colOff>0</xdr:colOff>
                    <xdr:row>520</xdr:row>
                    <xdr:rowOff>0</xdr:rowOff>
                  </to>
                </anchor>
              </controlPr>
            </control>
          </mc:Choice>
        </mc:AlternateContent>
        <mc:AlternateContent xmlns:mc="http://schemas.openxmlformats.org/markup-compatibility/2006">
          <mc:Choice Requires="x14">
            <control shapeId="297299" r:id="rId307" name="グループ K14320">
              <controlPr defaultSize="0" autoFill="0" autoPict="0">
                <anchor moveWithCells="1">
                  <from>
                    <xdr:col>21</xdr:col>
                    <xdr:colOff>0</xdr:colOff>
                    <xdr:row>516</xdr:row>
                    <xdr:rowOff>0</xdr:rowOff>
                  </from>
                  <to>
                    <xdr:col>34</xdr:col>
                    <xdr:colOff>0</xdr:colOff>
                    <xdr:row>520</xdr:row>
                    <xdr:rowOff>0</xdr:rowOff>
                  </to>
                </anchor>
              </controlPr>
            </control>
          </mc:Choice>
        </mc:AlternateContent>
        <mc:AlternateContent xmlns:mc="http://schemas.openxmlformats.org/markup-compatibility/2006">
          <mc:Choice Requires="x14">
            <control shapeId="297300" r:id="rId308" name="グループ K14330">
              <controlPr defaultSize="0" autoFill="0" autoPict="0">
                <anchor moveWithCells="1">
                  <from>
                    <xdr:col>34</xdr:col>
                    <xdr:colOff>0</xdr:colOff>
                    <xdr:row>516</xdr:row>
                    <xdr:rowOff>0</xdr:rowOff>
                  </from>
                  <to>
                    <xdr:col>46</xdr:col>
                    <xdr:colOff>0</xdr:colOff>
                    <xdr:row>520</xdr:row>
                    <xdr:rowOff>0</xdr:rowOff>
                  </to>
                </anchor>
              </controlPr>
            </control>
          </mc:Choice>
        </mc:AlternateContent>
        <mc:AlternateContent xmlns:mc="http://schemas.openxmlformats.org/markup-compatibility/2006">
          <mc:Choice Requires="x14">
            <control shapeId="297301" r:id="rId309" name="グループ K4340">
              <controlPr defaultSize="0" autoFill="0" autoPict="0">
                <anchor moveWithCells="1">
                  <from>
                    <xdr:col>46</xdr:col>
                    <xdr:colOff>0</xdr:colOff>
                    <xdr:row>512</xdr:row>
                    <xdr:rowOff>0</xdr:rowOff>
                  </from>
                  <to>
                    <xdr:col>58</xdr:col>
                    <xdr:colOff>0</xdr:colOff>
                    <xdr:row>520</xdr:row>
                    <xdr:rowOff>0</xdr:rowOff>
                  </to>
                </anchor>
              </controlPr>
            </control>
          </mc:Choice>
        </mc:AlternateContent>
        <mc:AlternateContent xmlns:mc="http://schemas.openxmlformats.org/markup-compatibility/2006">
          <mc:Choice Requires="x14">
            <control shapeId="297302" r:id="rId310" name="グループ K5120">
              <controlPr defaultSize="0" autoFill="0" autoPict="0">
                <anchor moveWithCells="1">
                  <from>
                    <xdr:col>21</xdr:col>
                    <xdr:colOff>0</xdr:colOff>
                    <xdr:row>529</xdr:row>
                    <xdr:rowOff>0</xdr:rowOff>
                  </from>
                  <to>
                    <xdr:col>34</xdr:col>
                    <xdr:colOff>0</xdr:colOff>
                    <xdr:row>533</xdr:row>
                    <xdr:rowOff>0</xdr:rowOff>
                  </to>
                </anchor>
              </controlPr>
            </control>
          </mc:Choice>
        </mc:AlternateContent>
        <mc:AlternateContent xmlns:mc="http://schemas.openxmlformats.org/markup-compatibility/2006">
          <mc:Choice Requires="x14">
            <control shapeId="297303" r:id="rId311" name="グループ K5130">
              <controlPr defaultSize="0" autoFill="0" autoPict="0">
                <anchor moveWithCells="1">
                  <from>
                    <xdr:col>34</xdr:col>
                    <xdr:colOff>0</xdr:colOff>
                    <xdr:row>529</xdr:row>
                    <xdr:rowOff>0</xdr:rowOff>
                  </from>
                  <to>
                    <xdr:col>46</xdr:col>
                    <xdr:colOff>0</xdr:colOff>
                    <xdr:row>533</xdr:row>
                    <xdr:rowOff>0</xdr:rowOff>
                  </to>
                </anchor>
              </controlPr>
            </control>
          </mc:Choice>
        </mc:AlternateContent>
        <mc:AlternateContent xmlns:mc="http://schemas.openxmlformats.org/markup-compatibility/2006">
          <mc:Choice Requires="x14">
            <control shapeId="297304" r:id="rId312" name="グループ K15120">
              <controlPr defaultSize="0" autoFill="0" autoPict="0">
                <anchor moveWithCells="1">
                  <from>
                    <xdr:col>21</xdr:col>
                    <xdr:colOff>0</xdr:colOff>
                    <xdr:row>533</xdr:row>
                    <xdr:rowOff>0</xdr:rowOff>
                  </from>
                  <to>
                    <xdr:col>34</xdr:col>
                    <xdr:colOff>0</xdr:colOff>
                    <xdr:row>537</xdr:row>
                    <xdr:rowOff>0</xdr:rowOff>
                  </to>
                </anchor>
              </controlPr>
            </control>
          </mc:Choice>
        </mc:AlternateContent>
        <mc:AlternateContent xmlns:mc="http://schemas.openxmlformats.org/markup-compatibility/2006">
          <mc:Choice Requires="x14">
            <control shapeId="297305" r:id="rId313" name="グループ K15130">
              <controlPr defaultSize="0" autoFill="0" autoPict="0">
                <anchor moveWithCells="1">
                  <from>
                    <xdr:col>34</xdr:col>
                    <xdr:colOff>0</xdr:colOff>
                    <xdr:row>533</xdr:row>
                    <xdr:rowOff>0</xdr:rowOff>
                  </from>
                  <to>
                    <xdr:col>46</xdr:col>
                    <xdr:colOff>0</xdr:colOff>
                    <xdr:row>537</xdr:row>
                    <xdr:rowOff>0</xdr:rowOff>
                  </to>
                </anchor>
              </controlPr>
            </control>
          </mc:Choice>
        </mc:AlternateContent>
        <mc:AlternateContent xmlns:mc="http://schemas.openxmlformats.org/markup-compatibility/2006">
          <mc:Choice Requires="x14">
            <control shapeId="297306" r:id="rId314" name="グループ K5140">
              <controlPr defaultSize="0" autoFill="0" autoPict="0">
                <anchor moveWithCells="1">
                  <from>
                    <xdr:col>46</xdr:col>
                    <xdr:colOff>0</xdr:colOff>
                    <xdr:row>529</xdr:row>
                    <xdr:rowOff>0</xdr:rowOff>
                  </from>
                  <to>
                    <xdr:col>58</xdr:col>
                    <xdr:colOff>0</xdr:colOff>
                    <xdr:row>537</xdr:row>
                    <xdr:rowOff>0</xdr:rowOff>
                  </to>
                </anchor>
              </controlPr>
            </control>
          </mc:Choice>
        </mc:AlternateContent>
        <mc:AlternateContent xmlns:mc="http://schemas.openxmlformats.org/markup-compatibility/2006">
          <mc:Choice Requires="x14">
            <control shapeId="297307" r:id="rId315" name="グループ K5210">
              <controlPr defaultSize="0" autoFill="0" autoPict="0">
                <anchor moveWithCells="1">
                  <from>
                    <xdr:col>9</xdr:col>
                    <xdr:colOff>0</xdr:colOff>
                    <xdr:row>538</xdr:row>
                    <xdr:rowOff>0</xdr:rowOff>
                  </from>
                  <to>
                    <xdr:col>21</xdr:col>
                    <xdr:colOff>0</xdr:colOff>
                    <xdr:row>542</xdr:row>
                    <xdr:rowOff>0</xdr:rowOff>
                  </to>
                </anchor>
              </controlPr>
            </control>
          </mc:Choice>
        </mc:AlternateContent>
        <mc:AlternateContent xmlns:mc="http://schemas.openxmlformats.org/markup-compatibility/2006">
          <mc:Choice Requires="x14">
            <control shapeId="297308" r:id="rId316" name="グループ K5220">
              <controlPr defaultSize="0" autoFill="0" autoPict="0">
                <anchor moveWithCells="1">
                  <from>
                    <xdr:col>21</xdr:col>
                    <xdr:colOff>0</xdr:colOff>
                    <xdr:row>538</xdr:row>
                    <xdr:rowOff>0</xdr:rowOff>
                  </from>
                  <to>
                    <xdr:col>34</xdr:col>
                    <xdr:colOff>0</xdr:colOff>
                    <xdr:row>542</xdr:row>
                    <xdr:rowOff>0</xdr:rowOff>
                  </to>
                </anchor>
              </controlPr>
            </control>
          </mc:Choice>
        </mc:AlternateContent>
        <mc:AlternateContent xmlns:mc="http://schemas.openxmlformats.org/markup-compatibility/2006">
          <mc:Choice Requires="x14">
            <control shapeId="297309" r:id="rId317" name="グループ K5230">
              <controlPr defaultSize="0" autoFill="0" autoPict="0">
                <anchor moveWithCells="1">
                  <from>
                    <xdr:col>34</xdr:col>
                    <xdr:colOff>0</xdr:colOff>
                    <xdr:row>538</xdr:row>
                    <xdr:rowOff>0</xdr:rowOff>
                  </from>
                  <to>
                    <xdr:col>46</xdr:col>
                    <xdr:colOff>0</xdr:colOff>
                    <xdr:row>542</xdr:row>
                    <xdr:rowOff>0</xdr:rowOff>
                  </to>
                </anchor>
              </controlPr>
            </control>
          </mc:Choice>
        </mc:AlternateContent>
        <mc:AlternateContent xmlns:mc="http://schemas.openxmlformats.org/markup-compatibility/2006">
          <mc:Choice Requires="x14">
            <control shapeId="297310" r:id="rId318" name="グループ K15210">
              <controlPr defaultSize="0" autoFill="0" autoPict="0">
                <anchor moveWithCells="1">
                  <from>
                    <xdr:col>9</xdr:col>
                    <xdr:colOff>0</xdr:colOff>
                    <xdr:row>542</xdr:row>
                    <xdr:rowOff>0</xdr:rowOff>
                  </from>
                  <to>
                    <xdr:col>21</xdr:col>
                    <xdr:colOff>0</xdr:colOff>
                    <xdr:row>546</xdr:row>
                    <xdr:rowOff>0</xdr:rowOff>
                  </to>
                </anchor>
              </controlPr>
            </control>
          </mc:Choice>
        </mc:AlternateContent>
        <mc:AlternateContent xmlns:mc="http://schemas.openxmlformats.org/markup-compatibility/2006">
          <mc:Choice Requires="x14">
            <control shapeId="297311" r:id="rId319" name="グループ K15220">
              <controlPr defaultSize="0" autoFill="0" autoPict="0">
                <anchor moveWithCells="1">
                  <from>
                    <xdr:col>21</xdr:col>
                    <xdr:colOff>0</xdr:colOff>
                    <xdr:row>542</xdr:row>
                    <xdr:rowOff>0</xdr:rowOff>
                  </from>
                  <to>
                    <xdr:col>34</xdr:col>
                    <xdr:colOff>0</xdr:colOff>
                    <xdr:row>546</xdr:row>
                    <xdr:rowOff>0</xdr:rowOff>
                  </to>
                </anchor>
              </controlPr>
            </control>
          </mc:Choice>
        </mc:AlternateContent>
        <mc:AlternateContent xmlns:mc="http://schemas.openxmlformats.org/markup-compatibility/2006">
          <mc:Choice Requires="x14">
            <control shapeId="297312" r:id="rId320" name="グループ K15230">
              <controlPr defaultSize="0" autoFill="0" autoPict="0">
                <anchor moveWithCells="1">
                  <from>
                    <xdr:col>34</xdr:col>
                    <xdr:colOff>0</xdr:colOff>
                    <xdr:row>542</xdr:row>
                    <xdr:rowOff>0</xdr:rowOff>
                  </from>
                  <to>
                    <xdr:col>46</xdr:col>
                    <xdr:colOff>0</xdr:colOff>
                    <xdr:row>546</xdr:row>
                    <xdr:rowOff>0</xdr:rowOff>
                  </to>
                </anchor>
              </controlPr>
            </control>
          </mc:Choice>
        </mc:AlternateContent>
        <mc:AlternateContent xmlns:mc="http://schemas.openxmlformats.org/markup-compatibility/2006">
          <mc:Choice Requires="x14">
            <control shapeId="297313" r:id="rId321" name="グループ K5240">
              <controlPr defaultSize="0" autoFill="0" autoPict="0">
                <anchor moveWithCells="1">
                  <from>
                    <xdr:col>46</xdr:col>
                    <xdr:colOff>0</xdr:colOff>
                    <xdr:row>538</xdr:row>
                    <xdr:rowOff>0</xdr:rowOff>
                  </from>
                  <to>
                    <xdr:col>58</xdr:col>
                    <xdr:colOff>0</xdr:colOff>
                    <xdr:row>546</xdr:row>
                    <xdr:rowOff>0</xdr:rowOff>
                  </to>
                </anchor>
              </controlPr>
            </control>
          </mc:Choice>
        </mc:AlternateContent>
        <mc:AlternateContent xmlns:mc="http://schemas.openxmlformats.org/markup-compatibility/2006">
          <mc:Choice Requires="x14">
            <control shapeId="297314" r:id="rId322" name="グループ K6110">
              <controlPr defaultSize="0" autoFill="0" autoPict="0">
                <anchor moveWithCells="1">
                  <from>
                    <xdr:col>9</xdr:col>
                    <xdr:colOff>0</xdr:colOff>
                    <xdr:row>548</xdr:row>
                    <xdr:rowOff>0</xdr:rowOff>
                  </from>
                  <to>
                    <xdr:col>21</xdr:col>
                    <xdr:colOff>0</xdr:colOff>
                    <xdr:row>552</xdr:row>
                    <xdr:rowOff>0</xdr:rowOff>
                  </to>
                </anchor>
              </controlPr>
            </control>
          </mc:Choice>
        </mc:AlternateContent>
        <mc:AlternateContent xmlns:mc="http://schemas.openxmlformats.org/markup-compatibility/2006">
          <mc:Choice Requires="x14">
            <control shapeId="297315" r:id="rId323" name="グループ K6120">
              <controlPr defaultSize="0" autoFill="0" autoPict="0">
                <anchor moveWithCells="1">
                  <from>
                    <xdr:col>21</xdr:col>
                    <xdr:colOff>0</xdr:colOff>
                    <xdr:row>548</xdr:row>
                    <xdr:rowOff>0</xdr:rowOff>
                  </from>
                  <to>
                    <xdr:col>34</xdr:col>
                    <xdr:colOff>0</xdr:colOff>
                    <xdr:row>552</xdr:row>
                    <xdr:rowOff>0</xdr:rowOff>
                  </to>
                </anchor>
              </controlPr>
            </control>
          </mc:Choice>
        </mc:AlternateContent>
        <mc:AlternateContent xmlns:mc="http://schemas.openxmlformats.org/markup-compatibility/2006">
          <mc:Choice Requires="x14">
            <control shapeId="297316" r:id="rId324" name="グループ K6130">
              <controlPr defaultSize="0" autoFill="0" autoPict="0">
                <anchor moveWithCells="1">
                  <from>
                    <xdr:col>34</xdr:col>
                    <xdr:colOff>0</xdr:colOff>
                    <xdr:row>548</xdr:row>
                    <xdr:rowOff>0</xdr:rowOff>
                  </from>
                  <to>
                    <xdr:col>46</xdr:col>
                    <xdr:colOff>0</xdr:colOff>
                    <xdr:row>552</xdr:row>
                    <xdr:rowOff>0</xdr:rowOff>
                  </to>
                </anchor>
              </controlPr>
            </control>
          </mc:Choice>
        </mc:AlternateContent>
        <mc:AlternateContent xmlns:mc="http://schemas.openxmlformats.org/markup-compatibility/2006">
          <mc:Choice Requires="x14">
            <control shapeId="297317" r:id="rId325" name="グループ K16110">
              <controlPr defaultSize="0" autoFill="0" autoPict="0">
                <anchor moveWithCells="1">
                  <from>
                    <xdr:col>9</xdr:col>
                    <xdr:colOff>0</xdr:colOff>
                    <xdr:row>552</xdr:row>
                    <xdr:rowOff>0</xdr:rowOff>
                  </from>
                  <to>
                    <xdr:col>21</xdr:col>
                    <xdr:colOff>0</xdr:colOff>
                    <xdr:row>556</xdr:row>
                    <xdr:rowOff>0</xdr:rowOff>
                  </to>
                </anchor>
              </controlPr>
            </control>
          </mc:Choice>
        </mc:AlternateContent>
        <mc:AlternateContent xmlns:mc="http://schemas.openxmlformats.org/markup-compatibility/2006">
          <mc:Choice Requires="x14">
            <control shapeId="297318" r:id="rId326" name="グループ K16120">
              <controlPr defaultSize="0" autoFill="0" autoPict="0">
                <anchor moveWithCells="1">
                  <from>
                    <xdr:col>21</xdr:col>
                    <xdr:colOff>0</xdr:colOff>
                    <xdr:row>552</xdr:row>
                    <xdr:rowOff>0</xdr:rowOff>
                  </from>
                  <to>
                    <xdr:col>34</xdr:col>
                    <xdr:colOff>0</xdr:colOff>
                    <xdr:row>556</xdr:row>
                    <xdr:rowOff>0</xdr:rowOff>
                  </to>
                </anchor>
              </controlPr>
            </control>
          </mc:Choice>
        </mc:AlternateContent>
        <mc:AlternateContent xmlns:mc="http://schemas.openxmlformats.org/markup-compatibility/2006">
          <mc:Choice Requires="x14">
            <control shapeId="297319" r:id="rId327" name="グループ K16130">
              <controlPr defaultSize="0" autoFill="0" autoPict="0">
                <anchor moveWithCells="1">
                  <from>
                    <xdr:col>34</xdr:col>
                    <xdr:colOff>0</xdr:colOff>
                    <xdr:row>552</xdr:row>
                    <xdr:rowOff>0</xdr:rowOff>
                  </from>
                  <to>
                    <xdr:col>46</xdr:col>
                    <xdr:colOff>0</xdr:colOff>
                    <xdr:row>556</xdr:row>
                    <xdr:rowOff>0</xdr:rowOff>
                  </to>
                </anchor>
              </controlPr>
            </control>
          </mc:Choice>
        </mc:AlternateContent>
        <mc:AlternateContent xmlns:mc="http://schemas.openxmlformats.org/markup-compatibility/2006">
          <mc:Choice Requires="x14">
            <control shapeId="297320" r:id="rId328" name="グループ K6140">
              <controlPr defaultSize="0" autoFill="0" autoPict="0">
                <anchor moveWithCells="1">
                  <from>
                    <xdr:col>46</xdr:col>
                    <xdr:colOff>0</xdr:colOff>
                    <xdr:row>548</xdr:row>
                    <xdr:rowOff>0</xdr:rowOff>
                  </from>
                  <to>
                    <xdr:col>58</xdr:col>
                    <xdr:colOff>0</xdr:colOff>
                    <xdr:row>556</xdr:row>
                    <xdr:rowOff>0</xdr:rowOff>
                  </to>
                </anchor>
              </controlPr>
            </control>
          </mc:Choice>
        </mc:AlternateContent>
        <mc:AlternateContent xmlns:mc="http://schemas.openxmlformats.org/markup-compatibility/2006">
          <mc:Choice Requires="x14">
            <control shapeId="297321" r:id="rId329" name="グループ K6210">
              <controlPr defaultSize="0" autoFill="0" autoPict="0">
                <anchor moveWithCells="1">
                  <from>
                    <xdr:col>9</xdr:col>
                    <xdr:colOff>0</xdr:colOff>
                    <xdr:row>557</xdr:row>
                    <xdr:rowOff>0</xdr:rowOff>
                  </from>
                  <to>
                    <xdr:col>21</xdr:col>
                    <xdr:colOff>0</xdr:colOff>
                    <xdr:row>561</xdr:row>
                    <xdr:rowOff>0</xdr:rowOff>
                  </to>
                </anchor>
              </controlPr>
            </control>
          </mc:Choice>
        </mc:AlternateContent>
        <mc:AlternateContent xmlns:mc="http://schemas.openxmlformats.org/markup-compatibility/2006">
          <mc:Choice Requires="x14">
            <control shapeId="297322" r:id="rId330" name="グループ K6220">
              <controlPr defaultSize="0" autoFill="0" autoPict="0">
                <anchor moveWithCells="1">
                  <from>
                    <xdr:col>21</xdr:col>
                    <xdr:colOff>0</xdr:colOff>
                    <xdr:row>557</xdr:row>
                    <xdr:rowOff>0</xdr:rowOff>
                  </from>
                  <to>
                    <xdr:col>34</xdr:col>
                    <xdr:colOff>0</xdr:colOff>
                    <xdr:row>561</xdr:row>
                    <xdr:rowOff>0</xdr:rowOff>
                  </to>
                </anchor>
              </controlPr>
            </control>
          </mc:Choice>
        </mc:AlternateContent>
        <mc:AlternateContent xmlns:mc="http://schemas.openxmlformats.org/markup-compatibility/2006">
          <mc:Choice Requires="x14">
            <control shapeId="297323" r:id="rId331" name="グループ K6230">
              <controlPr defaultSize="0" autoFill="0" autoPict="0">
                <anchor moveWithCells="1">
                  <from>
                    <xdr:col>34</xdr:col>
                    <xdr:colOff>0</xdr:colOff>
                    <xdr:row>557</xdr:row>
                    <xdr:rowOff>0</xdr:rowOff>
                  </from>
                  <to>
                    <xdr:col>46</xdr:col>
                    <xdr:colOff>0</xdr:colOff>
                    <xdr:row>561</xdr:row>
                    <xdr:rowOff>0</xdr:rowOff>
                  </to>
                </anchor>
              </controlPr>
            </control>
          </mc:Choice>
        </mc:AlternateContent>
        <mc:AlternateContent xmlns:mc="http://schemas.openxmlformats.org/markup-compatibility/2006">
          <mc:Choice Requires="x14">
            <control shapeId="297324" r:id="rId332" name="グループ K16210">
              <controlPr defaultSize="0" autoFill="0" autoPict="0">
                <anchor moveWithCells="1">
                  <from>
                    <xdr:col>9</xdr:col>
                    <xdr:colOff>0</xdr:colOff>
                    <xdr:row>561</xdr:row>
                    <xdr:rowOff>0</xdr:rowOff>
                  </from>
                  <to>
                    <xdr:col>21</xdr:col>
                    <xdr:colOff>0</xdr:colOff>
                    <xdr:row>565</xdr:row>
                    <xdr:rowOff>0</xdr:rowOff>
                  </to>
                </anchor>
              </controlPr>
            </control>
          </mc:Choice>
        </mc:AlternateContent>
        <mc:AlternateContent xmlns:mc="http://schemas.openxmlformats.org/markup-compatibility/2006">
          <mc:Choice Requires="x14">
            <control shapeId="297325" r:id="rId333" name="グループ K16220">
              <controlPr defaultSize="0" autoFill="0" autoPict="0">
                <anchor moveWithCells="1">
                  <from>
                    <xdr:col>21</xdr:col>
                    <xdr:colOff>0</xdr:colOff>
                    <xdr:row>561</xdr:row>
                    <xdr:rowOff>0</xdr:rowOff>
                  </from>
                  <to>
                    <xdr:col>34</xdr:col>
                    <xdr:colOff>0</xdr:colOff>
                    <xdr:row>565</xdr:row>
                    <xdr:rowOff>0</xdr:rowOff>
                  </to>
                </anchor>
              </controlPr>
            </control>
          </mc:Choice>
        </mc:AlternateContent>
        <mc:AlternateContent xmlns:mc="http://schemas.openxmlformats.org/markup-compatibility/2006">
          <mc:Choice Requires="x14">
            <control shapeId="297326" r:id="rId334" name="グループ K16230">
              <controlPr defaultSize="0" autoFill="0" autoPict="0">
                <anchor moveWithCells="1">
                  <from>
                    <xdr:col>34</xdr:col>
                    <xdr:colOff>0</xdr:colOff>
                    <xdr:row>561</xdr:row>
                    <xdr:rowOff>0</xdr:rowOff>
                  </from>
                  <to>
                    <xdr:col>46</xdr:col>
                    <xdr:colOff>0</xdr:colOff>
                    <xdr:row>565</xdr:row>
                    <xdr:rowOff>0</xdr:rowOff>
                  </to>
                </anchor>
              </controlPr>
            </control>
          </mc:Choice>
        </mc:AlternateContent>
        <mc:AlternateContent xmlns:mc="http://schemas.openxmlformats.org/markup-compatibility/2006">
          <mc:Choice Requires="x14">
            <control shapeId="297327" r:id="rId335" name="グループ K6240">
              <controlPr defaultSize="0" autoFill="0" autoPict="0">
                <anchor moveWithCells="1">
                  <from>
                    <xdr:col>46</xdr:col>
                    <xdr:colOff>0</xdr:colOff>
                    <xdr:row>557</xdr:row>
                    <xdr:rowOff>0</xdr:rowOff>
                  </from>
                  <to>
                    <xdr:col>58</xdr:col>
                    <xdr:colOff>0</xdr:colOff>
                    <xdr:row>565</xdr:row>
                    <xdr:rowOff>0</xdr:rowOff>
                  </to>
                </anchor>
              </controlPr>
            </control>
          </mc:Choice>
        </mc:AlternateContent>
        <mc:AlternateContent xmlns:mc="http://schemas.openxmlformats.org/markup-compatibility/2006">
          <mc:Choice Requires="x14">
            <control shapeId="297328" r:id="rId336" name="オプション K111">
              <controlPr defaultSize="0" autoFill="0" autoLine="0" autoPict="0" macro="[0]!チェックK113_Click">
                <anchor moveWithCells="1">
                  <from>
                    <xdr:col>9</xdr:col>
                    <xdr:colOff>0</xdr:colOff>
                    <xdr:row>432</xdr:row>
                    <xdr:rowOff>9525</xdr:rowOff>
                  </from>
                  <to>
                    <xdr:col>16</xdr:col>
                    <xdr:colOff>0</xdr:colOff>
                    <xdr:row>433</xdr:row>
                    <xdr:rowOff>0</xdr:rowOff>
                  </to>
                </anchor>
              </controlPr>
            </control>
          </mc:Choice>
        </mc:AlternateContent>
        <mc:AlternateContent xmlns:mc="http://schemas.openxmlformats.org/markup-compatibility/2006">
          <mc:Choice Requires="x14">
            <control shapeId="297329" r:id="rId337" name="オプション K112">
              <controlPr defaultSize="0" autoFill="0" autoLine="0" autoPict="0" macro="[0]!チェックK113_Click">
                <anchor moveWithCells="1">
                  <from>
                    <xdr:col>9</xdr:col>
                    <xdr:colOff>0</xdr:colOff>
                    <xdr:row>433</xdr:row>
                    <xdr:rowOff>9525</xdr:rowOff>
                  </from>
                  <to>
                    <xdr:col>16</xdr:col>
                    <xdr:colOff>0</xdr:colOff>
                    <xdr:row>434</xdr:row>
                    <xdr:rowOff>0</xdr:rowOff>
                  </to>
                </anchor>
              </controlPr>
            </control>
          </mc:Choice>
        </mc:AlternateContent>
        <mc:AlternateContent xmlns:mc="http://schemas.openxmlformats.org/markup-compatibility/2006">
          <mc:Choice Requires="x14">
            <control shapeId="297330" r:id="rId338" name="オプション K113">
              <controlPr defaultSize="0" autoFill="0" autoLine="0" autoPict="0" macro="[0]!チェックK113_Click">
                <anchor moveWithCells="1">
                  <from>
                    <xdr:col>9</xdr:col>
                    <xdr:colOff>0</xdr:colOff>
                    <xdr:row>434</xdr:row>
                    <xdr:rowOff>0</xdr:rowOff>
                  </from>
                  <to>
                    <xdr:col>16</xdr:col>
                    <xdr:colOff>0</xdr:colOff>
                    <xdr:row>435</xdr:row>
                    <xdr:rowOff>0</xdr:rowOff>
                  </to>
                </anchor>
              </controlPr>
            </control>
          </mc:Choice>
        </mc:AlternateContent>
        <mc:AlternateContent xmlns:mc="http://schemas.openxmlformats.org/markup-compatibility/2006">
          <mc:Choice Requires="x14">
            <control shapeId="297331" r:id="rId339" name="オプション K121">
              <controlPr defaultSize="0" autoFill="0" autoLine="0" autoPict="0" macro="[0]!チェックK123_Click">
                <anchor moveWithCells="1">
                  <from>
                    <xdr:col>21</xdr:col>
                    <xdr:colOff>0</xdr:colOff>
                    <xdr:row>432</xdr:row>
                    <xdr:rowOff>0</xdr:rowOff>
                  </from>
                  <to>
                    <xdr:col>28</xdr:col>
                    <xdr:colOff>0</xdr:colOff>
                    <xdr:row>433</xdr:row>
                    <xdr:rowOff>0</xdr:rowOff>
                  </to>
                </anchor>
              </controlPr>
            </control>
          </mc:Choice>
        </mc:AlternateContent>
        <mc:AlternateContent xmlns:mc="http://schemas.openxmlformats.org/markup-compatibility/2006">
          <mc:Choice Requires="x14">
            <control shapeId="297332" r:id="rId340" name="オプション K122">
              <controlPr defaultSize="0" autoFill="0" autoLine="0" autoPict="0" macro="[0]!チェックK123_Click">
                <anchor moveWithCells="1">
                  <from>
                    <xdr:col>21</xdr:col>
                    <xdr:colOff>0</xdr:colOff>
                    <xdr:row>433</xdr:row>
                    <xdr:rowOff>9525</xdr:rowOff>
                  </from>
                  <to>
                    <xdr:col>28</xdr:col>
                    <xdr:colOff>0</xdr:colOff>
                    <xdr:row>434</xdr:row>
                    <xdr:rowOff>0</xdr:rowOff>
                  </to>
                </anchor>
              </controlPr>
            </control>
          </mc:Choice>
        </mc:AlternateContent>
        <mc:AlternateContent xmlns:mc="http://schemas.openxmlformats.org/markup-compatibility/2006">
          <mc:Choice Requires="x14">
            <control shapeId="297333" r:id="rId341" name="オプション K123">
              <controlPr defaultSize="0" autoFill="0" autoLine="0" autoPict="0" macro="[0]!チェックK123_Click">
                <anchor moveWithCells="1">
                  <from>
                    <xdr:col>21</xdr:col>
                    <xdr:colOff>0</xdr:colOff>
                    <xdr:row>434</xdr:row>
                    <xdr:rowOff>0</xdr:rowOff>
                  </from>
                  <to>
                    <xdr:col>28</xdr:col>
                    <xdr:colOff>0</xdr:colOff>
                    <xdr:row>435</xdr:row>
                    <xdr:rowOff>0</xdr:rowOff>
                  </to>
                </anchor>
              </controlPr>
            </control>
          </mc:Choice>
        </mc:AlternateContent>
        <mc:AlternateContent xmlns:mc="http://schemas.openxmlformats.org/markup-compatibility/2006">
          <mc:Choice Requires="x14">
            <control shapeId="297334" r:id="rId342" name="オプション K131">
              <controlPr defaultSize="0" autoFill="0" autoLine="0" autoPict="0" macro="[0]!チェックK133_Click">
                <anchor moveWithCells="1">
                  <from>
                    <xdr:col>34</xdr:col>
                    <xdr:colOff>0</xdr:colOff>
                    <xdr:row>432</xdr:row>
                    <xdr:rowOff>9525</xdr:rowOff>
                  </from>
                  <to>
                    <xdr:col>41</xdr:col>
                    <xdr:colOff>0</xdr:colOff>
                    <xdr:row>433</xdr:row>
                    <xdr:rowOff>0</xdr:rowOff>
                  </to>
                </anchor>
              </controlPr>
            </control>
          </mc:Choice>
        </mc:AlternateContent>
        <mc:AlternateContent xmlns:mc="http://schemas.openxmlformats.org/markup-compatibility/2006">
          <mc:Choice Requires="x14">
            <control shapeId="297335" r:id="rId343" name="オプション K132">
              <controlPr defaultSize="0" autoFill="0" autoLine="0" autoPict="0" macro="[0]!チェックK133_Click">
                <anchor moveWithCells="1">
                  <from>
                    <xdr:col>34</xdr:col>
                    <xdr:colOff>0</xdr:colOff>
                    <xdr:row>433</xdr:row>
                    <xdr:rowOff>9525</xdr:rowOff>
                  </from>
                  <to>
                    <xdr:col>41</xdr:col>
                    <xdr:colOff>0</xdr:colOff>
                    <xdr:row>434</xdr:row>
                    <xdr:rowOff>0</xdr:rowOff>
                  </to>
                </anchor>
              </controlPr>
            </control>
          </mc:Choice>
        </mc:AlternateContent>
        <mc:AlternateContent xmlns:mc="http://schemas.openxmlformats.org/markup-compatibility/2006">
          <mc:Choice Requires="x14">
            <control shapeId="297336" r:id="rId344" name="オプション K133">
              <controlPr defaultSize="0" autoFill="0" autoLine="0" autoPict="0" macro="[0]!チェックK133_Click">
                <anchor moveWithCells="1">
                  <from>
                    <xdr:col>34</xdr:col>
                    <xdr:colOff>0</xdr:colOff>
                    <xdr:row>434</xdr:row>
                    <xdr:rowOff>0</xdr:rowOff>
                  </from>
                  <to>
                    <xdr:col>41</xdr:col>
                    <xdr:colOff>0</xdr:colOff>
                    <xdr:row>435</xdr:row>
                    <xdr:rowOff>0</xdr:rowOff>
                  </to>
                </anchor>
              </controlPr>
            </control>
          </mc:Choice>
        </mc:AlternateContent>
        <mc:AlternateContent xmlns:mc="http://schemas.openxmlformats.org/markup-compatibility/2006">
          <mc:Choice Requires="x14">
            <control shapeId="297337" r:id="rId345" name="オプション K1111">
              <controlPr defaultSize="0" autoFill="0" autoLine="0" autoPict="0">
                <anchor moveWithCells="1">
                  <from>
                    <xdr:col>9</xdr:col>
                    <xdr:colOff>0</xdr:colOff>
                    <xdr:row>436</xdr:row>
                    <xdr:rowOff>9525</xdr:rowOff>
                  </from>
                  <to>
                    <xdr:col>16</xdr:col>
                    <xdr:colOff>0</xdr:colOff>
                    <xdr:row>437</xdr:row>
                    <xdr:rowOff>0</xdr:rowOff>
                  </to>
                </anchor>
              </controlPr>
            </control>
          </mc:Choice>
        </mc:AlternateContent>
        <mc:AlternateContent xmlns:mc="http://schemas.openxmlformats.org/markup-compatibility/2006">
          <mc:Choice Requires="x14">
            <control shapeId="297338" r:id="rId346" name="オプション K1112">
              <controlPr defaultSize="0" autoFill="0" autoLine="0" autoPict="0">
                <anchor moveWithCells="1">
                  <from>
                    <xdr:col>9</xdr:col>
                    <xdr:colOff>0</xdr:colOff>
                    <xdr:row>437</xdr:row>
                    <xdr:rowOff>9525</xdr:rowOff>
                  </from>
                  <to>
                    <xdr:col>16</xdr:col>
                    <xdr:colOff>0</xdr:colOff>
                    <xdr:row>438</xdr:row>
                    <xdr:rowOff>0</xdr:rowOff>
                  </to>
                </anchor>
              </controlPr>
            </control>
          </mc:Choice>
        </mc:AlternateContent>
        <mc:AlternateContent xmlns:mc="http://schemas.openxmlformats.org/markup-compatibility/2006">
          <mc:Choice Requires="x14">
            <control shapeId="297339" r:id="rId347" name="オプション K1113">
              <controlPr defaultSize="0" autoFill="0" autoLine="0" autoPict="0">
                <anchor moveWithCells="1">
                  <from>
                    <xdr:col>9</xdr:col>
                    <xdr:colOff>0</xdr:colOff>
                    <xdr:row>438</xdr:row>
                    <xdr:rowOff>9525</xdr:rowOff>
                  </from>
                  <to>
                    <xdr:col>16</xdr:col>
                    <xdr:colOff>0</xdr:colOff>
                    <xdr:row>439</xdr:row>
                    <xdr:rowOff>0</xdr:rowOff>
                  </to>
                </anchor>
              </controlPr>
            </control>
          </mc:Choice>
        </mc:AlternateContent>
        <mc:AlternateContent xmlns:mc="http://schemas.openxmlformats.org/markup-compatibility/2006">
          <mc:Choice Requires="x14">
            <control shapeId="297340" r:id="rId348" name="オプション K1121">
              <controlPr defaultSize="0" autoFill="0" autoLine="0" autoPict="0">
                <anchor moveWithCells="1">
                  <from>
                    <xdr:col>21</xdr:col>
                    <xdr:colOff>0</xdr:colOff>
                    <xdr:row>436</xdr:row>
                    <xdr:rowOff>9525</xdr:rowOff>
                  </from>
                  <to>
                    <xdr:col>28</xdr:col>
                    <xdr:colOff>0</xdr:colOff>
                    <xdr:row>437</xdr:row>
                    <xdr:rowOff>0</xdr:rowOff>
                  </to>
                </anchor>
              </controlPr>
            </control>
          </mc:Choice>
        </mc:AlternateContent>
        <mc:AlternateContent xmlns:mc="http://schemas.openxmlformats.org/markup-compatibility/2006">
          <mc:Choice Requires="x14">
            <control shapeId="297341" r:id="rId349" name="オプション K1122">
              <controlPr defaultSize="0" autoFill="0" autoLine="0" autoPict="0">
                <anchor moveWithCells="1">
                  <from>
                    <xdr:col>21</xdr:col>
                    <xdr:colOff>0</xdr:colOff>
                    <xdr:row>437</xdr:row>
                    <xdr:rowOff>9525</xdr:rowOff>
                  </from>
                  <to>
                    <xdr:col>28</xdr:col>
                    <xdr:colOff>0</xdr:colOff>
                    <xdr:row>438</xdr:row>
                    <xdr:rowOff>0</xdr:rowOff>
                  </to>
                </anchor>
              </controlPr>
            </control>
          </mc:Choice>
        </mc:AlternateContent>
        <mc:AlternateContent xmlns:mc="http://schemas.openxmlformats.org/markup-compatibility/2006">
          <mc:Choice Requires="x14">
            <control shapeId="297342" r:id="rId350" name="オプション K1123">
              <controlPr defaultSize="0" autoFill="0" autoLine="0" autoPict="0">
                <anchor moveWithCells="1">
                  <from>
                    <xdr:col>21</xdr:col>
                    <xdr:colOff>0</xdr:colOff>
                    <xdr:row>438</xdr:row>
                    <xdr:rowOff>9525</xdr:rowOff>
                  </from>
                  <to>
                    <xdr:col>28</xdr:col>
                    <xdr:colOff>0</xdr:colOff>
                    <xdr:row>439</xdr:row>
                    <xdr:rowOff>0</xdr:rowOff>
                  </to>
                </anchor>
              </controlPr>
            </control>
          </mc:Choice>
        </mc:AlternateContent>
        <mc:AlternateContent xmlns:mc="http://schemas.openxmlformats.org/markup-compatibility/2006">
          <mc:Choice Requires="x14">
            <control shapeId="297343" r:id="rId351" name="オプション K1131">
              <controlPr defaultSize="0" autoFill="0" autoLine="0" autoPict="0">
                <anchor moveWithCells="1">
                  <from>
                    <xdr:col>34</xdr:col>
                    <xdr:colOff>0</xdr:colOff>
                    <xdr:row>436</xdr:row>
                    <xdr:rowOff>9525</xdr:rowOff>
                  </from>
                  <to>
                    <xdr:col>41</xdr:col>
                    <xdr:colOff>0</xdr:colOff>
                    <xdr:row>437</xdr:row>
                    <xdr:rowOff>0</xdr:rowOff>
                  </to>
                </anchor>
              </controlPr>
            </control>
          </mc:Choice>
        </mc:AlternateContent>
        <mc:AlternateContent xmlns:mc="http://schemas.openxmlformats.org/markup-compatibility/2006">
          <mc:Choice Requires="x14">
            <control shapeId="297344" r:id="rId352" name="オプション K1132">
              <controlPr defaultSize="0" autoFill="0" autoLine="0" autoPict="0">
                <anchor moveWithCells="1">
                  <from>
                    <xdr:col>34</xdr:col>
                    <xdr:colOff>0</xdr:colOff>
                    <xdr:row>437</xdr:row>
                    <xdr:rowOff>9525</xdr:rowOff>
                  </from>
                  <to>
                    <xdr:col>41</xdr:col>
                    <xdr:colOff>0</xdr:colOff>
                    <xdr:row>438</xdr:row>
                    <xdr:rowOff>0</xdr:rowOff>
                  </to>
                </anchor>
              </controlPr>
            </control>
          </mc:Choice>
        </mc:AlternateContent>
        <mc:AlternateContent xmlns:mc="http://schemas.openxmlformats.org/markup-compatibility/2006">
          <mc:Choice Requires="x14">
            <control shapeId="297345" r:id="rId353" name="オプション K1133">
              <controlPr defaultSize="0" autoFill="0" autoLine="0" autoPict="0">
                <anchor moveWithCells="1">
                  <from>
                    <xdr:col>34</xdr:col>
                    <xdr:colOff>0</xdr:colOff>
                    <xdr:row>438</xdr:row>
                    <xdr:rowOff>0</xdr:rowOff>
                  </from>
                  <to>
                    <xdr:col>41</xdr:col>
                    <xdr:colOff>0</xdr:colOff>
                    <xdr:row>439</xdr:row>
                    <xdr:rowOff>0</xdr:rowOff>
                  </to>
                </anchor>
              </controlPr>
            </control>
          </mc:Choice>
        </mc:AlternateContent>
        <mc:AlternateContent xmlns:mc="http://schemas.openxmlformats.org/markup-compatibility/2006">
          <mc:Choice Requires="x14">
            <control shapeId="297346" r:id="rId354" name="オプション K141">
              <controlPr defaultSize="0" autoFill="0" autoLine="0" autoPict="0">
                <anchor moveWithCells="1">
                  <from>
                    <xdr:col>46</xdr:col>
                    <xdr:colOff>0</xdr:colOff>
                    <xdr:row>431</xdr:row>
                    <xdr:rowOff>0</xdr:rowOff>
                  </from>
                  <to>
                    <xdr:col>52</xdr:col>
                    <xdr:colOff>47625</xdr:colOff>
                    <xdr:row>432</xdr:row>
                    <xdr:rowOff>0</xdr:rowOff>
                  </to>
                </anchor>
              </controlPr>
            </control>
          </mc:Choice>
        </mc:AlternateContent>
        <mc:AlternateContent xmlns:mc="http://schemas.openxmlformats.org/markup-compatibility/2006">
          <mc:Choice Requires="x14">
            <control shapeId="297347" r:id="rId355" name="オプション K142">
              <controlPr defaultSize="0" autoFill="0" autoLine="0" autoPict="0">
                <anchor moveWithCells="1">
                  <from>
                    <xdr:col>46</xdr:col>
                    <xdr:colOff>0</xdr:colOff>
                    <xdr:row>432</xdr:row>
                    <xdr:rowOff>0</xdr:rowOff>
                  </from>
                  <to>
                    <xdr:col>52</xdr:col>
                    <xdr:colOff>47625</xdr:colOff>
                    <xdr:row>434</xdr:row>
                    <xdr:rowOff>0</xdr:rowOff>
                  </to>
                </anchor>
              </controlPr>
            </control>
          </mc:Choice>
        </mc:AlternateContent>
        <mc:AlternateContent xmlns:mc="http://schemas.openxmlformats.org/markup-compatibility/2006">
          <mc:Choice Requires="x14">
            <control shapeId="297348" r:id="rId356" name="オプション K143">
              <controlPr defaultSize="0" autoFill="0" autoLine="0" autoPict="0">
                <anchor moveWithCells="1">
                  <from>
                    <xdr:col>46</xdr:col>
                    <xdr:colOff>0</xdr:colOff>
                    <xdr:row>434</xdr:row>
                    <xdr:rowOff>0</xdr:rowOff>
                  </from>
                  <to>
                    <xdr:col>52</xdr:col>
                    <xdr:colOff>47625</xdr:colOff>
                    <xdr:row>435</xdr:row>
                    <xdr:rowOff>0</xdr:rowOff>
                  </to>
                </anchor>
              </controlPr>
            </control>
          </mc:Choice>
        </mc:AlternateContent>
        <mc:AlternateContent xmlns:mc="http://schemas.openxmlformats.org/markup-compatibility/2006">
          <mc:Choice Requires="x14">
            <control shapeId="297349" r:id="rId357" name="オプション K2111">
              <controlPr defaultSize="0" autoFill="0" autoLine="0" autoPict="0" macro="[0]!チェックK2113_Click">
                <anchor moveWithCells="1">
                  <from>
                    <xdr:col>9</xdr:col>
                    <xdr:colOff>0</xdr:colOff>
                    <xdr:row>442</xdr:row>
                    <xdr:rowOff>9525</xdr:rowOff>
                  </from>
                  <to>
                    <xdr:col>16</xdr:col>
                    <xdr:colOff>0</xdr:colOff>
                    <xdr:row>443</xdr:row>
                    <xdr:rowOff>0</xdr:rowOff>
                  </to>
                </anchor>
              </controlPr>
            </control>
          </mc:Choice>
        </mc:AlternateContent>
        <mc:AlternateContent xmlns:mc="http://schemas.openxmlformats.org/markup-compatibility/2006">
          <mc:Choice Requires="x14">
            <control shapeId="297350" r:id="rId358" name="オプション K2112">
              <controlPr defaultSize="0" autoFill="0" autoLine="0" autoPict="0" macro="[0]!チェックK2113_Click">
                <anchor moveWithCells="1">
                  <from>
                    <xdr:col>9</xdr:col>
                    <xdr:colOff>0</xdr:colOff>
                    <xdr:row>443</xdr:row>
                    <xdr:rowOff>9525</xdr:rowOff>
                  </from>
                  <to>
                    <xdr:col>16</xdr:col>
                    <xdr:colOff>0</xdr:colOff>
                    <xdr:row>444</xdr:row>
                    <xdr:rowOff>0</xdr:rowOff>
                  </to>
                </anchor>
              </controlPr>
            </control>
          </mc:Choice>
        </mc:AlternateContent>
        <mc:AlternateContent xmlns:mc="http://schemas.openxmlformats.org/markup-compatibility/2006">
          <mc:Choice Requires="x14">
            <control shapeId="297351" r:id="rId359" name="オプション K2113">
              <controlPr defaultSize="0" autoFill="0" autoLine="0" autoPict="0" macro="[0]!チェックK2113_Click">
                <anchor moveWithCells="1">
                  <from>
                    <xdr:col>9</xdr:col>
                    <xdr:colOff>0</xdr:colOff>
                    <xdr:row>444</xdr:row>
                    <xdr:rowOff>9525</xdr:rowOff>
                  </from>
                  <to>
                    <xdr:col>16</xdr:col>
                    <xdr:colOff>0</xdr:colOff>
                    <xdr:row>445</xdr:row>
                    <xdr:rowOff>0</xdr:rowOff>
                  </to>
                </anchor>
              </controlPr>
            </control>
          </mc:Choice>
        </mc:AlternateContent>
        <mc:AlternateContent xmlns:mc="http://schemas.openxmlformats.org/markup-compatibility/2006">
          <mc:Choice Requires="x14">
            <control shapeId="297352" r:id="rId360" name="オプション K2121">
              <controlPr defaultSize="0" autoFill="0" autoLine="0" autoPict="0" macro="[0]!チェックK2123_Click">
                <anchor moveWithCells="1">
                  <from>
                    <xdr:col>21</xdr:col>
                    <xdr:colOff>0</xdr:colOff>
                    <xdr:row>442</xdr:row>
                    <xdr:rowOff>9525</xdr:rowOff>
                  </from>
                  <to>
                    <xdr:col>28</xdr:col>
                    <xdr:colOff>0</xdr:colOff>
                    <xdr:row>443</xdr:row>
                    <xdr:rowOff>0</xdr:rowOff>
                  </to>
                </anchor>
              </controlPr>
            </control>
          </mc:Choice>
        </mc:AlternateContent>
        <mc:AlternateContent xmlns:mc="http://schemas.openxmlformats.org/markup-compatibility/2006">
          <mc:Choice Requires="x14">
            <control shapeId="297353" r:id="rId361" name="オプション K2122">
              <controlPr defaultSize="0" autoFill="0" autoLine="0" autoPict="0" macro="[0]!チェックK2123_Click">
                <anchor moveWithCells="1">
                  <from>
                    <xdr:col>21</xdr:col>
                    <xdr:colOff>0</xdr:colOff>
                    <xdr:row>443</xdr:row>
                    <xdr:rowOff>9525</xdr:rowOff>
                  </from>
                  <to>
                    <xdr:col>28</xdr:col>
                    <xdr:colOff>0</xdr:colOff>
                    <xdr:row>444</xdr:row>
                    <xdr:rowOff>0</xdr:rowOff>
                  </to>
                </anchor>
              </controlPr>
            </control>
          </mc:Choice>
        </mc:AlternateContent>
        <mc:AlternateContent xmlns:mc="http://schemas.openxmlformats.org/markup-compatibility/2006">
          <mc:Choice Requires="x14">
            <control shapeId="297354" r:id="rId362" name="オプション K2123">
              <controlPr defaultSize="0" autoFill="0" autoLine="0" autoPict="0" macro="[0]!チェックK2123_Click">
                <anchor moveWithCells="1">
                  <from>
                    <xdr:col>21</xdr:col>
                    <xdr:colOff>0</xdr:colOff>
                    <xdr:row>444</xdr:row>
                    <xdr:rowOff>9525</xdr:rowOff>
                  </from>
                  <to>
                    <xdr:col>28</xdr:col>
                    <xdr:colOff>0</xdr:colOff>
                    <xdr:row>445</xdr:row>
                    <xdr:rowOff>0</xdr:rowOff>
                  </to>
                </anchor>
              </controlPr>
            </control>
          </mc:Choice>
        </mc:AlternateContent>
        <mc:AlternateContent xmlns:mc="http://schemas.openxmlformats.org/markup-compatibility/2006">
          <mc:Choice Requires="x14">
            <control shapeId="297355" r:id="rId363" name="オプション K2131">
              <controlPr defaultSize="0" autoFill="0" autoLine="0" autoPict="0" macro="[0]!チェックK2133_Click">
                <anchor moveWithCells="1">
                  <from>
                    <xdr:col>34</xdr:col>
                    <xdr:colOff>0</xdr:colOff>
                    <xdr:row>442</xdr:row>
                    <xdr:rowOff>9525</xdr:rowOff>
                  </from>
                  <to>
                    <xdr:col>41</xdr:col>
                    <xdr:colOff>0</xdr:colOff>
                    <xdr:row>443</xdr:row>
                    <xdr:rowOff>0</xdr:rowOff>
                  </to>
                </anchor>
              </controlPr>
            </control>
          </mc:Choice>
        </mc:AlternateContent>
        <mc:AlternateContent xmlns:mc="http://schemas.openxmlformats.org/markup-compatibility/2006">
          <mc:Choice Requires="x14">
            <control shapeId="297356" r:id="rId364" name="オプション K2132">
              <controlPr defaultSize="0" autoFill="0" autoLine="0" autoPict="0" macro="[0]!チェックK2133_Click">
                <anchor moveWithCells="1">
                  <from>
                    <xdr:col>34</xdr:col>
                    <xdr:colOff>0</xdr:colOff>
                    <xdr:row>443</xdr:row>
                    <xdr:rowOff>9525</xdr:rowOff>
                  </from>
                  <to>
                    <xdr:col>41</xdr:col>
                    <xdr:colOff>0</xdr:colOff>
                    <xdr:row>444</xdr:row>
                    <xdr:rowOff>0</xdr:rowOff>
                  </to>
                </anchor>
              </controlPr>
            </control>
          </mc:Choice>
        </mc:AlternateContent>
        <mc:AlternateContent xmlns:mc="http://schemas.openxmlformats.org/markup-compatibility/2006">
          <mc:Choice Requires="x14">
            <control shapeId="297357" r:id="rId365" name="オプション K2133">
              <controlPr defaultSize="0" autoFill="0" autoLine="0" autoPict="0" macro="[0]!チェックK2133_Click">
                <anchor moveWithCells="1">
                  <from>
                    <xdr:col>34</xdr:col>
                    <xdr:colOff>0</xdr:colOff>
                    <xdr:row>444</xdr:row>
                    <xdr:rowOff>9525</xdr:rowOff>
                  </from>
                  <to>
                    <xdr:col>41</xdr:col>
                    <xdr:colOff>0</xdr:colOff>
                    <xdr:row>445</xdr:row>
                    <xdr:rowOff>0</xdr:rowOff>
                  </to>
                </anchor>
              </controlPr>
            </control>
          </mc:Choice>
        </mc:AlternateContent>
        <mc:AlternateContent xmlns:mc="http://schemas.openxmlformats.org/markup-compatibility/2006">
          <mc:Choice Requires="x14">
            <control shapeId="297358" r:id="rId366" name="オプション K12111">
              <controlPr defaultSize="0" autoFill="0" autoLine="0" autoPict="0">
                <anchor moveWithCells="1">
                  <from>
                    <xdr:col>9</xdr:col>
                    <xdr:colOff>0</xdr:colOff>
                    <xdr:row>446</xdr:row>
                    <xdr:rowOff>9525</xdr:rowOff>
                  </from>
                  <to>
                    <xdr:col>16</xdr:col>
                    <xdr:colOff>0</xdr:colOff>
                    <xdr:row>447</xdr:row>
                    <xdr:rowOff>0</xdr:rowOff>
                  </to>
                </anchor>
              </controlPr>
            </control>
          </mc:Choice>
        </mc:AlternateContent>
        <mc:AlternateContent xmlns:mc="http://schemas.openxmlformats.org/markup-compatibility/2006">
          <mc:Choice Requires="x14">
            <control shapeId="297359" r:id="rId367" name="オプション K12112">
              <controlPr defaultSize="0" autoFill="0" autoLine="0" autoPict="0">
                <anchor moveWithCells="1">
                  <from>
                    <xdr:col>9</xdr:col>
                    <xdr:colOff>0</xdr:colOff>
                    <xdr:row>447</xdr:row>
                    <xdr:rowOff>9525</xdr:rowOff>
                  </from>
                  <to>
                    <xdr:col>16</xdr:col>
                    <xdr:colOff>0</xdr:colOff>
                    <xdr:row>448</xdr:row>
                    <xdr:rowOff>0</xdr:rowOff>
                  </to>
                </anchor>
              </controlPr>
            </control>
          </mc:Choice>
        </mc:AlternateContent>
        <mc:AlternateContent xmlns:mc="http://schemas.openxmlformats.org/markup-compatibility/2006">
          <mc:Choice Requires="x14">
            <control shapeId="297360" r:id="rId368" name="オプション K12113">
              <controlPr defaultSize="0" autoFill="0" autoLine="0" autoPict="0">
                <anchor moveWithCells="1">
                  <from>
                    <xdr:col>9</xdr:col>
                    <xdr:colOff>0</xdr:colOff>
                    <xdr:row>448</xdr:row>
                    <xdr:rowOff>9525</xdr:rowOff>
                  </from>
                  <to>
                    <xdr:col>16</xdr:col>
                    <xdr:colOff>0</xdr:colOff>
                    <xdr:row>449</xdr:row>
                    <xdr:rowOff>0</xdr:rowOff>
                  </to>
                </anchor>
              </controlPr>
            </control>
          </mc:Choice>
        </mc:AlternateContent>
        <mc:AlternateContent xmlns:mc="http://schemas.openxmlformats.org/markup-compatibility/2006">
          <mc:Choice Requires="x14">
            <control shapeId="297361" r:id="rId369" name="オプション K12121">
              <controlPr defaultSize="0" autoFill="0" autoLine="0" autoPict="0">
                <anchor moveWithCells="1">
                  <from>
                    <xdr:col>21</xdr:col>
                    <xdr:colOff>0</xdr:colOff>
                    <xdr:row>446</xdr:row>
                    <xdr:rowOff>0</xdr:rowOff>
                  </from>
                  <to>
                    <xdr:col>28</xdr:col>
                    <xdr:colOff>0</xdr:colOff>
                    <xdr:row>447</xdr:row>
                    <xdr:rowOff>0</xdr:rowOff>
                  </to>
                </anchor>
              </controlPr>
            </control>
          </mc:Choice>
        </mc:AlternateContent>
        <mc:AlternateContent xmlns:mc="http://schemas.openxmlformats.org/markup-compatibility/2006">
          <mc:Choice Requires="x14">
            <control shapeId="297362" r:id="rId370" name="オプション K12122">
              <controlPr defaultSize="0" autoFill="0" autoLine="0" autoPict="0">
                <anchor moveWithCells="1">
                  <from>
                    <xdr:col>21</xdr:col>
                    <xdr:colOff>0</xdr:colOff>
                    <xdr:row>447</xdr:row>
                    <xdr:rowOff>0</xdr:rowOff>
                  </from>
                  <to>
                    <xdr:col>28</xdr:col>
                    <xdr:colOff>0</xdr:colOff>
                    <xdr:row>448</xdr:row>
                    <xdr:rowOff>0</xdr:rowOff>
                  </to>
                </anchor>
              </controlPr>
            </control>
          </mc:Choice>
        </mc:AlternateContent>
        <mc:AlternateContent xmlns:mc="http://schemas.openxmlformats.org/markup-compatibility/2006">
          <mc:Choice Requires="x14">
            <control shapeId="297363" r:id="rId371" name="オプション K12123">
              <controlPr defaultSize="0" autoFill="0" autoLine="0" autoPict="0">
                <anchor moveWithCells="1">
                  <from>
                    <xdr:col>21</xdr:col>
                    <xdr:colOff>0</xdr:colOff>
                    <xdr:row>448</xdr:row>
                    <xdr:rowOff>0</xdr:rowOff>
                  </from>
                  <to>
                    <xdr:col>28</xdr:col>
                    <xdr:colOff>0</xdr:colOff>
                    <xdr:row>449</xdr:row>
                    <xdr:rowOff>0</xdr:rowOff>
                  </to>
                </anchor>
              </controlPr>
            </control>
          </mc:Choice>
        </mc:AlternateContent>
        <mc:AlternateContent xmlns:mc="http://schemas.openxmlformats.org/markup-compatibility/2006">
          <mc:Choice Requires="x14">
            <control shapeId="297364" r:id="rId372" name="オプション K12131">
              <controlPr defaultSize="0" autoFill="0" autoLine="0" autoPict="0">
                <anchor moveWithCells="1">
                  <from>
                    <xdr:col>34</xdr:col>
                    <xdr:colOff>0</xdr:colOff>
                    <xdr:row>446</xdr:row>
                    <xdr:rowOff>0</xdr:rowOff>
                  </from>
                  <to>
                    <xdr:col>41</xdr:col>
                    <xdr:colOff>0</xdr:colOff>
                    <xdr:row>447</xdr:row>
                    <xdr:rowOff>0</xdr:rowOff>
                  </to>
                </anchor>
              </controlPr>
            </control>
          </mc:Choice>
        </mc:AlternateContent>
        <mc:AlternateContent xmlns:mc="http://schemas.openxmlformats.org/markup-compatibility/2006">
          <mc:Choice Requires="x14">
            <control shapeId="297365" r:id="rId373" name="オプション K12132">
              <controlPr defaultSize="0" autoFill="0" autoLine="0" autoPict="0">
                <anchor moveWithCells="1">
                  <from>
                    <xdr:col>34</xdr:col>
                    <xdr:colOff>0</xdr:colOff>
                    <xdr:row>447</xdr:row>
                    <xdr:rowOff>9525</xdr:rowOff>
                  </from>
                  <to>
                    <xdr:col>41</xdr:col>
                    <xdr:colOff>0</xdr:colOff>
                    <xdr:row>448</xdr:row>
                    <xdr:rowOff>0</xdr:rowOff>
                  </to>
                </anchor>
              </controlPr>
            </control>
          </mc:Choice>
        </mc:AlternateContent>
        <mc:AlternateContent xmlns:mc="http://schemas.openxmlformats.org/markup-compatibility/2006">
          <mc:Choice Requires="x14">
            <control shapeId="297366" r:id="rId374" name="オプション K12133">
              <controlPr defaultSize="0" autoFill="0" autoLine="0" autoPict="0">
                <anchor moveWithCells="1">
                  <from>
                    <xdr:col>34</xdr:col>
                    <xdr:colOff>0</xdr:colOff>
                    <xdr:row>448</xdr:row>
                    <xdr:rowOff>9525</xdr:rowOff>
                  </from>
                  <to>
                    <xdr:col>41</xdr:col>
                    <xdr:colOff>0</xdr:colOff>
                    <xdr:row>449</xdr:row>
                    <xdr:rowOff>0</xdr:rowOff>
                  </to>
                </anchor>
              </controlPr>
            </control>
          </mc:Choice>
        </mc:AlternateContent>
        <mc:AlternateContent xmlns:mc="http://schemas.openxmlformats.org/markup-compatibility/2006">
          <mc:Choice Requires="x14">
            <control shapeId="297367" r:id="rId375" name="オプション K2141">
              <controlPr defaultSize="0" autoFill="0" autoLine="0" autoPict="0">
                <anchor moveWithCells="1">
                  <from>
                    <xdr:col>46</xdr:col>
                    <xdr:colOff>0</xdr:colOff>
                    <xdr:row>441</xdr:row>
                    <xdr:rowOff>0</xdr:rowOff>
                  </from>
                  <to>
                    <xdr:col>52</xdr:col>
                    <xdr:colOff>47625</xdr:colOff>
                    <xdr:row>442</xdr:row>
                    <xdr:rowOff>0</xdr:rowOff>
                  </to>
                </anchor>
              </controlPr>
            </control>
          </mc:Choice>
        </mc:AlternateContent>
        <mc:AlternateContent xmlns:mc="http://schemas.openxmlformats.org/markup-compatibility/2006">
          <mc:Choice Requires="x14">
            <control shapeId="297368" r:id="rId376" name="オプション K2142">
              <controlPr defaultSize="0" autoFill="0" autoLine="0" autoPict="0">
                <anchor moveWithCells="1">
                  <from>
                    <xdr:col>46</xdr:col>
                    <xdr:colOff>0</xdr:colOff>
                    <xdr:row>442</xdr:row>
                    <xdr:rowOff>0</xdr:rowOff>
                  </from>
                  <to>
                    <xdr:col>52</xdr:col>
                    <xdr:colOff>47625</xdr:colOff>
                    <xdr:row>444</xdr:row>
                    <xdr:rowOff>0</xdr:rowOff>
                  </to>
                </anchor>
              </controlPr>
            </control>
          </mc:Choice>
        </mc:AlternateContent>
        <mc:AlternateContent xmlns:mc="http://schemas.openxmlformats.org/markup-compatibility/2006">
          <mc:Choice Requires="x14">
            <control shapeId="297369" r:id="rId377" name="オプション K2143">
              <controlPr defaultSize="0" autoFill="0" autoLine="0" autoPict="0">
                <anchor moveWithCells="1">
                  <from>
                    <xdr:col>46</xdr:col>
                    <xdr:colOff>0</xdr:colOff>
                    <xdr:row>444</xdr:row>
                    <xdr:rowOff>0</xdr:rowOff>
                  </from>
                  <to>
                    <xdr:col>52</xdr:col>
                    <xdr:colOff>47625</xdr:colOff>
                    <xdr:row>445</xdr:row>
                    <xdr:rowOff>0</xdr:rowOff>
                  </to>
                </anchor>
              </controlPr>
            </control>
          </mc:Choice>
        </mc:AlternateContent>
        <mc:AlternateContent xmlns:mc="http://schemas.openxmlformats.org/markup-compatibility/2006">
          <mc:Choice Requires="x14">
            <control shapeId="297370" r:id="rId378" name="オプション K2211">
              <controlPr defaultSize="0" autoFill="0" autoLine="0" autoPict="0" macro="[0]!チェックK2213_Click">
                <anchor moveWithCells="1">
                  <from>
                    <xdr:col>9</xdr:col>
                    <xdr:colOff>0</xdr:colOff>
                    <xdr:row>451</xdr:row>
                    <xdr:rowOff>9525</xdr:rowOff>
                  </from>
                  <to>
                    <xdr:col>16</xdr:col>
                    <xdr:colOff>0</xdr:colOff>
                    <xdr:row>452</xdr:row>
                    <xdr:rowOff>0</xdr:rowOff>
                  </to>
                </anchor>
              </controlPr>
            </control>
          </mc:Choice>
        </mc:AlternateContent>
        <mc:AlternateContent xmlns:mc="http://schemas.openxmlformats.org/markup-compatibility/2006">
          <mc:Choice Requires="x14">
            <control shapeId="297371" r:id="rId379" name="オプション K2212">
              <controlPr defaultSize="0" autoFill="0" autoLine="0" autoPict="0" macro="[0]!チェックK2213_Click">
                <anchor moveWithCells="1">
                  <from>
                    <xdr:col>9</xdr:col>
                    <xdr:colOff>0</xdr:colOff>
                    <xdr:row>452</xdr:row>
                    <xdr:rowOff>9525</xdr:rowOff>
                  </from>
                  <to>
                    <xdr:col>16</xdr:col>
                    <xdr:colOff>0</xdr:colOff>
                    <xdr:row>453</xdr:row>
                    <xdr:rowOff>0</xdr:rowOff>
                  </to>
                </anchor>
              </controlPr>
            </control>
          </mc:Choice>
        </mc:AlternateContent>
        <mc:AlternateContent xmlns:mc="http://schemas.openxmlformats.org/markup-compatibility/2006">
          <mc:Choice Requires="x14">
            <control shapeId="297372" r:id="rId380" name="オプション K2213">
              <controlPr defaultSize="0" autoFill="0" autoLine="0" autoPict="0" macro="[0]!チェックK2213_Click">
                <anchor moveWithCells="1">
                  <from>
                    <xdr:col>9</xdr:col>
                    <xdr:colOff>0</xdr:colOff>
                    <xdr:row>453</xdr:row>
                    <xdr:rowOff>0</xdr:rowOff>
                  </from>
                  <to>
                    <xdr:col>16</xdr:col>
                    <xdr:colOff>0</xdr:colOff>
                    <xdr:row>454</xdr:row>
                    <xdr:rowOff>0</xdr:rowOff>
                  </to>
                </anchor>
              </controlPr>
            </control>
          </mc:Choice>
        </mc:AlternateContent>
        <mc:AlternateContent xmlns:mc="http://schemas.openxmlformats.org/markup-compatibility/2006">
          <mc:Choice Requires="x14">
            <control shapeId="297373" r:id="rId381" name="オプション K2221">
              <controlPr defaultSize="0" autoFill="0" autoLine="0" autoPict="0" macro="[0]!チェックK2223_Click">
                <anchor moveWithCells="1">
                  <from>
                    <xdr:col>21</xdr:col>
                    <xdr:colOff>0</xdr:colOff>
                    <xdr:row>451</xdr:row>
                    <xdr:rowOff>9525</xdr:rowOff>
                  </from>
                  <to>
                    <xdr:col>28</xdr:col>
                    <xdr:colOff>0</xdr:colOff>
                    <xdr:row>452</xdr:row>
                    <xdr:rowOff>0</xdr:rowOff>
                  </to>
                </anchor>
              </controlPr>
            </control>
          </mc:Choice>
        </mc:AlternateContent>
        <mc:AlternateContent xmlns:mc="http://schemas.openxmlformats.org/markup-compatibility/2006">
          <mc:Choice Requires="x14">
            <control shapeId="297374" r:id="rId382" name="オプション K2222">
              <controlPr defaultSize="0" autoFill="0" autoLine="0" autoPict="0" macro="[0]!チェックK2223_Click">
                <anchor moveWithCells="1">
                  <from>
                    <xdr:col>21</xdr:col>
                    <xdr:colOff>0</xdr:colOff>
                    <xdr:row>452</xdr:row>
                    <xdr:rowOff>0</xdr:rowOff>
                  </from>
                  <to>
                    <xdr:col>28</xdr:col>
                    <xdr:colOff>0</xdr:colOff>
                    <xdr:row>453</xdr:row>
                    <xdr:rowOff>0</xdr:rowOff>
                  </to>
                </anchor>
              </controlPr>
            </control>
          </mc:Choice>
        </mc:AlternateContent>
        <mc:AlternateContent xmlns:mc="http://schemas.openxmlformats.org/markup-compatibility/2006">
          <mc:Choice Requires="x14">
            <control shapeId="297375" r:id="rId383" name="オプション K2223">
              <controlPr defaultSize="0" autoFill="0" autoLine="0" autoPict="0" macro="[0]!チェックK2223_Click">
                <anchor moveWithCells="1">
                  <from>
                    <xdr:col>21</xdr:col>
                    <xdr:colOff>0</xdr:colOff>
                    <xdr:row>453</xdr:row>
                    <xdr:rowOff>9525</xdr:rowOff>
                  </from>
                  <to>
                    <xdr:col>28</xdr:col>
                    <xdr:colOff>0</xdr:colOff>
                    <xdr:row>454</xdr:row>
                    <xdr:rowOff>0</xdr:rowOff>
                  </to>
                </anchor>
              </controlPr>
            </control>
          </mc:Choice>
        </mc:AlternateContent>
        <mc:AlternateContent xmlns:mc="http://schemas.openxmlformats.org/markup-compatibility/2006">
          <mc:Choice Requires="x14">
            <control shapeId="297376" r:id="rId384" name="オプション K2231">
              <controlPr defaultSize="0" autoFill="0" autoLine="0" autoPict="0" macro="[0]!チェックK2233_Click">
                <anchor moveWithCells="1">
                  <from>
                    <xdr:col>34</xdr:col>
                    <xdr:colOff>0</xdr:colOff>
                    <xdr:row>451</xdr:row>
                    <xdr:rowOff>9525</xdr:rowOff>
                  </from>
                  <to>
                    <xdr:col>41</xdr:col>
                    <xdr:colOff>0</xdr:colOff>
                    <xdr:row>452</xdr:row>
                    <xdr:rowOff>0</xdr:rowOff>
                  </to>
                </anchor>
              </controlPr>
            </control>
          </mc:Choice>
        </mc:AlternateContent>
        <mc:AlternateContent xmlns:mc="http://schemas.openxmlformats.org/markup-compatibility/2006">
          <mc:Choice Requires="x14">
            <control shapeId="297377" r:id="rId385" name="オプション K2232">
              <controlPr defaultSize="0" autoFill="0" autoLine="0" autoPict="0" macro="[0]!チェックK2233_Click">
                <anchor moveWithCells="1">
                  <from>
                    <xdr:col>34</xdr:col>
                    <xdr:colOff>0</xdr:colOff>
                    <xdr:row>452</xdr:row>
                    <xdr:rowOff>9525</xdr:rowOff>
                  </from>
                  <to>
                    <xdr:col>41</xdr:col>
                    <xdr:colOff>0</xdr:colOff>
                    <xdr:row>453</xdr:row>
                    <xdr:rowOff>0</xdr:rowOff>
                  </to>
                </anchor>
              </controlPr>
            </control>
          </mc:Choice>
        </mc:AlternateContent>
        <mc:AlternateContent xmlns:mc="http://schemas.openxmlformats.org/markup-compatibility/2006">
          <mc:Choice Requires="x14">
            <control shapeId="297378" r:id="rId386" name="オプション K2233">
              <controlPr defaultSize="0" autoFill="0" autoLine="0" autoPict="0" macro="[0]!チェックK2233_Click">
                <anchor moveWithCells="1">
                  <from>
                    <xdr:col>34</xdr:col>
                    <xdr:colOff>0</xdr:colOff>
                    <xdr:row>453</xdr:row>
                    <xdr:rowOff>0</xdr:rowOff>
                  </from>
                  <to>
                    <xdr:col>41</xdr:col>
                    <xdr:colOff>0</xdr:colOff>
                    <xdr:row>454</xdr:row>
                    <xdr:rowOff>0</xdr:rowOff>
                  </to>
                </anchor>
              </controlPr>
            </control>
          </mc:Choice>
        </mc:AlternateContent>
        <mc:AlternateContent xmlns:mc="http://schemas.openxmlformats.org/markup-compatibility/2006">
          <mc:Choice Requires="x14">
            <control shapeId="297379" r:id="rId387" name="オプション K12211">
              <controlPr defaultSize="0" autoFill="0" autoLine="0" autoPict="0">
                <anchor moveWithCells="1">
                  <from>
                    <xdr:col>9</xdr:col>
                    <xdr:colOff>0</xdr:colOff>
                    <xdr:row>455</xdr:row>
                    <xdr:rowOff>0</xdr:rowOff>
                  </from>
                  <to>
                    <xdr:col>16</xdr:col>
                    <xdr:colOff>0</xdr:colOff>
                    <xdr:row>456</xdr:row>
                    <xdr:rowOff>0</xdr:rowOff>
                  </to>
                </anchor>
              </controlPr>
            </control>
          </mc:Choice>
        </mc:AlternateContent>
        <mc:AlternateContent xmlns:mc="http://schemas.openxmlformats.org/markup-compatibility/2006">
          <mc:Choice Requires="x14">
            <control shapeId="297380" r:id="rId388" name="オプション K12212">
              <controlPr defaultSize="0" autoFill="0" autoLine="0" autoPict="0">
                <anchor moveWithCells="1">
                  <from>
                    <xdr:col>9</xdr:col>
                    <xdr:colOff>0</xdr:colOff>
                    <xdr:row>456</xdr:row>
                    <xdr:rowOff>9525</xdr:rowOff>
                  </from>
                  <to>
                    <xdr:col>16</xdr:col>
                    <xdr:colOff>0</xdr:colOff>
                    <xdr:row>457</xdr:row>
                    <xdr:rowOff>0</xdr:rowOff>
                  </to>
                </anchor>
              </controlPr>
            </control>
          </mc:Choice>
        </mc:AlternateContent>
        <mc:AlternateContent xmlns:mc="http://schemas.openxmlformats.org/markup-compatibility/2006">
          <mc:Choice Requires="x14">
            <control shapeId="297381" r:id="rId389" name="オプション K12213">
              <controlPr defaultSize="0" autoFill="0" autoLine="0" autoPict="0">
                <anchor moveWithCells="1">
                  <from>
                    <xdr:col>9</xdr:col>
                    <xdr:colOff>0</xdr:colOff>
                    <xdr:row>457</xdr:row>
                    <xdr:rowOff>9525</xdr:rowOff>
                  </from>
                  <to>
                    <xdr:col>16</xdr:col>
                    <xdr:colOff>0</xdr:colOff>
                    <xdr:row>458</xdr:row>
                    <xdr:rowOff>0</xdr:rowOff>
                  </to>
                </anchor>
              </controlPr>
            </control>
          </mc:Choice>
        </mc:AlternateContent>
        <mc:AlternateContent xmlns:mc="http://schemas.openxmlformats.org/markup-compatibility/2006">
          <mc:Choice Requires="x14">
            <control shapeId="297382" r:id="rId390" name="オプション K12221">
              <controlPr defaultSize="0" autoFill="0" autoLine="0" autoPict="0">
                <anchor moveWithCells="1">
                  <from>
                    <xdr:col>21</xdr:col>
                    <xdr:colOff>0</xdr:colOff>
                    <xdr:row>455</xdr:row>
                    <xdr:rowOff>9525</xdr:rowOff>
                  </from>
                  <to>
                    <xdr:col>28</xdr:col>
                    <xdr:colOff>0</xdr:colOff>
                    <xdr:row>456</xdr:row>
                    <xdr:rowOff>0</xdr:rowOff>
                  </to>
                </anchor>
              </controlPr>
            </control>
          </mc:Choice>
        </mc:AlternateContent>
        <mc:AlternateContent xmlns:mc="http://schemas.openxmlformats.org/markup-compatibility/2006">
          <mc:Choice Requires="x14">
            <control shapeId="297383" r:id="rId391" name="オプション K12222">
              <controlPr defaultSize="0" autoFill="0" autoLine="0" autoPict="0">
                <anchor moveWithCells="1">
                  <from>
                    <xdr:col>21</xdr:col>
                    <xdr:colOff>0</xdr:colOff>
                    <xdr:row>456</xdr:row>
                    <xdr:rowOff>9525</xdr:rowOff>
                  </from>
                  <to>
                    <xdr:col>28</xdr:col>
                    <xdr:colOff>0</xdr:colOff>
                    <xdr:row>457</xdr:row>
                    <xdr:rowOff>0</xdr:rowOff>
                  </to>
                </anchor>
              </controlPr>
            </control>
          </mc:Choice>
        </mc:AlternateContent>
        <mc:AlternateContent xmlns:mc="http://schemas.openxmlformats.org/markup-compatibility/2006">
          <mc:Choice Requires="x14">
            <control shapeId="297384" r:id="rId392" name="オプション K12223">
              <controlPr defaultSize="0" autoFill="0" autoLine="0" autoPict="0">
                <anchor moveWithCells="1">
                  <from>
                    <xdr:col>21</xdr:col>
                    <xdr:colOff>0</xdr:colOff>
                    <xdr:row>457</xdr:row>
                    <xdr:rowOff>9525</xdr:rowOff>
                  </from>
                  <to>
                    <xdr:col>28</xdr:col>
                    <xdr:colOff>0</xdr:colOff>
                    <xdr:row>458</xdr:row>
                    <xdr:rowOff>0</xdr:rowOff>
                  </to>
                </anchor>
              </controlPr>
            </control>
          </mc:Choice>
        </mc:AlternateContent>
        <mc:AlternateContent xmlns:mc="http://schemas.openxmlformats.org/markup-compatibility/2006">
          <mc:Choice Requires="x14">
            <control shapeId="297385" r:id="rId393" name="オプション K12231">
              <controlPr defaultSize="0" autoFill="0" autoLine="0" autoPict="0">
                <anchor moveWithCells="1">
                  <from>
                    <xdr:col>34</xdr:col>
                    <xdr:colOff>0</xdr:colOff>
                    <xdr:row>455</xdr:row>
                    <xdr:rowOff>9525</xdr:rowOff>
                  </from>
                  <to>
                    <xdr:col>41</xdr:col>
                    <xdr:colOff>0</xdr:colOff>
                    <xdr:row>456</xdr:row>
                    <xdr:rowOff>0</xdr:rowOff>
                  </to>
                </anchor>
              </controlPr>
            </control>
          </mc:Choice>
        </mc:AlternateContent>
        <mc:AlternateContent xmlns:mc="http://schemas.openxmlformats.org/markup-compatibility/2006">
          <mc:Choice Requires="x14">
            <control shapeId="297386" r:id="rId394" name="オプション K12232">
              <controlPr defaultSize="0" autoFill="0" autoLine="0" autoPict="0">
                <anchor moveWithCells="1">
                  <from>
                    <xdr:col>34</xdr:col>
                    <xdr:colOff>0</xdr:colOff>
                    <xdr:row>456</xdr:row>
                    <xdr:rowOff>9525</xdr:rowOff>
                  </from>
                  <to>
                    <xdr:col>41</xdr:col>
                    <xdr:colOff>0</xdr:colOff>
                    <xdr:row>457</xdr:row>
                    <xdr:rowOff>0</xdr:rowOff>
                  </to>
                </anchor>
              </controlPr>
            </control>
          </mc:Choice>
        </mc:AlternateContent>
        <mc:AlternateContent xmlns:mc="http://schemas.openxmlformats.org/markup-compatibility/2006">
          <mc:Choice Requires="x14">
            <control shapeId="297387" r:id="rId395" name="オプション K12233">
              <controlPr defaultSize="0" autoFill="0" autoLine="0" autoPict="0">
                <anchor moveWithCells="1">
                  <from>
                    <xdr:col>34</xdr:col>
                    <xdr:colOff>0</xdr:colOff>
                    <xdr:row>457</xdr:row>
                    <xdr:rowOff>0</xdr:rowOff>
                  </from>
                  <to>
                    <xdr:col>41</xdr:col>
                    <xdr:colOff>0</xdr:colOff>
                    <xdr:row>458</xdr:row>
                    <xdr:rowOff>0</xdr:rowOff>
                  </to>
                </anchor>
              </controlPr>
            </control>
          </mc:Choice>
        </mc:AlternateContent>
        <mc:AlternateContent xmlns:mc="http://schemas.openxmlformats.org/markup-compatibility/2006">
          <mc:Choice Requires="x14">
            <control shapeId="297388" r:id="rId396" name="オプション K2241">
              <controlPr defaultSize="0" autoFill="0" autoLine="0" autoPict="0">
                <anchor moveWithCells="1">
                  <from>
                    <xdr:col>46</xdr:col>
                    <xdr:colOff>0</xdr:colOff>
                    <xdr:row>450</xdr:row>
                    <xdr:rowOff>0</xdr:rowOff>
                  </from>
                  <to>
                    <xdr:col>52</xdr:col>
                    <xdr:colOff>47625</xdr:colOff>
                    <xdr:row>451</xdr:row>
                    <xdr:rowOff>0</xdr:rowOff>
                  </to>
                </anchor>
              </controlPr>
            </control>
          </mc:Choice>
        </mc:AlternateContent>
        <mc:AlternateContent xmlns:mc="http://schemas.openxmlformats.org/markup-compatibility/2006">
          <mc:Choice Requires="x14">
            <control shapeId="297389" r:id="rId397" name="オプション K2242">
              <controlPr defaultSize="0" autoFill="0" autoLine="0" autoPict="0">
                <anchor moveWithCells="1">
                  <from>
                    <xdr:col>46</xdr:col>
                    <xdr:colOff>0</xdr:colOff>
                    <xdr:row>451</xdr:row>
                    <xdr:rowOff>0</xdr:rowOff>
                  </from>
                  <to>
                    <xdr:col>52</xdr:col>
                    <xdr:colOff>47625</xdr:colOff>
                    <xdr:row>453</xdr:row>
                    <xdr:rowOff>0</xdr:rowOff>
                  </to>
                </anchor>
              </controlPr>
            </control>
          </mc:Choice>
        </mc:AlternateContent>
        <mc:AlternateContent xmlns:mc="http://schemas.openxmlformats.org/markup-compatibility/2006">
          <mc:Choice Requires="x14">
            <control shapeId="297390" r:id="rId398" name="オプション K2243">
              <controlPr defaultSize="0" autoFill="0" autoLine="0" autoPict="0">
                <anchor moveWithCells="1">
                  <from>
                    <xdr:col>46</xdr:col>
                    <xdr:colOff>0</xdr:colOff>
                    <xdr:row>453</xdr:row>
                    <xdr:rowOff>0</xdr:rowOff>
                  </from>
                  <to>
                    <xdr:col>52</xdr:col>
                    <xdr:colOff>47625</xdr:colOff>
                    <xdr:row>454</xdr:row>
                    <xdr:rowOff>0</xdr:rowOff>
                  </to>
                </anchor>
              </controlPr>
            </control>
          </mc:Choice>
        </mc:AlternateContent>
        <mc:AlternateContent xmlns:mc="http://schemas.openxmlformats.org/markup-compatibility/2006">
          <mc:Choice Requires="x14">
            <control shapeId="297391" r:id="rId399" name="オプション K311">
              <controlPr defaultSize="0" autoFill="0" autoLine="0" autoPict="0" macro="[0]!チェックK313_Click">
                <anchor moveWithCells="1">
                  <from>
                    <xdr:col>9</xdr:col>
                    <xdr:colOff>0</xdr:colOff>
                    <xdr:row>469</xdr:row>
                    <xdr:rowOff>0</xdr:rowOff>
                  </from>
                  <to>
                    <xdr:col>16</xdr:col>
                    <xdr:colOff>0</xdr:colOff>
                    <xdr:row>470</xdr:row>
                    <xdr:rowOff>0</xdr:rowOff>
                  </to>
                </anchor>
              </controlPr>
            </control>
          </mc:Choice>
        </mc:AlternateContent>
        <mc:AlternateContent xmlns:mc="http://schemas.openxmlformats.org/markup-compatibility/2006">
          <mc:Choice Requires="x14">
            <control shapeId="297392" r:id="rId400" name="オプション K312">
              <controlPr defaultSize="0" autoFill="0" autoLine="0" autoPict="0" macro="[0]!チェックK313_Click">
                <anchor moveWithCells="1">
                  <from>
                    <xdr:col>9</xdr:col>
                    <xdr:colOff>0</xdr:colOff>
                    <xdr:row>470</xdr:row>
                    <xdr:rowOff>9525</xdr:rowOff>
                  </from>
                  <to>
                    <xdr:col>16</xdr:col>
                    <xdr:colOff>0</xdr:colOff>
                    <xdr:row>471</xdr:row>
                    <xdr:rowOff>0</xdr:rowOff>
                  </to>
                </anchor>
              </controlPr>
            </control>
          </mc:Choice>
        </mc:AlternateContent>
        <mc:AlternateContent xmlns:mc="http://schemas.openxmlformats.org/markup-compatibility/2006">
          <mc:Choice Requires="x14">
            <control shapeId="297393" r:id="rId401" name="オプション K313">
              <controlPr defaultSize="0" autoFill="0" autoLine="0" autoPict="0" macro="[0]!チェックK313_Click">
                <anchor moveWithCells="1">
                  <from>
                    <xdr:col>9</xdr:col>
                    <xdr:colOff>0</xdr:colOff>
                    <xdr:row>471</xdr:row>
                    <xdr:rowOff>9525</xdr:rowOff>
                  </from>
                  <to>
                    <xdr:col>16</xdr:col>
                    <xdr:colOff>0</xdr:colOff>
                    <xdr:row>472</xdr:row>
                    <xdr:rowOff>0</xdr:rowOff>
                  </to>
                </anchor>
              </controlPr>
            </control>
          </mc:Choice>
        </mc:AlternateContent>
        <mc:AlternateContent xmlns:mc="http://schemas.openxmlformats.org/markup-compatibility/2006">
          <mc:Choice Requires="x14">
            <control shapeId="297394" r:id="rId402" name="オプション K321">
              <controlPr defaultSize="0" autoFill="0" autoLine="0" autoPict="0" macro="[0]!チェックK323_Click">
                <anchor moveWithCells="1">
                  <from>
                    <xdr:col>21</xdr:col>
                    <xdr:colOff>0</xdr:colOff>
                    <xdr:row>469</xdr:row>
                    <xdr:rowOff>0</xdr:rowOff>
                  </from>
                  <to>
                    <xdr:col>28</xdr:col>
                    <xdr:colOff>0</xdr:colOff>
                    <xdr:row>470</xdr:row>
                    <xdr:rowOff>0</xdr:rowOff>
                  </to>
                </anchor>
              </controlPr>
            </control>
          </mc:Choice>
        </mc:AlternateContent>
        <mc:AlternateContent xmlns:mc="http://schemas.openxmlformats.org/markup-compatibility/2006">
          <mc:Choice Requires="x14">
            <control shapeId="297395" r:id="rId403" name="オプション K322">
              <controlPr defaultSize="0" autoFill="0" autoLine="0" autoPict="0" macro="[0]!チェックK323_Click">
                <anchor moveWithCells="1">
                  <from>
                    <xdr:col>21</xdr:col>
                    <xdr:colOff>0</xdr:colOff>
                    <xdr:row>470</xdr:row>
                    <xdr:rowOff>0</xdr:rowOff>
                  </from>
                  <to>
                    <xdr:col>28</xdr:col>
                    <xdr:colOff>0</xdr:colOff>
                    <xdr:row>471</xdr:row>
                    <xdr:rowOff>0</xdr:rowOff>
                  </to>
                </anchor>
              </controlPr>
            </control>
          </mc:Choice>
        </mc:AlternateContent>
        <mc:AlternateContent xmlns:mc="http://schemas.openxmlformats.org/markup-compatibility/2006">
          <mc:Choice Requires="x14">
            <control shapeId="297396" r:id="rId404" name="オプション K323">
              <controlPr defaultSize="0" autoFill="0" autoLine="0" autoPict="0" macro="[0]!チェックK323_Click">
                <anchor moveWithCells="1">
                  <from>
                    <xdr:col>21</xdr:col>
                    <xdr:colOff>0</xdr:colOff>
                    <xdr:row>471</xdr:row>
                    <xdr:rowOff>9525</xdr:rowOff>
                  </from>
                  <to>
                    <xdr:col>28</xdr:col>
                    <xdr:colOff>0</xdr:colOff>
                    <xdr:row>472</xdr:row>
                    <xdr:rowOff>0</xdr:rowOff>
                  </to>
                </anchor>
              </controlPr>
            </control>
          </mc:Choice>
        </mc:AlternateContent>
        <mc:AlternateContent xmlns:mc="http://schemas.openxmlformats.org/markup-compatibility/2006">
          <mc:Choice Requires="x14">
            <control shapeId="297397" r:id="rId405" name="オプション K331">
              <controlPr defaultSize="0" autoFill="0" autoLine="0" autoPict="0" macro="[0]!チェックK333_Click">
                <anchor moveWithCells="1">
                  <from>
                    <xdr:col>34</xdr:col>
                    <xdr:colOff>0</xdr:colOff>
                    <xdr:row>469</xdr:row>
                    <xdr:rowOff>9525</xdr:rowOff>
                  </from>
                  <to>
                    <xdr:col>41</xdr:col>
                    <xdr:colOff>0</xdr:colOff>
                    <xdr:row>470</xdr:row>
                    <xdr:rowOff>0</xdr:rowOff>
                  </to>
                </anchor>
              </controlPr>
            </control>
          </mc:Choice>
        </mc:AlternateContent>
        <mc:AlternateContent xmlns:mc="http://schemas.openxmlformats.org/markup-compatibility/2006">
          <mc:Choice Requires="x14">
            <control shapeId="297398" r:id="rId406" name="オプション K332">
              <controlPr defaultSize="0" autoFill="0" autoLine="0" autoPict="0" macro="[0]!チェックK333_Click">
                <anchor moveWithCells="1">
                  <from>
                    <xdr:col>34</xdr:col>
                    <xdr:colOff>0</xdr:colOff>
                    <xdr:row>470</xdr:row>
                    <xdr:rowOff>9525</xdr:rowOff>
                  </from>
                  <to>
                    <xdr:col>41</xdr:col>
                    <xdr:colOff>0</xdr:colOff>
                    <xdr:row>471</xdr:row>
                    <xdr:rowOff>0</xdr:rowOff>
                  </to>
                </anchor>
              </controlPr>
            </control>
          </mc:Choice>
        </mc:AlternateContent>
        <mc:AlternateContent xmlns:mc="http://schemas.openxmlformats.org/markup-compatibility/2006">
          <mc:Choice Requires="x14">
            <control shapeId="297399" r:id="rId407" name="オプション K333">
              <controlPr defaultSize="0" autoFill="0" autoLine="0" autoPict="0" macro="[0]!チェックK333_Click">
                <anchor moveWithCells="1">
                  <from>
                    <xdr:col>34</xdr:col>
                    <xdr:colOff>0</xdr:colOff>
                    <xdr:row>471</xdr:row>
                    <xdr:rowOff>0</xdr:rowOff>
                  </from>
                  <to>
                    <xdr:col>41</xdr:col>
                    <xdr:colOff>0</xdr:colOff>
                    <xdr:row>472</xdr:row>
                    <xdr:rowOff>0</xdr:rowOff>
                  </to>
                </anchor>
              </controlPr>
            </control>
          </mc:Choice>
        </mc:AlternateContent>
        <mc:AlternateContent xmlns:mc="http://schemas.openxmlformats.org/markup-compatibility/2006">
          <mc:Choice Requires="x14">
            <control shapeId="297400" r:id="rId408" name="オプション K1311">
              <controlPr defaultSize="0" autoFill="0" autoLine="0" autoPict="0">
                <anchor moveWithCells="1">
                  <from>
                    <xdr:col>9</xdr:col>
                    <xdr:colOff>0</xdr:colOff>
                    <xdr:row>473</xdr:row>
                    <xdr:rowOff>0</xdr:rowOff>
                  </from>
                  <to>
                    <xdr:col>16</xdr:col>
                    <xdr:colOff>0</xdr:colOff>
                    <xdr:row>474</xdr:row>
                    <xdr:rowOff>0</xdr:rowOff>
                  </to>
                </anchor>
              </controlPr>
            </control>
          </mc:Choice>
        </mc:AlternateContent>
        <mc:AlternateContent xmlns:mc="http://schemas.openxmlformats.org/markup-compatibility/2006">
          <mc:Choice Requires="x14">
            <control shapeId="297401" r:id="rId409" name="オプション K1312">
              <controlPr defaultSize="0" autoFill="0" autoLine="0" autoPict="0">
                <anchor moveWithCells="1">
                  <from>
                    <xdr:col>9</xdr:col>
                    <xdr:colOff>0</xdr:colOff>
                    <xdr:row>474</xdr:row>
                    <xdr:rowOff>0</xdr:rowOff>
                  </from>
                  <to>
                    <xdr:col>16</xdr:col>
                    <xdr:colOff>0</xdr:colOff>
                    <xdr:row>475</xdr:row>
                    <xdr:rowOff>0</xdr:rowOff>
                  </to>
                </anchor>
              </controlPr>
            </control>
          </mc:Choice>
        </mc:AlternateContent>
        <mc:AlternateContent xmlns:mc="http://schemas.openxmlformats.org/markup-compatibility/2006">
          <mc:Choice Requires="x14">
            <control shapeId="297402" r:id="rId410" name="オプション K1313">
              <controlPr defaultSize="0" autoFill="0" autoLine="0" autoPict="0">
                <anchor moveWithCells="1">
                  <from>
                    <xdr:col>9</xdr:col>
                    <xdr:colOff>0</xdr:colOff>
                    <xdr:row>475</xdr:row>
                    <xdr:rowOff>9525</xdr:rowOff>
                  </from>
                  <to>
                    <xdr:col>16</xdr:col>
                    <xdr:colOff>0</xdr:colOff>
                    <xdr:row>476</xdr:row>
                    <xdr:rowOff>0</xdr:rowOff>
                  </to>
                </anchor>
              </controlPr>
            </control>
          </mc:Choice>
        </mc:AlternateContent>
        <mc:AlternateContent xmlns:mc="http://schemas.openxmlformats.org/markup-compatibility/2006">
          <mc:Choice Requires="x14">
            <control shapeId="297403" r:id="rId411" name="オプション K1321">
              <controlPr defaultSize="0" autoFill="0" autoLine="0" autoPict="0">
                <anchor moveWithCells="1">
                  <from>
                    <xdr:col>21</xdr:col>
                    <xdr:colOff>0</xdr:colOff>
                    <xdr:row>473</xdr:row>
                    <xdr:rowOff>9525</xdr:rowOff>
                  </from>
                  <to>
                    <xdr:col>28</xdr:col>
                    <xdr:colOff>0</xdr:colOff>
                    <xdr:row>474</xdr:row>
                    <xdr:rowOff>0</xdr:rowOff>
                  </to>
                </anchor>
              </controlPr>
            </control>
          </mc:Choice>
        </mc:AlternateContent>
        <mc:AlternateContent xmlns:mc="http://schemas.openxmlformats.org/markup-compatibility/2006">
          <mc:Choice Requires="x14">
            <control shapeId="297404" r:id="rId412" name="オプション K1322">
              <controlPr defaultSize="0" autoFill="0" autoLine="0" autoPict="0">
                <anchor moveWithCells="1">
                  <from>
                    <xdr:col>21</xdr:col>
                    <xdr:colOff>0</xdr:colOff>
                    <xdr:row>474</xdr:row>
                    <xdr:rowOff>9525</xdr:rowOff>
                  </from>
                  <to>
                    <xdr:col>28</xdr:col>
                    <xdr:colOff>0</xdr:colOff>
                    <xdr:row>475</xdr:row>
                    <xdr:rowOff>0</xdr:rowOff>
                  </to>
                </anchor>
              </controlPr>
            </control>
          </mc:Choice>
        </mc:AlternateContent>
        <mc:AlternateContent xmlns:mc="http://schemas.openxmlformats.org/markup-compatibility/2006">
          <mc:Choice Requires="x14">
            <control shapeId="297405" r:id="rId413" name="オプション K1323">
              <controlPr defaultSize="0" autoFill="0" autoLine="0" autoPict="0">
                <anchor moveWithCells="1">
                  <from>
                    <xdr:col>21</xdr:col>
                    <xdr:colOff>0</xdr:colOff>
                    <xdr:row>475</xdr:row>
                    <xdr:rowOff>9525</xdr:rowOff>
                  </from>
                  <to>
                    <xdr:col>28</xdr:col>
                    <xdr:colOff>0</xdr:colOff>
                    <xdr:row>476</xdr:row>
                    <xdr:rowOff>0</xdr:rowOff>
                  </to>
                </anchor>
              </controlPr>
            </control>
          </mc:Choice>
        </mc:AlternateContent>
        <mc:AlternateContent xmlns:mc="http://schemas.openxmlformats.org/markup-compatibility/2006">
          <mc:Choice Requires="x14">
            <control shapeId="297406" r:id="rId414" name="オプション K1331">
              <controlPr defaultSize="0" autoFill="0" autoLine="0" autoPict="0">
                <anchor moveWithCells="1">
                  <from>
                    <xdr:col>34</xdr:col>
                    <xdr:colOff>0</xdr:colOff>
                    <xdr:row>473</xdr:row>
                    <xdr:rowOff>9525</xdr:rowOff>
                  </from>
                  <to>
                    <xdr:col>41</xdr:col>
                    <xdr:colOff>0</xdr:colOff>
                    <xdr:row>474</xdr:row>
                    <xdr:rowOff>0</xdr:rowOff>
                  </to>
                </anchor>
              </controlPr>
            </control>
          </mc:Choice>
        </mc:AlternateContent>
        <mc:AlternateContent xmlns:mc="http://schemas.openxmlformats.org/markup-compatibility/2006">
          <mc:Choice Requires="x14">
            <control shapeId="297407" r:id="rId415" name="オプション K1332">
              <controlPr defaultSize="0" autoFill="0" autoLine="0" autoPict="0">
                <anchor moveWithCells="1">
                  <from>
                    <xdr:col>34</xdr:col>
                    <xdr:colOff>0</xdr:colOff>
                    <xdr:row>474</xdr:row>
                    <xdr:rowOff>9525</xdr:rowOff>
                  </from>
                  <to>
                    <xdr:col>41</xdr:col>
                    <xdr:colOff>0</xdr:colOff>
                    <xdr:row>475</xdr:row>
                    <xdr:rowOff>0</xdr:rowOff>
                  </to>
                </anchor>
              </controlPr>
            </control>
          </mc:Choice>
        </mc:AlternateContent>
        <mc:AlternateContent xmlns:mc="http://schemas.openxmlformats.org/markup-compatibility/2006">
          <mc:Choice Requires="x14">
            <control shapeId="297408" r:id="rId416" name="オプション K1333">
              <controlPr defaultSize="0" autoFill="0" autoLine="0" autoPict="0">
                <anchor moveWithCells="1">
                  <from>
                    <xdr:col>34</xdr:col>
                    <xdr:colOff>0</xdr:colOff>
                    <xdr:row>475</xdr:row>
                    <xdr:rowOff>0</xdr:rowOff>
                  </from>
                  <to>
                    <xdr:col>41</xdr:col>
                    <xdr:colOff>0</xdr:colOff>
                    <xdr:row>476</xdr:row>
                    <xdr:rowOff>0</xdr:rowOff>
                  </to>
                </anchor>
              </controlPr>
            </control>
          </mc:Choice>
        </mc:AlternateContent>
        <mc:AlternateContent xmlns:mc="http://schemas.openxmlformats.org/markup-compatibility/2006">
          <mc:Choice Requires="x14">
            <control shapeId="297409" r:id="rId417" name="オプション K341">
              <controlPr defaultSize="0" autoFill="0" autoLine="0" autoPict="0">
                <anchor moveWithCells="1">
                  <from>
                    <xdr:col>46</xdr:col>
                    <xdr:colOff>0</xdr:colOff>
                    <xdr:row>468</xdr:row>
                    <xdr:rowOff>0</xdr:rowOff>
                  </from>
                  <to>
                    <xdr:col>52</xdr:col>
                    <xdr:colOff>47625</xdr:colOff>
                    <xdr:row>469</xdr:row>
                    <xdr:rowOff>0</xdr:rowOff>
                  </to>
                </anchor>
              </controlPr>
            </control>
          </mc:Choice>
        </mc:AlternateContent>
        <mc:AlternateContent xmlns:mc="http://schemas.openxmlformats.org/markup-compatibility/2006">
          <mc:Choice Requires="x14">
            <control shapeId="297410" r:id="rId418" name="オプション K342">
              <controlPr defaultSize="0" autoFill="0" autoLine="0" autoPict="0">
                <anchor moveWithCells="1">
                  <from>
                    <xdr:col>46</xdr:col>
                    <xdr:colOff>0</xdr:colOff>
                    <xdr:row>469</xdr:row>
                    <xdr:rowOff>0</xdr:rowOff>
                  </from>
                  <to>
                    <xdr:col>52</xdr:col>
                    <xdr:colOff>47625</xdr:colOff>
                    <xdr:row>471</xdr:row>
                    <xdr:rowOff>0</xdr:rowOff>
                  </to>
                </anchor>
              </controlPr>
            </control>
          </mc:Choice>
        </mc:AlternateContent>
        <mc:AlternateContent xmlns:mc="http://schemas.openxmlformats.org/markup-compatibility/2006">
          <mc:Choice Requires="x14">
            <control shapeId="297411" r:id="rId419" name="オプション K343">
              <controlPr defaultSize="0" autoFill="0" autoLine="0" autoPict="0">
                <anchor moveWithCells="1">
                  <from>
                    <xdr:col>46</xdr:col>
                    <xdr:colOff>28575</xdr:colOff>
                    <xdr:row>471</xdr:row>
                    <xdr:rowOff>0</xdr:rowOff>
                  </from>
                  <to>
                    <xdr:col>52</xdr:col>
                    <xdr:colOff>66675</xdr:colOff>
                    <xdr:row>472</xdr:row>
                    <xdr:rowOff>0</xdr:rowOff>
                  </to>
                </anchor>
              </controlPr>
            </control>
          </mc:Choice>
        </mc:AlternateContent>
        <mc:AlternateContent xmlns:mc="http://schemas.openxmlformats.org/markup-compatibility/2006">
          <mc:Choice Requires="x14">
            <control shapeId="297412" r:id="rId420" name="オプション K4111">
              <controlPr defaultSize="0" autoFill="0" autoLine="0" autoPict="0" macro="[0]!チェックK4113_Click">
                <anchor moveWithCells="1">
                  <from>
                    <xdr:col>9</xdr:col>
                    <xdr:colOff>0</xdr:colOff>
                    <xdr:row>479</xdr:row>
                    <xdr:rowOff>9525</xdr:rowOff>
                  </from>
                  <to>
                    <xdr:col>16</xdr:col>
                    <xdr:colOff>0</xdr:colOff>
                    <xdr:row>480</xdr:row>
                    <xdr:rowOff>0</xdr:rowOff>
                  </to>
                </anchor>
              </controlPr>
            </control>
          </mc:Choice>
        </mc:AlternateContent>
        <mc:AlternateContent xmlns:mc="http://schemas.openxmlformats.org/markup-compatibility/2006">
          <mc:Choice Requires="x14">
            <control shapeId="297413" r:id="rId421" name="オプション K4112">
              <controlPr defaultSize="0" autoFill="0" autoLine="0" autoPict="0" macro="[0]!チェックK4113_Click">
                <anchor moveWithCells="1">
                  <from>
                    <xdr:col>9</xdr:col>
                    <xdr:colOff>0</xdr:colOff>
                    <xdr:row>480</xdr:row>
                    <xdr:rowOff>9525</xdr:rowOff>
                  </from>
                  <to>
                    <xdr:col>16</xdr:col>
                    <xdr:colOff>0</xdr:colOff>
                    <xdr:row>481</xdr:row>
                    <xdr:rowOff>0</xdr:rowOff>
                  </to>
                </anchor>
              </controlPr>
            </control>
          </mc:Choice>
        </mc:AlternateContent>
        <mc:AlternateContent xmlns:mc="http://schemas.openxmlformats.org/markup-compatibility/2006">
          <mc:Choice Requires="x14">
            <control shapeId="297414" r:id="rId422" name="オプション K4113">
              <controlPr defaultSize="0" autoFill="0" autoLine="0" autoPict="0" macro="[0]!チェックK4113_Click">
                <anchor moveWithCells="1">
                  <from>
                    <xdr:col>9</xdr:col>
                    <xdr:colOff>0</xdr:colOff>
                    <xdr:row>481</xdr:row>
                    <xdr:rowOff>9525</xdr:rowOff>
                  </from>
                  <to>
                    <xdr:col>16</xdr:col>
                    <xdr:colOff>0</xdr:colOff>
                    <xdr:row>482</xdr:row>
                    <xdr:rowOff>0</xdr:rowOff>
                  </to>
                </anchor>
              </controlPr>
            </control>
          </mc:Choice>
        </mc:AlternateContent>
        <mc:AlternateContent xmlns:mc="http://schemas.openxmlformats.org/markup-compatibility/2006">
          <mc:Choice Requires="x14">
            <control shapeId="297415" r:id="rId423" name="オプション K4121">
              <controlPr defaultSize="0" autoFill="0" autoLine="0" autoPict="0" macro="[0]!チェックK4123_Click">
                <anchor moveWithCells="1">
                  <from>
                    <xdr:col>21</xdr:col>
                    <xdr:colOff>0</xdr:colOff>
                    <xdr:row>479</xdr:row>
                    <xdr:rowOff>9525</xdr:rowOff>
                  </from>
                  <to>
                    <xdr:col>28</xdr:col>
                    <xdr:colOff>0</xdr:colOff>
                    <xdr:row>480</xdr:row>
                    <xdr:rowOff>0</xdr:rowOff>
                  </to>
                </anchor>
              </controlPr>
            </control>
          </mc:Choice>
        </mc:AlternateContent>
        <mc:AlternateContent xmlns:mc="http://schemas.openxmlformats.org/markup-compatibility/2006">
          <mc:Choice Requires="x14">
            <control shapeId="297416" r:id="rId424" name="オプション K4122">
              <controlPr defaultSize="0" autoFill="0" autoLine="0" autoPict="0" macro="[0]!チェックK4123_Click">
                <anchor moveWithCells="1">
                  <from>
                    <xdr:col>21</xdr:col>
                    <xdr:colOff>0</xdr:colOff>
                    <xdr:row>480</xdr:row>
                    <xdr:rowOff>0</xdr:rowOff>
                  </from>
                  <to>
                    <xdr:col>28</xdr:col>
                    <xdr:colOff>0</xdr:colOff>
                    <xdr:row>481</xdr:row>
                    <xdr:rowOff>0</xdr:rowOff>
                  </to>
                </anchor>
              </controlPr>
            </control>
          </mc:Choice>
        </mc:AlternateContent>
        <mc:AlternateContent xmlns:mc="http://schemas.openxmlformats.org/markup-compatibility/2006">
          <mc:Choice Requires="x14">
            <control shapeId="297417" r:id="rId425" name="オプション K4123">
              <controlPr defaultSize="0" autoFill="0" autoLine="0" autoPict="0" macro="[0]!チェックK4123_Click">
                <anchor moveWithCells="1">
                  <from>
                    <xdr:col>21</xdr:col>
                    <xdr:colOff>0</xdr:colOff>
                    <xdr:row>481</xdr:row>
                    <xdr:rowOff>9525</xdr:rowOff>
                  </from>
                  <to>
                    <xdr:col>28</xdr:col>
                    <xdr:colOff>0</xdr:colOff>
                    <xdr:row>482</xdr:row>
                    <xdr:rowOff>0</xdr:rowOff>
                  </to>
                </anchor>
              </controlPr>
            </control>
          </mc:Choice>
        </mc:AlternateContent>
        <mc:AlternateContent xmlns:mc="http://schemas.openxmlformats.org/markup-compatibility/2006">
          <mc:Choice Requires="x14">
            <control shapeId="297418" r:id="rId426" name="オプション K4131">
              <controlPr defaultSize="0" autoFill="0" autoLine="0" autoPict="0" macro="[0]!チェックK4133_Click">
                <anchor moveWithCells="1">
                  <from>
                    <xdr:col>34</xdr:col>
                    <xdr:colOff>0</xdr:colOff>
                    <xdr:row>479</xdr:row>
                    <xdr:rowOff>0</xdr:rowOff>
                  </from>
                  <to>
                    <xdr:col>41</xdr:col>
                    <xdr:colOff>0</xdr:colOff>
                    <xdr:row>480</xdr:row>
                    <xdr:rowOff>0</xdr:rowOff>
                  </to>
                </anchor>
              </controlPr>
            </control>
          </mc:Choice>
        </mc:AlternateContent>
        <mc:AlternateContent xmlns:mc="http://schemas.openxmlformats.org/markup-compatibility/2006">
          <mc:Choice Requires="x14">
            <control shapeId="297419" r:id="rId427" name="オプション K4132">
              <controlPr defaultSize="0" autoFill="0" autoLine="0" autoPict="0" macro="[0]!チェックK4133_Click">
                <anchor moveWithCells="1">
                  <from>
                    <xdr:col>34</xdr:col>
                    <xdr:colOff>0</xdr:colOff>
                    <xdr:row>480</xdr:row>
                    <xdr:rowOff>0</xdr:rowOff>
                  </from>
                  <to>
                    <xdr:col>41</xdr:col>
                    <xdr:colOff>0</xdr:colOff>
                    <xdr:row>481</xdr:row>
                    <xdr:rowOff>0</xdr:rowOff>
                  </to>
                </anchor>
              </controlPr>
            </control>
          </mc:Choice>
        </mc:AlternateContent>
        <mc:AlternateContent xmlns:mc="http://schemas.openxmlformats.org/markup-compatibility/2006">
          <mc:Choice Requires="x14">
            <control shapeId="297420" r:id="rId428" name="オプション K4133">
              <controlPr defaultSize="0" autoFill="0" autoLine="0" autoPict="0" macro="[0]!チェックK4133_Click">
                <anchor moveWithCells="1">
                  <from>
                    <xdr:col>34</xdr:col>
                    <xdr:colOff>0</xdr:colOff>
                    <xdr:row>481</xdr:row>
                    <xdr:rowOff>9525</xdr:rowOff>
                  </from>
                  <to>
                    <xdr:col>41</xdr:col>
                    <xdr:colOff>0</xdr:colOff>
                    <xdr:row>482</xdr:row>
                    <xdr:rowOff>0</xdr:rowOff>
                  </to>
                </anchor>
              </controlPr>
            </control>
          </mc:Choice>
        </mc:AlternateContent>
        <mc:AlternateContent xmlns:mc="http://schemas.openxmlformats.org/markup-compatibility/2006">
          <mc:Choice Requires="x14">
            <control shapeId="297421" r:id="rId429" name="オプション K14111">
              <controlPr defaultSize="0" autoFill="0" autoLine="0" autoPict="0">
                <anchor moveWithCells="1">
                  <from>
                    <xdr:col>9</xdr:col>
                    <xdr:colOff>0</xdr:colOff>
                    <xdr:row>483</xdr:row>
                    <xdr:rowOff>9525</xdr:rowOff>
                  </from>
                  <to>
                    <xdr:col>16</xdr:col>
                    <xdr:colOff>0</xdr:colOff>
                    <xdr:row>484</xdr:row>
                    <xdr:rowOff>0</xdr:rowOff>
                  </to>
                </anchor>
              </controlPr>
            </control>
          </mc:Choice>
        </mc:AlternateContent>
        <mc:AlternateContent xmlns:mc="http://schemas.openxmlformats.org/markup-compatibility/2006">
          <mc:Choice Requires="x14">
            <control shapeId="297422" r:id="rId430" name="オプション K14112">
              <controlPr defaultSize="0" autoFill="0" autoLine="0" autoPict="0">
                <anchor moveWithCells="1">
                  <from>
                    <xdr:col>9</xdr:col>
                    <xdr:colOff>0</xdr:colOff>
                    <xdr:row>484</xdr:row>
                    <xdr:rowOff>9525</xdr:rowOff>
                  </from>
                  <to>
                    <xdr:col>16</xdr:col>
                    <xdr:colOff>0</xdr:colOff>
                    <xdr:row>485</xdr:row>
                    <xdr:rowOff>0</xdr:rowOff>
                  </to>
                </anchor>
              </controlPr>
            </control>
          </mc:Choice>
        </mc:AlternateContent>
        <mc:AlternateContent xmlns:mc="http://schemas.openxmlformats.org/markup-compatibility/2006">
          <mc:Choice Requires="x14">
            <control shapeId="297423" r:id="rId431" name="オプション K14113">
              <controlPr defaultSize="0" autoFill="0" autoLine="0" autoPict="0">
                <anchor moveWithCells="1">
                  <from>
                    <xdr:col>9</xdr:col>
                    <xdr:colOff>0</xdr:colOff>
                    <xdr:row>485</xdr:row>
                    <xdr:rowOff>9525</xdr:rowOff>
                  </from>
                  <to>
                    <xdr:col>16</xdr:col>
                    <xdr:colOff>0</xdr:colOff>
                    <xdr:row>486</xdr:row>
                    <xdr:rowOff>0</xdr:rowOff>
                  </to>
                </anchor>
              </controlPr>
            </control>
          </mc:Choice>
        </mc:AlternateContent>
        <mc:AlternateContent xmlns:mc="http://schemas.openxmlformats.org/markup-compatibility/2006">
          <mc:Choice Requires="x14">
            <control shapeId="297424" r:id="rId432" name="オプション K14121">
              <controlPr defaultSize="0" autoFill="0" autoLine="0" autoPict="0">
                <anchor moveWithCells="1">
                  <from>
                    <xdr:col>21</xdr:col>
                    <xdr:colOff>0</xdr:colOff>
                    <xdr:row>483</xdr:row>
                    <xdr:rowOff>9525</xdr:rowOff>
                  </from>
                  <to>
                    <xdr:col>28</xdr:col>
                    <xdr:colOff>0</xdr:colOff>
                    <xdr:row>484</xdr:row>
                    <xdr:rowOff>0</xdr:rowOff>
                  </to>
                </anchor>
              </controlPr>
            </control>
          </mc:Choice>
        </mc:AlternateContent>
        <mc:AlternateContent xmlns:mc="http://schemas.openxmlformats.org/markup-compatibility/2006">
          <mc:Choice Requires="x14">
            <control shapeId="297425" r:id="rId433" name="オプション K14122">
              <controlPr defaultSize="0" autoFill="0" autoLine="0" autoPict="0">
                <anchor moveWithCells="1">
                  <from>
                    <xdr:col>21</xdr:col>
                    <xdr:colOff>0</xdr:colOff>
                    <xdr:row>484</xdr:row>
                    <xdr:rowOff>9525</xdr:rowOff>
                  </from>
                  <to>
                    <xdr:col>28</xdr:col>
                    <xdr:colOff>0</xdr:colOff>
                    <xdr:row>485</xdr:row>
                    <xdr:rowOff>0</xdr:rowOff>
                  </to>
                </anchor>
              </controlPr>
            </control>
          </mc:Choice>
        </mc:AlternateContent>
        <mc:AlternateContent xmlns:mc="http://schemas.openxmlformats.org/markup-compatibility/2006">
          <mc:Choice Requires="x14">
            <control shapeId="297426" r:id="rId434" name="オプション K14123">
              <controlPr defaultSize="0" autoFill="0" autoLine="0" autoPict="0">
                <anchor moveWithCells="1">
                  <from>
                    <xdr:col>21</xdr:col>
                    <xdr:colOff>0</xdr:colOff>
                    <xdr:row>485</xdr:row>
                    <xdr:rowOff>0</xdr:rowOff>
                  </from>
                  <to>
                    <xdr:col>28</xdr:col>
                    <xdr:colOff>0</xdr:colOff>
                    <xdr:row>486</xdr:row>
                    <xdr:rowOff>0</xdr:rowOff>
                  </to>
                </anchor>
              </controlPr>
            </control>
          </mc:Choice>
        </mc:AlternateContent>
        <mc:AlternateContent xmlns:mc="http://schemas.openxmlformats.org/markup-compatibility/2006">
          <mc:Choice Requires="x14">
            <control shapeId="297427" r:id="rId435" name="オプション K14131">
              <controlPr defaultSize="0" autoFill="0" autoLine="0" autoPict="0">
                <anchor moveWithCells="1">
                  <from>
                    <xdr:col>34</xdr:col>
                    <xdr:colOff>0</xdr:colOff>
                    <xdr:row>483</xdr:row>
                    <xdr:rowOff>9525</xdr:rowOff>
                  </from>
                  <to>
                    <xdr:col>41</xdr:col>
                    <xdr:colOff>0</xdr:colOff>
                    <xdr:row>484</xdr:row>
                    <xdr:rowOff>0</xdr:rowOff>
                  </to>
                </anchor>
              </controlPr>
            </control>
          </mc:Choice>
        </mc:AlternateContent>
        <mc:AlternateContent xmlns:mc="http://schemas.openxmlformats.org/markup-compatibility/2006">
          <mc:Choice Requires="x14">
            <control shapeId="297428" r:id="rId436" name="オプション K14132">
              <controlPr defaultSize="0" autoFill="0" autoLine="0" autoPict="0">
                <anchor moveWithCells="1">
                  <from>
                    <xdr:col>34</xdr:col>
                    <xdr:colOff>0</xdr:colOff>
                    <xdr:row>484</xdr:row>
                    <xdr:rowOff>9525</xdr:rowOff>
                  </from>
                  <to>
                    <xdr:col>41</xdr:col>
                    <xdr:colOff>0</xdr:colOff>
                    <xdr:row>485</xdr:row>
                    <xdr:rowOff>0</xdr:rowOff>
                  </to>
                </anchor>
              </controlPr>
            </control>
          </mc:Choice>
        </mc:AlternateContent>
        <mc:AlternateContent xmlns:mc="http://schemas.openxmlformats.org/markup-compatibility/2006">
          <mc:Choice Requires="x14">
            <control shapeId="297429" r:id="rId437" name="オプション K14133">
              <controlPr defaultSize="0" autoFill="0" autoLine="0" autoPict="0">
                <anchor moveWithCells="1">
                  <from>
                    <xdr:col>34</xdr:col>
                    <xdr:colOff>0</xdr:colOff>
                    <xdr:row>485</xdr:row>
                    <xdr:rowOff>0</xdr:rowOff>
                  </from>
                  <to>
                    <xdr:col>41</xdr:col>
                    <xdr:colOff>0</xdr:colOff>
                    <xdr:row>486</xdr:row>
                    <xdr:rowOff>0</xdr:rowOff>
                  </to>
                </anchor>
              </controlPr>
            </control>
          </mc:Choice>
        </mc:AlternateContent>
        <mc:AlternateContent xmlns:mc="http://schemas.openxmlformats.org/markup-compatibility/2006">
          <mc:Choice Requires="x14">
            <control shapeId="297430" r:id="rId438" name="オプション K4141">
              <controlPr defaultSize="0" autoFill="0" autoLine="0" autoPict="0">
                <anchor moveWithCells="1">
                  <from>
                    <xdr:col>46</xdr:col>
                    <xdr:colOff>0</xdr:colOff>
                    <xdr:row>478</xdr:row>
                    <xdr:rowOff>0</xdr:rowOff>
                  </from>
                  <to>
                    <xdr:col>52</xdr:col>
                    <xdr:colOff>47625</xdr:colOff>
                    <xdr:row>479</xdr:row>
                    <xdr:rowOff>0</xdr:rowOff>
                  </to>
                </anchor>
              </controlPr>
            </control>
          </mc:Choice>
        </mc:AlternateContent>
        <mc:AlternateContent xmlns:mc="http://schemas.openxmlformats.org/markup-compatibility/2006">
          <mc:Choice Requires="x14">
            <control shapeId="297431" r:id="rId439" name="オプション K4142">
              <controlPr defaultSize="0" autoFill="0" autoLine="0" autoPict="0">
                <anchor moveWithCells="1">
                  <from>
                    <xdr:col>46</xdr:col>
                    <xdr:colOff>0</xdr:colOff>
                    <xdr:row>479</xdr:row>
                    <xdr:rowOff>0</xdr:rowOff>
                  </from>
                  <to>
                    <xdr:col>52</xdr:col>
                    <xdr:colOff>47625</xdr:colOff>
                    <xdr:row>481</xdr:row>
                    <xdr:rowOff>0</xdr:rowOff>
                  </to>
                </anchor>
              </controlPr>
            </control>
          </mc:Choice>
        </mc:AlternateContent>
        <mc:AlternateContent xmlns:mc="http://schemas.openxmlformats.org/markup-compatibility/2006">
          <mc:Choice Requires="x14">
            <control shapeId="297432" r:id="rId440" name="オプション K4143">
              <controlPr defaultSize="0" autoFill="0" autoLine="0" autoPict="0">
                <anchor moveWithCells="1">
                  <from>
                    <xdr:col>46</xdr:col>
                    <xdr:colOff>0</xdr:colOff>
                    <xdr:row>481</xdr:row>
                    <xdr:rowOff>0</xdr:rowOff>
                  </from>
                  <to>
                    <xdr:col>53</xdr:col>
                    <xdr:colOff>0</xdr:colOff>
                    <xdr:row>482</xdr:row>
                    <xdr:rowOff>0</xdr:rowOff>
                  </to>
                </anchor>
              </controlPr>
            </control>
          </mc:Choice>
        </mc:AlternateContent>
        <mc:AlternateContent xmlns:mc="http://schemas.openxmlformats.org/markup-compatibility/2006">
          <mc:Choice Requires="x14">
            <control shapeId="297433" r:id="rId441" name="オプション K4211">
              <controlPr defaultSize="0" autoFill="0" autoLine="0" autoPict="0" macro="[0]!チェックK4213_Click">
                <anchor moveWithCells="1">
                  <from>
                    <xdr:col>9</xdr:col>
                    <xdr:colOff>0</xdr:colOff>
                    <xdr:row>488</xdr:row>
                    <xdr:rowOff>9525</xdr:rowOff>
                  </from>
                  <to>
                    <xdr:col>16</xdr:col>
                    <xdr:colOff>0</xdr:colOff>
                    <xdr:row>489</xdr:row>
                    <xdr:rowOff>0</xdr:rowOff>
                  </to>
                </anchor>
              </controlPr>
            </control>
          </mc:Choice>
        </mc:AlternateContent>
        <mc:AlternateContent xmlns:mc="http://schemas.openxmlformats.org/markup-compatibility/2006">
          <mc:Choice Requires="x14">
            <control shapeId="297434" r:id="rId442" name="オプション K4212">
              <controlPr defaultSize="0" autoFill="0" autoLine="0" autoPict="0" macro="[0]!チェックK4213_Click">
                <anchor moveWithCells="1">
                  <from>
                    <xdr:col>9</xdr:col>
                    <xdr:colOff>0</xdr:colOff>
                    <xdr:row>489</xdr:row>
                    <xdr:rowOff>0</xdr:rowOff>
                  </from>
                  <to>
                    <xdr:col>16</xdr:col>
                    <xdr:colOff>0</xdr:colOff>
                    <xdr:row>490</xdr:row>
                    <xdr:rowOff>0</xdr:rowOff>
                  </to>
                </anchor>
              </controlPr>
            </control>
          </mc:Choice>
        </mc:AlternateContent>
        <mc:AlternateContent xmlns:mc="http://schemas.openxmlformats.org/markup-compatibility/2006">
          <mc:Choice Requires="x14">
            <control shapeId="297435" r:id="rId443" name="オプション K4213">
              <controlPr defaultSize="0" autoFill="0" autoLine="0" autoPict="0" macro="[0]!チェックK4213_Click">
                <anchor moveWithCells="1">
                  <from>
                    <xdr:col>9</xdr:col>
                    <xdr:colOff>0</xdr:colOff>
                    <xdr:row>490</xdr:row>
                    <xdr:rowOff>9525</xdr:rowOff>
                  </from>
                  <to>
                    <xdr:col>16</xdr:col>
                    <xdr:colOff>0</xdr:colOff>
                    <xdr:row>491</xdr:row>
                    <xdr:rowOff>0</xdr:rowOff>
                  </to>
                </anchor>
              </controlPr>
            </control>
          </mc:Choice>
        </mc:AlternateContent>
        <mc:AlternateContent xmlns:mc="http://schemas.openxmlformats.org/markup-compatibility/2006">
          <mc:Choice Requires="x14">
            <control shapeId="297436" r:id="rId444" name="オプション K4221">
              <controlPr defaultSize="0" autoFill="0" autoLine="0" autoPict="0" macro="[0]!チェックK4223_Click">
                <anchor moveWithCells="1">
                  <from>
                    <xdr:col>21</xdr:col>
                    <xdr:colOff>0</xdr:colOff>
                    <xdr:row>488</xdr:row>
                    <xdr:rowOff>9525</xdr:rowOff>
                  </from>
                  <to>
                    <xdr:col>28</xdr:col>
                    <xdr:colOff>0</xdr:colOff>
                    <xdr:row>489</xdr:row>
                    <xdr:rowOff>0</xdr:rowOff>
                  </to>
                </anchor>
              </controlPr>
            </control>
          </mc:Choice>
        </mc:AlternateContent>
        <mc:AlternateContent xmlns:mc="http://schemas.openxmlformats.org/markup-compatibility/2006">
          <mc:Choice Requires="x14">
            <control shapeId="297437" r:id="rId445" name="オプション K4222">
              <controlPr defaultSize="0" autoFill="0" autoLine="0" autoPict="0" macro="[0]!チェックK4223_Click">
                <anchor moveWithCells="1">
                  <from>
                    <xdr:col>21</xdr:col>
                    <xdr:colOff>0</xdr:colOff>
                    <xdr:row>489</xdr:row>
                    <xdr:rowOff>9525</xdr:rowOff>
                  </from>
                  <to>
                    <xdr:col>28</xdr:col>
                    <xdr:colOff>0</xdr:colOff>
                    <xdr:row>490</xdr:row>
                    <xdr:rowOff>0</xdr:rowOff>
                  </to>
                </anchor>
              </controlPr>
            </control>
          </mc:Choice>
        </mc:AlternateContent>
        <mc:AlternateContent xmlns:mc="http://schemas.openxmlformats.org/markup-compatibility/2006">
          <mc:Choice Requires="x14">
            <control shapeId="297438" r:id="rId446" name="オプション K4223">
              <controlPr defaultSize="0" autoFill="0" autoLine="0" autoPict="0" macro="[0]!チェックK4223_Click">
                <anchor moveWithCells="1">
                  <from>
                    <xdr:col>21</xdr:col>
                    <xdr:colOff>0</xdr:colOff>
                    <xdr:row>490</xdr:row>
                    <xdr:rowOff>0</xdr:rowOff>
                  </from>
                  <to>
                    <xdr:col>28</xdr:col>
                    <xdr:colOff>0</xdr:colOff>
                    <xdr:row>491</xdr:row>
                    <xdr:rowOff>0</xdr:rowOff>
                  </to>
                </anchor>
              </controlPr>
            </control>
          </mc:Choice>
        </mc:AlternateContent>
        <mc:AlternateContent xmlns:mc="http://schemas.openxmlformats.org/markup-compatibility/2006">
          <mc:Choice Requires="x14">
            <control shapeId="297439" r:id="rId447" name="オプション K4231">
              <controlPr defaultSize="0" autoFill="0" autoLine="0" autoPict="0" macro="[0]!チェックK4233_Click">
                <anchor moveWithCells="1">
                  <from>
                    <xdr:col>34</xdr:col>
                    <xdr:colOff>0</xdr:colOff>
                    <xdr:row>488</xdr:row>
                    <xdr:rowOff>0</xdr:rowOff>
                  </from>
                  <to>
                    <xdr:col>41</xdr:col>
                    <xdr:colOff>0</xdr:colOff>
                    <xdr:row>489</xdr:row>
                    <xdr:rowOff>0</xdr:rowOff>
                  </to>
                </anchor>
              </controlPr>
            </control>
          </mc:Choice>
        </mc:AlternateContent>
        <mc:AlternateContent xmlns:mc="http://schemas.openxmlformats.org/markup-compatibility/2006">
          <mc:Choice Requires="x14">
            <control shapeId="297440" r:id="rId448" name="オプション K4232">
              <controlPr defaultSize="0" autoFill="0" autoLine="0" autoPict="0" macro="[0]!チェックK4233_Click">
                <anchor moveWithCells="1">
                  <from>
                    <xdr:col>34</xdr:col>
                    <xdr:colOff>0</xdr:colOff>
                    <xdr:row>489</xdr:row>
                    <xdr:rowOff>0</xdr:rowOff>
                  </from>
                  <to>
                    <xdr:col>41</xdr:col>
                    <xdr:colOff>0</xdr:colOff>
                    <xdr:row>490</xdr:row>
                    <xdr:rowOff>0</xdr:rowOff>
                  </to>
                </anchor>
              </controlPr>
            </control>
          </mc:Choice>
        </mc:AlternateContent>
        <mc:AlternateContent xmlns:mc="http://schemas.openxmlformats.org/markup-compatibility/2006">
          <mc:Choice Requires="x14">
            <control shapeId="297441" r:id="rId449" name="オプション K4233">
              <controlPr defaultSize="0" autoFill="0" autoLine="0" autoPict="0" macro="[0]!チェックK4233_Click">
                <anchor moveWithCells="1">
                  <from>
                    <xdr:col>34</xdr:col>
                    <xdr:colOff>0</xdr:colOff>
                    <xdr:row>490</xdr:row>
                    <xdr:rowOff>9525</xdr:rowOff>
                  </from>
                  <to>
                    <xdr:col>41</xdr:col>
                    <xdr:colOff>0</xdr:colOff>
                    <xdr:row>491</xdr:row>
                    <xdr:rowOff>0</xdr:rowOff>
                  </to>
                </anchor>
              </controlPr>
            </control>
          </mc:Choice>
        </mc:AlternateContent>
        <mc:AlternateContent xmlns:mc="http://schemas.openxmlformats.org/markup-compatibility/2006">
          <mc:Choice Requires="x14">
            <control shapeId="297442" r:id="rId450" name="オプション K14211">
              <controlPr defaultSize="0" autoFill="0" autoLine="0" autoPict="0">
                <anchor moveWithCells="1">
                  <from>
                    <xdr:col>9</xdr:col>
                    <xdr:colOff>0</xdr:colOff>
                    <xdr:row>492</xdr:row>
                    <xdr:rowOff>9525</xdr:rowOff>
                  </from>
                  <to>
                    <xdr:col>16</xdr:col>
                    <xdr:colOff>0</xdr:colOff>
                    <xdr:row>493</xdr:row>
                    <xdr:rowOff>0</xdr:rowOff>
                  </to>
                </anchor>
              </controlPr>
            </control>
          </mc:Choice>
        </mc:AlternateContent>
        <mc:AlternateContent xmlns:mc="http://schemas.openxmlformats.org/markup-compatibility/2006">
          <mc:Choice Requires="x14">
            <control shapeId="297443" r:id="rId451" name="オプション K14212">
              <controlPr defaultSize="0" autoFill="0" autoLine="0" autoPict="0">
                <anchor moveWithCells="1">
                  <from>
                    <xdr:col>9</xdr:col>
                    <xdr:colOff>0</xdr:colOff>
                    <xdr:row>493</xdr:row>
                    <xdr:rowOff>0</xdr:rowOff>
                  </from>
                  <to>
                    <xdr:col>16</xdr:col>
                    <xdr:colOff>0</xdr:colOff>
                    <xdr:row>494</xdr:row>
                    <xdr:rowOff>0</xdr:rowOff>
                  </to>
                </anchor>
              </controlPr>
            </control>
          </mc:Choice>
        </mc:AlternateContent>
        <mc:AlternateContent xmlns:mc="http://schemas.openxmlformats.org/markup-compatibility/2006">
          <mc:Choice Requires="x14">
            <control shapeId="297444" r:id="rId452" name="オプション K14213">
              <controlPr defaultSize="0" autoFill="0" autoLine="0" autoPict="0">
                <anchor moveWithCells="1">
                  <from>
                    <xdr:col>9</xdr:col>
                    <xdr:colOff>0</xdr:colOff>
                    <xdr:row>494</xdr:row>
                    <xdr:rowOff>9525</xdr:rowOff>
                  </from>
                  <to>
                    <xdr:col>16</xdr:col>
                    <xdr:colOff>0</xdr:colOff>
                    <xdr:row>495</xdr:row>
                    <xdr:rowOff>0</xdr:rowOff>
                  </to>
                </anchor>
              </controlPr>
            </control>
          </mc:Choice>
        </mc:AlternateContent>
        <mc:AlternateContent xmlns:mc="http://schemas.openxmlformats.org/markup-compatibility/2006">
          <mc:Choice Requires="x14">
            <control shapeId="297445" r:id="rId453" name="オプション 14221">
              <controlPr defaultSize="0" autoFill="0" autoLine="0" autoPict="0">
                <anchor moveWithCells="1">
                  <from>
                    <xdr:col>21</xdr:col>
                    <xdr:colOff>0</xdr:colOff>
                    <xdr:row>492</xdr:row>
                    <xdr:rowOff>0</xdr:rowOff>
                  </from>
                  <to>
                    <xdr:col>28</xdr:col>
                    <xdr:colOff>0</xdr:colOff>
                    <xdr:row>493</xdr:row>
                    <xdr:rowOff>0</xdr:rowOff>
                  </to>
                </anchor>
              </controlPr>
            </control>
          </mc:Choice>
        </mc:AlternateContent>
        <mc:AlternateContent xmlns:mc="http://schemas.openxmlformats.org/markup-compatibility/2006">
          <mc:Choice Requires="x14">
            <control shapeId="297446" r:id="rId454" name="オプション 14222">
              <controlPr defaultSize="0" autoFill="0" autoLine="0" autoPict="0">
                <anchor moveWithCells="1">
                  <from>
                    <xdr:col>21</xdr:col>
                    <xdr:colOff>0</xdr:colOff>
                    <xdr:row>493</xdr:row>
                    <xdr:rowOff>0</xdr:rowOff>
                  </from>
                  <to>
                    <xdr:col>28</xdr:col>
                    <xdr:colOff>0</xdr:colOff>
                    <xdr:row>494</xdr:row>
                    <xdr:rowOff>0</xdr:rowOff>
                  </to>
                </anchor>
              </controlPr>
            </control>
          </mc:Choice>
        </mc:AlternateContent>
        <mc:AlternateContent xmlns:mc="http://schemas.openxmlformats.org/markup-compatibility/2006">
          <mc:Choice Requires="x14">
            <control shapeId="297447" r:id="rId455" name="オプション 14223">
              <controlPr defaultSize="0" autoFill="0" autoLine="0" autoPict="0">
                <anchor moveWithCells="1">
                  <from>
                    <xdr:col>21</xdr:col>
                    <xdr:colOff>0</xdr:colOff>
                    <xdr:row>494</xdr:row>
                    <xdr:rowOff>9525</xdr:rowOff>
                  </from>
                  <to>
                    <xdr:col>28</xdr:col>
                    <xdr:colOff>0</xdr:colOff>
                    <xdr:row>495</xdr:row>
                    <xdr:rowOff>0</xdr:rowOff>
                  </to>
                </anchor>
              </controlPr>
            </control>
          </mc:Choice>
        </mc:AlternateContent>
        <mc:AlternateContent xmlns:mc="http://schemas.openxmlformats.org/markup-compatibility/2006">
          <mc:Choice Requires="x14">
            <control shapeId="297448" r:id="rId456" name="オプション K14231">
              <controlPr defaultSize="0" autoFill="0" autoLine="0" autoPict="0">
                <anchor moveWithCells="1">
                  <from>
                    <xdr:col>34</xdr:col>
                    <xdr:colOff>0</xdr:colOff>
                    <xdr:row>492</xdr:row>
                    <xdr:rowOff>0</xdr:rowOff>
                  </from>
                  <to>
                    <xdr:col>41</xdr:col>
                    <xdr:colOff>0</xdr:colOff>
                    <xdr:row>493</xdr:row>
                    <xdr:rowOff>0</xdr:rowOff>
                  </to>
                </anchor>
              </controlPr>
            </control>
          </mc:Choice>
        </mc:AlternateContent>
        <mc:AlternateContent xmlns:mc="http://schemas.openxmlformats.org/markup-compatibility/2006">
          <mc:Choice Requires="x14">
            <control shapeId="297449" r:id="rId457" name="オプション K14232">
              <controlPr defaultSize="0" autoFill="0" autoLine="0" autoPict="0">
                <anchor moveWithCells="1">
                  <from>
                    <xdr:col>34</xdr:col>
                    <xdr:colOff>0</xdr:colOff>
                    <xdr:row>493</xdr:row>
                    <xdr:rowOff>9525</xdr:rowOff>
                  </from>
                  <to>
                    <xdr:col>41</xdr:col>
                    <xdr:colOff>0</xdr:colOff>
                    <xdr:row>494</xdr:row>
                    <xdr:rowOff>0</xdr:rowOff>
                  </to>
                </anchor>
              </controlPr>
            </control>
          </mc:Choice>
        </mc:AlternateContent>
        <mc:AlternateContent xmlns:mc="http://schemas.openxmlformats.org/markup-compatibility/2006">
          <mc:Choice Requires="x14">
            <control shapeId="297450" r:id="rId458" name="オプション K14233">
              <controlPr defaultSize="0" autoFill="0" autoLine="0" autoPict="0">
                <anchor moveWithCells="1">
                  <from>
                    <xdr:col>34</xdr:col>
                    <xdr:colOff>0</xdr:colOff>
                    <xdr:row>494</xdr:row>
                    <xdr:rowOff>9525</xdr:rowOff>
                  </from>
                  <to>
                    <xdr:col>41</xdr:col>
                    <xdr:colOff>0</xdr:colOff>
                    <xdr:row>495</xdr:row>
                    <xdr:rowOff>0</xdr:rowOff>
                  </to>
                </anchor>
              </controlPr>
            </control>
          </mc:Choice>
        </mc:AlternateContent>
        <mc:AlternateContent xmlns:mc="http://schemas.openxmlformats.org/markup-compatibility/2006">
          <mc:Choice Requires="x14">
            <control shapeId="297451" r:id="rId459" name="オプション K4241">
              <controlPr defaultSize="0" autoFill="0" autoLine="0" autoPict="0">
                <anchor moveWithCells="1">
                  <from>
                    <xdr:col>46</xdr:col>
                    <xdr:colOff>0</xdr:colOff>
                    <xdr:row>487</xdr:row>
                    <xdr:rowOff>0</xdr:rowOff>
                  </from>
                  <to>
                    <xdr:col>52</xdr:col>
                    <xdr:colOff>47625</xdr:colOff>
                    <xdr:row>488</xdr:row>
                    <xdr:rowOff>0</xdr:rowOff>
                  </to>
                </anchor>
              </controlPr>
            </control>
          </mc:Choice>
        </mc:AlternateContent>
        <mc:AlternateContent xmlns:mc="http://schemas.openxmlformats.org/markup-compatibility/2006">
          <mc:Choice Requires="x14">
            <control shapeId="297452" r:id="rId460" name="オプション K4242">
              <controlPr defaultSize="0" autoFill="0" autoLine="0" autoPict="0">
                <anchor moveWithCells="1">
                  <from>
                    <xdr:col>46</xdr:col>
                    <xdr:colOff>0</xdr:colOff>
                    <xdr:row>488</xdr:row>
                    <xdr:rowOff>0</xdr:rowOff>
                  </from>
                  <to>
                    <xdr:col>52</xdr:col>
                    <xdr:colOff>47625</xdr:colOff>
                    <xdr:row>490</xdr:row>
                    <xdr:rowOff>0</xdr:rowOff>
                  </to>
                </anchor>
              </controlPr>
            </control>
          </mc:Choice>
        </mc:AlternateContent>
        <mc:AlternateContent xmlns:mc="http://schemas.openxmlformats.org/markup-compatibility/2006">
          <mc:Choice Requires="x14">
            <control shapeId="297453" r:id="rId461" name="オプション K4243">
              <controlPr defaultSize="0" autoFill="0" autoLine="0" autoPict="0">
                <anchor moveWithCells="1">
                  <from>
                    <xdr:col>46</xdr:col>
                    <xdr:colOff>0</xdr:colOff>
                    <xdr:row>490</xdr:row>
                    <xdr:rowOff>0</xdr:rowOff>
                  </from>
                  <to>
                    <xdr:col>52</xdr:col>
                    <xdr:colOff>47625</xdr:colOff>
                    <xdr:row>491</xdr:row>
                    <xdr:rowOff>0</xdr:rowOff>
                  </to>
                </anchor>
              </controlPr>
            </control>
          </mc:Choice>
        </mc:AlternateContent>
        <mc:AlternateContent xmlns:mc="http://schemas.openxmlformats.org/markup-compatibility/2006">
          <mc:Choice Requires="x14">
            <control shapeId="297454" r:id="rId462" name="オプション K4311">
              <controlPr defaultSize="0" autoFill="0" autoLine="0" autoPict="0" macro="[0]!チェックK4313_Click">
                <anchor moveWithCells="1">
                  <from>
                    <xdr:col>9</xdr:col>
                    <xdr:colOff>0</xdr:colOff>
                    <xdr:row>513</xdr:row>
                    <xdr:rowOff>9525</xdr:rowOff>
                  </from>
                  <to>
                    <xdr:col>16</xdr:col>
                    <xdr:colOff>0</xdr:colOff>
                    <xdr:row>514</xdr:row>
                    <xdr:rowOff>0</xdr:rowOff>
                  </to>
                </anchor>
              </controlPr>
            </control>
          </mc:Choice>
        </mc:AlternateContent>
        <mc:AlternateContent xmlns:mc="http://schemas.openxmlformats.org/markup-compatibility/2006">
          <mc:Choice Requires="x14">
            <control shapeId="297455" r:id="rId463" name="オプション K4312">
              <controlPr defaultSize="0" autoFill="0" autoLine="0" autoPict="0" macro="[0]!チェックK4313_Click">
                <anchor moveWithCells="1">
                  <from>
                    <xdr:col>9</xdr:col>
                    <xdr:colOff>0</xdr:colOff>
                    <xdr:row>514</xdr:row>
                    <xdr:rowOff>0</xdr:rowOff>
                  </from>
                  <to>
                    <xdr:col>16</xdr:col>
                    <xdr:colOff>0</xdr:colOff>
                    <xdr:row>515</xdr:row>
                    <xdr:rowOff>0</xdr:rowOff>
                  </to>
                </anchor>
              </controlPr>
            </control>
          </mc:Choice>
        </mc:AlternateContent>
        <mc:AlternateContent xmlns:mc="http://schemas.openxmlformats.org/markup-compatibility/2006">
          <mc:Choice Requires="x14">
            <control shapeId="297456" r:id="rId464" name="オプション K4313">
              <controlPr defaultSize="0" autoFill="0" autoLine="0" autoPict="0" macro="[0]!チェックK4313_Click">
                <anchor moveWithCells="1">
                  <from>
                    <xdr:col>9</xdr:col>
                    <xdr:colOff>0</xdr:colOff>
                    <xdr:row>515</xdr:row>
                    <xdr:rowOff>9525</xdr:rowOff>
                  </from>
                  <to>
                    <xdr:col>16</xdr:col>
                    <xdr:colOff>0</xdr:colOff>
                    <xdr:row>516</xdr:row>
                    <xdr:rowOff>0</xdr:rowOff>
                  </to>
                </anchor>
              </controlPr>
            </control>
          </mc:Choice>
        </mc:AlternateContent>
        <mc:AlternateContent xmlns:mc="http://schemas.openxmlformats.org/markup-compatibility/2006">
          <mc:Choice Requires="x14">
            <control shapeId="297457" r:id="rId465" name="オプション K4321">
              <controlPr defaultSize="0" autoFill="0" autoLine="0" autoPict="0" macro="[0]!チェックK4323_Click">
                <anchor moveWithCells="1">
                  <from>
                    <xdr:col>21</xdr:col>
                    <xdr:colOff>0</xdr:colOff>
                    <xdr:row>513</xdr:row>
                    <xdr:rowOff>9525</xdr:rowOff>
                  </from>
                  <to>
                    <xdr:col>28</xdr:col>
                    <xdr:colOff>0</xdr:colOff>
                    <xdr:row>514</xdr:row>
                    <xdr:rowOff>0</xdr:rowOff>
                  </to>
                </anchor>
              </controlPr>
            </control>
          </mc:Choice>
        </mc:AlternateContent>
        <mc:AlternateContent xmlns:mc="http://schemas.openxmlformats.org/markup-compatibility/2006">
          <mc:Choice Requires="x14">
            <control shapeId="297458" r:id="rId466" name="オプション K4322">
              <controlPr defaultSize="0" autoFill="0" autoLine="0" autoPict="0" macro="[0]!チェックK4323_Click">
                <anchor moveWithCells="1">
                  <from>
                    <xdr:col>21</xdr:col>
                    <xdr:colOff>0</xdr:colOff>
                    <xdr:row>514</xdr:row>
                    <xdr:rowOff>9525</xdr:rowOff>
                  </from>
                  <to>
                    <xdr:col>28</xdr:col>
                    <xdr:colOff>0</xdr:colOff>
                    <xdr:row>515</xdr:row>
                    <xdr:rowOff>0</xdr:rowOff>
                  </to>
                </anchor>
              </controlPr>
            </control>
          </mc:Choice>
        </mc:AlternateContent>
        <mc:AlternateContent xmlns:mc="http://schemas.openxmlformats.org/markup-compatibility/2006">
          <mc:Choice Requires="x14">
            <control shapeId="297459" r:id="rId467" name="オプション K4323">
              <controlPr defaultSize="0" autoFill="0" autoLine="0" autoPict="0" macro="[0]!チェックK4323_Click">
                <anchor moveWithCells="1">
                  <from>
                    <xdr:col>21</xdr:col>
                    <xdr:colOff>0</xdr:colOff>
                    <xdr:row>515</xdr:row>
                    <xdr:rowOff>9525</xdr:rowOff>
                  </from>
                  <to>
                    <xdr:col>28</xdr:col>
                    <xdr:colOff>0</xdr:colOff>
                    <xdr:row>516</xdr:row>
                    <xdr:rowOff>0</xdr:rowOff>
                  </to>
                </anchor>
              </controlPr>
            </control>
          </mc:Choice>
        </mc:AlternateContent>
        <mc:AlternateContent xmlns:mc="http://schemas.openxmlformats.org/markup-compatibility/2006">
          <mc:Choice Requires="x14">
            <control shapeId="297460" r:id="rId468" name="オプション K4331">
              <controlPr defaultSize="0" autoFill="0" autoLine="0" autoPict="0" macro="[0]!チェックK4333_Click">
                <anchor moveWithCells="1">
                  <from>
                    <xdr:col>34</xdr:col>
                    <xdr:colOff>0</xdr:colOff>
                    <xdr:row>513</xdr:row>
                    <xdr:rowOff>9525</xdr:rowOff>
                  </from>
                  <to>
                    <xdr:col>41</xdr:col>
                    <xdr:colOff>0</xdr:colOff>
                    <xdr:row>514</xdr:row>
                    <xdr:rowOff>0</xdr:rowOff>
                  </to>
                </anchor>
              </controlPr>
            </control>
          </mc:Choice>
        </mc:AlternateContent>
        <mc:AlternateContent xmlns:mc="http://schemas.openxmlformats.org/markup-compatibility/2006">
          <mc:Choice Requires="x14">
            <control shapeId="297461" r:id="rId469" name="オプション K4332">
              <controlPr defaultSize="0" autoFill="0" autoLine="0" autoPict="0" macro="[0]!チェックK4333_Click">
                <anchor moveWithCells="1">
                  <from>
                    <xdr:col>34</xdr:col>
                    <xdr:colOff>0</xdr:colOff>
                    <xdr:row>514</xdr:row>
                    <xdr:rowOff>9525</xdr:rowOff>
                  </from>
                  <to>
                    <xdr:col>41</xdr:col>
                    <xdr:colOff>0</xdr:colOff>
                    <xdr:row>515</xdr:row>
                    <xdr:rowOff>0</xdr:rowOff>
                  </to>
                </anchor>
              </controlPr>
            </control>
          </mc:Choice>
        </mc:AlternateContent>
        <mc:AlternateContent xmlns:mc="http://schemas.openxmlformats.org/markup-compatibility/2006">
          <mc:Choice Requires="x14">
            <control shapeId="297462" r:id="rId470" name="オプション K4333">
              <controlPr defaultSize="0" autoFill="0" autoLine="0" autoPict="0" macro="[0]!チェックK4333_Click">
                <anchor moveWithCells="1">
                  <from>
                    <xdr:col>34</xdr:col>
                    <xdr:colOff>0</xdr:colOff>
                    <xdr:row>515</xdr:row>
                    <xdr:rowOff>0</xdr:rowOff>
                  </from>
                  <to>
                    <xdr:col>41</xdr:col>
                    <xdr:colOff>0</xdr:colOff>
                    <xdr:row>516</xdr:row>
                    <xdr:rowOff>0</xdr:rowOff>
                  </to>
                </anchor>
              </controlPr>
            </control>
          </mc:Choice>
        </mc:AlternateContent>
        <mc:AlternateContent xmlns:mc="http://schemas.openxmlformats.org/markup-compatibility/2006">
          <mc:Choice Requires="x14">
            <control shapeId="297463" r:id="rId471" name="オプション K14311">
              <controlPr defaultSize="0" autoFill="0" autoLine="0" autoPict="0">
                <anchor moveWithCells="1">
                  <from>
                    <xdr:col>9</xdr:col>
                    <xdr:colOff>0</xdr:colOff>
                    <xdr:row>517</xdr:row>
                    <xdr:rowOff>9525</xdr:rowOff>
                  </from>
                  <to>
                    <xdr:col>16</xdr:col>
                    <xdr:colOff>0</xdr:colOff>
                    <xdr:row>518</xdr:row>
                    <xdr:rowOff>0</xdr:rowOff>
                  </to>
                </anchor>
              </controlPr>
            </control>
          </mc:Choice>
        </mc:AlternateContent>
        <mc:AlternateContent xmlns:mc="http://schemas.openxmlformats.org/markup-compatibility/2006">
          <mc:Choice Requires="x14">
            <control shapeId="297464" r:id="rId472" name="オプション K14312">
              <controlPr defaultSize="0" autoFill="0" autoLine="0" autoPict="0">
                <anchor moveWithCells="1">
                  <from>
                    <xdr:col>9</xdr:col>
                    <xdr:colOff>0</xdr:colOff>
                    <xdr:row>518</xdr:row>
                    <xdr:rowOff>0</xdr:rowOff>
                  </from>
                  <to>
                    <xdr:col>16</xdr:col>
                    <xdr:colOff>0</xdr:colOff>
                    <xdr:row>519</xdr:row>
                    <xdr:rowOff>0</xdr:rowOff>
                  </to>
                </anchor>
              </controlPr>
            </control>
          </mc:Choice>
        </mc:AlternateContent>
        <mc:AlternateContent xmlns:mc="http://schemas.openxmlformats.org/markup-compatibility/2006">
          <mc:Choice Requires="x14">
            <control shapeId="297465" r:id="rId473" name="オプション K14313">
              <controlPr defaultSize="0" autoFill="0" autoLine="0" autoPict="0">
                <anchor moveWithCells="1">
                  <from>
                    <xdr:col>9</xdr:col>
                    <xdr:colOff>0</xdr:colOff>
                    <xdr:row>519</xdr:row>
                    <xdr:rowOff>0</xdr:rowOff>
                  </from>
                  <to>
                    <xdr:col>16</xdr:col>
                    <xdr:colOff>0</xdr:colOff>
                    <xdr:row>520</xdr:row>
                    <xdr:rowOff>0</xdr:rowOff>
                  </to>
                </anchor>
              </controlPr>
            </control>
          </mc:Choice>
        </mc:AlternateContent>
        <mc:AlternateContent xmlns:mc="http://schemas.openxmlformats.org/markup-compatibility/2006">
          <mc:Choice Requires="x14">
            <control shapeId="297466" r:id="rId474" name="オプション K14321">
              <controlPr defaultSize="0" autoFill="0" autoLine="0" autoPict="0">
                <anchor moveWithCells="1">
                  <from>
                    <xdr:col>21</xdr:col>
                    <xdr:colOff>0</xdr:colOff>
                    <xdr:row>517</xdr:row>
                    <xdr:rowOff>9525</xdr:rowOff>
                  </from>
                  <to>
                    <xdr:col>28</xdr:col>
                    <xdr:colOff>0</xdr:colOff>
                    <xdr:row>518</xdr:row>
                    <xdr:rowOff>0</xdr:rowOff>
                  </to>
                </anchor>
              </controlPr>
            </control>
          </mc:Choice>
        </mc:AlternateContent>
        <mc:AlternateContent xmlns:mc="http://schemas.openxmlformats.org/markup-compatibility/2006">
          <mc:Choice Requires="x14">
            <control shapeId="297467" r:id="rId475" name="オプション K14322">
              <controlPr defaultSize="0" autoFill="0" autoLine="0" autoPict="0">
                <anchor moveWithCells="1">
                  <from>
                    <xdr:col>21</xdr:col>
                    <xdr:colOff>0</xdr:colOff>
                    <xdr:row>518</xdr:row>
                    <xdr:rowOff>0</xdr:rowOff>
                  </from>
                  <to>
                    <xdr:col>28</xdr:col>
                    <xdr:colOff>0</xdr:colOff>
                    <xdr:row>519</xdr:row>
                    <xdr:rowOff>0</xdr:rowOff>
                  </to>
                </anchor>
              </controlPr>
            </control>
          </mc:Choice>
        </mc:AlternateContent>
        <mc:AlternateContent xmlns:mc="http://schemas.openxmlformats.org/markup-compatibility/2006">
          <mc:Choice Requires="x14">
            <control shapeId="297468" r:id="rId476" name="オプション K14323">
              <controlPr defaultSize="0" autoFill="0" autoLine="0" autoPict="0">
                <anchor moveWithCells="1">
                  <from>
                    <xdr:col>21</xdr:col>
                    <xdr:colOff>0</xdr:colOff>
                    <xdr:row>519</xdr:row>
                    <xdr:rowOff>0</xdr:rowOff>
                  </from>
                  <to>
                    <xdr:col>28</xdr:col>
                    <xdr:colOff>0</xdr:colOff>
                    <xdr:row>520</xdr:row>
                    <xdr:rowOff>0</xdr:rowOff>
                  </to>
                </anchor>
              </controlPr>
            </control>
          </mc:Choice>
        </mc:AlternateContent>
        <mc:AlternateContent xmlns:mc="http://schemas.openxmlformats.org/markup-compatibility/2006">
          <mc:Choice Requires="x14">
            <control shapeId="297469" r:id="rId477" name="オプション K14331">
              <controlPr defaultSize="0" autoFill="0" autoLine="0" autoPict="0">
                <anchor moveWithCells="1">
                  <from>
                    <xdr:col>34</xdr:col>
                    <xdr:colOff>0</xdr:colOff>
                    <xdr:row>517</xdr:row>
                    <xdr:rowOff>0</xdr:rowOff>
                  </from>
                  <to>
                    <xdr:col>41</xdr:col>
                    <xdr:colOff>0</xdr:colOff>
                    <xdr:row>518</xdr:row>
                    <xdr:rowOff>0</xdr:rowOff>
                  </to>
                </anchor>
              </controlPr>
            </control>
          </mc:Choice>
        </mc:AlternateContent>
        <mc:AlternateContent xmlns:mc="http://schemas.openxmlformats.org/markup-compatibility/2006">
          <mc:Choice Requires="x14">
            <control shapeId="297470" r:id="rId478" name="オプション K14332">
              <controlPr defaultSize="0" autoFill="0" autoLine="0" autoPict="0">
                <anchor moveWithCells="1">
                  <from>
                    <xdr:col>34</xdr:col>
                    <xdr:colOff>0</xdr:colOff>
                    <xdr:row>518</xdr:row>
                    <xdr:rowOff>0</xdr:rowOff>
                  </from>
                  <to>
                    <xdr:col>41</xdr:col>
                    <xdr:colOff>0</xdr:colOff>
                    <xdr:row>519</xdr:row>
                    <xdr:rowOff>0</xdr:rowOff>
                  </to>
                </anchor>
              </controlPr>
            </control>
          </mc:Choice>
        </mc:AlternateContent>
        <mc:AlternateContent xmlns:mc="http://schemas.openxmlformats.org/markup-compatibility/2006">
          <mc:Choice Requires="x14">
            <control shapeId="297471" r:id="rId479" name="オプション K14333">
              <controlPr defaultSize="0" autoFill="0" autoLine="0" autoPict="0">
                <anchor moveWithCells="1">
                  <from>
                    <xdr:col>34</xdr:col>
                    <xdr:colOff>0</xdr:colOff>
                    <xdr:row>519</xdr:row>
                    <xdr:rowOff>0</xdr:rowOff>
                  </from>
                  <to>
                    <xdr:col>41</xdr:col>
                    <xdr:colOff>0</xdr:colOff>
                    <xdr:row>520</xdr:row>
                    <xdr:rowOff>0</xdr:rowOff>
                  </to>
                </anchor>
              </controlPr>
            </control>
          </mc:Choice>
        </mc:AlternateContent>
        <mc:AlternateContent xmlns:mc="http://schemas.openxmlformats.org/markup-compatibility/2006">
          <mc:Choice Requires="x14">
            <control shapeId="297472" r:id="rId480" name="オプション K4341">
              <controlPr defaultSize="0" autoFill="0" autoLine="0" autoPict="0">
                <anchor moveWithCells="1">
                  <from>
                    <xdr:col>46</xdr:col>
                    <xdr:colOff>0</xdr:colOff>
                    <xdr:row>512</xdr:row>
                    <xdr:rowOff>0</xdr:rowOff>
                  </from>
                  <to>
                    <xdr:col>52</xdr:col>
                    <xdr:colOff>47625</xdr:colOff>
                    <xdr:row>513</xdr:row>
                    <xdr:rowOff>0</xdr:rowOff>
                  </to>
                </anchor>
              </controlPr>
            </control>
          </mc:Choice>
        </mc:AlternateContent>
        <mc:AlternateContent xmlns:mc="http://schemas.openxmlformats.org/markup-compatibility/2006">
          <mc:Choice Requires="x14">
            <control shapeId="297473" r:id="rId481" name="オプション K4342">
              <controlPr defaultSize="0" autoFill="0" autoLine="0" autoPict="0">
                <anchor moveWithCells="1">
                  <from>
                    <xdr:col>46</xdr:col>
                    <xdr:colOff>9525</xdr:colOff>
                    <xdr:row>513</xdr:row>
                    <xdr:rowOff>0</xdr:rowOff>
                  </from>
                  <to>
                    <xdr:col>52</xdr:col>
                    <xdr:colOff>66675</xdr:colOff>
                    <xdr:row>515</xdr:row>
                    <xdr:rowOff>0</xdr:rowOff>
                  </to>
                </anchor>
              </controlPr>
            </control>
          </mc:Choice>
        </mc:AlternateContent>
        <mc:AlternateContent xmlns:mc="http://schemas.openxmlformats.org/markup-compatibility/2006">
          <mc:Choice Requires="x14">
            <control shapeId="297474" r:id="rId482" name="オプション K4343">
              <controlPr defaultSize="0" autoFill="0" autoLine="0" autoPict="0">
                <anchor moveWithCells="1">
                  <from>
                    <xdr:col>46</xdr:col>
                    <xdr:colOff>0</xdr:colOff>
                    <xdr:row>515</xdr:row>
                    <xdr:rowOff>0</xdr:rowOff>
                  </from>
                  <to>
                    <xdr:col>52</xdr:col>
                    <xdr:colOff>47625</xdr:colOff>
                    <xdr:row>516</xdr:row>
                    <xdr:rowOff>0</xdr:rowOff>
                  </to>
                </anchor>
              </controlPr>
            </control>
          </mc:Choice>
        </mc:AlternateContent>
        <mc:AlternateContent xmlns:mc="http://schemas.openxmlformats.org/markup-compatibility/2006">
          <mc:Choice Requires="x14">
            <control shapeId="297475" r:id="rId483" name="オプション K5121">
              <controlPr defaultSize="0" autoFill="0" autoLine="0" autoPict="0" macro="[0]!チェックK5123_Click">
                <anchor moveWithCells="1">
                  <from>
                    <xdr:col>21</xdr:col>
                    <xdr:colOff>0</xdr:colOff>
                    <xdr:row>530</xdr:row>
                    <xdr:rowOff>9525</xdr:rowOff>
                  </from>
                  <to>
                    <xdr:col>28</xdr:col>
                    <xdr:colOff>0</xdr:colOff>
                    <xdr:row>531</xdr:row>
                    <xdr:rowOff>0</xdr:rowOff>
                  </to>
                </anchor>
              </controlPr>
            </control>
          </mc:Choice>
        </mc:AlternateContent>
        <mc:AlternateContent xmlns:mc="http://schemas.openxmlformats.org/markup-compatibility/2006">
          <mc:Choice Requires="x14">
            <control shapeId="297476" r:id="rId484" name="オプション K5122">
              <controlPr defaultSize="0" autoFill="0" autoLine="0" autoPict="0" macro="[0]!チェックK5123_Click">
                <anchor moveWithCells="1">
                  <from>
                    <xdr:col>21</xdr:col>
                    <xdr:colOff>0</xdr:colOff>
                    <xdr:row>531</xdr:row>
                    <xdr:rowOff>9525</xdr:rowOff>
                  </from>
                  <to>
                    <xdr:col>28</xdr:col>
                    <xdr:colOff>0</xdr:colOff>
                    <xdr:row>532</xdr:row>
                    <xdr:rowOff>0</xdr:rowOff>
                  </to>
                </anchor>
              </controlPr>
            </control>
          </mc:Choice>
        </mc:AlternateContent>
        <mc:AlternateContent xmlns:mc="http://schemas.openxmlformats.org/markup-compatibility/2006">
          <mc:Choice Requires="x14">
            <control shapeId="297477" r:id="rId485" name="オプション K5123">
              <controlPr defaultSize="0" autoFill="0" autoLine="0" autoPict="0" macro="[0]!チェックK5123_Click">
                <anchor moveWithCells="1">
                  <from>
                    <xdr:col>21</xdr:col>
                    <xdr:colOff>0</xdr:colOff>
                    <xdr:row>532</xdr:row>
                    <xdr:rowOff>0</xdr:rowOff>
                  </from>
                  <to>
                    <xdr:col>28</xdr:col>
                    <xdr:colOff>0</xdr:colOff>
                    <xdr:row>533</xdr:row>
                    <xdr:rowOff>0</xdr:rowOff>
                  </to>
                </anchor>
              </controlPr>
            </control>
          </mc:Choice>
        </mc:AlternateContent>
        <mc:AlternateContent xmlns:mc="http://schemas.openxmlformats.org/markup-compatibility/2006">
          <mc:Choice Requires="x14">
            <control shapeId="297478" r:id="rId486" name="オプション K5131">
              <controlPr defaultSize="0" autoFill="0" autoLine="0" autoPict="0" macro="[0]!チェックK5133_Click">
                <anchor moveWithCells="1">
                  <from>
                    <xdr:col>34</xdr:col>
                    <xdr:colOff>0</xdr:colOff>
                    <xdr:row>530</xdr:row>
                    <xdr:rowOff>0</xdr:rowOff>
                  </from>
                  <to>
                    <xdr:col>41</xdr:col>
                    <xdr:colOff>0</xdr:colOff>
                    <xdr:row>531</xdr:row>
                    <xdr:rowOff>0</xdr:rowOff>
                  </to>
                </anchor>
              </controlPr>
            </control>
          </mc:Choice>
        </mc:AlternateContent>
        <mc:AlternateContent xmlns:mc="http://schemas.openxmlformats.org/markup-compatibility/2006">
          <mc:Choice Requires="x14">
            <control shapeId="297479" r:id="rId487" name="オプション K5132">
              <controlPr defaultSize="0" autoFill="0" autoLine="0" autoPict="0" macro="[0]!チェックK5133_Click">
                <anchor moveWithCells="1">
                  <from>
                    <xdr:col>34</xdr:col>
                    <xdr:colOff>0</xdr:colOff>
                    <xdr:row>531</xdr:row>
                    <xdr:rowOff>9525</xdr:rowOff>
                  </from>
                  <to>
                    <xdr:col>41</xdr:col>
                    <xdr:colOff>0</xdr:colOff>
                    <xdr:row>532</xdr:row>
                    <xdr:rowOff>0</xdr:rowOff>
                  </to>
                </anchor>
              </controlPr>
            </control>
          </mc:Choice>
        </mc:AlternateContent>
        <mc:AlternateContent xmlns:mc="http://schemas.openxmlformats.org/markup-compatibility/2006">
          <mc:Choice Requires="x14">
            <control shapeId="297480" r:id="rId488" name="オプション K5133">
              <controlPr defaultSize="0" autoFill="0" autoLine="0" autoPict="0" macro="[0]!チェックK5133_Click">
                <anchor moveWithCells="1">
                  <from>
                    <xdr:col>34</xdr:col>
                    <xdr:colOff>0</xdr:colOff>
                    <xdr:row>532</xdr:row>
                    <xdr:rowOff>0</xdr:rowOff>
                  </from>
                  <to>
                    <xdr:col>41</xdr:col>
                    <xdr:colOff>0</xdr:colOff>
                    <xdr:row>533</xdr:row>
                    <xdr:rowOff>0</xdr:rowOff>
                  </to>
                </anchor>
              </controlPr>
            </control>
          </mc:Choice>
        </mc:AlternateContent>
        <mc:AlternateContent xmlns:mc="http://schemas.openxmlformats.org/markup-compatibility/2006">
          <mc:Choice Requires="x14">
            <control shapeId="297481" r:id="rId489" name="オプション K15121">
              <controlPr defaultSize="0" autoFill="0" autoLine="0" autoPict="0">
                <anchor moveWithCells="1">
                  <from>
                    <xdr:col>21</xdr:col>
                    <xdr:colOff>0</xdr:colOff>
                    <xdr:row>534</xdr:row>
                    <xdr:rowOff>9525</xdr:rowOff>
                  </from>
                  <to>
                    <xdr:col>28</xdr:col>
                    <xdr:colOff>0</xdr:colOff>
                    <xdr:row>535</xdr:row>
                    <xdr:rowOff>0</xdr:rowOff>
                  </to>
                </anchor>
              </controlPr>
            </control>
          </mc:Choice>
        </mc:AlternateContent>
        <mc:AlternateContent xmlns:mc="http://schemas.openxmlformats.org/markup-compatibility/2006">
          <mc:Choice Requires="x14">
            <control shapeId="297482" r:id="rId490" name="オプション K15122">
              <controlPr defaultSize="0" autoFill="0" autoLine="0" autoPict="0">
                <anchor moveWithCells="1">
                  <from>
                    <xdr:col>21</xdr:col>
                    <xdr:colOff>0</xdr:colOff>
                    <xdr:row>535</xdr:row>
                    <xdr:rowOff>9525</xdr:rowOff>
                  </from>
                  <to>
                    <xdr:col>28</xdr:col>
                    <xdr:colOff>0</xdr:colOff>
                    <xdr:row>536</xdr:row>
                    <xdr:rowOff>0</xdr:rowOff>
                  </to>
                </anchor>
              </controlPr>
            </control>
          </mc:Choice>
        </mc:AlternateContent>
        <mc:AlternateContent xmlns:mc="http://schemas.openxmlformats.org/markup-compatibility/2006">
          <mc:Choice Requires="x14">
            <control shapeId="297483" r:id="rId491" name="オプション K15123">
              <controlPr defaultSize="0" autoFill="0" autoLine="0" autoPict="0">
                <anchor moveWithCells="1">
                  <from>
                    <xdr:col>21</xdr:col>
                    <xdr:colOff>0</xdr:colOff>
                    <xdr:row>536</xdr:row>
                    <xdr:rowOff>9525</xdr:rowOff>
                  </from>
                  <to>
                    <xdr:col>28</xdr:col>
                    <xdr:colOff>0</xdr:colOff>
                    <xdr:row>537</xdr:row>
                    <xdr:rowOff>0</xdr:rowOff>
                  </to>
                </anchor>
              </controlPr>
            </control>
          </mc:Choice>
        </mc:AlternateContent>
        <mc:AlternateContent xmlns:mc="http://schemas.openxmlformats.org/markup-compatibility/2006">
          <mc:Choice Requires="x14">
            <control shapeId="297484" r:id="rId492" name="オプション K15131">
              <controlPr defaultSize="0" autoFill="0" autoLine="0" autoPict="0">
                <anchor moveWithCells="1">
                  <from>
                    <xdr:col>34</xdr:col>
                    <xdr:colOff>0</xdr:colOff>
                    <xdr:row>534</xdr:row>
                    <xdr:rowOff>0</xdr:rowOff>
                  </from>
                  <to>
                    <xdr:col>41</xdr:col>
                    <xdr:colOff>0</xdr:colOff>
                    <xdr:row>535</xdr:row>
                    <xdr:rowOff>0</xdr:rowOff>
                  </to>
                </anchor>
              </controlPr>
            </control>
          </mc:Choice>
        </mc:AlternateContent>
        <mc:AlternateContent xmlns:mc="http://schemas.openxmlformats.org/markup-compatibility/2006">
          <mc:Choice Requires="x14">
            <control shapeId="297485" r:id="rId493" name="オプション K15132">
              <controlPr defaultSize="0" autoFill="0" autoLine="0" autoPict="0">
                <anchor moveWithCells="1">
                  <from>
                    <xdr:col>34</xdr:col>
                    <xdr:colOff>0</xdr:colOff>
                    <xdr:row>535</xdr:row>
                    <xdr:rowOff>9525</xdr:rowOff>
                  </from>
                  <to>
                    <xdr:col>41</xdr:col>
                    <xdr:colOff>0</xdr:colOff>
                    <xdr:row>536</xdr:row>
                    <xdr:rowOff>0</xdr:rowOff>
                  </to>
                </anchor>
              </controlPr>
            </control>
          </mc:Choice>
        </mc:AlternateContent>
        <mc:AlternateContent xmlns:mc="http://schemas.openxmlformats.org/markup-compatibility/2006">
          <mc:Choice Requires="x14">
            <control shapeId="297486" r:id="rId494" name="オプション K15133">
              <controlPr defaultSize="0" autoFill="0" autoLine="0" autoPict="0">
                <anchor moveWithCells="1">
                  <from>
                    <xdr:col>34</xdr:col>
                    <xdr:colOff>0</xdr:colOff>
                    <xdr:row>536</xdr:row>
                    <xdr:rowOff>9525</xdr:rowOff>
                  </from>
                  <to>
                    <xdr:col>41</xdr:col>
                    <xdr:colOff>0</xdr:colOff>
                    <xdr:row>537</xdr:row>
                    <xdr:rowOff>0</xdr:rowOff>
                  </to>
                </anchor>
              </controlPr>
            </control>
          </mc:Choice>
        </mc:AlternateContent>
        <mc:AlternateContent xmlns:mc="http://schemas.openxmlformats.org/markup-compatibility/2006">
          <mc:Choice Requires="x14">
            <control shapeId="297487" r:id="rId495" name="オプション K5141">
              <controlPr defaultSize="0" autoFill="0" autoLine="0" autoPict="0">
                <anchor moveWithCells="1">
                  <from>
                    <xdr:col>46</xdr:col>
                    <xdr:colOff>0</xdr:colOff>
                    <xdr:row>529</xdr:row>
                    <xdr:rowOff>0</xdr:rowOff>
                  </from>
                  <to>
                    <xdr:col>52</xdr:col>
                    <xdr:colOff>47625</xdr:colOff>
                    <xdr:row>530</xdr:row>
                    <xdr:rowOff>0</xdr:rowOff>
                  </to>
                </anchor>
              </controlPr>
            </control>
          </mc:Choice>
        </mc:AlternateContent>
        <mc:AlternateContent xmlns:mc="http://schemas.openxmlformats.org/markup-compatibility/2006">
          <mc:Choice Requires="x14">
            <control shapeId="297488" r:id="rId496" name="オプション K5142">
              <controlPr defaultSize="0" autoFill="0" autoLine="0" autoPict="0">
                <anchor moveWithCells="1">
                  <from>
                    <xdr:col>46</xdr:col>
                    <xdr:colOff>0</xdr:colOff>
                    <xdr:row>530</xdr:row>
                    <xdr:rowOff>0</xdr:rowOff>
                  </from>
                  <to>
                    <xdr:col>52</xdr:col>
                    <xdr:colOff>47625</xdr:colOff>
                    <xdr:row>532</xdr:row>
                    <xdr:rowOff>0</xdr:rowOff>
                  </to>
                </anchor>
              </controlPr>
            </control>
          </mc:Choice>
        </mc:AlternateContent>
        <mc:AlternateContent xmlns:mc="http://schemas.openxmlformats.org/markup-compatibility/2006">
          <mc:Choice Requires="x14">
            <control shapeId="297489" r:id="rId497" name="オプション K5143">
              <controlPr defaultSize="0" autoFill="0" autoLine="0" autoPict="0">
                <anchor moveWithCells="1">
                  <from>
                    <xdr:col>46</xdr:col>
                    <xdr:colOff>0</xdr:colOff>
                    <xdr:row>532</xdr:row>
                    <xdr:rowOff>0</xdr:rowOff>
                  </from>
                  <to>
                    <xdr:col>52</xdr:col>
                    <xdr:colOff>47625</xdr:colOff>
                    <xdr:row>533</xdr:row>
                    <xdr:rowOff>0</xdr:rowOff>
                  </to>
                </anchor>
              </controlPr>
            </control>
          </mc:Choice>
        </mc:AlternateContent>
        <mc:AlternateContent xmlns:mc="http://schemas.openxmlformats.org/markup-compatibility/2006">
          <mc:Choice Requires="x14">
            <control shapeId="297490" r:id="rId498" name="オプション K5211">
              <controlPr defaultSize="0" autoFill="0" autoLine="0" autoPict="0" macro="[0]!チェックK5213_Click">
                <anchor moveWithCells="1">
                  <from>
                    <xdr:col>9</xdr:col>
                    <xdr:colOff>0</xdr:colOff>
                    <xdr:row>539</xdr:row>
                    <xdr:rowOff>9525</xdr:rowOff>
                  </from>
                  <to>
                    <xdr:col>16</xdr:col>
                    <xdr:colOff>0</xdr:colOff>
                    <xdr:row>540</xdr:row>
                    <xdr:rowOff>0</xdr:rowOff>
                  </to>
                </anchor>
              </controlPr>
            </control>
          </mc:Choice>
        </mc:AlternateContent>
        <mc:AlternateContent xmlns:mc="http://schemas.openxmlformats.org/markup-compatibility/2006">
          <mc:Choice Requires="x14">
            <control shapeId="297491" r:id="rId499" name="オプション K5212">
              <controlPr defaultSize="0" autoFill="0" autoLine="0" autoPict="0" macro="[0]!チェックK5213_Click">
                <anchor moveWithCells="1">
                  <from>
                    <xdr:col>9</xdr:col>
                    <xdr:colOff>0</xdr:colOff>
                    <xdr:row>540</xdr:row>
                    <xdr:rowOff>0</xdr:rowOff>
                  </from>
                  <to>
                    <xdr:col>16</xdr:col>
                    <xdr:colOff>0</xdr:colOff>
                    <xdr:row>541</xdr:row>
                    <xdr:rowOff>0</xdr:rowOff>
                  </to>
                </anchor>
              </controlPr>
            </control>
          </mc:Choice>
        </mc:AlternateContent>
        <mc:AlternateContent xmlns:mc="http://schemas.openxmlformats.org/markup-compatibility/2006">
          <mc:Choice Requires="x14">
            <control shapeId="297492" r:id="rId500" name="オプション K5213">
              <controlPr defaultSize="0" autoFill="0" autoLine="0" autoPict="0" macro="[0]!チェックK5213_Click">
                <anchor moveWithCells="1">
                  <from>
                    <xdr:col>9</xdr:col>
                    <xdr:colOff>0</xdr:colOff>
                    <xdr:row>541</xdr:row>
                    <xdr:rowOff>0</xdr:rowOff>
                  </from>
                  <to>
                    <xdr:col>16</xdr:col>
                    <xdr:colOff>0</xdr:colOff>
                    <xdr:row>542</xdr:row>
                    <xdr:rowOff>0</xdr:rowOff>
                  </to>
                </anchor>
              </controlPr>
            </control>
          </mc:Choice>
        </mc:AlternateContent>
        <mc:AlternateContent xmlns:mc="http://schemas.openxmlformats.org/markup-compatibility/2006">
          <mc:Choice Requires="x14">
            <control shapeId="297493" r:id="rId501" name="オプション K5221">
              <controlPr defaultSize="0" autoFill="0" autoLine="0" autoPict="0" macro="[0]!チェックK5223_Click">
                <anchor moveWithCells="1">
                  <from>
                    <xdr:col>21</xdr:col>
                    <xdr:colOff>0</xdr:colOff>
                    <xdr:row>539</xdr:row>
                    <xdr:rowOff>0</xdr:rowOff>
                  </from>
                  <to>
                    <xdr:col>28</xdr:col>
                    <xdr:colOff>0</xdr:colOff>
                    <xdr:row>540</xdr:row>
                    <xdr:rowOff>0</xdr:rowOff>
                  </to>
                </anchor>
              </controlPr>
            </control>
          </mc:Choice>
        </mc:AlternateContent>
        <mc:AlternateContent xmlns:mc="http://schemas.openxmlformats.org/markup-compatibility/2006">
          <mc:Choice Requires="x14">
            <control shapeId="297494" r:id="rId502" name="オプション K5222">
              <controlPr defaultSize="0" autoFill="0" autoLine="0" autoPict="0" macro="[0]!チェックK5223_Click">
                <anchor moveWithCells="1">
                  <from>
                    <xdr:col>21</xdr:col>
                    <xdr:colOff>0</xdr:colOff>
                    <xdr:row>540</xdr:row>
                    <xdr:rowOff>9525</xdr:rowOff>
                  </from>
                  <to>
                    <xdr:col>28</xdr:col>
                    <xdr:colOff>0</xdr:colOff>
                    <xdr:row>541</xdr:row>
                    <xdr:rowOff>0</xdr:rowOff>
                  </to>
                </anchor>
              </controlPr>
            </control>
          </mc:Choice>
        </mc:AlternateContent>
        <mc:AlternateContent xmlns:mc="http://schemas.openxmlformats.org/markup-compatibility/2006">
          <mc:Choice Requires="x14">
            <control shapeId="297495" r:id="rId503" name="オプション K5223">
              <controlPr defaultSize="0" autoFill="0" autoLine="0" autoPict="0" macro="[0]!チェックK5223_Click">
                <anchor moveWithCells="1">
                  <from>
                    <xdr:col>21</xdr:col>
                    <xdr:colOff>0</xdr:colOff>
                    <xdr:row>541</xdr:row>
                    <xdr:rowOff>0</xdr:rowOff>
                  </from>
                  <to>
                    <xdr:col>28</xdr:col>
                    <xdr:colOff>0</xdr:colOff>
                    <xdr:row>542</xdr:row>
                    <xdr:rowOff>0</xdr:rowOff>
                  </to>
                </anchor>
              </controlPr>
            </control>
          </mc:Choice>
        </mc:AlternateContent>
        <mc:AlternateContent xmlns:mc="http://schemas.openxmlformats.org/markup-compatibility/2006">
          <mc:Choice Requires="x14">
            <control shapeId="297496" r:id="rId504" name="オプション K5231">
              <controlPr defaultSize="0" autoFill="0" autoLine="0" autoPict="0" macro="[0]!チェックK5233_Click">
                <anchor moveWithCells="1">
                  <from>
                    <xdr:col>34</xdr:col>
                    <xdr:colOff>0</xdr:colOff>
                    <xdr:row>539</xdr:row>
                    <xdr:rowOff>9525</xdr:rowOff>
                  </from>
                  <to>
                    <xdr:col>41</xdr:col>
                    <xdr:colOff>0</xdr:colOff>
                    <xdr:row>540</xdr:row>
                    <xdr:rowOff>0</xdr:rowOff>
                  </to>
                </anchor>
              </controlPr>
            </control>
          </mc:Choice>
        </mc:AlternateContent>
        <mc:AlternateContent xmlns:mc="http://schemas.openxmlformats.org/markup-compatibility/2006">
          <mc:Choice Requires="x14">
            <control shapeId="297497" r:id="rId505" name="オプション K5232">
              <controlPr defaultSize="0" autoFill="0" autoLine="0" autoPict="0" macro="[0]!チェックK5233_Click">
                <anchor moveWithCells="1">
                  <from>
                    <xdr:col>34</xdr:col>
                    <xdr:colOff>0</xdr:colOff>
                    <xdr:row>540</xdr:row>
                    <xdr:rowOff>0</xdr:rowOff>
                  </from>
                  <to>
                    <xdr:col>41</xdr:col>
                    <xdr:colOff>0</xdr:colOff>
                    <xdr:row>541</xdr:row>
                    <xdr:rowOff>0</xdr:rowOff>
                  </to>
                </anchor>
              </controlPr>
            </control>
          </mc:Choice>
        </mc:AlternateContent>
        <mc:AlternateContent xmlns:mc="http://schemas.openxmlformats.org/markup-compatibility/2006">
          <mc:Choice Requires="x14">
            <control shapeId="297498" r:id="rId506" name="オプション K5233">
              <controlPr defaultSize="0" autoFill="0" autoLine="0" autoPict="0" macro="[0]!チェックK5233_Click">
                <anchor moveWithCells="1">
                  <from>
                    <xdr:col>34</xdr:col>
                    <xdr:colOff>0</xdr:colOff>
                    <xdr:row>541</xdr:row>
                    <xdr:rowOff>0</xdr:rowOff>
                  </from>
                  <to>
                    <xdr:col>41</xdr:col>
                    <xdr:colOff>0</xdr:colOff>
                    <xdr:row>542</xdr:row>
                    <xdr:rowOff>0</xdr:rowOff>
                  </to>
                </anchor>
              </controlPr>
            </control>
          </mc:Choice>
        </mc:AlternateContent>
        <mc:AlternateContent xmlns:mc="http://schemas.openxmlformats.org/markup-compatibility/2006">
          <mc:Choice Requires="x14">
            <control shapeId="297499" r:id="rId507" name="オプション K15211">
              <controlPr defaultSize="0" autoFill="0" autoLine="0" autoPict="0">
                <anchor moveWithCells="1">
                  <from>
                    <xdr:col>9</xdr:col>
                    <xdr:colOff>0</xdr:colOff>
                    <xdr:row>543</xdr:row>
                    <xdr:rowOff>9525</xdr:rowOff>
                  </from>
                  <to>
                    <xdr:col>16</xdr:col>
                    <xdr:colOff>0</xdr:colOff>
                    <xdr:row>544</xdr:row>
                    <xdr:rowOff>0</xdr:rowOff>
                  </to>
                </anchor>
              </controlPr>
            </control>
          </mc:Choice>
        </mc:AlternateContent>
        <mc:AlternateContent xmlns:mc="http://schemas.openxmlformats.org/markup-compatibility/2006">
          <mc:Choice Requires="x14">
            <control shapeId="297500" r:id="rId508" name="オプション K15212">
              <controlPr defaultSize="0" autoFill="0" autoLine="0" autoPict="0">
                <anchor moveWithCells="1">
                  <from>
                    <xdr:col>9</xdr:col>
                    <xdr:colOff>0</xdr:colOff>
                    <xdr:row>544</xdr:row>
                    <xdr:rowOff>0</xdr:rowOff>
                  </from>
                  <to>
                    <xdr:col>16</xdr:col>
                    <xdr:colOff>0</xdr:colOff>
                    <xdr:row>545</xdr:row>
                    <xdr:rowOff>0</xdr:rowOff>
                  </to>
                </anchor>
              </controlPr>
            </control>
          </mc:Choice>
        </mc:AlternateContent>
        <mc:AlternateContent xmlns:mc="http://schemas.openxmlformats.org/markup-compatibility/2006">
          <mc:Choice Requires="x14">
            <control shapeId="297501" r:id="rId509" name="オプション K15213">
              <controlPr defaultSize="0" autoFill="0" autoLine="0" autoPict="0">
                <anchor moveWithCells="1">
                  <from>
                    <xdr:col>9</xdr:col>
                    <xdr:colOff>0</xdr:colOff>
                    <xdr:row>545</xdr:row>
                    <xdr:rowOff>9525</xdr:rowOff>
                  </from>
                  <to>
                    <xdr:col>16</xdr:col>
                    <xdr:colOff>0</xdr:colOff>
                    <xdr:row>546</xdr:row>
                    <xdr:rowOff>0</xdr:rowOff>
                  </to>
                </anchor>
              </controlPr>
            </control>
          </mc:Choice>
        </mc:AlternateContent>
        <mc:AlternateContent xmlns:mc="http://schemas.openxmlformats.org/markup-compatibility/2006">
          <mc:Choice Requires="x14">
            <control shapeId="297502" r:id="rId510" name="オプション K15221">
              <controlPr defaultSize="0" autoFill="0" autoLine="0" autoPict="0">
                <anchor moveWithCells="1">
                  <from>
                    <xdr:col>21</xdr:col>
                    <xdr:colOff>0</xdr:colOff>
                    <xdr:row>543</xdr:row>
                    <xdr:rowOff>9525</xdr:rowOff>
                  </from>
                  <to>
                    <xdr:col>28</xdr:col>
                    <xdr:colOff>0</xdr:colOff>
                    <xdr:row>544</xdr:row>
                    <xdr:rowOff>0</xdr:rowOff>
                  </to>
                </anchor>
              </controlPr>
            </control>
          </mc:Choice>
        </mc:AlternateContent>
        <mc:AlternateContent xmlns:mc="http://schemas.openxmlformats.org/markup-compatibility/2006">
          <mc:Choice Requires="x14">
            <control shapeId="297503" r:id="rId511" name="オプション K15222">
              <controlPr defaultSize="0" autoFill="0" autoLine="0" autoPict="0">
                <anchor moveWithCells="1">
                  <from>
                    <xdr:col>21</xdr:col>
                    <xdr:colOff>0</xdr:colOff>
                    <xdr:row>544</xdr:row>
                    <xdr:rowOff>9525</xdr:rowOff>
                  </from>
                  <to>
                    <xdr:col>28</xdr:col>
                    <xdr:colOff>0</xdr:colOff>
                    <xdr:row>545</xdr:row>
                    <xdr:rowOff>0</xdr:rowOff>
                  </to>
                </anchor>
              </controlPr>
            </control>
          </mc:Choice>
        </mc:AlternateContent>
        <mc:AlternateContent xmlns:mc="http://schemas.openxmlformats.org/markup-compatibility/2006">
          <mc:Choice Requires="x14">
            <control shapeId="297504" r:id="rId512" name="オプション K15223">
              <controlPr defaultSize="0" autoFill="0" autoLine="0" autoPict="0">
                <anchor moveWithCells="1">
                  <from>
                    <xdr:col>21</xdr:col>
                    <xdr:colOff>0</xdr:colOff>
                    <xdr:row>545</xdr:row>
                    <xdr:rowOff>9525</xdr:rowOff>
                  </from>
                  <to>
                    <xdr:col>28</xdr:col>
                    <xdr:colOff>0</xdr:colOff>
                    <xdr:row>546</xdr:row>
                    <xdr:rowOff>0</xdr:rowOff>
                  </to>
                </anchor>
              </controlPr>
            </control>
          </mc:Choice>
        </mc:AlternateContent>
        <mc:AlternateContent xmlns:mc="http://schemas.openxmlformats.org/markup-compatibility/2006">
          <mc:Choice Requires="x14">
            <control shapeId="297505" r:id="rId513" name="オプション K15231">
              <controlPr defaultSize="0" autoFill="0" autoLine="0" autoPict="0">
                <anchor moveWithCells="1">
                  <from>
                    <xdr:col>34</xdr:col>
                    <xdr:colOff>0</xdr:colOff>
                    <xdr:row>543</xdr:row>
                    <xdr:rowOff>0</xdr:rowOff>
                  </from>
                  <to>
                    <xdr:col>41</xdr:col>
                    <xdr:colOff>0</xdr:colOff>
                    <xdr:row>544</xdr:row>
                    <xdr:rowOff>0</xdr:rowOff>
                  </to>
                </anchor>
              </controlPr>
            </control>
          </mc:Choice>
        </mc:AlternateContent>
        <mc:AlternateContent xmlns:mc="http://schemas.openxmlformats.org/markup-compatibility/2006">
          <mc:Choice Requires="x14">
            <control shapeId="297506" r:id="rId514" name="オプション K15232">
              <controlPr defaultSize="0" autoFill="0" autoLine="0" autoPict="0">
                <anchor moveWithCells="1">
                  <from>
                    <xdr:col>34</xdr:col>
                    <xdr:colOff>0</xdr:colOff>
                    <xdr:row>544</xdr:row>
                    <xdr:rowOff>0</xdr:rowOff>
                  </from>
                  <to>
                    <xdr:col>41</xdr:col>
                    <xdr:colOff>0</xdr:colOff>
                    <xdr:row>545</xdr:row>
                    <xdr:rowOff>0</xdr:rowOff>
                  </to>
                </anchor>
              </controlPr>
            </control>
          </mc:Choice>
        </mc:AlternateContent>
        <mc:AlternateContent xmlns:mc="http://schemas.openxmlformats.org/markup-compatibility/2006">
          <mc:Choice Requires="x14">
            <control shapeId="297507" r:id="rId515" name="オプション K15233">
              <controlPr defaultSize="0" autoFill="0" autoLine="0" autoPict="0">
                <anchor moveWithCells="1">
                  <from>
                    <xdr:col>34</xdr:col>
                    <xdr:colOff>0</xdr:colOff>
                    <xdr:row>545</xdr:row>
                    <xdr:rowOff>0</xdr:rowOff>
                  </from>
                  <to>
                    <xdr:col>41</xdr:col>
                    <xdr:colOff>0</xdr:colOff>
                    <xdr:row>546</xdr:row>
                    <xdr:rowOff>0</xdr:rowOff>
                  </to>
                </anchor>
              </controlPr>
            </control>
          </mc:Choice>
        </mc:AlternateContent>
        <mc:AlternateContent xmlns:mc="http://schemas.openxmlformats.org/markup-compatibility/2006">
          <mc:Choice Requires="x14">
            <control shapeId="297508" r:id="rId516" name="オプション K5241">
              <controlPr defaultSize="0" autoFill="0" autoLine="0" autoPict="0">
                <anchor moveWithCells="1">
                  <from>
                    <xdr:col>46</xdr:col>
                    <xdr:colOff>0</xdr:colOff>
                    <xdr:row>538</xdr:row>
                    <xdr:rowOff>0</xdr:rowOff>
                  </from>
                  <to>
                    <xdr:col>52</xdr:col>
                    <xdr:colOff>47625</xdr:colOff>
                    <xdr:row>539</xdr:row>
                    <xdr:rowOff>0</xdr:rowOff>
                  </to>
                </anchor>
              </controlPr>
            </control>
          </mc:Choice>
        </mc:AlternateContent>
        <mc:AlternateContent xmlns:mc="http://schemas.openxmlformats.org/markup-compatibility/2006">
          <mc:Choice Requires="x14">
            <control shapeId="297509" r:id="rId517" name="オプション K5242">
              <controlPr defaultSize="0" autoFill="0" autoLine="0" autoPict="0">
                <anchor moveWithCells="1">
                  <from>
                    <xdr:col>46</xdr:col>
                    <xdr:colOff>0</xdr:colOff>
                    <xdr:row>539</xdr:row>
                    <xdr:rowOff>0</xdr:rowOff>
                  </from>
                  <to>
                    <xdr:col>52</xdr:col>
                    <xdr:colOff>47625</xdr:colOff>
                    <xdr:row>541</xdr:row>
                    <xdr:rowOff>0</xdr:rowOff>
                  </to>
                </anchor>
              </controlPr>
            </control>
          </mc:Choice>
        </mc:AlternateContent>
        <mc:AlternateContent xmlns:mc="http://schemas.openxmlformats.org/markup-compatibility/2006">
          <mc:Choice Requires="x14">
            <control shapeId="297510" r:id="rId518" name="オプション K5243">
              <controlPr defaultSize="0" autoFill="0" autoLine="0" autoPict="0">
                <anchor moveWithCells="1">
                  <from>
                    <xdr:col>46</xdr:col>
                    <xdr:colOff>9525</xdr:colOff>
                    <xdr:row>541</xdr:row>
                    <xdr:rowOff>0</xdr:rowOff>
                  </from>
                  <to>
                    <xdr:col>52</xdr:col>
                    <xdr:colOff>66675</xdr:colOff>
                    <xdr:row>542</xdr:row>
                    <xdr:rowOff>0</xdr:rowOff>
                  </to>
                </anchor>
              </controlPr>
            </control>
          </mc:Choice>
        </mc:AlternateContent>
        <mc:AlternateContent xmlns:mc="http://schemas.openxmlformats.org/markup-compatibility/2006">
          <mc:Choice Requires="x14">
            <control shapeId="297511" r:id="rId519" name="オプション K6111">
              <controlPr defaultSize="0" autoFill="0" autoLine="0" autoPict="0" macro="[0]!チェックK6113_Click">
                <anchor moveWithCells="1">
                  <from>
                    <xdr:col>9</xdr:col>
                    <xdr:colOff>0</xdr:colOff>
                    <xdr:row>549</xdr:row>
                    <xdr:rowOff>0</xdr:rowOff>
                  </from>
                  <to>
                    <xdr:col>16</xdr:col>
                    <xdr:colOff>0</xdr:colOff>
                    <xdr:row>550</xdr:row>
                    <xdr:rowOff>0</xdr:rowOff>
                  </to>
                </anchor>
              </controlPr>
            </control>
          </mc:Choice>
        </mc:AlternateContent>
        <mc:AlternateContent xmlns:mc="http://schemas.openxmlformats.org/markup-compatibility/2006">
          <mc:Choice Requires="x14">
            <control shapeId="297512" r:id="rId520" name="オプション K6112">
              <controlPr defaultSize="0" autoFill="0" autoLine="0" autoPict="0" macro="[0]!チェックK6113_Click">
                <anchor moveWithCells="1">
                  <from>
                    <xdr:col>9</xdr:col>
                    <xdr:colOff>0</xdr:colOff>
                    <xdr:row>550</xdr:row>
                    <xdr:rowOff>0</xdr:rowOff>
                  </from>
                  <to>
                    <xdr:col>16</xdr:col>
                    <xdr:colOff>0</xdr:colOff>
                    <xdr:row>551</xdr:row>
                    <xdr:rowOff>0</xdr:rowOff>
                  </to>
                </anchor>
              </controlPr>
            </control>
          </mc:Choice>
        </mc:AlternateContent>
        <mc:AlternateContent xmlns:mc="http://schemas.openxmlformats.org/markup-compatibility/2006">
          <mc:Choice Requires="x14">
            <control shapeId="297513" r:id="rId521" name="オプション K6113">
              <controlPr defaultSize="0" autoFill="0" autoLine="0" autoPict="0" macro="[0]!チェックK6113_Click">
                <anchor moveWithCells="1">
                  <from>
                    <xdr:col>9</xdr:col>
                    <xdr:colOff>0</xdr:colOff>
                    <xdr:row>551</xdr:row>
                    <xdr:rowOff>9525</xdr:rowOff>
                  </from>
                  <to>
                    <xdr:col>16</xdr:col>
                    <xdr:colOff>0</xdr:colOff>
                    <xdr:row>552</xdr:row>
                    <xdr:rowOff>0</xdr:rowOff>
                  </to>
                </anchor>
              </controlPr>
            </control>
          </mc:Choice>
        </mc:AlternateContent>
        <mc:AlternateContent xmlns:mc="http://schemas.openxmlformats.org/markup-compatibility/2006">
          <mc:Choice Requires="x14">
            <control shapeId="297514" r:id="rId522" name="オプション K6121">
              <controlPr defaultSize="0" autoFill="0" autoLine="0" autoPict="0" macro="[0]!チェックK6123_Click">
                <anchor moveWithCells="1">
                  <from>
                    <xdr:col>21</xdr:col>
                    <xdr:colOff>0</xdr:colOff>
                    <xdr:row>549</xdr:row>
                    <xdr:rowOff>9525</xdr:rowOff>
                  </from>
                  <to>
                    <xdr:col>28</xdr:col>
                    <xdr:colOff>0</xdr:colOff>
                    <xdr:row>550</xdr:row>
                    <xdr:rowOff>0</xdr:rowOff>
                  </to>
                </anchor>
              </controlPr>
            </control>
          </mc:Choice>
        </mc:AlternateContent>
        <mc:AlternateContent xmlns:mc="http://schemas.openxmlformats.org/markup-compatibility/2006">
          <mc:Choice Requires="x14">
            <control shapeId="297515" r:id="rId523" name="オプション K6122">
              <controlPr defaultSize="0" autoFill="0" autoLine="0" autoPict="0" macro="[0]!チェックK6123_Click">
                <anchor moveWithCells="1">
                  <from>
                    <xdr:col>21</xdr:col>
                    <xdr:colOff>0</xdr:colOff>
                    <xdr:row>550</xdr:row>
                    <xdr:rowOff>9525</xdr:rowOff>
                  </from>
                  <to>
                    <xdr:col>28</xdr:col>
                    <xdr:colOff>0</xdr:colOff>
                    <xdr:row>551</xdr:row>
                    <xdr:rowOff>0</xdr:rowOff>
                  </to>
                </anchor>
              </controlPr>
            </control>
          </mc:Choice>
        </mc:AlternateContent>
        <mc:AlternateContent xmlns:mc="http://schemas.openxmlformats.org/markup-compatibility/2006">
          <mc:Choice Requires="x14">
            <control shapeId="297516" r:id="rId524" name="オプション K6123">
              <controlPr defaultSize="0" autoFill="0" autoLine="0" autoPict="0" macro="[0]!チェックK6123_Click">
                <anchor moveWithCells="1">
                  <from>
                    <xdr:col>21</xdr:col>
                    <xdr:colOff>0</xdr:colOff>
                    <xdr:row>551</xdr:row>
                    <xdr:rowOff>9525</xdr:rowOff>
                  </from>
                  <to>
                    <xdr:col>28</xdr:col>
                    <xdr:colOff>0</xdr:colOff>
                    <xdr:row>552</xdr:row>
                    <xdr:rowOff>0</xdr:rowOff>
                  </to>
                </anchor>
              </controlPr>
            </control>
          </mc:Choice>
        </mc:AlternateContent>
        <mc:AlternateContent xmlns:mc="http://schemas.openxmlformats.org/markup-compatibility/2006">
          <mc:Choice Requires="x14">
            <control shapeId="297517" r:id="rId525" name="オプション K6131">
              <controlPr defaultSize="0" autoFill="0" autoLine="0" autoPict="0" macro="[0]!チェックK6133_Click">
                <anchor moveWithCells="1">
                  <from>
                    <xdr:col>34</xdr:col>
                    <xdr:colOff>0</xdr:colOff>
                    <xdr:row>549</xdr:row>
                    <xdr:rowOff>9525</xdr:rowOff>
                  </from>
                  <to>
                    <xdr:col>41</xdr:col>
                    <xdr:colOff>0</xdr:colOff>
                    <xdr:row>550</xdr:row>
                    <xdr:rowOff>0</xdr:rowOff>
                  </to>
                </anchor>
              </controlPr>
            </control>
          </mc:Choice>
        </mc:AlternateContent>
        <mc:AlternateContent xmlns:mc="http://schemas.openxmlformats.org/markup-compatibility/2006">
          <mc:Choice Requires="x14">
            <control shapeId="297518" r:id="rId526" name="オプション K6132">
              <controlPr defaultSize="0" autoFill="0" autoLine="0" autoPict="0" macro="[0]!チェックK6133_Click">
                <anchor moveWithCells="1">
                  <from>
                    <xdr:col>34</xdr:col>
                    <xdr:colOff>0</xdr:colOff>
                    <xdr:row>550</xdr:row>
                    <xdr:rowOff>9525</xdr:rowOff>
                  </from>
                  <to>
                    <xdr:col>41</xdr:col>
                    <xdr:colOff>0</xdr:colOff>
                    <xdr:row>551</xdr:row>
                    <xdr:rowOff>0</xdr:rowOff>
                  </to>
                </anchor>
              </controlPr>
            </control>
          </mc:Choice>
        </mc:AlternateContent>
        <mc:AlternateContent xmlns:mc="http://schemas.openxmlformats.org/markup-compatibility/2006">
          <mc:Choice Requires="x14">
            <control shapeId="297519" r:id="rId527" name="オプション K6133">
              <controlPr defaultSize="0" autoFill="0" autoLine="0" autoPict="0" macro="[0]!チェックK6133_Click">
                <anchor moveWithCells="1">
                  <from>
                    <xdr:col>34</xdr:col>
                    <xdr:colOff>0</xdr:colOff>
                    <xdr:row>551</xdr:row>
                    <xdr:rowOff>9525</xdr:rowOff>
                  </from>
                  <to>
                    <xdr:col>41</xdr:col>
                    <xdr:colOff>0</xdr:colOff>
                    <xdr:row>552</xdr:row>
                    <xdr:rowOff>0</xdr:rowOff>
                  </to>
                </anchor>
              </controlPr>
            </control>
          </mc:Choice>
        </mc:AlternateContent>
        <mc:AlternateContent xmlns:mc="http://schemas.openxmlformats.org/markup-compatibility/2006">
          <mc:Choice Requires="x14">
            <control shapeId="297520" r:id="rId528" name="オプション K16111">
              <controlPr defaultSize="0" autoFill="0" autoLine="0" autoPict="0">
                <anchor moveWithCells="1">
                  <from>
                    <xdr:col>9</xdr:col>
                    <xdr:colOff>0</xdr:colOff>
                    <xdr:row>553</xdr:row>
                    <xdr:rowOff>9525</xdr:rowOff>
                  </from>
                  <to>
                    <xdr:col>16</xdr:col>
                    <xdr:colOff>0</xdr:colOff>
                    <xdr:row>554</xdr:row>
                    <xdr:rowOff>0</xdr:rowOff>
                  </to>
                </anchor>
              </controlPr>
            </control>
          </mc:Choice>
        </mc:AlternateContent>
        <mc:AlternateContent xmlns:mc="http://schemas.openxmlformats.org/markup-compatibility/2006">
          <mc:Choice Requires="x14">
            <control shapeId="297521" r:id="rId529" name="オプション K16112">
              <controlPr defaultSize="0" autoFill="0" autoLine="0" autoPict="0">
                <anchor moveWithCells="1">
                  <from>
                    <xdr:col>9</xdr:col>
                    <xdr:colOff>0</xdr:colOff>
                    <xdr:row>554</xdr:row>
                    <xdr:rowOff>9525</xdr:rowOff>
                  </from>
                  <to>
                    <xdr:col>16</xdr:col>
                    <xdr:colOff>0</xdr:colOff>
                    <xdr:row>555</xdr:row>
                    <xdr:rowOff>0</xdr:rowOff>
                  </to>
                </anchor>
              </controlPr>
            </control>
          </mc:Choice>
        </mc:AlternateContent>
        <mc:AlternateContent xmlns:mc="http://schemas.openxmlformats.org/markup-compatibility/2006">
          <mc:Choice Requires="x14">
            <control shapeId="297522" r:id="rId530" name="オプション K16113">
              <controlPr defaultSize="0" autoFill="0" autoLine="0" autoPict="0">
                <anchor moveWithCells="1">
                  <from>
                    <xdr:col>9</xdr:col>
                    <xdr:colOff>0</xdr:colOff>
                    <xdr:row>555</xdr:row>
                    <xdr:rowOff>9525</xdr:rowOff>
                  </from>
                  <to>
                    <xdr:col>16</xdr:col>
                    <xdr:colOff>0</xdr:colOff>
                    <xdr:row>556</xdr:row>
                    <xdr:rowOff>0</xdr:rowOff>
                  </to>
                </anchor>
              </controlPr>
            </control>
          </mc:Choice>
        </mc:AlternateContent>
        <mc:AlternateContent xmlns:mc="http://schemas.openxmlformats.org/markup-compatibility/2006">
          <mc:Choice Requires="x14">
            <control shapeId="297523" r:id="rId531" name="オプション K16121">
              <controlPr defaultSize="0" autoFill="0" autoLine="0" autoPict="0">
                <anchor moveWithCells="1">
                  <from>
                    <xdr:col>21</xdr:col>
                    <xdr:colOff>0</xdr:colOff>
                    <xdr:row>553</xdr:row>
                    <xdr:rowOff>0</xdr:rowOff>
                  </from>
                  <to>
                    <xdr:col>28</xdr:col>
                    <xdr:colOff>0</xdr:colOff>
                    <xdr:row>554</xdr:row>
                    <xdr:rowOff>0</xdr:rowOff>
                  </to>
                </anchor>
              </controlPr>
            </control>
          </mc:Choice>
        </mc:AlternateContent>
        <mc:AlternateContent xmlns:mc="http://schemas.openxmlformats.org/markup-compatibility/2006">
          <mc:Choice Requires="x14">
            <control shapeId="297524" r:id="rId532" name="オプション K16122">
              <controlPr defaultSize="0" autoFill="0" autoLine="0" autoPict="0">
                <anchor moveWithCells="1">
                  <from>
                    <xdr:col>21</xdr:col>
                    <xdr:colOff>0</xdr:colOff>
                    <xdr:row>554</xdr:row>
                    <xdr:rowOff>0</xdr:rowOff>
                  </from>
                  <to>
                    <xdr:col>28</xdr:col>
                    <xdr:colOff>0</xdr:colOff>
                    <xdr:row>555</xdr:row>
                    <xdr:rowOff>0</xdr:rowOff>
                  </to>
                </anchor>
              </controlPr>
            </control>
          </mc:Choice>
        </mc:AlternateContent>
        <mc:AlternateContent xmlns:mc="http://schemas.openxmlformats.org/markup-compatibility/2006">
          <mc:Choice Requires="x14">
            <control shapeId="297525" r:id="rId533" name="オプション K16123">
              <controlPr defaultSize="0" autoFill="0" autoLine="0" autoPict="0">
                <anchor moveWithCells="1">
                  <from>
                    <xdr:col>21</xdr:col>
                    <xdr:colOff>0</xdr:colOff>
                    <xdr:row>555</xdr:row>
                    <xdr:rowOff>0</xdr:rowOff>
                  </from>
                  <to>
                    <xdr:col>28</xdr:col>
                    <xdr:colOff>0</xdr:colOff>
                    <xdr:row>556</xdr:row>
                    <xdr:rowOff>0</xdr:rowOff>
                  </to>
                </anchor>
              </controlPr>
            </control>
          </mc:Choice>
        </mc:AlternateContent>
        <mc:AlternateContent xmlns:mc="http://schemas.openxmlformats.org/markup-compatibility/2006">
          <mc:Choice Requires="x14">
            <control shapeId="297526" r:id="rId534" name="オプション K16131">
              <controlPr defaultSize="0" autoFill="0" autoLine="0" autoPict="0">
                <anchor moveWithCells="1">
                  <from>
                    <xdr:col>34</xdr:col>
                    <xdr:colOff>0</xdr:colOff>
                    <xdr:row>553</xdr:row>
                    <xdr:rowOff>9525</xdr:rowOff>
                  </from>
                  <to>
                    <xdr:col>41</xdr:col>
                    <xdr:colOff>0</xdr:colOff>
                    <xdr:row>554</xdr:row>
                    <xdr:rowOff>0</xdr:rowOff>
                  </to>
                </anchor>
              </controlPr>
            </control>
          </mc:Choice>
        </mc:AlternateContent>
        <mc:AlternateContent xmlns:mc="http://schemas.openxmlformats.org/markup-compatibility/2006">
          <mc:Choice Requires="x14">
            <control shapeId="297527" r:id="rId535" name="オプション K16132">
              <controlPr defaultSize="0" autoFill="0" autoLine="0" autoPict="0">
                <anchor moveWithCells="1">
                  <from>
                    <xdr:col>34</xdr:col>
                    <xdr:colOff>0</xdr:colOff>
                    <xdr:row>554</xdr:row>
                    <xdr:rowOff>9525</xdr:rowOff>
                  </from>
                  <to>
                    <xdr:col>41</xdr:col>
                    <xdr:colOff>0</xdr:colOff>
                    <xdr:row>555</xdr:row>
                    <xdr:rowOff>0</xdr:rowOff>
                  </to>
                </anchor>
              </controlPr>
            </control>
          </mc:Choice>
        </mc:AlternateContent>
        <mc:AlternateContent xmlns:mc="http://schemas.openxmlformats.org/markup-compatibility/2006">
          <mc:Choice Requires="x14">
            <control shapeId="297528" r:id="rId536" name="オプション K16133">
              <controlPr defaultSize="0" autoFill="0" autoLine="0" autoPict="0">
                <anchor moveWithCells="1">
                  <from>
                    <xdr:col>34</xdr:col>
                    <xdr:colOff>0</xdr:colOff>
                    <xdr:row>555</xdr:row>
                    <xdr:rowOff>9525</xdr:rowOff>
                  </from>
                  <to>
                    <xdr:col>41</xdr:col>
                    <xdr:colOff>0</xdr:colOff>
                    <xdr:row>556</xdr:row>
                    <xdr:rowOff>0</xdr:rowOff>
                  </to>
                </anchor>
              </controlPr>
            </control>
          </mc:Choice>
        </mc:AlternateContent>
        <mc:AlternateContent xmlns:mc="http://schemas.openxmlformats.org/markup-compatibility/2006">
          <mc:Choice Requires="x14">
            <control shapeId="297529" r:id="rId537" name="オプション K6141">
              <controlPr defaultSize="0" autoFill="0" autoLine="0" autoPict="0">
                <anchor moveWithCells="1">
                  <from>
                    <xdr:col>46</xdr:col>
                    <xdr:colOff>0</xdr:colOff>
                    <xdr:row>548</xdr:row>
                    <xdr:rowOff>0</xdr:rowOff>
                  </from>
                  <to>
                    <xdr:col>52</xdr:col>
                    <xdr:colOff>47625</xdr:colOff>
                    <xdr:row>549</xdr:row>
                    <xdr:rowOff>0</xdr:rowOff>
                  </to>
                </anchor>
              </controlPr>
            </control>
          </mc:Choice>
        </mc:AlternateContent>
        <mc:AlternateContent xmlns:mc="http://schemas.openxmlformats.org/markup-compatibility/2006">
          <mc:Choice Requires="x14">
            <control shapeId="297530" r:id="rId538" name="オプション K6142">
              <controlPr defaultSize="0" autoFill="0" autoLine="0" autoPict="0">
                <anchor moveWithCells="1">
                  <from>
                    <xdr:col>46</xdr:col>
                    <xdr:colOff>9525</xdr:colOff>
                    <xdr:row>549</xdr:row>
                    <xdr:rowOff>0</xdr:rowOff>
                  </from>
                  <to>
                    <xdr:col>52</xdr:col>
                    <xdr:colOff>47625</xdr:colOff>
                    <xdr:row>551</xdr:row>
                    <xdr:rowOff>0</xdr:rowOff>
                  </to>
                </anchor>
              </controlPr>
            </control>
          </mc:Choice>
        </mc:AlternateContent>
        <mc:AlternateContent xmlns:mc="http://schemas.openxmlformats.org/markup-compatibility/2006">
          <mc:Choice Requires="x14">
            <control shapeId="297531" r:id="rId539" name="オプション K6143">
              <controlPr defaultSize="0" autoFill="0" autoLine="0" autoPict="0">
                <anchor moveWithCells="1">
                  <from>
                    <xdr:col>46</xdr:col>
                    <xdr:colOff>0</xdr:colOff>
                    <xdr:row>551</xdr:row>
                    <xdr:rowOff>0</xdr:rowOff>
                  </from>
                  <to>
                    <xdr:col>52</xdr:col>
                    <xdr:colOff>47625</xdr:colOff>
                    <xdr:row>552</xdr:row>
                    <xdr:rowOff>9525</xdr:rowOff>
                  </to>
                </anchor>
              </controlPr>
            </control>
          </mc:Choice>
        </mc:AlternateContent>
        <mc:AlternateContent xmlns:mc="http://schemas.openxmlformats.org/markup-compatibility/2006">
          <mc:Choice Requires="x14">
            <control shapeId="297532" r:id="rId540" name="オプション K6211">
              <controlPr defaultSize="0" autoFill="0" autoLine="0" autoPict="0" macro="[0]!チェックK6213_Click">
                <anchor moveWithCells="1">
                  <from>
                    <xdr:col>9</xdr:col>
                    <xdr:colOff>0</xdr:colOff>
                    <xdr:row>558</xdr:row>
                    <xdr:rowOff>9525</xdr:rowOff>
                  </from>
                  <to>
                    <xdr:col>16</xdr:col>
                    <xdr:colOff>0</xdr:colOff>
                    <xdr:row>559</xdr:row>
                    <xdr:rowOff>0</xdr:rowOff>
                  </to>
                </anchor>
              </controlPr>
            </control>
          </mc:Choice>
        </mc:AlternateContent>
        <mc:AlternateContent xmlns:mc="http://schemas.openxmlformats.org/markup-compatibility/2006">
          <mc:Choice Requires="x14">
            <control shapeId="297533" r:id="rId541" name="オプション K6212">
              <controlPr defaultSize="0" autoFill="0" autoLine="0" autoPict="0" macro="[0]!チェックK6213_Click">
                <anchor moveWithCells="1">
                  <from>
                    <xdr:col>9</xdr:col>
                    <xdr:colOff>0</xdr:colOff>
                    <xdr:row>559</xdr:row>
                    <xdr:rowOff>9525</xdr:rowOff>
                  </from>
                  <to>
                    <xdr:col>16</xdr:col>
                    <xdr:colOff>0</xdr:colOff>
                    <xdr:row>560</xdr:row>
                    <xdr:rowOff>0</xdr:rowOff>
                  </to>
                </anchor>
              </controlPr>
            </control>
          </mc:Choice>
        </mc:AlternateContent>
        <mc:AlternateContent xmlns:mc="http://schemas.openxmlformats.org/markup-compatibility/2006">
          <mc:Choice Requires="x14">
            <control shapeId="297534" r:id="rId542" name="オプション K6213">
              <controlPr defaultSize="0" autoFill="0" autoLine="0" autoPict="0" macro="[0]!チェックK6213_Click">
                <anchor moveWithCells="1">
                  <from>
                    <xdr:col>9</xdr:col>
                    <xdr:colOff>0</xdr:colOff>
                    <xdr:row>560</xdr:row>
                    <xdr:rowOff>0</xdr:rowOff>
                  </from>
                  <to>
                    <xdr:col>16</xdr:col>
                    <xdr:colOff>0</xdr:colOff>
                    <xdr:row>561</xdr:row>
                    <xdr:rowOff>0</xdr:rowOff>
                  </to>
                </anchor>
              </controlPr>
            </control>
          </mc:Choice>
        </mc:AlternateContent>
        <mc:AlternateContent xmlns:mc="http://schemas.openxmlformats.org/markup-compatibility/2006">
          <mc:Choice Requires="x14">
            <control shapeId="297535" r:id="rId543" name="オプション K6221">
              <controlPr defaultSize="0" autoFill="0" autoLine="0" autoPict="0" macro="[0]!チェックK6223_Click">
                <anchor moveWithCells="1">
                  <from>
                    <xdr:col>21</xdr:col>
                    <xdr:colOff>0</xdr:colOff>
                    <xdr:row>558</xdr:row>
                    <xdr:rowOff>0</xdr:rowOff>
                  </from>
                  <to>
                    <xdr:col>28</xdr:col>
                    <xdr:colOff>0</xdr:colOff>
                    <xdr:row>559</xdr:row>
                    <xdr:rowOff>0</xdr:rowOff>
                  </to>
                </anchor>
              </controlPr>
            </control>
          </mc:Choice>
        </mc:AlternateContent>
        <mc:AlternateContent xmlns:mc="http://schemas.openxmlformats.org/markup-compatibility/2006">
          <mc:Choice Requires="x14">
            <control shapeId="297536" r:id="rId544" name="オプション K6222">
              <controlPr defaultSize="0" autoFill="0" autoLine="0" autoPict="0" macro="[0]!チェックK6223_Click">
                <anchor moveWithCells="1">
                  <from>
                    <xdr:col>21</xdr:col>
                    <xdr:colOff>0</xdr:colOff>
                    <xdr:row>559</xdr:row>
                    <xdr:rowOff>9525</xdr:rowOff>
                  </from>
                  <to>
                    <xdr:col>28</xdr:col>
                    <xdr:colOff>0</xdr:colOff>
                    <xdr:row>560</xdr:row>
                    <xdr:rowOff>0</xdr:rowOff>
                  </to>
                </anchor>
              </controlPr>
            </control>
          </mc:Choice>
        </mc:AlternateContent>
        <mc:AlternateContent xmlns:mc="http://schemas.openxmlformats.org/markup-compatibility/2006">
          <mc:Choice Requires="x14">
            <control shapeId="297537" r:id="rId545" name="オプション K6223">
              <controlPr defaultSize="0" autoFill="0" autoLine="0" autoPict="0" macro="[0]!チェックK6223_Click">
                <anchor moveWithCells="1">
                  <from>
                    <xdr:col>21</xdr:col>
                    <xdr:colOff>0</xdr:colOff>
                    <xdr:row>560</xdr:row>
                    <xdr:rowOff>0</xdr:rowOff>
                  </from>
                  <to>
                    <xdr:col>28</xdr:col>
                    <xdr:colOff>0</xdr:colOff>
                    <xdr:row>561</xdr:row>
                    <xdr:rowOff>0</xdr:rowOff>
                  </to>
                </anchor>
              </controlPr>
            </control>
          </mc:Choice>
        </mc:AlternateContent>
        <mc:AlternateContent xmlns:mc="http://schemas.openxmlformats.org/markup-compatibility/2006">
          <mc:Choice Requires="x14">
            <control shapeId="297538" r:id="rId546" name="オプション K6231">
              <controlPr defaultSize="0" autoFill="0" autoLine="0" autoPict="0" macro="[0]!チェックK6233_Click">
                <anchor moveWithCells="1">
                  <from>
                    <xdr:col>34</xdr:col>
                    <xdr:colOff>0</xdr:colOff>
                    <xdr:row>558</xdr:row>
                    <xdr:rowOff>9525</xdr:rowOff>
                  </from>
                  <to>
                    <xdr:col>41</xdr:col>
                    <xdr:colOff>0</xdr:colOff>
                    <xdr:row>559</xdr:row>
                    <xdr:rowOff>0</xdr:rowOff>
                  </to>
                </anchor>
              </controlPr>
            </control>
          </mc:Choice>
        </mc:AlternateContent>
        <mc:AlternateContent xmlns:mc="http://schemas.openxmlformats.org/markup-compatibility/2006">
          <mc:Choice Requires="x14">
            <control shapeId="297539" r:id="rId547" name="オプション K6232">
              <controlPr defaultSize="0" autoFill="0" autoLine="0" autoPict="0" macro="[0]!チェックK6233_Click">
                <anchor moveWithCells="1">
                  <from>
                    <xdr:col>34</xdr:col>
                    <xdr:colOff>0</xdr:colOff>
                    <xdr:row>559</xdr:row>
                    <xdr:rowOff>9525</xdr:rowOff>
                  </from>
                  <to>
                    <xdr:col>41</xdr:col>
                    <xdr:colOff>0</xdr:colOff>
                    <xdr:row>560</xdr:row>
                    <xdr:rowOff>0</xdr:rowOff>
                  </to>
                </anchor>
              </controlPr>
            </control>
          </mc:Choice>
        </mc:AlternateContent>
        <mc:AlternateContent xmlns:mc="http://schemas.openxmlformats.org/markup-compatibility/2006">
          <mc:Choice Requires="x14">
            <control shapeId="297540" r:id="rId548" name="オプション K6233">
              <controlPr defaultSize="0" autoFill="0" autoLine="0" autoPict="0" macro="[0]!チェックK6233_Click">
                <anchor moveWithCells="1">
                  <from>
                    <xdr:col>34</xdr:col>
                    <xdr:colOff>0</xdr:colOff>
                    <xdr:row>560</xdr:row>
                    <xdr:rowOff>0</xdr:rowOff>
                  </from>
                  <to>
                    <xdr:col>41</xdr:col>
                    <xdr:colOff>0</xdr:colOff>
                    <xdr:row>561</xdr:row>
                    <xdr:rowOff>0</xdr:rowOff>
                  </to>
                </anchor>
              </controlPr>
            </control>
          </mc:Choice>
        </mc:AlternateContent>
        <mc:AlternateContent xmlns:mc="http://schemas.openxmlformats.org/markup-compatibility/2006">
          <mc:Choice Requires="x14">
            <control shapeId="297541" r:id="rId549" name="オプション K16211">
              <controlPr defaultSize="0" autoFill="0" autoLine="0" autoPict="0">
                <anchor moveWithCells="1">
                  <from>
                    <xdr:col>9</xdr:col>
                    <xdr:colOff>0</xdr:colOff>
                    <xdr:row>562</xdr:row>
                    <xdr:rowOff>0</xdr:rowOff>
                  </from>
                  <to>
                    <xdr:col>16</xdr:col>
                    <xdr:colOff>0</xdr:colOff>
                    <xdr:row>563</xdr:row>
                    <xdr:rowOff>0</xdr:rowOff>
                  </to>
                </anchor>
              </controlPr>
            </control>
          </mc:Choice>
        </mc:AlternateContent>
        <mc:AlternateContent xmlns:mc="http://schemas.openxmlformats.org/markup-compatibility/2006">
          <mc:Choice Requires="x14">
            <control shapeId="297542" r:id="rId550" name="オプション K16212">
              <controlPr defaultSize="0" autoFill="0" autoLine="0" autoPict="0">
                <anchor moveWithCells="1">
                  <from>
                    <xdr:col>9</xdr:col>
                    <xdr:colOff>0</xdr:colOff>
                    <xdr:row>563</xdr:row>
                    <xdr:rowOff>0</xdr:rowOff>
                  </from>
                  <to>
                    <xdr:col>16</xdr:col>
                    <xdr:colOff>0</xdr:colOff>
                    <xdr:row>564</xdr:row>
                    <xdr:rowOff>0</xdr:rowOff>
                  </to>
                </anchor>
              </controlPr>
            </control>
          </mc:Choice>
        </mc:AlternateContent>
        <mc:AlternateContent xmlns:mc="http://schemas.openxmlformats.org/markup-compatibility/2006">
          <mc:Choice Requires="x14">
            <control shapeId="297543" r:id="rId551" name="オプション K16213">
              <controlPr defaultSize="0" autoFill="0" autoLine="0" autoPict="0">
                <anchor moveWithCells="1">
                  <from>
                    <xdr:col>9</xdr:col>
                    <xdr:colOff>0</xdr:colOff>
                    <xdr:row>564</xdr:row>
                    <xdr:rowOff>0</xdr:rowOff>
                  </from>
                  <to>
                    <xdr:col>16</xdr:col>
                    <xdr:colOff>0</xdr:colOff>
                    <xdr:row>565</xdr:row>
                    <xdr:rowOff>0</xdr:rowOff>
                  </to>
                </anchor>
              </controlPr>
            </control>
          </mc:Choice>
        </mc:AlternateContent>
        <mc:AlternateContent xmlns:mc="http://schemas.openxmlformats.org/markup-compatibility/2006">
          <mc:Choice Requires="x14">
            <control shapeId="297544" r:id="rId552" name="オプション K16221">
              <controlPr defaultSize="0" autoFill="0" autoLine="0" autoPict="0">
                <anchor moveWithCells="1">
                  <from>
                    <xdr:col>21</xdr:col>
                    <xdr:colOff>0</xdr:colOff>
                    <xdr:row>562</xdr:row>
                    <xdr:rowOff>0</xdr:rowOff>
                  </from>
                  <to>
                    <xdr:col>28</xdr:col>
                    <xdr:colOff>0</xdr:colOff>
                    <xdr:row>563</xdr:row>
                    <xdr:rowOff>0</xdr:rowOff>
                  </to>
                </anchor>
              </controlPr>
            </control>
          </mc:Choice>
        </mc:AlternateContent>
        <mc:AlternateContent xmlns:mc="http://schemas.openxmlformats.org/markup-compatibility/2006">
          <mc:Choice Requires="x14">
            <control shapeId="297545" r:id="rId553" name="オプション K16222">
              <controlPr defaultSize="0" autoFill="0" autoLine="0" autoPict="0">
                <anchor moveWithCells="1">
                  <from>
                    <xdr:col>21</xdr:col>
                    <xdr:colOff>0</xdr:colOff>
                    <xdr:row>563</xdr:row>
                    <xdr:rowOff>0</xdr:rowOff>
                  </from>
                  <to>
                    <xdr:col>28</xdr:col>
                    <xdr:colOff>0</xdr:colOff>
                    <xdr:row>564</xdr:row>
                    <xdr:rowOff>0</xdr:rowOff>
                  </to>
                </anchor>
              </controlPr>
            </control>
          </mc:Choice>
        </mc:AlternateContent>
        <mc:AlternateContent xmlns:mc="http://schemas.openxmlformats.org/markup-compatibility/2006">
          <mc:Choice Requires="x14">
            <control shapeId="297546" r:id="rId554" name="オプション K16223">
              <controlPr defaultSize="0" autoFill="0" autoLine="0" autoPict="0">
                <anchor moveWithCells="1">
                  <from>
                    <xdr:col>21</xdr:col>
                    <xdr:colOff>0</xdr:colOff>
                    <xdr:row>564</xdr:row>
                    <xdr:rowOff>0</xdr:rowOff>
                  </from>
                  <to>
                    <xdr:col>28</xdr:col>
                    <xdr:colOff>0</xdr:colOff>
                    <xdr:row>565</xdr:row>
                    <xdr:rowOff>0</xdr:rowOff>
                  </to>
                </anchor>
              </controlPr>
            </control>
          </mc:Choice>
        </mc:AlternateContent>
        <mc:AlternateContent xmlns:mc="http://schemas.openxmlformats.org/markup-compatibility/2006">
          <mc:Choice Requires="x14">
            <control shapeId="297547" r:id="rId555" name="オプション K16231">
              <controlPr defaultSize="0" autoFill="0" autoLine="0" autoPict="0">
                <anchor moveWithCells="1">
                  <from>
                    <xdr:col>34</xdr:col>
                    <xdr:colOff>0</xdr:colOff>
                    <xdr:row>562</xdr:row>
                    <xdr:rowOff>0</xdr:rowOff>
                  </from>
                  <to>
                    <xdr:col>41</xdr:col>
                    <xdr:colOff>0</xdr:colOff>
                    <xdr:row>563</xdr:row>
                    <xdr:rowOff>0</xdr:rowOff>
                  </to>
                </anchor>
              </controlPr>
            </control>
          </mc:Choice>
        </mc:AlternateContent>
        <mc:AlternateContent xmlns:mc="http://schemas.openxmlformats.org/markup-compatibility/2006">
          <mc:Choice Requires="x14">
            <control shapeId="297548" r:id="rId556" name="オプション K16232">
              <controlPr defaultSize="0" autoFill="0" autoLine="0" autoPict="0">
                <anchor moveWithCells="1">
                  <from>
                    <xdr:col>34</xdr:col>
                    <xdr:colOff>0</xdr:colOff>
                    <xdr:row>563</xdr:row>
                    <xdr:rowOff>0</xdr:rowOff>
                  </from>
                  <to>
                    <xdr:col>41</xdr:col>
                    <xdr:colOff>0</xdr:colOff>
                    <xdr:row>564</xdr:row>
                    <xdr:rowOff>0</xdr:rowOff>
                  </to>
                </anchor>
              </controlPr>
            </control>
          </mc:Choice>
        </mc:AlternateContent>
        <mc:AlternateContent xmlns:mc="http://schemas.openxmlformats.org/markup-compatibility/2006">
          <mc:Choice Requires="x14">
            <control shapeId="297549" r:id="rId557" name="オプション K16233">
              <controlPr defaultSize="0" autoFill="0" autoLine="0" autoPict="0">
                <anchor moveWithCells="1">
                  <from>
                    <xdr:col>34</xdr:col>
                    <xdr:colOff>0</xdr:colOff>
                    <xdr:row>564</xdr:row>
                    <xdr:rowOff>0</xdr:rowOff>
                  </from>
                  <to>
                    <xdr:col>41</xdr:col>
                    <xdr:colOff>0</xdr:colOff>
                    <xdr:row>565</xdr:row>
                    <xdr:rowOff>0</xdr:rowOff>
                  </to>
                </anchor>
              </controlPr>
            </control>
          </mc:Choice>
        </mc:AlternateContent>
        <mc:AlternateContent xmlns:mc="http://schemas.openxmlformats.org/markup-compatibility/2006">
          <mc:Choice Requires="x14">
            <control shapeId="297550" r:id="rId558" name="オプション K6241">
              <controlPr defaultSize="0" autoFill="0" autoLine="0" autoPict="0">
                <anchor moveWithCells="1">
                  <from>
                    <xdr:col>46</xdr:col>
                    <xdr:colOff>0</xdr:colOff>
                    <xdr:row>557</xdr:row>
                    <xdr:rowOff>0</xdr:rowOff>
                  </from>
                  <to>
                    <xdr:col>52</xdr:col>
                    <xdr:colOff>47625</xdr:colOff>
                    <xdr:row>558</xdr:row>
                    <xdr:rowOff>0</xdr:rowOff>
                  </to>
                </anchor>
              </controlPr>
            </control>
          </mc:Choice>
        </mc:AlternateContent>
        <mc:AlternateContent xmlns:mc="http://schemas.openxmlformats.org/markup-compatibility/2006">
          <mc:Choice Requires="x14">
            <control shapeId="297551" r:id="rId559" name="オプション K6242">
              <controlPr defaultSize="0" autoFill="0" autoLine="0" autoPict="0">
                <anchor moveWithCells="1">
                  <from>
                    <xdr:col>46</xdr:col>
                    <xdr:colOff>0</xdr:colOff>
                    <xdr:row>558</xdr:row>
                    <xdr:rowOff>0</xdr:rowOff>
                  </from>
                  <to>
                    <xdr:col>52</xdr:col>
                    <xdr:colOff>47625</xdr:colOff>
                    <xdr:row>560</xdr:row>
                    <xdr:rowOff>0</xdr:rowOff>
                  </to>
                </anchor>
              </controlPr>
            </control>
          </mc:Choice>
        </mc:AlternateContent>
        <mc:AlternateContent xmlns:mc="http://schemas.openxmlformats.org/markup-compatibility/2006">
          <mc:Choice Requires="x14">
            <control shapeId="297552" r:id="rId560" name="オプション K6243">
              <controlPr defaultSize="0" autoFill="0" autoLine="0" autoPict="0">
                <anchor moveWithCells="1">
                  <from>
                    <xdr:col>46</xdr:col>
                    <xdr:colOff>0</xdr:colOff>
                    <xdr:row>560</xdr:row>
                    <xdr:rowOff>0</xdr:rowOff>
                  </from>
                  <to>
                    <xdr:col>52</xdr:col>
                    <xdr:colOff>47625</xdr:colOff>
                    <xdr:row>561</xdr:row>
                    <xdr:rowOff>0</xdr:rowOff>
                  </to>
                </anchor>
              </controlPr>
            </control>
          </mc:Choice>
        </mc:AlternateContent>
        <mc:AlternateContent xmlns:mc="http://schemas.openxmlformats.org/markup-compatibility/2006">
          <mc:Choice Requires="x14">
            <control shapeId="297553" r:id="rId561" name="Group Box 593">
              <controlPr defaultSize="0" autoFill="0" autoPict="0">
                <anchor moveWithCells="1">
                  <from>
                    <xdr:col>9</xdr:col>
                    <xdr:colOff>0</xdr:colOff>
                    <xdr:row>495</xdr:row>
                    <xdr:rowOff>257175</xdr:rowOff>
                  </from>
                  <to>
                    <xdr:col>21</xdr:col>
                    <xdr:colOff>9525</xdr:colOff>
                    <xdr:row>499</xdr:row>
                    <xdr:rowOff>0</xdr:rowOff>
                  </to>
                </anchor>
              </controlPr>
            </control>
          </mc:Choice>
        </mc:AlternateContent>
        <mc:AlternateContent xmlns:mc="http://schemas.openxmlformats.org/markup-compatibility/2006">
          <mc:Choice Requires="x14">
            <control shapeId="297554" r:id="rId562" name="Group Box 594">
              <controlPr defaultSize="0" autoFill="0" autoPict="0">
                <anchor moveWithCells="1">
                  <from>
                    <xdr:col>9</xdr:col>
                    <xdr:colOff>0</xdr:colOff>
                    <xdr:row>499</xdr:row>
                    <xdr:rowOff>0</xdr:rowOff>
                  </from>
                  <to>
                    <xdr:col>21</xdr:col>
                    <xdr:colOff>9525</xdr:colOff>
                    <xdr:row>502</xdr:row>
                    <xdr:rowOff>9525</xdr:rowOff>
                  </to>
                </anchor>
              </controlPr>
            </control>
          </mc:Choice>
        </mc:AlternateContent>
        <mc:AlternateContent xmlns:mc="http://schemas.openxmlformats.org/markup-compatibility/2006">
          <mc:Choice Requires="x14">
            <control shapeId="297555" r:id="rId563" name="Group Box 595">
              <controlPr defaultSize="0" autoFill="0" autoPict="0">
                <anchor moveWithCells="1">
                  <from>
                    <xdr:col>21</xdr:col>
                    <xdr:colOff>0</xdr:colOff>
                    <xdr:row>495</xdr:row>
                    <xdr:rowOff>257175</xdr:rowOff>
                  </from>
                  <to>
                    <xdr:col>34</xdr:col>
                    <xdr:colOff>0</xdr:colOff>
                    <xdr:row>499</xdr:row>
                    <xdr:rowOff>0</xdr:rowOff>
                  </to>
                </anchor>
              </controlPr>
            </control>
          </mc:Choice>
        </mc:AlternateContent>
        <mc:AlternateContent xmlns:mc="http://schemas.openxmlformats.org/markup-compatibility/2006">
          <mc:Choice Requires="x14">
            <control shapeId="297556" r:id="rId564" name="Option Button 596">
              <controlPr defaultSize="0" autoFill="0" autoLine="0" autoPict="0">
                <anchor moveWithCells="1">
                  <from>
                    <xdr:col>9</xdr:col>
                    <xdr:colOff>9525</xdr:colOff>
                    <xdr:row>497</xdr:row>
                    <xdr:rowOff>9525</xdr:rowOff>
                  </from>
                  <to>
                    <xdr:col>16</xdr:col>
                    <xdr:colOff>66675</xdr:colOff>
                    <xdr:row>498</xdr:row>
                    <xdr:rowOff>0</xdr:rowOff>
                  </to>
                </anchor>
              </controlPr>
            </control>
          </mc:Choice>
        </mc:AlternateContent>
        <mc:AlternateContent xmlns:mc="http://schemas.openxmlformats.org/markup-compatibility/2006">
          <mc:Choice Requires="x14">
            <control shapeId="297557" r:id="rId565" name="Option Button 597">
              <controlPr defaultSize="0" autoFill="0" autoLine="0" autoPict="0">
                <anchor moveWithCells="1">
                  <from>
                    <xdr:col>9</xdr:col>
                    <xdr:colOff>9525</xdr:colOff>
                    <xdr:row>498</xdr:row>
                    <xdr:rowOff>9525</xdr:rowOff>
                  </from>
                  <to>
                    <xdr:col>16</xdr:col>
                    <xdr:colOff>66675</xdr:colOff>
                    <xdr:row>499</xdr:row>
                    <xdr:rowOff>0</xdr:rowOff>
                  </to>
                </anchor>
              </controlPr>
            </control>
          </mc:Choice>
        </mc:AlternateContent>
        <mc:AlternateContent xmlns:mc="http://schemas.openxmlformats.org/markup-compatibility/2006">
          <mc:Choice Requires="x14">
            <control shapeId="297558" r:id="rId566" name="Option Button 598">
              <controlPr defaultSize="0" autoFill="0" autoLine="0" autoPict="0">
                <anchor moveWithCells="1">
                  <from>
                    <xdr:col>9</xdr:col>
                    <xdr:colOff>9525</xdr:colOff>
                    <xdr:row>500</xdr:row>
                    <xdr:rowOff>9525</xdr:rowOff>
                  </from>
                  <to>
                    <xdr:col>16</xdr:col>
                    <xdr:colOff>66675</xdr:colOff>
                    <xdr:row>501</xdr:row>
                    <xdr:rowOff>0</xdr:rowOff>
                  </to>
                </anchor>
              </controlPr>
            </control>
          </mc:Choice>
        </mc:AlternateContent>
        <mc:AlternateContent xmlns:mc="http://schemas.openxmlformats.org/markup-compatibility/2006">
          <mc:Choice Requires="x14">
            <control shapeId="297559" r:id="rId567" name="Option Button 599">
              <controlPr defaultSize="0" autoFill="0" autoLine="0" autoPict="0">
                <anchor moveWithCells="1">
                  <from>
                    <xdr:col>9</xdr:col>
                    <xdr:colOff>9525</xdr:colOff>
                    <xdr:row>501</xdr:row>
                    <xdr:rowOff>9525</xdr:rowOff>
                  </from>
                  <to>
                    <xdr:col>16</xdr:col>
                    <xdr:colOff>66675</xdr:colOff>
                    <xdr:row>502</xdr:row>
                    <xdr:rowOff>0</xdr:rowOff>
                  </to>
                </anchor>
              </controlPr>
            </control>
          </mc:Choice>
        </mc:AlternateContent>
        <mc:AlternateContent xmlns:mc="http://schemas.openxmlformats.org/markup-compatibility/2006">
          <mc:Choice Requires="x14">
            <control shapeId="297560" r:id="rId568" name="Option Button 600">
              <controlPr defaultSize="0" autoFill="0" autoLine="0" autoPict="0">
                <anchor moveWithCells="1">
                  <from>
                    <xdr:col>21</xdr:col>
                    <xdr:colOff>9525</xdr:colOff>
                    <xdr:row>497</xdr:row>
                    <xdr:rowOff>9525</xdr:rowOff>
                  </from>
                  <to>
                    <xdr:col>28</xdr:col>
                    <xdr:colOff>66675</xdr:colOff>
                    <xdr:row>498</xdr:row>
                    <xdr:rowOff>0</xdr:rowOff>
                  </to>
                </anchor>
              </controlPr>
            </control>
          </mc:Choice>
        </mc:AlternateContent>
        <mc:AlternateContent xmlns:mc="http://schemas.openxmlformats.org/markup-compatibility/2006">
          <mc:Choice Requires="x14">
            <control shapeId="297561" r:id="rId569" name="Option Button 601">
              <controlPr defaultSize="0" autoFill="0" autoLine="0" autoPict="0">
                <anchor moveWithCells="1">
                  <from>
                    <xdr:col>21</xdr:col>
                    <xdr:colOff>9525</xdr:colOff>
                    <xdr:row>498</xdr:row>
                    <xdr:rowOff>9525</xdr:rowOff>
                  </from>
                  <to>
                    <xdr:col>28</xdr:col>
                    <xdr:colOff>66675</xdr:colOff>
                    <xdr:row>499</xdr:row>
                    <xdr:rowOff>0</xdr:rowOff>
                  </to>
                </anchor>
              </controlPr>
            </control>
          </mc:Choice>
        </mc:AlternateContent>
        <mc:AlternateContent xmlns:mc="http://schemas.openxmlformats.org/markup-compatibility/2006">
          <mc:Choice Requires="x14">
            <control shapeId="297562" r:id="rId570" name="Group Box 602">
              <controlPr defaultSize="0" autoFill="0" autoPict="0">
                <anchor moveWithCells="1">
                  <from>
                    <xdr:col>9</xdr:col>
                    <xdr:colOff>0</xdr:colOff>
                    <xdr:row>520</xdr:row>
                    <xdr:rowOff>257175</xdr:rowOff>
                  </from>
                  <to>
                    <xdr:col>21</xdr:col>
                    <xdr:colOff>9525</xdr:colOff>
                    <xdr:row>524</xdr:row>
                    <xdr:rowOff>0</xdr:rowOff>
                  </to>
                </anchor>
              </controlPr>
            </control>
          </mc:Choice>
        </mc:AlternateContent>
        <mc:AlternateContent xmlns:mc="http://schemas.openxmlformats.org/markup-compatibility/2006">
          <mc:Choice Requires="x14">
            <control shapeId="297563" r:id="rId571" name="Group Box 603">
              <controlPr defaultSize="0" autoFill="0" autoPict="0">
                <anchor moveWithCells="1">
                  <from>
                    <xdr:col>9</xdr:col>
                    <xdr:colOff>0</xdr:colOff>
                    <xdr:row>524</xdr:row>
                    <xdr:rowOff>0</xdr:rowOff>
                  </from>
                  <to>
                    <xdr:col>21</xdr:col>
                    <xdr:colOff>9525</xdr:colOff>
                    <xdr:row>527</xdr:row>
                    <xdr:rowOff>9525</xdr:rowOff>
                  </to>
                </anchor>
              </controlPr>
            </control>
          </mc:Choice>
        </mc:AlternateContent>
        <mc:AlternateContent xmlns:mc="http://schemas.openxmlformats.org/markup-compatibility/2006">
          <mc:Choice Requires="x14">
            <control shapeId="297564" r:id="rId572" name="Group Box 604">
              <controlPr defaultSize="0" autoFill="0" autoPict="0">
                <anchor moveWithCells="1">
                  <from>
                    <xdr:col>21</xdr:col>
                    <xdr:colOff>0</xdr:colOff>
                    <xdr:row>520</xdr:row>
                    <xdr:rowOff>257175</xdr:rowOff>
                  </from>
                  <to>
                    <xdr:col>34</xdr:col>
                    <xdr:colOff>0</xdr:colOff>
                    <xdr:row>524</xdr:row>
                    <xdr:rowOff>0</xdr:rowOff>
                  </to>
                </anchor>
              </controlPr>
            </control>
          </mc:Choice>
        </mc:AlternateContent>
        <mc:AlternateContent xmlns:mc="http://schemas.openxmlformats.org/markup-compatibility/2006">
          <mc:Choice Requires="x14">
            <control shapeId="297565" r:id="rId573" name="Option Button 605">
              <controlPr defaultSize="0" autoFill="0" autoLine="0" autoPict="0">
                <anchor moveWithCells="1">
                  <from>
                    <xdr:col>9</xdr:col>
                    <xdr:colOff>9525</xdr:colOff>
                    <xdr:row>522</xdr:row>
                    <xdr:rowOff>9525</xdr:rowOff>
                  </from>
                  <to>
                    <xdr:col>16</xdr:col>
                    <xdr:colOff>66675</xdr:colOff>
                    <xdr:row>523</xdr:row>
                    <xdr:rowOff>0</xdr:rowOff>
                  </to>
                </anchor>
              </controlPr>
            </control>
          </mc:Choice>
        </mc:AlternateContent>
        <mc:AlternateContent xmlns:mc="http://schemas.openxmlformats.org/markup-compatibility/2006">
          <mc:Choice Requires="x14">
            <control shapeId="297566" r:id="rId574" name="Option Button 606">
              <controlPr defaultSize="0" autoFill="0" autoLine="0" autoPict="0">
                <anchor moveWithCells="1">
                  <from>
                    <xdr:col>9</xdr:col>
                    <xdr:colOff>9525</xdr:colOff>
                    <xdr:row>523</xdr:row>
                    <xdr:rowOff>9525</xdr:rowOff>
                  </from>
                  <to>
                    <xdr:col>16</xdr:col>
                    <xdr:colOff>66675</xdr:colOff>
                    <xdr:row>524</xdr:row>
                    <xdr:rowOff>0</xdr:rowOff>
                  </to>
                </anchor>
              </controlPr>
            </control>
          </mc:Choice>
        </mc:AlternateContent>
        <mc:AlternateContent xmlns:mc="http://schemas.openxmlformats.org/markup-compatibility/2006">
          <mc:Choice Requires="x14">
            <control shapeId="297569" r:id="rId575" name="Option Button 609">
              <controlPr defaultSize="0" autoFill="0" autoLine="0" autoPict="0">
                <anchor moveWithCells="1">
                  <from>
                    <xdr:col>21</xdr:col>
                    <xdr:colOff>9525</xdr:colOff>
                    <xdr:row>522</xdr:row>
                    <xdr:rowOff>9525</xdr:rowOff>
                  </from>
                  <to>
                    <xdr:col>28</xdr:col>
                    <xdr:colOff>66675</xdr:colOff>
                    <xdr:row>523</xdr:row>
                    <xdr:rowOff>0</xdr:rowOff>
                  </to>
                </anchor>
              </controlPr>
            </control>
          </mc:Choice>
        </mc:AlternateContent>
        <mc:AlternateContent xmlns:mc="http://schemas.openxmlformats.org/markup-compatibility/2006">
          <mc:Choice Requires="x14">
            <control shapeId="297040" r:id="rId576" name="Option Button 610">
              <controlPr defaultSize="0" autoFill="0" autoLine="0" autoPict="0">
                <anchor moveWithCells="1">
                  <from>
                    <xdr:col>21</xdr:col>
                    <xdr:colOff>9525</xdr:colOff>
                    <xdr:row>523</xdr:row>
                    <xdr:rowOff>9525</xdr:rowOff>
                  </from>
                  <to>
                    <xdr:col>28</xdr:col>
                    <xdr:colOff>66675</xdr:colOff>
                    <xdr:row>524</xdr:row>
                    <xdr:rowOff>0</xdr:rowOff>
                  </to>
                </anchor>
              </controlPr>
            </control>
          </mc:Choice>
        </mc:AlternateContent>
        <mc:AlternateContent xmlns:mc="http://schemas.openxmlformats.org/markup-compatibility/2006">
          <mc:Choice Requires="x14">
            <control shapeId="297571" r:id="rId577" name="Group Box 611">
              <controlPr defaultSize="0" autoFill="0" autoPict="0">
                <anchor moveWithCells="1">
                  <from>
                    <xdr:col>30</xdr:col>
                    <xdr:colOff>0</xdr:colOff>
                    <xdr:row>581</xdr:row>
                    <xdr:rowOff>0</xdr:rowOff>
                  </from>
                  <to>
                    <xdr:col>58</xdr:col>
                    <xdr:colOff>0</xdr:colOff>
                    <xdr:row>581</xdr:row>
                    <xdr:rowOff>304800</xdr:rowOff>
                  </to>
                </anchor>
              </controlPr>
            </control>
          </mc:Choice>
        </mc:AlternateContent>
        <mc:AlternateContent xmlns:mc="http://schemas.openxmlformats.org/markup-compatibility/2006">
          <mc:Choice Requires="x14">
            <control shapeId="297572" r:id="rId578" name="Option Button 612">
              <controlPr defaultSize="0" autoFill="0" autoLine="0" autoPict="0">
                <anchor moveWithCells="1">
                  <from>
                    <xdr:col>30</xdr:col>
                    <xdr:colOff>9525</xdr:colOff>
                    <xdr:row>581</xdr:row>
                    <xdr:rowOff>38100</xdr:rowOff>
                  </from>
                  <to>
                    <xdr:col>33</xdr:col>
                    <xdr:colOff>66675</xdr:colOff>
                    <xdr:row>581</xdr:row>
                    <xdr:rowOff>295275</xdr:rowOff>
                  </to>
                </anchor>
              </controlPr>
            </control>
          </mc:Choice>
        </mc:AlternateContent>
        <mc:AlternateContent xmlns:mc="http://schemas.openxmlformats.org/markup-compatibility/2006">
          <mc:Choice Requires="x14">
            <control shapeId="297573" r:id="rId579" name="Option Button 613">
              <controlPr defaultSize="0" autoFill="0" autoLine="0" autoPict="0">
                <anchor moveWithCells="1">
                  <from>
                    <xdr:col>35</xdr:col>
                    <xdr:colOff>9525</xdr:colOff>
                    <xdr:row>581</xdr:row>
                    <xdr:rowOff>38100</xdr:rowOff>
                  </from>
                  <to>
                    <xdr:col>38</xdr:col>
                    <xdr:colOff>114300</xdr:colOff>
                    <xdr:row>581</xdr:row>
                    <xdr:rowOff>295275</xdr:rowOff>
                  </to>
                </anchor>
              </controlPr>
            </control>
          </mc:Choice>
        </mc:AlternateContent>
        <mc:AlternateContent xmlns:mc="http://schemas.openxmlformats.org/markup-compatibility/2006">
          <mc:Choice Requires="x14">
            <control shapeId="297574" r:id="rId580" name="Check Box 614">
              <controlPr defaultSize="0" disabled="1" autoFill="0" autoLine="0" autoPict="0" macro="[0]!チェックボックス_Click" altText="true">
                <anchor moveWithCells="1">
                  <from>
                    <xdr:col>34</xdr:col>
                    <xdr:colOff>104775</xdr:colOff>
                    <xdr:row>144</xdr:row>
                    <xdr:rowOff>28575</xdr:rowOff>
                  </from>
                  <to>
                    <xdr:col>36</xdr:col>
                    <xdr:colOff>104775</xdr:colOff>
                    <xdr:row>144</xdr:row>
                    <xdr:rowOff>276225</xdr:rowOff>
                  </to>
                </anchor>
              </controlPr>
            </control>
          </mc:Choice>
        </mc:AlternateContent>
        <mc:AlternateContent xmlns:mc="http://schemas.openxmlformats.org/markup-compatibility/2006">
          <mc:Choice Requires="x14">
            <control shapeId="297575" r:id="rId581" name="Check Box 615">
              <controlPr defaultSize="0" disabled="1" autoFill="0" autoLine="0" autoPict="0" macro="[0]!チェックボックス_Click">
                <anchor moveWithCells="1">
                  <from>
                    <xdr:col>43</xdr:col>
                    <xdr:colOff>9525</xdr:colOff>
                    <xdr:row>144</xdr:row>
                    <xdr:rowOff>19050</xdr:rowOff>
                  </from>
                  <to>
                    <xdr:col>45</xdr:col>
                    <xdr:colOff>9525</xdr:colOff>
                    <xdr:row>144</xdr:row>
                    <xdr:rowOff>266700</xdr:rowOff>
                  </to>
                </anchor>
              </controlPr>
            </control>
          </mc:Choice>
        </mc:AlternateContent>
        <mc:AlternateContent xmlns:mc="http://schemas.openxmlformats.org/markup-compatibility/2006">
          <mc:Choice Requires="x14">
            <control shapeId="297578" r:id="rId582" name="Group Box 618">
              <controlPr defaultSize="0" autoFill="0" autoPict="0">
                <anchor moveWithCells="1">
                  <from>
                    <xdr:col>34</xdr:col>
                    <xdr:colOff>0</xdr:colOff>
                    <xdr:row>357</xdr:row>
                    <xdr:rowOff>9525</xdr:rowOff>
                  </from>
                  <to>
                    <xdr:col>46</xdr:col>
                    <xdr:colOff>0</xdr:colOff>
                    <xdr:row>361</xdr:row>
                    <xdr:rowOff>0</xdr:rowOff>
                  </to>
                </anchor>
              </controlPr>
            </control>
          </mc:Choice>
        </mc:AlternateContent>
        <mc:AlternateContent xmlns:mc="http://schemas.openxmlformats.org/markup-compatibility/2006">
          <mc:Choice Requires="x14">
            <control shapeId="297579" r:id="rId583" name="Group Box 619">
              <controlPr defaultSize="0" autoFill="0" autoPict="0">
                <anchor moveWithCells="1">
                  <from>
                    <xdr:col>34</xdr:col>
                    <xdr:colOff>0</xdr:colOff>
                    <xdr:row>361</xdr:row>
                    <xdr:rowOff>0</xdr:rowOff>
                  </from>
                  <to>
                    <xdr:col>46</xdr:col>
                    <xdr:colOff>0</xdr:colOff>
                    <xdr:row>365</xdr:row>
                    <xdr:rowOff>0</xdr:rowOff>
                  </to>
                </anchor>
              </controlPr>
            </control>
          </mc:Choice>
        </mc:AlternateContent>
        <mc:AlternateContent xmlns:mc="http://schemas.openxmlformats.org/markup-compatibility/2006">
          <mc:Choice Requires="x14">
            <control shapeId="297581" r:id="rId584" name="Option Button 621">
              <controlPr defaultSize="0" autoFill="0" autoLine="0" autoPict="0" macro="[0]!チェック623_Click">
                <anchor moveWithCells="1">
                  <from>
                    <xdr:col>34</xdr:col>
                    <xdr:colOff>9525</xdr:colOff>
                    <xdr:row>358</xdr:row>
                    <xdr:rowOff>0</xdr:rowOff>
                  </from>
                  <to>
                    <xdr:col>41</xdr:col>
                    <xdr:colOff>0</xdr:colOff>
                    <xdr:row>359</xdr:row>
                    <xdr:rowOff>0</xdr:rowOff>
                  </to>
                </anchor>
              </controlPr>
            </control>
          </mc:Choice>
        </mc:AlternateContent>
        <mc:AlternateContent xmlns:mc="http://schemas.openxmlformats.org/markup-compatibility/2006">
          <mc:Choice Requires="x14">
            <control shapeId="297582" r:id="rId585" name="Option Button 622">
              <controlPr defaultSize="0" autoFill="0" autoLine="0" autoPict="0" macro="[0]!チェック623_Click">
                <anchor moveWithCells="1">
                  <from>
                    <xdr:col>34</xdr:col>
                    <xdr:colOff>9525</xdr:colOff>
                    <xdr:row>359</xdr:row>
                    <xdr:rowOff>0</xdr:rowOff>
                  </from>
                  <to>
                    <xdr:col>41</xdr:col>
                    <xdr:colOff>0</xdr:colOff>
                    <xdr:row>360</xdr:row>
                    <xdr:rowOff>0</xdr:rowOff>
                  </to>
                </anchor>
              </controlPr>
            </control>
          </mc:Choice>
        </mc:AlternateContent>
        <mc:AlternateContent xmlns:mc="http://schemas.openxmlformats.org/markup-compatibility/2006">
          <mc:Choice Requires="x14">
            <control shapeId="297583" r:id="rId586" name="Option Button 623">
              <controlPr defaultSize="0" autoFill="0" autoLine="0" autoPict="0" macro="[0]!チェック623_Click">
                <anchor moveWithCells="1">
                  <from>
                    <xdr:col>34</xdr:col>
                    <xdr:colOff>9525</xdr:colOff>
                    <xdr:row>360</xdr:row>
                    <xdr:rowOff>0</xdr:rowOff>
                  </from>
                  <to>
                    <xdr:col>41</xdr:col>
                    <xdr:colOff>0</xdr:colOff>
                    <xdr:row>361</xdr:row>
                    <xdr:rowOff>0</xdr:rowOff>
                  </to>
                </anchor>
              </controlPr>
            </control>
          </mc:Choice>
        </mc:AlternateContent>
        <mc:AlternateContent xmlns:mc="http://schemas.openxmlformats.org/markup-compatibility/2006">
          <mc:Choice Requires="x14">
            <control shapeId="297584" r:id="rId587" name="Option Button 624">
              <controlPr defaultSize="0" autoFill="0" autoLine="0" autoPict="0">
                <anchor moveWithCells="1">
                  <from>
                    <xdr:col>34</xdr:col>
                    <xdr:colOff>0</xdr:colOff>
                    <xdr:row>362</xdr:row>
                    <xdr:rowOff>0</xdr:rowOff>
                  </from>
                  <to>
                    <xdr:col>41</xdr:col>
                    <xdr:colOff>0</xdr:colOff>
                    <xdr:row>363</xdr:row>
                    <xdr:rowOff>0</xdr:rowOff>
                  </to>
                </anchor>
              </controlPr>
            </control>
          </mc:Choice>
        </mc:AlternateContent>
        <mc:AlternateContent xmlns:mc="http://schemas.openxmlformats.org/markup-compatibility/2006">
          <mc:Choice Requires="x14">
            <control shapeId="297585" r:id="rId588" name="Option Button 625">
              <controlPr defaultSize="0" autoFill="0" autoLine="0" autoPict="0">
                <anchor moveWithCells="1">
                  <from>
                    <xdr:col>34</xdr:col>
                    <xdr:colOff>0</xdr:colOff>
                    <xdr:row>363</xdr:row>
                    <xdr:rowOff>0</xdr:rowOff>
                  </from>
                  <to>
                    <xdr:col>41</xdr:col>
                    <xdr:colOff>0</xdr:colOff>
                    <xdr:row>364</xdr:row>
                    <xdr:rowOff>0</xdr:rowOff>
                  </to>
                </anchor>
              </controlPr>
            </control>
          </mc:Choice>
        </mc:AlternateContent>
        <mc:AlternateContent xmlns:mc="http://schemas.openxmlformats.org/markup-compatibility/2006">
          <mc:Choice Requires="x14">
            <control shapeId="297586" r:id="rId589" name="Option Button 626">
              <controlPr defaultSize="0" autoFill="0" autoLine="0" autoPict="0">
                <anchor moveWithCells="1">
                  <from>
                    <xdr:col>34</xdr:col>
                    <xdr:colOff>0</xdr:colOff>
                    <xdr:row>364</xdr:row>
                    <xdr:rowOff>0</xdr:rowOff>
                  </from>
                  <to>
                    <xdr:col>41</xdr:col>
                    <xdr:colOff>0</xdr:colOff>
                    <xdr:row>365</xdr:row>
                    <xdr:rowOff>0</xdr:rowOff>
                  </to>
                </anchor>
              </controlPr>
            </control>
          </mc:Choice>
        </mc:AlternateContent>
        <mc:AlternateContent xmlns:mc="http://schemas.openxmlformats.org/markup-compatibility/2006">
          <mc:Choice Requires="x14">
            <control shapeId="297587" r:id="rId590" name="ボタン J9">
              <controlPr defaultSize="0" print="0" autoFill="0" autoPict="0" macro="[0]!ボタン924_Click">
                <anchor moveWithCells="1" sizeWithCells="1">
                  <from>
                    <xdr:col>88</xdr:col>
                    <xdr:colOff>19050</xdr:colOff>
                    <xdr:row>362</xdr:row>
                    <xdr:rowOff>238125</xdr:rowOff>
                  </from>
                  <to>
                    <xdr:col>88</xdr:col>
                    <xdr:colOff>809625</xdr:colOff>
                    <xdr:row>363</xdr:row>
                    <xdr:rowOff>238125</xdr:rowOff>
                  </to>
                </anchor>
              </controlPr>
            </control>
          </mc:Choice>
        </mc:AlternateContent>
        <mc:AlternateContent xmlns:mc="http://schemas.openxmlformats.org/markup-compatibility/2006">
          <mc:Choice Requires="x14">
            <control shapeId="297588" r:id="rId591" name="Group Box 628">
              <controlPr defaultSize="0" autoFill="0" autoPict="0">
                <anchor moveWithCells="1">
                  <from>
                    <xdr:col>21</xdr:col>
                    <xdr:colOff>0</xdr:colOff>
                    <xdr:row>396</xdr:row>
                    <xdr:rowOff>0</xdr:rowOff>
                  </from>
                  <to>
                    <xdr:col>34</xdr:col>
                    <xdr:colOff>0</xdr:colOff>
                    <xdr:row>400</xdr:row>
                    <xdr:rowOff>0</xdr:rowOff>
                  </to>
                </anchor>
              </controlPr>
            </control>
          </mc:Choice>
        </mc:AlternateContent>
        <mc:AlternateContent xmlns:mc="http://schemas.openxmlformats.org/markup-compatibility/2006">
          <mc:Choice Requires="x14">
            <control shapeId="297589" r:id="rId592" name="Group Box 629">
              <controlPr defaultSize="0" autoFill="0" autoPict="0">
                <anchor moveWithCells="1">
                  <from>
                    <xdr:col>21</xdr:col>
                    <xdr:colOff>0</xdr:colOff>
                    <xdr:row>400</xdr:row>
                    <xdr:rowOff>0</xdr:rowOff>
                  </from>
                  <to>
                    <xdr:col>34</xdr:col>
                    <xdr:colOff>0</xdr:colOff>
                    <xdr:row>404</xdr:row>
                    <xdr:rowOff>0</xdr:rowOff>
                  </to>
                </anchor>
              </controlPr>
            </control>
          </mc:Choice>
        </mc:AlternateContent>
        <mc:AlternateContent xmlns:mc="http://schemas.openxmlformats.org/markup-compatibility/2006">
          <mc:Choice Requires="x14">
            <control shapeId="297590" r:id="rId593" name="Group Box 630">
              <controlPr defaultSize="0" autoFill="0" autoPict="0">
                <anchor moveWithCells="1">
                  <from>
                    <xdr:col>34</xdr:col>
                    <xdr:colOff>0</xdr:colOff>
                    <xdr:row>396</xdr:row>
                    <xdr:rowOff>0</xdr:rowOff>
                  </from>
                  <to>
                    <xdr:col>46</xdr:col>
                    <xdr:colOff>0</xdr:colOff>
                    <xdr:row>400</xdr:row>
                    <xdr:rowOff>0</xdr:rowOff>
                  </to>
                </anchor>
              </controlPr>
            </control>
          </mc:Choice>
        </mc:AlternateContent>
        <mc:AlternateContent xmlns:mc="http://schemas.openxmlformats.org/markup-compatibility/2006">
          <mc:Choice Requires="x14">
            <control shapeId="297591" r:id="rId594" name="Group Box 631">
              <controlPr defaultSize="0" autoFill="0" autoPict="0">
                <anchor moveWithCells="1">
                  <from>
                    <xdr:col>34</xdr:col>
                    <xdr:colOff>0</xdr:colOff>
                    <xdr:row>400</xdr:row>
                    <xdr:rowOff>0</xdr:rowOff>
                  </from>
                  <to>
                    <xdr:col>46</xdr:col>
                    <xdr:colOff>0</xdr:colOff>
                    <xdr:row>404</xdr:row>
                    <xdr:rowOff>0</xdr:rowOff>
                  </to>
                </anchor>
              </controlPr>
            </control>
          </mc:Choice>
        </mc:AlternateContent>
        <mc:AlternateContent xmlns:mc="http://schemas.openxmlformats.org/markup-compatibility/2006">
          <mc:Choice Requires="x14">
            <control shapeId="297592" r:id="rId595" name="Group Box 632">
              <controlPr defaultSize="0" autoFill="0" autoPict="0">
                <anchor moveWithCells="1">
                  <from>
                    <xdr:col>46</xdr:col>
                    <xdr:colOff>0</xdr:colOff>
                    <xdr:row>396</xdr:row>
                    <xdr:rowOff>0</xdr:rowOff>
                  </from>
                  <to>
                    <xdr:col>58</xdr:col>
                    <xdr:colOff>0</xdr:colOff>
                    <xdr:row>404</xdr:row>
                    <xdr:rowOff>0</xdr:rowOff>
                  </to>
                </anchor>
              </controlPr>
            </control>
          </mc:Choice>
        </mc:AlternateContent>
        <mc:AlternateContent xmlns:mc="http://schemas.openxmlformats.org/markup-compatibility/2006">
          <mc:Choice Requires="x14">
            <control shapeId="297593" r:id="rId596" name="Option Button 633">
              <controlPr defaultSize="0" autoFill="0" autoLine="0" autoPict="0" macro="[0]!チェック635_Click">
                <anchor moveWithCells="1">
                  <from>
                    <xdr:col>34</xdr:col>
                    <xdr:colOff>9525</xdr:colOff>
                    <xdr:row>397</xdr:row>
                    <xdr:rowOff>0</xdr:rowOff>
                  </from>
                  <to>
                    <xdr:col>41</xdr:col>
                    <xdr:colOff>0</xdr:colOff>
                    <xdr:row>398</xdr:row>
                    <xdr:rowOff>0</xdr:rowOff>
                  </to>
                </anchor>
              </controlPr>
            </control>
          </mc:Choice>
        </mc:AlternateContent>
        <mc:AlternateContent xmlns:mc="http://schemas.openxmlformats.org/markup-compatibility/2006">
          <mc:Choice Requires="x14">
            <control shapeId="297041" r:id="rId597" name="Option Button 634">
              <controlPr defaultSize="0" autoFill="0" autoLine="0" autoPict="0" macro="[0]!チェック635_Click">
                <anchor moveWithCells="1">
                  <from>
                    <xdr:col>34</xdr:col>
                    <xdr:colOff>9525</xdr:colOff>
                    <xdr:row>398</xdr:row>
                    <xdr:rowOff>0</xdr:rowOff>
                  </from>
                  <to>
                    <xdr:col>41</xdr:col>
                    <xdr:colOff>0</xdr:colOff>
                    <xdr:row>399</xdr:row>
                    <xdr:rowOff>0</xdr:rowOff>
                  </to>
                </anchor>
              </controlPr>
            </control>
          </mc:Choice>
        </mc:AlternateContent>
        <mc:AlternateContent xmlns:mc="http://schemas.openxmlformats.org/markup-compatibility/2006">
          <mc:Choice Requires="x14">
            <control shapeId="297042" r:id="rId598" name="Option Button 635">
              <controlPr defaultSize="0" autoFill="0" autoLine="0" autoPict="0" macro="[0]!チェック635_Click">
                <anchor moveWithCells="1">
                  <from>
                    <xdr:col>34</xdr:col>
                    <xdr:colOff>9525</xdr:colOff>
                    <xdr:row>399</xdr:row>
                    <xdr:rowOff>0</xdr:rowOff>
                  </from>
                  <to>
                    <xdr:col>41</xdr:col>
                    <xdr:colOff>0</xdr:colOff>
                    <xdr:row>400</xdr:row>
                    <xdr:rowOff>0</xdr:rowOff>
                  </to>
                </anchor>
              </controlPr>
            </control>
          </mc:Choice>
        </mc:AlternateContent>
        <mc:AlternateContent xmlns:mc="http://schemas.openxmlformats.org/markup-compatibility/2006">
          <mc:Choice Requires="x14">
            <control shapeId="297043" r:id="rId599" name="Option Button 636">
              <controlPr defaultSize="0" autoFill="0" autoLine="0" autoPict="0">
                <anchor moveWithCells="1">
                  <from>
                    <xdr:col>34</xdr:col>
                    <xdr:colOff>0</xdr:colOff>
                    <xdr:row>401</xdr:row>
                    <xdr:rowOff>0</xdr:rowOff>
                  </from>
                  <to>
                    <xdr:col>41</xdr:col>
                    <xdr:colOff>0</xdr:colOff>
                    <xdr:row>402</xdr:row>
                    <xdr:rowOff>0</xdr:rowOff>
                  </to>
                </anchor>
              </controlPr>
            </control>
          </mc:Choice>
        </mc:AlternateContent>
        <mc:AlternateContent xmlns:mc="http://schemas.openxmlformats.org/markup-compatibility/2006">
          <mc:Choice Requires="x14">
            <control shapeId="297044" r:id="rId600" name="Option Button 637">
              <controlPr defaultSize="0" autoFill="0" autoLine="0" autoPict="0">
                <anchor moveWithCells="1">
                  <from>
                    <xdr:col>34</xdr:col>
                    <xdr:colOff>0</xdr:colOff>
                    <xdr:row>402</xdr:row>
                    <xdr:rowOff>0</xdr:rowOff>
                  </from>
                  <to>
                    <xdr:col>41</xdr:col>
                    <xdr:colOff>0</xdr:colOff>
                    <xdr:row>403</xdr:row>
                    <xdr:rowOff>0</xdr:rowOff>
                  </to>
                </anchor>
              </controlPr>
            </control>
          </mc:Choice>
        </mc:AlternateContent>
        <mc:AlternateContent xmlns:mc="http://schemas.openxmlformats.org/markup-compatibility/2006">
          <mc:Choice Requires="x14">
            <control shapeId="297045" r:id="rId601" name="Option Button 638">
              <controlPr defaultSize="0" autoFill="0" autoLine="0" autoPict="0">
                <anchor moveWithCells="1">
                  <from>
                    <xdr:col>34</xdr:col>
                    <xdr:colOff>0</xdr:colOff>
                    <xdr:row>403</xdr:row>
                    <xdr:rowOff>0</xdr:rowOff>
                  </from>
                  <to>
                    <xdr:col>41</xdr:col>
                    <xdr:colOff>0</xdr:colOff>
                    <xdr:row>404</xdr:row>
                    <xdr:rowOff>0</xdr:rowOff>
                  </to>
                </anchor>
              </controlPr>
            </control>
          </mc:Choice>
        </mc:AlternateContent>
        <mc:AlternateContent xmlns:mc="http://schemas.openxmlformats.org/markup-compatibility/2006">
          <mc:Choice Requires="x14">
            <control shapeId="297046" r:id="rId602" name="ボタン J10">
              <controlPr defaultSize="0" print="0" autoFill="0" autoPict="0" macro="[0]!ボタン924_Click">
                <anchor moveWithCells="1" sizeWithCells="1">
                  <from>
                    <xdr:col>88</xdr:col>
                    <xdr:colOff>19050</xdr:colOff>
                    <xdr:row>401</xdr:row>
                    <xdr:rowOff>238125</xdr:rowOff>
                  </from>
                  <to>
                    <xdr:col>88</xdr:col>
                    <xdr:colOff>809625</xdr:colOff>
                    <xdr:row>402</xdr:row>
                    <xdr:rowOff>238125</xdr:rowOff>
                  </to>
                </anchor>
              </controlPr>
            </control>
          </mc:Choice>
        </mc:AlternateContent>
        <mc:AlternateContent xmlns:mc="http://schemas.openxmlformats.org/markup-compatibility/2006">
          <mc:Choice Requires="x14">
            <control shapeId="297047" r:id="rId603" name="Group Box 642">
              <controlPr defaultSize="0" autoFill="0" autoPict="0">
                <anchor moveWithCells="1">
                  <from>
                    <xdr:col>34</xdr:col>
                    <xdr:colOff>0</xdr:colOff>
                    <xdr:row>459</xdr:row>
                    <xdr:rowOff>0</xdr:rowOff>
                  </from>
                  <to>
                    <xdr:col>46</xdr:col>
                    <xdr:colOff>0</xdr:colOff>
                    <xdr:row>463</xdr:row>
                    <xdr:rowOff>0</xdr:rowOff>
                  </to>
                </anchor>
              </controlPr>
            </control>
          </mc:Choice>
        </mc:AlternateContent>
        <mc:AlternateContent xmlns:mc="http://schemas.openxmlformats.org/markup-compatibility/2006">
          <mc:Choice Requires="x14">
            <control shapeId="297048" r:id="rId604" name="Group Box 643">
              <controlPr defaultSize="0" autoFill="0" autoPict="0">
                <anchor moveWithCells="1">
                  <from>
                    <xdr:col>34</xdr:col>
                    <xdr:colOff>0</xdr:colOff>
                    <xdr:row>463</xdr:row>
                    <xdr:rowOff>0</xdr:rowOff>
                  </from>
                  <to>
                    <xdr:col>46</xdr:col>
                    <xdr:colOff>0</xdr:colOff>
                    <xdr:row>467</xdr:row>
                    <xdr:rowOff>0</xdr:rowOff>
                  </to>
                </anchor>
              </controlPr>
            </control>
          </mc:Choice>
        </mc:AlternateContent>
        <mc:AlternateContent xmlns:mc="http://schemas.openxmlformats.org/markup-compatibility/2006">
          <mc:Choice Requires="x14">
            <control shapeId="297605" r:id="rId605" name="Option Button 645">
              <controlPr defaultSize="0" autoFill="0" autoLine="0" autoPict="0" macro="[0]!チェック647_Click">
                <anchor moveWithCells="1">
                  <from>
                    <xdr:col>34</xdr:col>
                    <xdr:colOff>9525</xdr:colOff>
                    <xdr:row>460</xdr:row>
                    <xdr:rowOff>0</xdr:rowOff>
                  </from>
                  <to>
                    <xdr:col>41</xdr:col>
                    <xdr:colOff>0</xdr:colOff>
                    <xdr:row>461</xdr:row>
                    <xdr:rowOff>0</xdr:rowOff>
                  </to>
                </anchor>
              </controlPr>
            </control>
          </mc:Choice>
        </mc:AlternateContent>
        <mc:AlternateContent xmlns:mc="http://schemas.openxmlformats.org/markup-compatibility/2006">
          <mc:Choice Requires="x14">
            <control shapeId="297606" r:id="rId606" name="Option Button 646">
              <controlPr defaultSize="0" autoFill="0" autoLine="0" autoPict="0" macro="[0]!チェック647_Click">
                <anchor moveWithCells="1">
                  <from>
                    <xdr:col>34</xdr:col>
                    <xdr:colOff>9525</xdr:colOff>
                    <xdr:row>461</xdr:row>
                    <xdr:rowOff>0</xdr:rowOff>
                  </from>
                  <to>
                    <xdr:col>41</xdr:col>
                    <xdr:colOff>0</xdr:colOff>
                    <xdr:row>462</xdr:row>
                    <xdr:rowOff>0</xdr:rowOff>
                  </to>
                </anchor>
              </controlPr>
            </control>
          </mc:Choice>
        </mc:AlternateContent>
        <mc:AlternateContent xmlns:mc="http://schemas.openxmlformats.org/markup-compatibility/2006">
          <mc:Choice Requires="x14">
            <control shapeId="297607" r:id="rId607" name="Option Button 647">
              <controlPr defaultSize="0" autoFill="0" autoLine="0" autoPict="0" macro="[0]!チェック647_Click">
                <anchor moveWithCells="1">
                  <from>
                    <xdr:col>34</xdr:col>
                    <xdr:colOff>9525</xdr:colOff>
                    <xdr:row>462</xdr:row>
                    <xdr:rowOff>0</xdr:rowOff>
                  </from>
                  <to>
                    <xdr:col>41</xdr:col>
                    <xdr:colOff>0</xdr:colOff>
                    <xdr:row>463</xdr:row>
                    <xdr:rowOff>0</xdr:rowOff>
                  </to>
                </anchor>
              </controlPr>
            </control>
          </mc:Choice>
        </mc:AlternateContent>
        <mc:AlternateContent xmlns:mc="http://schemas.openxmlformats.org/markup-compatibility/2006">
          <mc:Choice Requires="x14">
            <control shapeId="297608" r:id="rId608" name="Option Button 648">
              <controlPr defaultSize="0" autoFill="0" autoLine="0" autoPict="0">
                <anchor moveWithCells="1">
                  <from>
                    <xdr:col>34</xdr:col>
                    <xdr:colOff>0</xdr:colOff>
                    <xdr:row>464</xdr:row>
                    <xdr:rowOff>0</xdr:rowOff>
                  </from>
                  <to>
                    <xdr:col>41</xdr:col>
                    <xdr:colOff>0</xdr:colOff>
                    <xdr:row>465</xdr:row>
                    <xdr:rowOff>0</xdr:rowOff>
                  </to>
                </anchor>
              </controlPr>
            </control>
          </mc:Choice>
        </mc:AlternateContent>
        <mc:AlternateContent xmlns:mc="http://schemas.openxmlformats.org/markup-compatibility/2006">
          <mc:Choice Requires="x14">
            <control shapeId="297609" r:id="rId609" name="Option Button 649">
              <controlPr defaultSize="0" autoFill="0" autoLine="0" autoPict="0">
                <anchor moveWithCells="1">
                  <from>
                    <xdr:col>34</xdr:col>
                    <xdr:colOff>0</xdr:colOff>
                    <xdr:row>465</xdr:row>
                    <xdr:rowOff>0</xdr:rowOff>
                  </from>
                  <to>
                    <xdr:col>41</xdr:col>
                    <xdr:colOff>0</xdr:colOff>
                    <xdr:row>466</xdr:row>
                    <xdr:rowOff>0</xdr:rowOff>
                  </to>
                </anchor>
              </controlPr>
            </control>
          </mc:Choice>
        </mc:AlternateContent>
        <mc:AlternateContent xmlns:mc="http://schemas.openxmlformats.org/markup-compatibility/2006">
          <mc:Choice Requires="x14">
            <control shapeId="297610" r:id="rId610" name="Option Button 650">
              <controlPr defaultSize="0" autoFill="0" autoLine="0" autoPict="0">
                <anchor moveWithCells="1">
                  <from>
                    <xdr:col>34</xdr:col>
                    <xdr:colOff>0</xdr:colOff>
                    <xdr:row>466</xdr:row>
                    <xdr:rowOff>0</xdr:rowOff>
                  </from>
                  <to>
                    <xdr:col>41</xdr:col>
                    <xdr:colOff>0</xdr:colOff>
                    <xdr:row>467</xdr:row>
                    <xdr:rowOff>0</xdr:rowOff>
                  </to>
                </anchor>
              </controlPr>
            </control>
          </mc:Choice>
        </mc:AlternateContent>
        <mc:AlternateContent xmlns:mc="http://schemas.openxmlformats.org/markup-compatibility/2006">
          <mc:Choice Requires="x14">
            <control shapeId="297611" r:id="rId611" name="ボタン K4">
              <controlPr defaultSize="0" print="0" autoFill="0" autoPict="0" macro="[0]!ボタン924_Click">
                <anchor moveWithCells="1" sizeWithCells="1">
                  <from>
                    <xdr:col>88</xdr:col>
                    <xdr:colOff>19050</xdr:colOff>
                    <xdr:row>464</xdr:row>
                    <xdr:rowOff>238125</xdr:rowOff>
                  </from>
                  <to>
                    <xdr:col>88</xdr:col>
                    <xdr:colOff>809625</xdr:colOff>
                    <xdr:row>465</xdr:row>
                    <xdr:rowOff>238125</xdr:rowOff>
                  </to>
                </anchor>
              </controlPr>
            </control>
          </mc:Choice>
        </mc:AlternateContent>
        <mc:AlternateContent xmlns:mc="http://schemas.openxmlformats.org/markup-compatibility/2006">
          <mc:Choice Requires="x14">
            <control shapeId="297612" r:id="rId612" name="Group Box 652">
              <controlPr defaultSize="0" autoFill="0" autoPict="0">
                <anchor moveWithCells="1">
                  <from>
                    <xdr:col>21</xdr:col>
                    <xdr:colOff>0</xdr:colOff>
                    <xdr:row>503</xdr:row>
                    <xdr:rowOff>0</xdr:rowOff>
                  </from>
                  <to>
                    <xdr:col>34</xdr:col>
                    <xdr:colOff>0</xdr:colOff>
                    <xdr:row>507</xdr:row>
                    <xdr:rowOff>0</xdr:rowOff>
                  </to>
                </anchor>
              </controlPr>
            </control>
          </mc:Choice>
        </mc:AlternateContent>
        <mc:AlternateContent xmlns:mc="http://schemas.openxmlformats.org/markup-compatibility/2006">
          <mc:Choice Requires="x14">
            <control shapeId="297613" r:id="rId613" name="Group Box 653">
              <controlPr defaultSize="0" autoFill="0" autoPict="0">
                <anchor moveWithCells="1">
                  <from>
                    <xdr:col>21</xdr:col>
                    <xdr:colOff>0</xdr:colOff>
                    <xdr:row>507</xdr:row>
                    <xdr:rowOff>0</xdr:rowOff>
                  </from>
                  <to>
                    <xdr:col>34</xdr:col>
                    <xdr:colOff>0</xdr:colOff>
                    <xdr:row>511</xdr:row>
                    <xdr:rowOff>0</xdr:rowOff>
                  </to>
                </anchor>
              </controlPr>
            </control>
          </mc:Choice>
        </mc:AlternateContent>
        <mc:AlternateContent xmlns:mc="http://schemas.openxmlformats.org/markup-compatibility/2006">
          <mc:Choice Requires="x14">
            <control shapeId="297614" r:id="rId614" name="Group Box 654">
              <controlPr defaultSize="0" autoFill="0" autoPict="0">
                <anchor moveWithCells="1">
                  <from>
                    <xdr:col>34</xdr:col>
                    <xdr:colOff>0</xdr:colOff>
                    <xdr:row>503</xdr:row>
                    <xdr:rowOff>0</xdr:rowOff>
                  </from>
                  <to>
                    <xdr:col>46</xdr:col>
                    <xdr:colOff>0</xdr:colOff>
                    <xdr:row>507</xdr:row>
                    <xdr:rowOff>0</xdr:rowOff>
                  </to>
                </anchor>
              </controlPr>
            </control>
          </mc:Choice>
        </mc:AlternateContent>
        <mc:AlternateContent xmlns:mc="http://schemas.openxmlformats.org/markup-compatibility/2006">
          <mc:Choice Requires="x14">
            <control shapeId="297615" r:id="rId615" name="Group Box 655">
              <controlPr defaultSize="0" autoFill="0" autoPict="0">
                <anchor moveWithCells="1">
                  <from>
                    <xdr:col>34</xdr:col>
                    <xdr:colOff>0</xdr:colOff>
                    <xdr:row>507</xdr:row>
                    <xdr:rowOff>0</xdr:rowOff>
                  </from>
                  <to>
                    <xdr:col>46</xdr:col>
                    <xdr:colOff>0</xdr:colOff>
                    <xdr:row>511</xdr:row>
                    <xdr:rowOff>0</xdr:rowOff>
                  </to>
                </anchor>
              </controlPr>
            </control>
          </mc:Choice>
        </mc:AlternateContent>
        <mc:AlternateContent xmlns:mc="http://schemas.openxmlformats.org/markup-compatibility/2006">
          <mc:Choice Requires="x14">
            <control shapeId="297049" r:id="rId616" name="Group Box 656">
              <controlPr defaultSize="0" autoFill="0" autoPict="0">
                <anchor moveWithCells="1">
                  <from>
                    <xdr:col>46</xdr:col>
                    <xdr:colOff>0</xdr:colOff>
                    <xdr:row>503</xdr:row>
                    <xdr:rowOff>0</xdr:rowOff>
                  </from>
                  <to>
                    <xdr:col>58</xdr:col>
                    <xdr:colOff>0</xdr:colOff>
                    <xdr:row>511</xdr:row>
                    <xdr:rowOff>0</xdr:rowOff>
                  </to>
                </anchor>
              </controlPr>
            </control>
          </mc:Choice>
        </mc:AlternateContent>
        <mc:AlternateContent xmlns:mc="http://schemas.openxmlformats.org/markup-compatibility/2006">
          <mc:Choice Requires="x14">
            <control shapeId="297050" r:id="rId617" name="Option Button 657">
              <controlPr defaultSize="0" autoFill="0" autoLine="0" autoPict="0" macro="[0]!チェック659_Click">
                <anchor moveWithCells="1">
                  <from>
                    <xdr:col>34</xdr:col>
                    <xdr:colOff>9525</xdr:colOff>
                    <xdr:row>504</xdr:row>
                    <xdr:rowOff>0</xdr:rowOff>
                  </from>
                  <to>
                    <xdr:col>41</xdr:col>
                    <xdr:colOff>0</xdr:colOff>
                    <xdr:row>505</xdr:row>
                    <xdr:rowOff>0</xdr:rowOff>
                  </to>
                </anchor>
              </controlPr>
            </control>
          </mc:Choice>
        </mc:AlternateContent>
        <mc:AlternateContent xmlns:mc="http://schemas.openxmlformats.org/markup-compatibility/2006">
          <mc:Choice Requires="x14">
            <control shapeId="297051" r:id="rId618" name="Option Button 658">
              <controlPr defaultSize="0" autoFill="0" autoLine="0" autoPict="0" macro="[0]!チェック659_Click">
                <anchor moveWithCells="1">
                  <from>
                    <xdr:col>34</xdr:col>
                    <xdr:colOff>9525</xdr:colOff>
                    <xdr:row>505</xdr:row>
                    <xdr:rowOff>0</xdr:rowOff>
                  </from>
                  <to>
                    <xdr:col>41</xdr:col>
                    <xdr:colOff>0</xdr:colOff>
                    <xdr:row>506</xdr:row>
                    <xdr:rowOff>0</xdr:rowOff>
                  </to>
                </anchor>
              </controlPr>
            </control>
          </mc:Choice>
        </mc:AlternateContent>
        <mc:AlternateContent xmlns:mc="http://schemas.openxmlformats.org/markup-compatibility/2006">
          <mc:Choice Requires="x14">
            <control shapeId="297052" r:id="rId619" name="Option Button 659">
              <controlPr defaultSize="0" autoFill="0" autoLine="0" autoPict="0" macro="[0]!チェック659_Click">
                <anchor moveWithCells="1">
                  <from>
                    <xdr:col>34</xdr:col>
                    <xdr:colOff>9525</xdr:colOff>
                    <xdr:row>506</xdr:row>
                    <xdr:rowOff>0</xdr:rowOff>
                  </from>
                  <to>
                    <xdr:col>41</xdr:col>
                    <xdr:colOff>0</xdr:colOff>
                    <xdr:row>507</xdr:row>
                    <xdr:rowOff>0</xdr:rowOff>
                  </to>
                </anchor>
              </controlPr>
            </control>
          </mc:Choice>
        </mc:AlternateContent>
        <mc:AlternateContent xmlns:mc="http://schemas.openxmlformats.org/markup-compatibility/2006">
          <mc:Choice Requires="x14">
            <control shapeId="297053" r:id="rId620" name="Option Button 660">
              <controlPr defaultSize="0" autoFill="0" autoLine="0" autoPict="0">
                <anchor moveWithCells="1">
                  <from>
                    <xdr:col>34</xdr:col>
                    <xdr:colOff>0</xdr:colOff>
                    <xdr:row>508</xdr:row>
                    <xdr:rowOff>0</xdr:rowOff>
                  </from>
                  <to>
                    <xdr:col>41</xdr:col>
                    <xdr:colOff>0</xdr:colOff>
                    <xdr:row>509</xdr:row>
                    <xdr:rowOff>0</xdr:rowOff>
                  </to>
                </anchor>
              </controlPr>
            </control>
          </mc:Choice>
        </mc:AlternateContent>
        <mc:AlternateContent xmlns:mc="http://schemas.openxmlformats.org/markup-compatibility/2006">
          <mc:Choice Requires="x14">
            <control shapeId="297054" r:id="rId621" name="Option Button 661">
              <controlPr defaultSize="0" autoFill="0" autoLine="0" autoPict="0">
                <anchor moveWithCells="1">
                  <from>
                    <xdr:col>34</xdr:col>
                    <xdr:colOff>0</xdr:colOff>
                    <xdr:row>509</xdr:row>
                    <xdr:rowOff>0</xdr:rowOff>
                  </from>
                  <to>
                    <xdr:col>41</xdr:col>
                    <xdr:colOff>0</xdr:colOff>
                    <xdr:row>510</xdr:row>
                    <xdr:rowOff>0</xdr:rowOff>
                  </to>
                </anchor>
              </controlPr>
            </control>
          </mc:Choice>
        </mc:AlternateContent>
        <mc:AlternateContent xmlns:mc="http://schemas.openxmlformats.org/markup-compatibility/2006">
          <mc:Choice Requires="x14">
            <control shapeId="297055" r:id="rId622" name="Option Button 662">
              <controlPr defaultSize="0" autoFill="0" autoLine="0" autoPict="0">
                <anchor moveWithCells="1">
                  <from>
                    <xdr:col>34</xdr:col>
                    <xdr:colOff>0</xdr:colOff>
                    <xdr:row>510</xdr:row>
                    <xdr:rowOff>0</xdr:rowOff>
                  </from>
                  <to>
                    <xdr:col>41</xdr:col>
                    <xdr:colOff>0</xdr:colOff>
                    <xdr:row>511</xdr:row>
                    <xdr:rowOff>0</xdr:rowOff>
                  </to>
                </anchor>
              </controlPr>
            </control>
          </mc:Choice>
        </mc:AlternateContent>
        <mc:AlternateContent xmlns:mc="http://schemas.openxmlformats.org/markup-compatibility/2006">
          <mc:Choice Requires="x14">
            <control shapeId="297056" r:id="rId623" name="ボタン K5">
              <controlPr defaultSize="0" print="0" autoFill="0" autoPict="0" macro="[0]!ボタン924_Click">
                <anchor moveWithCells="1" sizeWithCells="1">
                  <from>
                    <xdr:col>88</xdr:col>
                    <xdr:colOff>19050</xdr:colOff>
                    <xdr:row>508</xdr:row>
                    <xdr:rowOff>238125</xdr:rowOff>
                  </from>
                  <to>
                    <xdr:col>88</xdr:col>
                    <xdr:colOff>809625</xdr:colOff>
                    <xdr:row>509</xdr:row>
                    <xdr:rowOff>238125</xdr:rowOff>
                  </to>
                </anchor>
              </controlPr>
            </control>
          </mc:Choice>
        </mc:AlternateContent>
        <mc:AlternateContent xmlns:mc="http://schemas.openxmlformats.org/markup-compatibility/2006">
          <mc:Choice Requires="x14">
            <control shapeId="297286" r:id="rId624" name="グループ K14130">
              <controlPr defaultSize="0" autoFill="0" autoPict="0">
                <anchor moveWithCells="1">
                  <from>
                    <xdr:col>34</xdr:col>
                    <xdr:colOff>0</xdr:colOff>
                    <xdr:row>482</xdr:row>
                    <xdr:rowOff>0</xdr:rowOff>
                  </from>
                  <to>
                    <xdr:col>46</xdr:col>
                    <xdr:colOff>0</xdr:colOff>
                    <xdr:row>486</xdr:row>
                    <xdr:rowOff>0</xdr:rowOff>
                  </to>
                </anchor>
              </controlPr>
            </control>
          </mc:Choice>
        </mc:AlternateContent>
        <mc:AlternateContent xmlns:mc="http://schemas.openxmlformats.org/markup-compatibility/2006">
          <mc:Choice Requires="x14">
            <control shapeId="297875" r:id="rId625" name="ボタン表7_2_21">
              <controlPr defaultSize="0" print="0" autoFill="0" autoPict="0" macro="[0]!ボタン表79_Click">
                <anchor moveWithCells="1" sizeWithCells="1">
                  <from>
                    <xdr:col>57</xdr:col>
                    <xdr:colOff>28575</xdr:colOff>
                    <xdr:row>312</xdr:row>
                    <xdr:rowOff>152400</xdr:rowOff>
                  </from>
                  <to>
                    <xdr:col>58</xdr:col>
                    <xdr:colOff>142875</xdr:colOff>
                    <xdr:row>312</xdr:row>
                    <xdr:rowOff>409575</xdr:rowOff>
                  </to>
                </anchor>
              </controlPr>
            </control>
          </mc:Choice>
        </mc:AlternateContent>
        <mc:AlternateContent xmlns:mc="http://schemas.openxmlformats.org/markup-compatibility/2006">
          <mc:Choice Requires="x14">
            <control shapeId="297876" r:id="rId626" name="ボタン表7_2_22">
              <controlPr defaultSize="0" print="0" autoFill="0" autoPict="0" macro="[0]!ボタン表79_Click">
                <anchor moveWithCells="1" sizeWithCells="1">
                  <from>
                    <xdr:col>57</xdr:col>
                    <xdr:colOff>0</xdr:colOff>
                    <xdr:row>320</xdr:row>
                    <xdr:rowOff>142875</xdr:rowOff>
                  </from>
                  <to>
                    <xdr:col>58</xdr:col>
                    <xdr:colOff>142875</xdr:colOff>
                    <xdr:row>320</xdr:row>
                    <xdr:rowOff>371475</xdr:rowOff>
                  </to>
                </anchor>
              </controlPr>
            </control>
          </mc:Choice>
        </mc:AlternateContent>
        <mc:AlternateContent xmlns:mc="http://schemas.openxmlformats.org/markup-compatibility/2006">
          <mc:Choice Requires="x14">
            <control shapeId="297877" r:id="rId627" name="ボタン表7_2_23">
              <controlPr defaultSize="0" print="0" autoFill="0" autoPict="0" macro="[0]!ボタン表79_Click">
                <anchor moveWithCells="1" sizeWithCells="1">
                  <from>
                    <xdr:col>56</xdr:col>
                    <xdr:colOff>142875</xdr:colOff>
                    <xdr:row>322</xdr:row>
                    <xdr:rowOff>142875</xdr:rowOff>
                  </from>
                  <to>
                    <xdr:col>58</xdr:col>
                    <xdr:colOff>142875</xdr:colOff>
                    <xdr:row>322</xdr:row>
                    <xdr:rowOff>371475</xdr:rowOff>
                  </to>
                </anchor>
              </controlPr>
            </control>
          </mc:Choice>
        </mc:AlternateContent>
        <mc:AlternateContent xmlns:mc="http://schemas.openxmlformats.org/markup-compatibility/2006">
          <mc:Choice Requires="x14">
            <control shapeId="297878" r:id="rId628" name="ボタン表7_2_21D">
              <controlPr defaultSize="0" print="0" autoFill="0" autoPict="0" macro="[0]!ボタン表79D_Click">
                <anchor moveWithCells="1" sizeWithCells="1">
                  <from>
                    <xdr:col>57</xdr:col>
                    <xdr:colOff>0</xdr:colOff>
                    <xdr:row>313</xdr:row>
                    <xdr:rowOff>114300</xdr:rowOff>
                  </from>
                  <to>
                    <xdr:col>59</xdr:col>
                    <xdr:colOff>28575</xdr:colOff>
                    <xdr:row>313</xdr:row>
                    <xdr:rowOff>371475</xdr:rowOff>
                  </to>
                </anchor>
              </controlPr>
            </control>
          </mc:Choice>
        </mc:AlternateContent>
        <mc:AlternateContent xmlns:mc="http://schemas.openxmlformats.org/markup-compatibility/2006">
          <mc:Choice Requires="x14">
            <control shapeId="297879" r:id="rId629" name="ボタン表7_2_22D">
              <controlPr defaultSize="0" print="0" autoFill="0" autoPict="0" macro="[0]!ボタン表79D_Click">
                <anchor moveWithCells="1" sizeWithCells="1">
                  <from>
                    <xdr:col>57</xdr:col>
                    <xdr:colOff>28575</xdr:colOff>
                    <xdr:row>321</xdr:row>
                    <xdr:rowOff>114300</xdr:rowOff>
                  </from>
                  <to>
                    <xdr:col>59</xdr:col>
                    <xdr:colOff>0</xdr:colOff>
                    <xdr:row>321</xdr:row>
                    <xdr:rowOff>371475</xdr:rowOff>
                  </to>
                </anchor>
              </controlPr>
            </control>
          </mc:Choice>
        </mc:AlternateContent>
        <mc:AlternateContent xmlns:mc="http://schemas.openxmlformats.org/markup-compatibility/2006">
          <mc:Choice Requires="x14">
            <control shapeId="297880" r:id="rId630" name="ボタン表7_3_33D">
              <controlPr defaultSize="0" print="0" autoFill="0" autoPict="0" macro="[0]!ボタン表79D_Click">
                <anchor moveWithCells="1" sizeWithCells="1">
                  <from>
                    <xdr:col>57</xdr:col>
                    <xdr:colOff>0</xdr:colOff>
                    <xdr:row>323</xdr:row>
                    <xdr:rowOff>142875</xdr:rowOff>
                  </from>
                  <to>
                    <xdr:col>58</xdr:col>
                    <xdr:colOff>142875</xdr:colOff>
                    <xdr:row>323</xdr:row>
                    <xdr:rowOff>371475</xdr:rowOff>
                  </to>
                </anchor>
              </controlPr>
            </control>
          </mc:Choice>
        </mc:AlternateContent>
        <mc:AlternateContent xmlns:mc="http://schemas.openxmlformats.org/markup-compatibility/2006">
          <mc:Choice Requires="x14">
            <control shapeId="297883" r:id="rId631" name="ボタン表7_3_33">
              <controlPr defaultSize="0" print="0" autoFill="0" autoPict="0" macro="[0]!ボタン表79_Click">
                <anchor moveWithCells="1" sizeWithCells="1">
                  <from>
                    <xdr:col>57</xdr:col>
                    <xdr:colOff>9525</xdr:colOff>
                    <xdr:row>322</xdr:row>
                    <xdr:rowOff>152400</xdr:rowOff>
                  </from>
                  <to>
                    <xdr:col>59</xdr:col>
                    <xdr:colOff>9525</xdr:colOff>
                    <xdr:row>322</xdr:row>
                    <xdr:rowOff>381000</xdr:rowOff>
                  </to>
                </anchor>
              </controlPr>
            </control>
          </mc:Choice>
        </mc:AlternateContent>
        <mc:AlternateContent xmlns:mc="http://schemas.openxmlformats.org/markup-compatibility/2006">
          <mc:Choice Requires="x14">
            <control shapeId="297907" r:id="rId632" name="ボタン表7_3_31">
              <controlPr defaultSize="0" print="0" autoFill="0" autoPict="0" macro="[0]!ボタン表79_Click">
                <anchor moveWithCells="1" sizeWithCells="1">
                  <from>
                    <xdr:col>57</xdr:col>
                    <xdr:colOff>9525</xdr:colOff>
                    <xdr:row>306</xdr:row>
                    <xdr:rowOff>152400</xdr:rowOff>
                  </from>
                  <to>
                    <xdr:col>59</xdr:col>
                    <xdr:colOff>9525</xdr:colOff>
                    <xdr:row>306</xdr:row>
                    <xdr:rowOff>381000</xdr:rowOff>
                  </to>
                </anchor>
              </controlPr>
            </control>
          </mc:Choice>
        </mc:AlternateContent>
        <mc:AlternateContent xmlns:mc="http://schemas.openxmlformats.org/markup-compatibility/2006">
          <mc:Choice Requires="x14">
            <control shapeId="297908" r:id="rId633" name="ボタン表7_3_31D">
              <controlPr defaultSize="0" print="0" autoFill="0" autoPict="0" macro="[0]!ボタン表79D_Click">
                <anchor moveWithCells="1" sizeWithCells="1">
                  <from>
                    <xdr:col>57</xdr:col>
                    <xdr:colOff>0</xdr:colOff>
                    <xdr:row>307</xdr:row>
                    <xdr:rowOff>142875</xdr:rowOff>
                  </from>
                  <to>
                    <xdr:col>59</xdr:col>
                    <xdr:colOff>0</xdr:colOff>
                    <xdr:row>307</xdr:row>
                    <xdr:rowOff>371475</xdr:rowOff>
                  </to>
                </anchor>
              </controlPr>
            </control>
          </mc:Choice>
        </mc:AlternateContent>
        <mc:AlternateContent xmlns:mc="http://schemas.openxmlformats.org/markup-compatibility/2006">
          <mc:Choice Requires="x14">
            <control shapeId="297909" r:id="rId634" name="ボタン表7_3_32">
              <controlPr defaultSize="0" print="0" autoFill="0" autoPict="0" macro="[0]!ボタン表79_Click">
                <anchor moveWithCells="1" sizeWithCells="1">
                  <from>
                    <xdr:col>57</xdr:col>
                    <xdr:colOff>9525</xdr:colOff>
                    <xdr:row>314</xdr:row>
                    <xdr:rowOff>152400</xdr:rowOff>
                  </from>
                  <to>
                    <xdr:col>59</xdr:col>
                    <xdr:colOff>9525</xdr:colOff>
                    <xdr:row>314</xdr:row>
                    <xdr:rowOff>381000</xdr:rowOff>
                  </to>
                </anchor>
              </controlPr>
            </control>
          </mc:Choice>
        </mc:AlternateContent>
        <mc:AlternateContent xmlns:mc="http://schemas.openxmlformats.org/markup-compatibility/2006">
          <mc:Choice Requires="x14">
            <control shapeId="297910" r:id="rId635" name="ボタン表7_3_32D">
              <controlPr defaultSize="0" print="0" autoFill="0" autoPict="0" macro="[0]!ボタン表79D_Click">
                <anchor moveWithCells="1" sizeWithCells="1">
                  <from>
                    <xdr:col>57</xdr:col>
                    <xdr:colOff>0</xdr:colOff>
                    <xdr:row>315</xdr:row>
                    <xdr:rowOff>142875</xdr:rowOff>
                  </from>
                  <to>
                    <xdr:col>59</xdr:col>
                    <xdr:colOff>0</xdr:colOff>
                    <xdr:row>315</xdr:row>
                    <xdr:rowOff>371475</xdr:rowOff>
                  </to>
                </anchor>
              </controlPr>
            </control>
          </mc:Choice>
        </mc:AlternateContent>
        <mc:AlternateContent xmlns:mc="http://schemas.openxmlformats.org/markup-compatibility/2006">
          <mc:Choice Requires="x14">
            <control shapeId="297911" r:id="rId636" name="ボタン表9_3_11">
              <controlPr defaultSize="0" print="0" autoFill="0" autoPict="0" macro="[0]!ボタン表79_Click">
                <anchor moveWithCells="1" sizeWithCells="1">
                  <from>
                    <xdr:col>57</xdr:col>
                    <xdr:colOff>0</xdr:colOff>
                    <xdr:row>686</xdr:row>
                    <xdr:rowOff>104775</xdr:rowOff>
                  </from>
                  <to>
                    <xdr:col>59</xdr:col>
                    <xdr:colOff>0</xdr:colOff>
                    <xdr:row>686</xdr:row>
                    <xdr:rowOff>333375</xdr:rowOff>
                  </to>
                </anchor>
              </controlPr>
            </control>
          </mc:Choice>
        </mc:AlternateContent>
        <mc:AlternateContent xmlns:mc="http://schemas.openxmlformats.org/markup-compatibility/2006">
          <mc:Choice Requires="x14">
            <control shapeId="297912" r:id="rId637" name="ボタン表9_3_11D">
              <controlPr defaultSize="0" print="0" autoFill="0" autoPict="0" macro="[0]!ボタン表79D_Click">
                <anchor moveWithCells="1" sizeWithCells="1">
                  <from>
                    <xdr:col>57</xdr:col>
                    <xdr:colOff>0</xdr:colOff>
                    <xdr:row>687</xdr:row>
                    <xdr:rowOff>76200</xdr:rowOff>
                  </from>
                  <to>
                    <xdr:col>59</xdr:col>
                    <xdr:colOff>0</xdr:colOff>
                    <xdr:row>687</xdr:row>
                    <xdr:rowOff>333375</xdr:rowOff>
                  </to>
                </anchor>
              </controlPr>
            </control>
          </mc:Choice>
        </mc:AlternateContent>
        <mc:AlternateContent xmlns:mc="http://schemas.openxmlformats.org/markup-compatibility/2006">
          <mc:Choice Requires="x14">
            <control shapeId="297913" r:id="rId638" name="ボタン表9_3_12">
              <controlPr defaultSize="0" print="0" autoFill="0" autoPict="0" macro="[0]!ボタン表79_Click">
                <anchor moveWithCells="1" sizeWithCells="1">
                  <from>
                    <xdr:col>57</xdr:col>
                    <xdr:colOff>0</xdr:colOff>
                    <xdr:row>694</xdr:row>
                    <xdr:rowOff>104775</xdr:rowOff>
                  </from>
                  <to>
                    <xdr:col>59</xdr:col>
                    <xdr:colOff>0</xdr:colOff>
                    <xdr:row>694</xdr:row>
                    <xdr:rowOff>333375</xdr:rowOff>
                  </to>
                </anchor>
              </controlPr>
            </control>
          </mc:Choice>
        </mc:AlternateContent>
        <mc:AlternateContent xmlns:mc="http://schemas.openxmlformats.org/markup-compatibility/2006">
          <mc:Choice Requires="x14">
            <control shapeId="297914" r:id="rId639" name="ボタン表9_3_12D">
              <controlPr defaultSize="0" print="0" autoFill="0" autoPict="0" macro="[0]!ボタン表79D_Click">
                <anchor moveWithCells="1" sizeWithCells="1">
                  <from>
                    <xdr:col>57</xdr:col>
                    <xdr:colOff>0</xdr:colOff>
                    <xdr:row>695</xdr:row>
                    <xdr:rowOff>76200</xdr:rowOff>
                  </from>
                  <to>
                    <xdr:col>59</xdr:col>
                    <xdr:colOff>0</xdr:colOff>
                    <xdr:row>695</xdr:row>
                    <xdr:rowOff>333375</xdr:rowOff>
                  </to>
                </anchor>
              </controlPr>
            </control>
          </mc:Choice>
        </mc:AlternateContent>
        <mc:AlternateContent xmlns:mc="http://schemas.openxmlformats.org/markup-compatibility/2006">
          <mc:Choice Requires="x14">
            <control shapeId="297915" r:id="rId640" name="ボタン表9_3_13">
              <controlPr defaultSize="0" print="0" autoFill="0" autoPict="0" macro="[0]!ボタン表79_Click">
                <anchor moveWithCells="1" sizeWithCells="1">
                  <from>
                    <xdr:col>57</xdr:col>
                    <xdr:colOff>0</xdr:colOff>
                    <xdr:row>702</xdr:row>
                    <xdr:rowOff>104775</xdr:rowOff>
                  </from>
                  <to>
                    <xdr:col>59</xdr:col>
                    <xdr:colOff>0</xdr:colOff>
                    <xdr:row>702</xdr:row>
                    <xdr:rowOff>333375</xdr:rowOff>
                  </to>
                </anchor>
              </controlPr>
            </control>
          </mc:Choice>
        </mc:AlternateContent>
        <mc:AlternateContent xmlns:mc="http://schemas.openxmlformats.org/markup-compatibility/2006">
          <mc:Choice Requires="x14">
            <control shapeId="297916" r:id="rId641" name="ボタン表9_3_13D">
              <controlPr defaultSize="0" print="0" autoFill="0" autoPict="0" macro="[0]!ボタン表79D_Click">
                <anchor moveWithCells="1" sizeWithCells="1">
                  <from>
                    <xdr:col>57</xdr:col>
                    <xdr:colOff>0</xdr:colOff>
                    <xdr:row>703</xdr:row>
                    <xdr:rowOff>76200</xdr:rowOff>
                  </from>
                  <to>
                    <xdr:col>59</xdr:col>
                    <xdr:colOff>0</xdr:colOff>
                    <xdr:row>703</xdr:row>
                    <xdr:rowOff>333375</xdr:rowOff>
                  </to>
                </anchor>
              </controlPr>
            </control>
          </mc:Choice>
        </mc:AlternateContent>
        <mc:AlternateContent xmlns:mc="http://schemas.openxmlformats.org/markup-compatibility/2006">
          <mc:Choice Requires="x14">
            <control shapeId="296960" r:id="rId642" name="グループ J110">
              <controlPr defaultSize="0" autoFill="0" autoPict="0">
                <anchor moveWithCells="1">
                  <from>
                    <xdr:col>9</xdr:col>
                    <xdr:colOff>0</xdr:colOff>
                    <xdr:row>339</xdr:row>
                    <xdr:rowOff>0</xdr:rowOff>
                  </from>
                  <to>
                    <xdr:col>21</xdr:col>
                    <xdr:colOff>0</xdr:colOff>
                    <xdr:row>343</xdr:row>
                    <xdr:rowOff>0</xdr:rowOff>
                  </to>
                </anchor>
              </controlPr>
            </control>
          </mc:Choice>
        </mc:AlternateContent>
        <mc:AlternateContent xmlns:mc="http://schemas.openxmlformats.org/markup-compatibility/2006">
          <mc:Choice Requires="x14">
            <control shapeId="297917" r:id="rId643" name="Group Box 957">
              <controlPr defaultSize="0" autoFill="0" autoPict="0">
                <anchor moveWithCells="1">
                  <from>
                    <xdr:col>9</xdr:col>
                    <xdr:colOff>0</xdr:colOff>
                    <xdr:row>458</xdr:row>
                    <xdr:rowOff>342900</xdr:rowOff>
                  </from>
                  <to>
                    <xdr:col>21</xdr:col>
                    <xdr:colOff>0</xdr:colOff>
                    <xdr:row>463</xdr:row>
                    <xdr:rowOff>0</xdr:rowOff>
                  </to>
                </anchor>
              </controlPr>
            </control>
          </mc:Choice>
        </mc:AlternateContent>
        <mc:AlternateContent xmlns:mc="http://schemas.openxmlformats.org/markup-compatibility/2006">
          <mc:Choice Requires="x14">
            <control shapeId="297918" r:id="rId644" name="Group Box 958">
              <controlPr defaultSize="0" autoFill="0" autoPict="0">
                <anchor moveWithCells="1">
                  <from>
                    <xdr:col>21</xdr:col>
                    <xdr:colOff>0</xdr:colOff>
                    <xdr:row>459</xdr:row>
                    <xdr:rowOff>0</xdr:rowOff>
                  </from>
                  <to>
                    <xdr:col>34</xdr:col>
                    <xdr:colOff>0</xdr:colOff>
                    <xdr:row>463</xdr:row>
                    <xdr:rowOff>0</xdr:rowOff>
                  </to>
                </anchor>
              </controlPr>
            </control>
          </mc:Choice>
        </mc:AlternateContent>
        <mc:AlternateContent xmlns:mc="http://schemas.openxmlformats.org/markup-compatibility/2006">
          <mc:Choice Requires="x14">
            <control shapeId="297919" r:id="rId645" name="Group Box 959">
              <controlPr defaultSize="0" autoFill="0" autoPict="0">
                <anchor moveWithCells="1">
                  <from>
                    <xdr:col>45</xdr:col>
                    <xdr:colOff>152400</xdr:colOff>
                    <xdr:row>459</xdr:row>
                    <xdr:rowOff>0</xdr:rowOff>
                  </from>
                  <to>
                    <xdr:col>57</xdr:col>
                    <xdr:colOff>142875</xdr:colOff>
                    <xdr:row>463</xdr:row>
                    <xdr:rowOff>0</xdr:rowOff>
                  </to>
                </anchor>
              </controlPr>
            </control>
          </mc:Choice>
        </mc:AlternateContent>
        <mc:AlternateContent xmlns:mc="http://schemas.openxmlformats.org/markup-compatibility/2006">
          <mc:Choice Requires="x14">
            <control shapeId="297920" r:id="rId646" name="Group Box 960">
              <controlPr defaultSize="0" autoFill="0" autoPict="0">
                <anchor moveWithCells="1">
                  <from>
                    <xdr:col>9</xdr:col>
                    <xdr:colOff>0</xdr:colOff>
                    <xdr:row>396</xdr:row>
                    <xdr:rowOff>0</xdr:rowOff>
                  </from>
                  <to>
                    <xdr:col>21</xdr:col>
                    <xdr:colOff>0</xdr:colOff>
                    <xdr:row>400</xdr:row>
                    <xdr:rowOff>0</xdr:rowOff>
                  </to>
                </anchor>
              </controlPr>
            </control>
          </mc:Choice>
        </mc:AlternateContent>
        <mc:AlternateContent xmlns:mc="http://schemas.openxmlformats.org/markup-compatibility/2006">
          <mc:Choice Requires="x14">
            <control shapeId="297921" r:id="rId647" name="Group Box 961">
              <controlPr defaultSize="0" autoFill="0" autoPict="0">
                <anchor moveWithCells="1">
                  <from>
                    <xdr:col>46</xdr:col>
                    <xdr:colOff>0</xdr:colOff>
                    <xdr:row>396</xdr:row>
                    <xdr:rowOff>0</xdr:rowOff>
                  </from>
                  <to>
                    <xdr:col>58</xdr:col>
                    <xdr:colOff>0</xdr:colOff>
                    <xdr:row>400</xdr:row>
                    <xdr:rowOff>0</xdr:rowOff>
                  </to>
                </anchor>
              </controlPr>
            </control>
          </mc:Choice>
        </mc:AlternateContent>
        <mc:AlternateContent xmlns:mc="http://schemas.openxmlformats.org/markup-compatibility/2006">
          <mc:Choice Requires="x14">
            <control shapeId="297922" r:id="rId648" name="Group Box 962">
              <controlPr defaultSize="0" autoFill="0" autoPict="0">
                <anchor moveWithCells="1">
                  <from>
                    <xdr:col>9</xdr:col>
                    <xdr:colOff>0</xdr:colOff>
                    <xdr:row>357</xdr:row>
                    <xdr:rowOff>19050</xdr:rowOff>
                  </from>
                  <to>
                    <xdr:col>21</xdr:col>
                    <xdr:colOff>0</xdr:colOff>
                    <xdr:row>361</xdr:row>
                    <xdr:rowOff>0</xdr:rowOff>
                  </to>
                </anchor>
              </controlPr>
            </control>
          </mc:Choice>
        </mc:AlternateContent>
        <mc:AlternateContent xmlns:mc="http://schemas.openxmlformats.org/markup-compatibility/2006">
          <mc:Choice Requires="x14">
            <control shapeId="297923" r:id="rId649" name="Group Box 963">
              <controlPr defaultSize="0" autoFill="0" autoPict="0">
                <anchor moveWithCells="1">
                  <from>
                    <xdr:col>21</xdr:col>
                    <xdr:colOff>0</xdr:colOff>
                    <xdr:row>357</xdr:row>
                    <xdr:rowOff>19050</xdr:rowOff>
                  </from>
                  <to>
                    <xdr:col>34</xdr:col>
                    <xdr:colOff>0</xdr:colOff>
                    <xdr:row>361</xdr:row>
                    <xdr:rowOff>0</xdr:rowOff>
                  </to>
                </anchor>
              </controlPr>
            </control>
          </mc:Choice>
        </mc:AlternateContent>
        <mc:AlternateContent xmlns:mc="http://schemas.openxmlformats.org/markup-compatibility/2006">
          <mc:Choice Requires="x14">
            <control shapeId="297924" r:id="rId650" name="Group Box 964">
              <controlPr defaultSize="0" autoFill="0" autoPict="0">
                <anchor moveWithCells="1">
                  <from>
                    <xdr:col>45</xdr:col>
                    <xdr:colOff>152400</xdr:colOff>
                    <xdr:row>357</xdr:row>
                    <xdr:rowOff>9525</xdr:rowOff>
                  </from>
                  <to>
                    <xdr:col>58</xdr:col>
                    <xdr:colOff>0</xdr:colOff>
                    <xdr:row>361</xdr:row>
                    <xdr:rowOff>0</xdr:rowOff>
                  </to>
                </anchor>
              </controlPr>
            </control>
          </mc:Choice>
        </mc:AlternateContent>
        <mc:AlternateContent xmlns:mc="http://schemas.openxmlformats.org/markup-compatibility/2006">
          <mc:Choice Requires="x14">
            <control shapeId="297925" r:id="rId651" name="Group Box 965">
              <controlPr defaultSize="0" autoFill="0" autoPict="0">
                <anchor moveWithCells="1">
                  <from>
                    <xdr:col>9</xdr:col>
                    <xdr:colOff>0</xdr:colOff>
                    <xdr:row>503</xdr:row>
                    <xdr:rowOff>0</xdr:rowOff>
                  </from>
                  <to>
                    <xdr:col>21</xdr:col>
                    <xdr:colOff>0</xdr:colOff>
                    <xdr:row>507</xdr:row>
                    <xdr:rowOff>0</xdr:rowOff>
                  </to>
                </anchor>
              </controlPr>
            </control>
          </mc:Choice>
        </mc:AlternateContent>
        <mc:AlternateContent xmlns:mc="http://schemas.openxmlformats.org/markup-compatibility/2006">
          <mc:Choice Requires="x14">
            <control shapeId="297926" r:id="rId652" name="Group Box 966">
              <controlPr defaultSize="0" autoFill="0" autoPict="0">
                <anchor moveWithCells="1">
                  <from>
                    <xdr:col>46</xdr:col>
                    <xdr:colOff>0</xdr:colOff>
                    <xdr:row>503</xdr:row>
                    <xdr:rowOff>0</xdr:rowOff>
                  </from>
                  <to>
                    <xdr:col>58</xdr:col>
                    <xdr:colOff>0</xdr:colOff>
                    <xdr:row>506</xdr:row>
                    <xdr:rowOff>238125</xdr:rowOff>
                  </to>
                </anchor>
              </controlPr>
            </control>
          </mc:Choice>
        </mc:AlternateContent>
        <mc:AlternateContent xmlns:mc="http://schemas.openxmlformats.org/markup-compatibility/2006">
          <mc:Choice Requires="x14">
            <control shapeId="297940" r:id="rId653" name="Option Button 980">
              <controlPr defaultSize="0" autoFill="0" autoLine="0" autoPict="0">
                <anchor moveWithCells="1">
                  <from>
                    <xdr:col>9</xdr:col>
                    <xdr:colOff>19050</xdr:colOff>
                    <xdr:row>525</xdr:row>
                    <xdr:rowOff>19050</xdr:rowOff>
                  </from>
                  <to>
                    <xdr:col>15</xdr:col>
                    <xdr:colOff>123825</xdr:colOff>
                    <xdr:row>526</xdr:row>
                    <xdr:rowOff>9525</xdr:rowOff>
                  </to>
                </anchor>
              </controlPr>
            </control>
          </mc:Choice>
        </mc:AlternateContent>
        <mc:AlternateContent xmlns:mc="http://schemas.openxmlformats.org/markup-compatibility/2006">
          <mc:Choice Requires="x14">
            <control shapeId="297941" r:id="rId654" name="Option Button 981">
              <controlPr defaultSize="0" autoFill="0" autoLine="0" autoPict="0">
                <anchor moveWithCells="1">
                  <from>
                    <xdr:col>9</xdr:col>
                    <xdr:colOff>9525</xdr:colOff>
                    <xdr:row>526</xdr:row>
                    <xdr:rowOff>19050</xdr:rowOff>
                  </from>
                  <to>
                    <xdr:col>15</xdr:col>
                    <xdr:colOff>114300</xdr:colOff>
                    <xdr:row>527</xdr:row>
                    <xdr:rowOff>9525</xdr:rowOff>
                  </to>
                </anchor>
              </controlPr>
            </control>
          </mc:Choice>
        </mc:AlternateContent>
        <mc:AlternateContent xmlns:mc="http://schemas.openxmlformats.org/markup-compatibility/2006">
          <mc:Choice Requires="x14">
            <control shapeId="297942" r:id="rId655" name="オプション J111">
              <controlPr defaultSize="0" autoFill="0" autoLine="0" autoPict="0" macro="[0]!チェック894_Click">
                <anchor moveWithCells="1">
                  <from>
                    <xdr:col>9</xdr:col>
                    <xdr:colOff>9525</xdr:colOff>
                    <xdr:row>339</xdr:row>
                    <xdr:rowOff>295275</xdr:rowOff>
                  </from>
                  <to>
                    <xdr:col>14</xdr:col>
                    <xdr:colOff>95250</xdr:colOff>
                    <xdr:row>340</xdr:row>
                    <xdr:rowOff>228600</xdr:rowOff>
                  </to>
                </anchor>
              </controlPr>
            </control>
          </mc:Choice>
        </mc:AlternateContent>
        <mc:AlternateContent xmlns:mc="http://schemas.openxmlformats.org/markup-compatibility/2006">
          <mc:Choice Requires="x14">
            <control shapeId="297943" r:id="rId656" name="Option Button 983">
              <controlPr defaultSize="0" autoFill="0" autoLine="0" autoPict="0" macro="[0]!チェック894_Click">
                <anchor moveWithCells="1">
                  <from>
                    <xdr:col>9</xdr:col>
                    <xdr:colOff>9525</xdr:colOff>
                    <xdr:row>340</xdr:row>
                    <xdr:rowOff>228600</xdr:rowOff>
                  </from>
                  <to>
                    <xdr:col>14</xdr:col>
                    <xdr:colOff>95250</xdr:colOff>
                    <xdr:row>341</xdr:row>
                    <xdr:rowOff>228600</xdr:rowOff>
                  </to>
                </anchor>
              </controlPr>
            </control>
          </mc:Choice>
        </mc:AlternateContent>
        <mc:AlternateContent xmlns:mc="http://schemas.openxmlformats.org/markup-compatibility/2006">
          <mc:Choice Requires="x14">
            <control shapeId="297944" r:id="rId657" name="Option Button 984">
              <controlPr defaultSize="0" autoFill="0" autoLine="0" autoPict="0" macro="[0]!チェック894_Click">
                <anchor moveWithCells="1">
                  <from>
                    <xdr:col>9</xdr:col>
                    <xdr:colOff>9525</xdr:colOff>
                    <xdr:row>341</xdr:row>
                    <xdr:rowOff>209550</xdr:rowOff>
                  </from>
                  <to>
                    <xdr:col>14</xdr:col>
                    <xdr:colOff>95250</xdr:colOff>
                    <xdr:row>342</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63CD4-831F-4D56-A808-7792BA1DDA2E}">
  <sheetPr codeName="Sheet6"/>
  <dimension ref="A1:H35"/>
  <sheetViews>
    <sheetView zoomScaleNormal="100" workbookViewId="0">
      <selection activeCell="E28" sqref="E28"/>
    </sheetView>
  </sheetViews>
  <sheetFormatPr defaultRowHeight="13.5"/>
  <cols>
    <col min="2" max="2" width="31.25" customWidth="1"/>
    <col min="3" max="3" width="0.25" customWidth="1"/>
    <col min="5" max="5" width="19.125" customWidth="1"/>
    <col min="6" max="6" width="19.875" customWidth="1"/>
    <col min="7" max="7" width="12.25" customWidth="1"/>
  </cols>
  <sheetData>
    <row r="1" spans="1:6" ht="35.450000000000003" customHeight="1">
      <c r="A1" s="554"/>
      <c r="B1" s="205" t="s">
        <v>4506</v>
      </c>
    </row>
    <row r="2" spans="1:6">
      <c r="B2" s="193"/>
      <c r="C2" s="193"/>
      <c r="D2" s="193" t="s">
        <v>4507</v>
      </c>
      <c r="E2" s="193" t="s">
        <v>4508</v>
      </c>
      <c r="F2" s="193" t="s">
        <v>4509</v>
      </c>
    </row>
    <row r="3" spans="1:6">
      <c r="A3" s="2387"/>
      <c r="B3" s="281" t="s">
        <v>4510</v>
      </c>
      <c r="C3" s="193"/>
      <c r="D3" s="193">
        <f>IF('STEP２（第１、2表）'!U227="",0,'STEP２（第１、2表）'!U227)</f>
        <v>2.7039600000000004</v>
      </c>
      <c r="E3" s="756"/>
      <c r="F3" s="193">
        <f t="shared" ref="F3:F14" si="0">D3*8.64</f>
        <v>23.362214400000006</v>
      </c>
    </row>
    <row r="4" spans="1:6">
      <c r="A4" s="2387"/>
      <c r="B4" s="281" t="s">
        <v>4511</v>
      </c>
      <c r="C4" s="193"/>
      <c r="D4" s="193">
        <f>IF('STEP２（第１、2表）'!U229="",0,'STEP２（第１、2表）'!U229)</f>
        <v>3.5226316800000008</v>
      </c>
      <c r="E4" s="193">
        <f t="shared" ref="E4:E5" si="1">D4*8.64</f>
        <v>30.43553771520001</v>
      </c>
      <c r="F4" s="193">
        <f t="shared" si="0"/>
        <v>30.43553771520001</v>
      </c>
    </row>
    <row r="5" spans="1:6" ht="30.95" customHeight="1">
      <c r="B5" s="280" t="s">
        <v>4512</v>
      </c>
      <c r="C5" s="193"/>
      <c r="D5" s="193">
        <f>IF('STEP２（第１、2表）'!U231="",0,'STEP２（第１、2表）'!U231)</f>
        <v>0.70476000000000005</v>
      </c>
      <c r="E5" s="193">
        <f t="shared" si="1"/>
        <v>6.0891264000000005</v>
      </c>
      <c r="F5" s="193">
        <f t="shared" si="0"/>
        <v>6.0891264000000005</v>
      </c>
    </row>
    <row r="6" spans="1:6" ht="27">
      <c r="B6" s="280" t="s">
        <v>4513</v>
      </c>
      <c r="C6" s="193"/>
      <c r="D6" s="193">
        <f>IF('STEP２（第１、2表）'!U233="",0,'STEP２（第１、2表）'!U233)</f>
        <v>0.71676000000000006</v>
      </c>
      <c r="E6" s="193">
        <f>D6*8.64*1.2</f>
        <v>7.431367680000001</v>
      </c>
      <c r="F6" s="193">
        <f>D6*8.64*1.2</f>
        <v>7.431367680000001</v>
      </c>
    </row>
    <row r="7" spans="1:6" ht="27">
      <c r="B7" s="280" t="s">
        <v>4514</v>
      </c>
      <c r="C7" s="193"/>
      <c r="D7" s="193">
        <f>IF('STEP２（第１、2表）'!U235="",0,'STEP２（第１、2表）'!U235)</f>
        <v>0.72876000000000007</v>
      </c>
      <c r="E7" s="193">
        <f>D7*8.64*1.2</f>
        <v>7.5557836800000011</v>
      </c>
      <c r="F7" s="193">
        <f t="shared" si="0"/>
        <v>6.2964864000000009</v>
      </c>
    </row>
    <row r="8" spans="1:6">
      <c r="A8" s="2387"/>
      <c r="B8" s="282" t="s">
        <v>4515</v>
      </c>
      <c r="C8" s="193"/>
      <c r="D8" s="193">
        <f>IF('STEP２（第１、2表）'!U237="",0,'STEP２（第１、2表）'!U237)</f>
        <v>0.74076000000000009</v>
      </c>
      <c r="E8" s="756"/>
      <c r="F8" s="193">
        <f t="shared" si="0"/>
        <v>6.4001664000000016</v>
      </c>
    </row>
    <row r="9" spans="1:6">
      <c r="A9" s="2387"/>
      <c r="B9" s="282" t="s">
        <v>4511</v>
      </c>
      <c r="C9" s="193"/>
      <c r="D9" s="193">
        <f>'STEP２（第１、2表）'!U239</f>
        <v>0.7527600000000001</v>
      </c>
      <c r="E9" s="193">
        <f>(D9*8.64)-(D10*8.64)</f>
        <v>-0.10367999999999977</v>
      </c>
      <c r="F9" s="756"/>
    </row>
    <row r="10" spans="1:6">
      <c r="A10" s="2387"/>
      <c r="B10" s="282" t="s">
        <v>4516</v>
      </c>
      <c r="C10" s="193"/>
      <c r="D10" s="193">
        <f>IF('STEP２（第１、2表）'!U241="",0,'STEP２（第１、2表）'!U241)</f>
        <v>0.76476000000000011</v>
      </c>
      <c r="E10" s="193">
        <f>D10*8.64*1.2</f>
        <v>7.9290316800000014</v>
      </c>
      <c r="F10" s="756"/>
    </row>
    <row r="11" spans="1:6">
      <c r="A11" s="2387"/>
      <c r="B11" s="283" t="s">
        <v>4517</v>
      </c>
      <c r="C11" s="193"/>
      <c r="D11" s="193">
        <f>IF('STEP２（第１、2表）'!U243="",0,'STEP２（第１、2表）'!U243)</f>
        <v>0.77676000000000012</v>
      </c>
      <c r="E11" s="756"/>
      <c r="F11" s="193">
        <f t="shared" si="0"/>
        <v>6.7112064000000018</v>
      </c>
    </row>
    <row r="12" spans="1:6">
      <c r="A12" s="2387"/>
      <c r="B12" s="283" t="s">
        <v>4511</v>
      </c>
      <c r="C12" s="193"/>
      <c r="D12" s="193">
        <f>IF('STEP２（第１、2表）'!U245="",0,'STEP２（第１、2表）'!U245)</f>
        <v>0.78876000000000013</v>
      </c>
      <c r="E12" s="193">
        <f>(D12*8.64)-(D13*8.64)</f>
        <v>-0.10367999999999977</v>
      </c>
      <c r="F12" s="756"/>
    </row>
    <row r="13" spans="1:6">
      <c r="A13" s="2387"/>
      <c r="B13" s="283" t="s">
        <v>4516</v>
      </c>
      <c r="C13" s="193"/>
      <c r="D13" s="193">
        <f>IF('STEP２（第１、2表）'!U247="",0,'STEP２（第１、2表）'!U247)</f>
        <v>0.80076000000000014</v>
      </c>
      <c r="E13" s="193">
        <f>D13*8.64*1.2</f>
        <v>8.3022796800000016</v>
      </c>
      <c r="F13" s="756"/>
    </row>
    <row r="14" spans="1:6">
      <c r="A14" s="2387"/>
      <c r="B14" s="284" t="s">
        <v>4518</v>
      </c>
      <c r="C14" s="193"/>
      <c r="D14" s="193">
        <f>IF('STEP２（第１、2表）'!U249="",0,'STEP２（第１、2表）'!U249)</f>
        <v>0</v>
      </c>
      <c r="E14" s="756"/>
      <c r="F14" s="193">
        <f t="shared" si="0"/>
        <v>0</v>
      </c>
    </row>
    <row r="15" spans="1:6">
      <c r="A15" s="2387"/>
      <c r="B15" s="284" t="s">
        <v>4511</v>
      </c>
      <c r="C15" s="193"/>
      <c r="D15" s="193">
        <f>IF('STEP２（第１、2表）'!U251="",0,'STEP２（第１、2表）'!U251)</f>
        <v>0</v>
      </c>
      <c r="E15" s="193">
        <f>(D15*8.64)-(D16*8.64)</f>
        <v>0</v>
      </c>
      <c r="F15" s="755"/>
    </row>
    <row r="16" spans="1:6">
      <c r="A16" s="2387"/>
      <c r="B16" s="284" t="s">
        <v>4516</v>
      </c>
      <c r="C16" s="193"/>
      <c r="D16" s="193">
        <f>IF('STEP２（第１、2表）'!U253="",0,'STEP２（第１、2表）'!U253)</f>
        <v>0</v>
      </c>
      <c r="E16" s="193">
        <f t="shared" ref="E16:E22" si="2">D16*8.64*1.2</f>
        <v>0</v>
      </c>
      <c r="F16" s="755"/>
    </row>
    <row r="17" spans="2:8">
      <c r="B17" s="280" t="s">
        <v>4519</v>
      </c>
      <c r="C17" s="193"/>
      <c r="D17" s="193">
        <f>IF('STEP２（第１、2表）'!U255="",0,'STEP２（第１、2表）'!U255)</f>
        <v>0.81276000000000015</v>
      </c>
      <c r="E17" s="193">
        <f t="shared" si="2"/>
        <v>8.4266956800000017</v>
      </c>
      <c r="F17" s="193">
        <f t="shared" ref="F17:F22" si="3">D17*8.64*1.2</f>
        <v>8.4266956800000017</v>
      </c>
    </row>
    <row r="18" spans="2:8">
      <c r="B18" s="280" t="s">
        <v>4520</v>
      </c>
      <c r="C18" s="193"/>
      <c r="D18" s="193">
        <f>IF('STEP２（第１、2表）'!U259="",0,'STEP２（第１、2表）'!U259)</f>
        <v>0.83676000000000006</v>
      </c>
      <c r="E18" s="193">
        <f t="shared" si="2"/>
        <v>8.6755276800000001</v>
      </c>
      <c r="F18" s="193">
        <f t="shared" si="3"/>
        <v>8.6755276800000001</v>
      </c>
    </row>
    <row r="19" spans="2:8">
      <c r="B19" s="280" t="s">
        <v>4521</v>
      </c>
      <c r="C19" s="193"/>
      <c r="D19" s="193">
        <f>IF('STEP２（第１、2表）'!U263="",0,'STEP２（第１、2表）'!U263)</f>
        <v>0.86076000000000008</v>
      </c>
      <c r="E19" s="193">
        <f t="shared" si="2"/>
        <v>8.9243596800000002</v>
      </c>
      <c r="F19" s="193">
        <f t="shared" si="3"/>
        <v>8.9243596800000002</v>
      </c>
    </row>
    <row r="20" spans="2:8">
      <c r="B20" s="280" t="s">
        <v>4522</v>
      </c>
      <c r="C20" s="193"/>
      <c r="D20" s="193">
        <f>IF('STEP２（第１、2表）'!U267="",0,'STEP２（第１、2表）'!U267)</f>
        <v>0.8847600000000001</v>
      </c>
      <c r="E20" s="193">
        <f t="shared" si="2"/>
        <v>9.1731916800000022</v>
      </c>
      <c r="F20" s="193">
        <f t="shared" si="3"/>
        <v>9.1731916800000022</v>
      </c>
    </row>
    <row r="21" spans="2:8">
      <c r="B21" s="280" t="s">
        <v>4523</v>
      </c>
      <c r="C21" s="193"/>
      <c r="D21" s="193">
        <f>IF('STEP２（第１、2表）'!U271="",0,'STEP２（第１、2表）'!U271)</f>
        <v>0.90876000000000012</v>
      </c>
      <c r="E21" s="193">
        <f t="shared" si="2"/>
        <v>9.4220236800000023</v>
      </c>
      <c r="F21" s="193">
        <f t="shared" si="3"/>
        <v>9.4220236800000023</v>
      </c>
    </row>
    <row r="22" spans="2:8">
      <c r="B22" s="280" t="s">
        <v>4523</v>
      </c>
      <c r="C22" s="193"/>
      <c r="D22" s="193">
        <f>IF('STEP２（第１、2表）'!U275="",0,'STEP２（第１、2表）'!U275)</f>
        <v>0.93276000000000014</v>
      </c>
      <c r="E22" s="193">
        <f t="shared" si="2"/>
        <v>9.6708556800000007</v>
      </c>
      <c r="F22" s="193">
        <f t="shared" si="3"/>
        <v>9.6708556800000007</v>
      </c>
    </row>
    <row r="23" spans="2:8">
      <c r="B23" s="280" t="s">
        <v>4524</v>
      </c>
      <c r="C23" s="193"/>
      <c r="D23" s="193">
        <f>IF('STEP２（第１、2表）'!U279="",0,'STEP２（第１、2表）'!U279)</f>
        <v>0.95676000000000005</v>
      </c>
      <c r="E23" s="756"/>
      <c r="F23" s="193">
        <f t="shared" ref="F23:F26" si="4">D23*8.64</f>
        <v>8.266406400000001</v>
      </c>
    </row>
    <row r="24" spans="2:8">
      <c r="B24" s="280" t="s">
        <v>4525</v>
      </c>
      <c r="C24" s="193"/>
      <c r="D24" s="193">
        <f>IF('STEP２（第１、2表）'!U281="",0,'STEP２（第１、2表）'!U281)</f>
        <v>0.96876000000000007</v>
      </c>
      <c r="E24" s="193">
        <f>D24*8.64</f>
        <v>8.3700864000000017</v>
      </c>
      <c r="F24" s="193">
        <f t="shared" si="4"/>
        <v>8.3700864000000017</v>
      </c>
    </row>
    <row r="25" spans="2:8">
      <c r="B25" s="280" t="s">
        <v>4526</v>
      </c>
      <c r="C25" s="193"/>
      <c r="D25" s="193">
        <f>IF('STEP２（第１、2表）'!U283="",0,'STEP２（第１、2表）'!U283)</f>
        <v>0.98076000000000008</v>
      </c>
      <c r="E25" s="756"/>
      <c r="F25" s="193">
        <f t="shared" si="4"/>
        <v>8.4737664000000006</v>
      </c>
    </row>
    <row r="26" spans="2:8">
      <c r="B26" s="280" t="s">
        <v>4527</v>
      </c>
      <c r="C26" s="193"/>
      <c r="D26" s="193">
        <f>IF('STEP２（第１、2表）'!U285="",0,'STEP２（第１、2表）'!U285)</f>
        <v>0.99276000000000009</v>
      </c>
      <c r="E26" s="193">
        <f>D26*8.64</f>
        <v>8.5774464000000012</v>
      </c>
      <c r="F26" s="193">
        <f t="shared" si="4"/>
        <v>8.5774464000000012</v>
      </c>
    </row>
    <row r="28" spans="2:8">
      <c r="D28" t="s">
        <v>4528</v>
      </c>
      <c r="E28">
        <f>IF(SUM(E3:E26)=0,0,SUM(E3:E26))</f>
        <v>138.77595371520005</v>
      </c>
      <c r="F28">
        <f>IF(SUM(F3:F26)=0,0,SUM(F3:F26))</f>
        <v>174.70646507519999</v>
      </c>
    </row>
    <row r="29" spans="2:8">
      <c r="D29" s="1235" t="s">
        <v>4529</v>
      </c>
      <c r="E29" s="1235">
        <v>0</v>
      </c>
      <c r="F29" s="1235"/>
      <c r="G29" s="1235"/>
    </row>
    <row r="30" spans="2:8">
      <c r="D30" s="1235" t="s">
        <v>4530</v>
      </c>
      <c r="E30" s="1235"/>
      <c r="F30" s="1235">
        <f>IF('STEP２（第１、2表）'!AV189="",0,'STEP２（第１、2表）'!AV189)</f>
        <v>28500.375</v>
      </c>
      <c r="G30" s="1235"/>
    </row>
    <row r="31" spans="2:8">
      <c r="D31" s="1235" t="s">
        <v>4531</v>
      </c>
      <c r="E31" s="1235"/>
      <c r="F31" s="1235">
        <f>IF('STEP２（第１、2表）'!AV151="",0,'STEP２（第１、2表）'!AV151)</f>
        <v>25510.542500000003</v>
      </c>
      <c r="G31" s="1235">
        <f>IF(SUM(F30+F31)=0,0,SUM(F30+F31))</f>
        <v>54010.917500000003</v>
      </c>
    </row>
    <row r="32" spans="2:8">
      <c r="D32" s="1235"/>
      <c r="E32" s="1235"/>
      <c r="F32" s="1235"/>
      <c r="G32" s="1235"/>
      <c r="H32" s="925"/>
    </row>
    <row r="33" spans="4:7">
      <c r="D33" s="1235" t="s">
        <v>4532</v>
      </c>
      <c r="E33" s="1235"/>
      <c r="F33" s="1235">
        <f>IF(SUM(E28+E29)=0,0,E28+E29-F30)</f>
        <v>-28361.599046284799</v>
      </c>
      <c r="G33" s="1235"/>
    </row>
    <row r="34" spans="4:7">
      <c r="D34" s="1235" t="s">
        <v>4533</v>
      </c>
      <c r="E34" s="1235"/>
      <c r="F34" s="1235">
        <f>IF(F28=0,0,F28-G31)</f>
        <v>-53836.211034924803</v>
      </c>
      <c r="G34" s="1235"/>
    </row>
    <row r="35" spans="4:7">
      <c r="D35" t="s">
        <v>4534</v>
      </c>
      <c r="F35">
        <f>IF(F34= 0,"",E28/F28)</f>
        <v>0.79433782633897299</v>
      </c>
    </row>
  </sheetData>
  <mergeCells count="4">
    <mergeCell ref="A3:A4"/>
    <mergeCell ref="A8:A10"/>
    <mergeCell ref="A11:A13"/>
    <mergeCell ref="A14:A16"/>
  </mergeCells>
  <phoneticPr fontId="17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F6877-7331-4D6F-8356-CC4A53F9513C}">
  <sheetPr codeName="Sheet5"/>
  <dimension ref="A1:K1295"/>
  <sheetViews>
    <sheetView workbookViewId="0">
      <selection activeCell="H3" sqref="H3"/>
    </sheetView>
  </sheetViews>
  <sheetFormatPr defaultColWidth="9" defaultRowHeight="14.25"/>
  <cols>
    <col min="1" max="1" width="9.125" style="298" customWidth="1"/>
    <col min="2" max="2" width="53.625" style="519" customWidth="1"/>
    <col min="3" max="3" width="12" style="535" customWidth="1"/>
    <col min="4" max="4" width="15.625" style="463" customWidth="1"/>
    <col min="5" max="5" width="12" style="535" customWidth="1"/>
    <col min="6" max="6" width="11.625" style="542" customWidth="1"/>
    <col min="7" max="7" width="28.125" style="542" customWidth="1"/>
    <col min="8" max="16384" width="9" style="298"/>
  </cols>
  <sheetData>
    <row r="1" spans="1:8" s="297" customFormat="1" ht="28.5" customHeight="1">
      <c r="A1" s="2614" t="s">
        <v>4615</v>
      </c>
      <c r="B1" s="2614"/>
      <c r="C1" s="2614"/>
      <c r="D1" s="2614"/>
      <c r="E1" s="2614"/>
      <c r="F1" s="2614"/>
      <c r="G1" s="2614"/>
    </row>
    <row r="2" spans="1:8" ht="25.5" customHeight="1">
      <c r="A2" s="2615">
        <v>45282</v>
      </c>
      <c r="B2" s="2616"/>
      <c r="C2" s="2616"/>
      <c r="D2" s="2616"/>
      <c r="E2" s="2616"/>
      <c r="F2" s="2616"/>
      <c r="G2" s="2616"/>
    </row>
    <row r="3" spans="1:8" ht="99.75" customHeight="1">
      <c r="A3" s="2617" t="s">
        <v>4616</v>
      </c>
      <c r="B3" s="2617"/>
      <c r="C3" s="2617"/>
      <c r="D3" s="2617"/>
      <c r="E3" s="2617"/>
      <c r="F3" s="2617"/>
      <c r="G3" s="2617"/>
    </row>
    <row r="4" spans="1:8" ht="48" customHeight="1">
      <c r="A4" s="2617" t="s">
        <v>4617</v>
      </c>
      <c r="B4" s="2617"/>
      <c r="C4" s="2617"/>
      <c r="D4" s="2617"/>
      <c r="E4" s="2617"/>
      <c r="F4" s="2617"/>
      <c r="G4" s="2617"/>
    </row>
    <row r="5" spans="1:8">
      <c r="A5" s="299"/>
      <c r="B5" s="299"/>
      <c r="C5" s="299"/>
      <c r="D5" s="299"/>
      <c r="E5" s="299"/>
      <c r="F5" s="299"/>
      <c r="G5" s="300"/>
    </row>
    <row r="6" spans="1:8" s="301" customFormat="1" ht="13.5">
      <c r="A6" s="2618" t="s">
        <v>4618</v>
      </c>
      <c r="B6" s="2618"/>
      <c r="C6" s="2618"/>
      <c r="D6" s="2618"/>
      <c r="E6" s="2618"/>
      <c r="F6" s="2618"/>
      <c r="G6" s="2618"/>
    </row>
    <row r="7" spans="1:8" ht="14.1" customHeight="1">
      <c r="A7" s="2619" t="s">
        <v>4619</v>
      </c>
      <c r="B7" s="2619" t="s">
        <v>4620</v>
      </c>
      <c r="C7" s="302" t="s">
        <v>3273</v>
      </c>
      <c r="D7" s="2392" t="s">
        <v>4621</v>
      </c>
      <c r="E7" s="2392"/>
      <c r="F7" s="2394" t="s">
        <v>4622</v>
      </c>
      <c r="G7" s="2621" t="s">
        <v>4623</v>
      </c>
    </row>
    <row r="8" spans="1:8" ht="14.25" customHeight="1">
      <c r="A8" s="2619"/>
      <c r="B8" s="2619"/>
      <c r="C8" s="303" t="s">
        <v>4624</v>
      </c>
      <c r="D8" s="2398" t="s">
        <v>4624</v>
      </c>
      <c r="E8" s="2398"/>
      <c r="F8" s="2620"/>
      <c r="G8" s="2622"/>
    </row>
    <row r="9" spans="1:8" ht="15" customHeight="1">
      <c r="A9" s="304" t="s">
        <v>4625</v>
      </c>
      <c r="B9" s="305" t="s">
        <v>4626</v>
      </c>
      <c r="C9" s="306">
        <v>4.8299999999999998E-4</v>
      </c>
      <c r="D9" s="307"/>
      <c r="E9" s="308" t="s">
        <v>6225</v>
      </c>
      <c r="F9" s="309">
        <v>100</v>
      </c>
      <c r="G9" s="310"/>
      <c r="H9" s="750" t="s">
        <v>6226</v>
      </c>
    </row>
    <row r="10" spans="1:8" ht="15" customHeight="1">
      <c r="A10" s="311" t="s">
        <v>4628</v>
      </c>
      <c r="B10" s="312" t="s">
        <v>4629</v>
      </c>
      <c r="C10" s="313">
        <v>4.6299999999999998E-4</v>
      </c>
      <c r="D10" s="314"/>
      <c r="E10" s="315">
        <v>0</v>
      </c>
      <c r="F10" s="316">
        <v>100</v>
      </c>
      <c r="G10" s="317"/>
    </row>
    <row r="11" spans="1:8" ht="15" customHeight="1">
      <c r="A11" s="2400" t="s">
        <v>4630</v>
      </c>
      <c r="B11" s="2403" t="s">
        <v>4631</v>
      </c>
      <c r="C11" s="2406">
        <v>4.9200000000000003E-4</v>
      </c>
      <c r="D11" s="319" t="s">
        <v>4632</v>
      </c>
      <c r="E11" s="320">
        <v>0</v>
      </c>
      <c r="F11" s="2418" t="s">
        <v>4633</v>
      </c>
      <c r="G11" s="2444"/>
    </row>
    <row r="12" spans="1:8" ht="15" customHeight="1">
      <c r="A12" s="2400"/>
      <c r="B12" s="2598"/>
      <c r="C12" s="2406"/>
      <c r="D12" s="321" t="s">
        <v>4634</v>
      </c>
      <c r="E12" s="322">
        <v>4.37E-4</v>
      </c>
      <c r="F12" s="2418"/>
      <c r="G12" s="2444"/>
    </row>
    <row r="13" spans="1:8" ht="15" customHeight="1">
      <c r="A13" s="2400"/>
      <c r="B13" s="2567"/>
      <c r="C13" s="2406"/>
      <c r="D13" s="324" t="s">
        <v>4635</v>
      </c>
      <c r="E13" s="325">
        <v>4.9200000000000003E-4</v>
      </c>
      <c r="F13" s="2418"/>
      <c r="G13" s="2444"/>
    </row>
    <row r="14" spans="1:8" ht="15" customHeight="1">
      <c r="A14" s="2400" t="s">
        <v>4636</v>
      </c>
      <c r="B14" s="2438" t="s">
        <v>4637</v>
      </c>
      <c r="C14" s="2406">
        <v>3.5399999999999999E-4</v>
      </c>
      <c r="D14" s="326" t="s">
        <v>4638</v>
      </c>
      <c r="E14" s="320">
        <v>0</v>
      </c>
      <c r="F14" s="2418">
        <v>34.520000000000003</v>
      </c>
      <c r="G14" s="2444" t="s">
        <v>4639</v>
      </c>
    </row>
    <row r="15" spans="1:8" ht="15" customHeight="1">
      <c r="A15" s="2400"/>
      <c r="B15" s="2403"/>
      <c r="C15" s="2406"/>
      <c r="D15" s="327" t="s">
        <v>4640</v>
      </c>
      <c r="E15" s="322">
        <v>4.4099999999999999E-4</v>
      </c>
      <c r="F15" s="2418"/>
      <c r="G15" s="2444"/>
    </row>
    <row r="16" spans="1:8" ht="15" customHeight="1">
      <c r="A16" s="2400"/>
      <c r="B16" s="2403"/>
      <c r="C16" s="2406"/>
      <c r="D16" s="324" t="s">
        <v>4635</v>
      </c>
      <c r="E16" s="325">
        <v>4.86E-4</v>
      </c>
      <c r="F16" s="2418"/>
      <c r="G16" s="2444"/>
    </row>
    <row r="17" spans="1:11" ht="15" customHeight="1">
      <c r="A17" s="311" t="s">
        <v>4641</v>
      </c>
      <c r="B17" s="328" t="s">
        <v>4642</v>
      </c>
      <c r="C17" s="313">
        <v>2.5700000000000001E-4</v>
      </c>
      <c r="D17" s="314"/>
      <c r="E17" s="315">
        <v>3.7199999999999999E-4</v>
      </c>
      <c r="F17" s="316">
        <v>100</v>
      </c>
      <c r="G17" s="317"/>
    </row>
    <row r="18" spans="1:11">
      <c r="A18" s="311" t="s">
        <v>4643</v>
      </c>
      <c r="B18" s="312" t="s">
        <v>4644</v>
      </c>
      <c r="C18" s="306">
        <v>4.8099999999999998E-4</v>
      </c>
      <c r="D18" s="314"/>
      <c r="E18" s="315">
        <v>4.26E-4</v>
      </c>
      <c r="F18" s="316" t="s">
        <v>4633</v>
      </c>
      <c r="G18" s="317"/>
    </row>
    <row r="19" spans="1:11" ht="15" customHeight="1">
      <c r="A19" s="2400" t="s">
        <v>4645</v>
      </c>
      <c r="B19" s="2403" t="s">
        <v>4646</v>
      </c>
      <c r="C19" s="2587">
        <v>4.0499999999999998E-4</v>
      </c>
      <c r="D19" s="330" t="s">
        <v>4638</v>
      </c>
      <c r="E19" s="320">
        <v>0</v>
      </c>
      <c r="F19" s="2500">
        <v>92.19</v>
      </c>
      <c r="G19" s="2444" t="s">
        <v>4639</v>
      </c>
    </row>
    <row r="20" spans="1:11" ht="15" customHeight="1">
      <c r="A20" s="2400"/>
      <c r="B20" s="2403"/>
      <c r="C20" s="2587"/>
      <c r="D20" s="331" t="s">
        <v>4647</v>
      </c>
      <c r="E20" s="322">
        <v>0</v>
      </c>
      <c r="F20" s="2500"/>
      <c r="G20" s="2444"/>
    </row>
    <row r="21" spans="1:11" ht="15" customHeight="1">
      <c r="A21" s="2400"/>
      <c r="B21" s="2403"/>
      <c r="C21" s="2587"/>
      <c r="D21" s="331" t="s">
        <v>4648</v>
      </c>
      <c r="E21" s="322">
        <v>2.0000000000000001E-4</v>
      </c>
      <c r="F21" s="2500"/>
      <c r="G21" s="2444"/>
    </row>
    <row r="22" spans="1:11" ht="15" customHeight="1">
      <c r="A22" s="2400"/>
      <c r="B22" s="2403"/>
      <c r="C22" s="2587"/>
      <c r="D22" s="331" t="s">
        <v>4649</v>
      </c>
      <c r="E22" s="322">
        <v>2.2000000000000001E-4</v>
      </c>
      <c r="F22" s="2500"/>
      <c r="G22" s="2444"/>
    </row>
    <row r="23" spans="1:11" ht="15" customHeight="1">
      <c r="A23" s="2400"/>
      <c r="B23" s="2403"/>
      <c r="C23" s="2587"/>
      <c r="D23" s="331" t="s">
        <v>4650</v>
      </c>
      <c r="E23" s="322">
        <v>2.9999999999999997E-4</v>
      </c>
      <c r="F23" s="2500"/>
      <c r="G23" s="2444"/>
    </row>
    <row r="24" spans="1:11" ht="15" customHeight="1">
      <c r="A24" s="2400"/>
      <c r="B24" s="2403"/>
      <c r="C24" s="2587"/>
      <c r="D24" s="331" t="s">
        <v>4651</v>
      </c>
      <c r="E24" s="322">
        <v>3.4899999999999997E-4</v>
      </c>
      <c r="F24" s="2500"/>
      <c r="G24" s="2444"/>
    </row>
    <row r="25" spans="1:11" ht="15" customHeight="1">
      <c r="A25" s="2400"/>
      <c r="B25" s="2403"/>
      <c r="C25" s="2587"/>
      <c r="D25" s="331" t="s">
        <v>4652</v>
      </c>
      <c r="E25" s="322">
        <v>3.6999999999999999E-4</v>
      </c>
      <c r="F25" s="2500"/>
      <c r="G25" s="2444"/>
    </row>
    <row r="26" spans="1:11" ht="15" customHeight="1">
      <c r="A26" s="2400"/>
      <c r="B26" s="2403"/>
      <c r="C26" s="2587"/>
      <c r="D26" s="332" t="s">
        <v>4653</v>
      </c>
      <c r="E26" s="322">
        <v>4.0000000000000002E-4</v>
      </c>
      <c r="F26" s="2500"/>
      <c r="G26" s="2444"/>
    </row>
    <row r="27" spans="1:11" ht="15" customHeight="1">
      <c r="A27" s="2400"/>
      <c r="B27" s="2403"/>
      <c r="C27" s="2587"/>
      <c r="D27" s="332" t="s">
        <v>4654</v>
      </c>
      <c r="E27" s="322">
        <v>3.6699999999999998E-4</v>
      </c>
      <c r="F27" s="2500"/>
      <c r="G27" s="2444"/>
    </row>
    <row r="28" spans="1:11" ht="15" customHeight="1">
      <c r="A28" s="2400"/>
      <c r="B28" s="2403"/>
      <c r="C28" s="2587"/>
      <c r="D28" s="333" t="s">
        <v>4655</v>
      </c>
      <c r="E28" s="325">
        <v>3.6200000000000002E-4</v>
      </c>
      <c r="F28" s="2500"/>
      <c r="G28" s="2444"/>
    </row>
    <row r="29" spans="1:11" ht="15" customHeight="1">
      <c r="A29" s="2400" t="s">
        <v>4656</v>
      </c>
      <c r="B29" s="2623" t="s">
        <v>4657</v>
      </c>
      <c r="C29" s="2432">
        <v>4.08E-4</v>
      </c>
      <c r="D29" s="326" t="s">
        <v>4658</v>
      </c>
      <c r="E29" s="320">
        <v>0</v>
      </c>
      <c r="F29" s="2418">
        <v>100</v>
      </c>
      <c r="G29" s="2444"/>
    </row>
    <row r="30" spans="1:11" ht="15" customHeight="1">
      <c r="A30" s="2400"/>
      <c r="B30" s="2403"/>
      <c r="C30" s="2432"/>
      <c r="D30" s="307" t="s">
        <v>4659</v>
      </c>
      <c r="E30" s="322">
        <v>4.1800000000000002E-4</v>
      </c>
      <c r="F30" s="2418"/>
      <c r="G30" s="2444"/>
    </row>
    <row r="31" spans="1:11" ht="15" customHeight="1">
      <c r="A31" s="2400"/>
      <c r="B31" s="2403"/>
      <c r="C31" s="2432"/>
      <c r="D31" s="324" t="s">
        <v>4655</v>
      </c>
      <c r="E31" s="325">
        <v>4.28E-4</v>
      </c>
      <c r="F31" s="2418"/>
      <c r="G31" s="2444"/>
    </row>
    <row r="32" spans="1:11" ht="15" customHeight="1">
      <c r="A32" s="2400" t="s">
        <v>4660</v>
      </c>
      <c r="B32" s="2403" t="s">
        <v>4661</v>
      </c>
      <c r="C32" s="2406">
        <v>3.0200000000000002E-4</v>
      </c>
      <c r="D32" s="326" t="s">
        <v>4638</v>
      </c>
      <c r="E32" s="320">
        <v>0</v>
      </c>
      <c r="F32" s="2418">
        <v>96.9</v>
      </c>
      <c r="G32" s="2444" t="s">
        <v>4639</v>
      </c>
      <c r="K32" s="298" t="s">
        <v>6227</v>
      </c>
    </row>
    <row r="33" spans="1:7" ht="15" customHeight="1">
      <c r="A33" s="2400"/>
      <c r="B33" s="2403"/>
      <c r="C33" s="2406"/>
      <c r="D33" s="321" t="s">
        <v>4647</v>
      </c>
      <c r="E33" s="322">
        <v>2.0000000000000001E-4</v>
      </c>
      <c r="F33" s="2418"/>
      <c r="G33" s="2444"/>
    </row>
    <row r="34" spans="1:7" ht="15" customHeight="1">
      <c r="A34" s="2400"/>
      <c r="B34" s="2403"/>
      <c r="C34" s="2406"/>
      <c r="D34" s="321" t="s">
        <v>4662</v>
      </c>
      <c r="E34" s="322">
        <v>4.7600000000000002E-4</v>
      </c>
      <c r="F34" s="2418"/>
      <c r="G34" s="2444"/>
    </row>
    <row r="35" spans="1:7" ht="15" customHeight="1">
      <c r="A35" s="2423"/>
      <c r="B35" s="2424"/>
      <c r="C35" s="2425"/>
      <c r="D35" s="335" t="s">
        <v>4655</v>
      </c>
      <c r="E35" s="336">
        <v>5.1599999999999997E-4</v>
      </c>
      <c r="F35" s="2426"/>
      <c r="G35" s="2455"/>
    </row>
    <row r="36" spans="1:7" ht="15" customHeight="1">
      <c r="A36" s="2597" t="s">
        <v>4663</v>
      </c>
      <c r="B36" s="2609" t="s">
        <v>4664</v>
      </c>
      <c r="C36" s="2599">
        <v>5.0000000000000001E-4</v>
      </c>
      <c r="D36" s="337" t="s">
        <v>4638</v>
      </c>
      <c r="E36" s="338">
        <v>0</v>
      </c>
      <c r="F36" s="2602">
        <v>100</v>
      </c>
      <c r="G36" s="2601"/>
    </row>
    <row r="37" spans="1:7" ht="15" customHeight="1">
      <c r="A37" s="2400"/>
      <c r="B37" s="2416"/>
      <c r="C37" s="2406"/>
      <c r="D37" s="321" t="s">
        <v>4634</v>
      </c>
      <c r="E37" s="339">
        <v>4.3100000000000001E-4</v>
      </c>
      <c r="F37" s="2409"/>
      <c r="G37" s="2463"/>
    </row>
    <row r="38" spans="1:7" ht="15" customHeight="1">
      <c r="A38" s="2400"/>
      <c r="B38" s="2416"/>
      <c r="C38" s="2406"/>
      <c r="D38" s="324" t="s">
        <v>4655</v>
      </c>
      <c r="E38" s="308">
        <v>5.0600000000000005E-4</v>
      </c>
      <c r="F38" s="2409"/>
      <c r="G38" s="2463"/>
    </row>
    <row r="39" spans="1:7" ht="15" customHeight="1">
      <c r="A39" s="2400" t="s">
        <v>4665</v>
      </c>
      <c r="B39" s="2416" t="s">
        <v>4666</v>
      </c>
      <c r="C39" s="2406">
        <v>2.5799999999999998E-4</v>
      </c>
      <c r="D39" s="326" t="s">
        <v>4638</v>
      </c>
      <c r="E39" s="320">
        <v>0</v>
      </c>
      <c r="F39" s="2418">
        <v>99.69</v>
      </c>
      <c r="G39" s="2444" t="s">
        <v>4639</v>
      </c>
    </row>
    <row r="40" spans="1:7" ht="15" customHeight="1">
      <c r="A40" s="2400"/>
      <c r="B40" s="2403"/>
      <c r="C40" s="2406"/>
      <c r="D40" s="321" t="s">
        <v>4634</v>
      </c>
      <c r="E40" s="322">
        <v>5.0299999999999997E-4</v>
      </c>
      <c r="F40" s="2418"/>
      <c r="G40" s="2444"/>
    </row>
    <row r="41" spans="1:7" ht="15" customHeight="1">
      <c r="A41" s="2400"/>
      <c r="B41" s="2403"/>
      <c r="C41" s="2406"/>
      <c r="D41" s="324" t="s">
        <v>4635</v>
      </c>
      <c r="E41" s="325">
        <v>5.3399999999999997E-4</v>
      </c>
      <c r="F41" s="2418"/>
      <c r="G41" s="2444"/>
    </row>
    <row r="42" spans="1:7" ht="15" customHeight="1">
      <c r="A42" s="2400" t="s">
        <v>4667</v>
      </c>
      <c r="B42" s="2610" t="s">
        <v>4668</v>
      </c>
      <c r="C42" s="2406">
        <v>3.6000000000000002E-4</v>
      </c>
      <c r="D42" s="326" t="s">
        <v>4638</v>
      </c>
      <c r="E42" s="320">
        <v>0</v>
      </c>
      <c r="F42" s="2418">
        <v>55.47</v>
      </c>
      <c r="G42" s="2444" t="s">
        <v>4669</v>
      </c>
    </row>
    <row r="43" spans="1:7" ht="15" customHeight="1">
      <c r="A43" s="2597"/>
      <c r="B43" s="2611"/>
      <c r="C43" s="2599"/>
      <c r="D43" s="321" t="s">
        <v>4670</v>
      </c>
      <c r="E43" s="322">
        <v>4.1399999999999998E-4</v>
      </c>
      <c r="F43" s="2602"/>
      <c r="G43" s="2601"/>
    </row>
    <row r="44" spans="1:7" ht="15" customHeight="1">
      <c r="A44" s="2566"/>
      <c r="B44" s="2612"/>
      <c r="C44" s="2568"/>
      <c r="D44" s="324" t="s">
        <v>4655</v>
      </c>
      <c r="E44" s="325">
        <v>4.4700000000000002E-4</v>
      </c>
      <c r="F44" s="2613"/>
      <c r="G44" s="2570"/>
    </row>
    <row r="45" spans="1:7" ht="15" customHeight="1">
      <c r="A45" s="2400" t="s">
        <v>4671</v>
      </c>
      <c r="B45" s="2403" t="s">
        <v>4672</v>
      </c>
      <c r="C45" s="2406">
        <v>3.5199999999999999E-4</v>
      </c>
      <c r="D45" s="326" t="s">
        <v>4638</v>
      </c>
      <c r="E45" s="320">
        <v>0</v>
      </c>
      <c r="F45" s="2500">
        <v>85.64</v>
      </c>
      <c r="G45" s="2444" t="s">
        <v>4669</v>
      </c>
    </row>
    <row r="46" spans="1:7" ht="15" customHeight="1">
      <c r="A46" s="2400"/>
      <c r="B46" s="2403"/>
      <c r="C46" s="2406"/>
      <c r="D46" s="321" t="s">
        <v>4647</v>
      </c>
      <c r="E46" s="322">
        <v>2.0000000000000001E-4</v>
      </c>
      <c r="F46" s="2500"/>
      <c r="G46" s="2444"/>
    </row>
    <row r="47" spans="1:7" ht="15" customHeight="1">
      <c r="A47" s="2400"/>
      <c r="B47" s="2403"/>
      <c r="C47" s="2406"/>
      <c r="D47" s="321" t="s">
        <v>4648</v>
      </c>
      <c r="E47" s="322">
        <v>0</v>
      </c>
      <c r="F47" s="2500"/>
      <c r="G47" s="2444"/>
    </row>
    <row r="48" spans="1:7" ht="15" customHeight="1">
      <c r="A48" s="2400"/>
      <c r="B48" s="2403"/>
      <c r="C48" s="2406"/>
      <c r="D48" s="321" t="s">
        <v>4649</v>
      </c>
      <c r="E48" s="322">
        <v>0</v>
      </c>
      <c r="F48" s="2500"/>
      <c r="G48" s="2444"/>
    </row>
    <row r="49" spans="1:7" ht="15" customHeight="1">
      <c r="A49" s="2400"/>
      <c r="B49" s="2403"/>
      <c r="C49" s="2406"/>
      <c r="D49" s="321" t="s">
        <v>4650</v>
      </c>
      <c r="E49" s="322">
        <v>2.4800000000000001E-4</v>
      </c>
      <c r="F49" s="2500"/>
      <c r="G49" s="2444"/>
    </row>
    <row r="50" spans="1:7" ht="15" customHeight="1">
      <c r="A50" s="2400"/>
      <c r="B50" s="2403"/>
      <c r="C50" s="2406"/>
      <c r="D50" s="321" t="s">
        <v>4651</v>
      </c>
      <c r="E50" s="322">
        <v>0</v>
      </c>
      <c r="F50" s="2500"/>
      <c r="G50" s="2444"/>
    </row>
    <row r="51" spans="1:7" ht="15" customHeight="1">
      <c r="A51" s="2400"/>
      <c r="B51" s="2403"/>
      <c r="C51" s="2406"/>
      <c r="D51" s="321" t="s">
        <v>4652</v>
      </c>
      <c r="E51" s="322">
        <v>0</v>
      </c>
      <c r="F51" s="2500"/>
      <c r="G51" s="2444"/>
    </row>
    <row r="52" spans="1:7" ht="15" customHeight="1">
      <c r="A52" s="2400"/>
      <c r="B52" s="2403"/>
      <c r="C52" s="2406"/>
      <c r="D52" s="321" t="s">
        <v>4673</v>
      </c>
      <c r="E52" s="322">
        <v>0</v>
      </c>
      <c r="F52" s="2500"/>
      <c r="G52" s="2444"/>
    </row>
    <row r="53" spans="1:7" ht="15" customHeight="1">
      <c r="A53" s="2400"/>
      <c r="B53" s="2403"/>
      <c r="C53" s="2406"/>
      <c r="D53" s="327" t="s">
        <v>4674</v>
      </c>
      <c r="E53" s="322">
        <v>2.4800000000000001E-4</v>
      </c>
      <c r="F53" s="2500"/>
      <c r="G53" s="2444"/>
    </row>
    <row r="54" spans="1:7" ht="15" customHeight="1">
      <c r="A54" s="2400"/>
      <c r="B54" s="2403"/>
      <c r="C54" s="2406"/>
      <c r="D54" s="327" t="s">
        <v>4675</v>
      </c>
      <c r="E54" s="322">
        <v>1.6100000000000001E-4</v>
      </c>
      <c r="F54" s="2500"/>
      <c r="G54" s="2444"/>
    </row>
    <row r="55" spans="1:7" ht="15" customHeight="1">
      <c r="A55" s="2400"/>
      <c r="B55" s="2403"/>
      <c r="C55" s="2406"/>
      <c r="D55" s="327" t="s">
        <v>4676</v>
      </c>
      <c r="E55" s="322">
        <v>3.8900000000000002E-4</v>
      </c>
      <c r="F55" s="2500"/>
      <c r="G55" s="2444"/>
    </row>
    <row r="56" spans="1:7" ht="15" customHeight="1">
      <c r="A56" s="2400"/>
      <c r="B56" s="2403"/>
      <c r="C56" s="2406"/>
      <c r="D56" s="324" t="s">
        <v>4655</v>
      </c>
      <c r="E56" s="325">
        <v>3.9500000000000001E-4</v>
      </c>
      <c r="F56" s="2500"/>
      <c r="G56" s="2444"/>
    </row>
    <row r="57" spans="1:7" ht="15" customHeight="1">
      <c r="A57" s="343" t="s">
        <v>4677</v>
      </c>
      <c r="B57" s="344" t="s">
        <v>4678</v>
      </c>
      <c r="C57" s="345">
        <v>4.64E-4</v>
      </c>
      <c r="D57" s="346"/>
      <c r="E57" s="315">
        <v>5.0000000000000001E-4</v>
      </c>
      <c r="F57" s="316">
        <v>100</v>
      </c>
      <c r="G57" s="317"/>
    </row>
    <row r="58" spans="1:7" ht="15" customHeight="1">
      <c r="A58" s="2400" t="s">
        <v>4679</v>
      </c>
      <c r="B58" s="2416" t="s">
        <v>4680</v>
      </c>
      <c r="C58" s="2492">
        <v>3.6200000000000002E-4</v>
      </c>
      <c r="D58" s="347" t="s">
        <v>4681</v>
      </c>
      <c r="E58" s="348">
        <v>0</v>
      </c>
      <c r="F58" s="2418">
        <v>100</v>
      </c>
      <c r="G58" s="2444"/>
    </row>
    <row r="59" spans="1:7" ht="15" customHeight="1">
      <c r="A59" s="2597"/>
      <c r="B59" s="2598"/>
      <c r="C59" s="2608"/>
      <c r="D59" s="349" t="s">
        <v>4682</v>
      </c>
      <c r="E59" s="350">
        <v>4.2299999999999998E-4</v>
      </c>
      <c r="F59" s="2418"/>
      <c r="G59" s="2444"/>
    </row>
    <row r="60" spans="1:7" ht="15" customHeight="1">
      <c r="A60" s="2597"/>
      <c r="B60" s="2598"/>
      <c r="C60" s="2608"/>
      <c r="D60" s="351" t="s">
        <v>4683</v>
      </c>
      <c r="E60" s="352">
        <v>4.0299999999999998E-4</v>
      </c>
      <c r="F60" s="2418"/>
      <c r="G60" s="2444"/>
    </row>
    <row r="61" spans="1:7" ht="15" customHeight="1">
      <c r="A61" s="2400" t="s">
        <v>4684</v>
      </c>
      <c r="B61" s="2403" t="s">
        <v>4685</v>
      </c>
      <c r="C61" s="2406">
        <v>4.1599999999999997E-4</v>
      </c>
      <c r="D61" s="326" t="s">
        <v>4638</v>
      </c>
      <c r="E61" s="320">
        <v>0</v>
      </c>
      <c r="F61" s="2418">
        <v>100</v>
      </c>
      <c r="G61" s="2444"/>
    </row>
    <row r="62" spans="1:7" ht="15" customHeight="1">
      <c r="A62" s="2400"/>
      <c r="B62" s="2403"/>
      <c r="C62" s="2406"/>
      <c r="D62" s="307" t="s">
        <v>4670</v>
      </c>
      <c r="E62" s="322">
        <v>4.6500000000000003E-4</v>
      </c>
      <c r="F62" s="2418"/>
      <c r="G62" s="2444"/>
    </row>
    <row r="63" spans="1:7" ht="15" customHeight="1">
      <c r="A63" s="2423"/>
      <c r="B63" s="2424"/>
      <c r="C63" s="2425"/>
      <c r="D63" s="335" t="s">
        <v>4655</v>
      </c>
      <c r="E63" s="336">
        <v>4.84E-4</v>
      </c>
      <c r="F63" s="2426"/>
      <c r="G63" s="2455"/>
    </row>
    <row r="64" spans="1:7" ht="15" customHeight="1">
      <c r="A64" s="2603" t="s">
        <v>4686</v>
      </c>
      <c r="B64" s="2431" t="s">
        <v>4687</v>
      </c>
      <c r="C64" s="2432">
        <v>5.3600000000000002E-4</v>
      </c>
      <c r="D64" s="353" t="s">
        <v>4638</v>
      </c>
      <c r="E64" s="354">
        <v>0</v>
      </c>
      <c r="F64" s="2409">
        <v>83.29</v>
      </c>
      <c r="G64" s="2463" t="s">
        <v>4639</v>
      </c>
    </row>
    <row r="65" spans="1:7" ht="15" customHeight="1">
      <c r="A65" s="2400"/>
      <c r="B65" s="2403"/>
      <c r="C65" s="2406"/>
      <c r="D65" s="307" t="s">
        <v>4670</v>
      </c>
      <c r="E65" s="322">
        <v>4.9799999999999996E-4</v>
      </c>
      <c r="F65" s="2418"/>
      <c r="G65" s="2444"/>
    </row>
    <row r="66" spans="1:7" ht="15" customHeight="1">
      <c r="A66" s="2445"/>
      <c r="B66" s="2446"/>
      <c r="C66" s="2447"/>
      <c r="D66" s="324" t="s">
        <v>4635</v>
      </c>
      <c r="E66" s="325">
        <v>5.0600000000000005E-4</v>
      </c>
      <c r="F66" s="2448"/>
      <c r="G66" s="2449"/>
    </row>
    <row r="67" spans="1:7" ht="15" customHeight="1">
      <c r="A67" s="2400" t="s">
        <v>4688</v>
      </c>
      <c r="B67" s="2403" t="s">
        <v>4689</v>
      </c>
      <c r="C67" s="2406">
        <v>1.64E-4</v>
      </c>
      <c r="D67" s="326" t="s">
        <v>4638</v>
      </c>
      <c r="E67" s="320">
        <v>0</v>
      </c>
      <c r="F67" s="2500">
        <v>99.43</v>
      </c>
      <c r="G67" s="2444" t="s">
        <v>4639</v>
      </c>
    </row>
    <row r="68" spans="1:7" ht="15" customHeight="1">
      <c r="A68" s="2400"/>
      <c r="B68" s="2403"/>
      <c r="C68" s="2406"/>
      <c r="D68" s="321" t="s">
        <v>4647</v>
      </c>
      <c r="E68" s="322">
        <v>2.1699999999999999E-4</v>
      </c>
      <c r="F68" s="2500"/>
      <c r="G68" s="2444"/>
    </row>
    <row r="69" spans="1:7" ht="15" customHeight="1">
      <c r="A69" s="2400"/>
      <c r="B69" s="2403"/>
      <c r="C69" s="2406"/>
      <c r="D69" s="321" t="s">
        <v>4648</v>
      </c>
      <c r="E69" s="322">
        <v>2.8200000000000002E-4</v>
      </c>
      <c r="F69" s="2500"/>
      <c r="G69" s="2444"/>
    </row>
    <row r="70" spans="1:7" ht="15" customHeight="1">
      <c r="A70" s="2400"/>
      <c r="B70" s="2403"/>
      <c r="C70" s="2406"/>
      <c r="D70" s="321" t="s">
        <v>4649</v>
      </c>
      <c r="E70" s="322">
        <v>3.0400000000000002E-4</v>
      </c>
      <c r="F70" s="2500"/>
      <c r="G70" s="2444"/>
    </row>
    <row r="71" spans="1:7" ht="15" customHeight="1">
      <c r="A71" s="2400"/>
      <c r="B71" s="2403"/>
      <c r="C71" s="2406"/>
      <c r="D71" s="327" t="s">
        <v>4690</v>
      </c>
      <c r="E71" s="322">
        <v>5.62E-4</v>
      </c>
      <c r="F71" s="2500"/>
      <c r="G71" s="2444"/>
    </row>
    <row r="72" spans="1:7" ht="15" customHeight="1">
      <c r="A72" s="2400"/>
      <c r="B72" s="2403"/>
      <c r="C72" s="2406"/>
      <c r="D72" s="324" t="s">
        <v>4655</v>
      </c>
      <c r="E72" s="325">
        <v>4.8200000000000001E-4</v>
      </c>
      <c r="F72" s="2500"/>
      <c r="G72" s="2444"/>
    </row>
    <row r="73" spans="1:7" ht="15" customHeight="1">
      <c r="A73" s="2400" t="s">
        <v>4691</v>
      </c>
      <c r="B73" s="2403" t="s">
        <v>4692</v>
      </c>
      <c r="C73" s="2406">
        <v>2.1100000000000001E-4</v>
      </c>
      <c r="D73" s="326" t="s">
        <v>4638</v>
      </c>
      <c r="E73" s="320">
        <v>4.3999999999999999E-5</v>
      </c>
      <c r="F73" s="2418">
        <v>100</v>
      </c>
      <c r="G73" s="2444"/>
    </row>
    <row r="74" spans="1:7" ht="15" customHeight="1">
      <c r="A74" s="2400"/>
      <c r="B74" s="2403"/>
      <c r="C74" s="2406"/>
      <c r="D74" s="321" t="s">
        <v>4634</v>
      </c>
      <c r="E74" s="322">
        <v>2.1000000000000001E-4</v>
      </c>
      <c r="F74" s="2418"/>
      <c r="G74" s="2444"/>
    </row>
    <row r="75" spans="1:7" ht="15" customHeight="1">
      <c r="A75" s="2400"/>
      <c r="B75" s="2403"/>
      <c r="C75" s="2406"/>
      <c r="D75" s="324" t="s">
        <v>4635</v>
      </c>
      <c r="E75" s="325">
        <v>6.02E-4</v>
      </c>
      <c r="F75" s="2418"/>
      <c r="G75" s="2444"/>
    </row>
    <row r="76" spans="1:7" ht="15" customHeight="1">
      <c r="A76" s="2400" t="s">
        <v>4693</v>
      </c>
      <c r="B76" s="2403" t="s">
        <v>4694</v>
      </c>
      <c r="C76" s="2406">
        <v>4.4900000000000002E-4</v>
      </c>
      <c r="D76" s="326" t="s">
        <v>4638</v>
      </c>
      <c r="E76" s="320">
        <v>2.3900000000000001E-4</v>
      </c>
      <c r="F76" s="2418">
        <v>100</v>
      </c>
      <c r="G76" s="2444"/>
    </row>
    <row r="77" spans="1:7" ht="15" customHeight="1">
      <c r="A77" s="2400"/>
      <c r="B77" s="2403"/>
      <c r="C77" s="2406"/>
      <c r="D77" s="321" t="s">
        <v>4647</v>
      </c>
      <c r="E77" s="322">
        <v>0</v>
      </c>
      <c r="F77" s="2418"/>
      <c r="G77" s="2444"/>
    </row>
    <row r="78" spans="1:7" ht="15" customHeight="1">
      <c r="A78" s="2400"/>
      <c r="B78" s="2403"/>
      <c r="C78" s="2406"/>
      <c r="D78" s="327" t="s">
        <v>4695</v>
      </c>
      <c r="E78" s="322">
        <v>3.9100000000000002E-4</v>
      </c>
      <c r="F78" s="2418"/>
      <c r="G78" s="2444"/>
    </row>
    <row r="79" spans="1:7" ht="15" customHeight="1">
      <c r="A79" s="2400"/>
      <c r="B79" s="2403"/>
      <c r="C79" s="2406"/>
      <c r="D79" s="327" t="s">
        <v>4696</v>
      </c>
      <c r="E79" s="322">
        <v>4.84E-4</v>
      </c>
      <c r="F79" s="2418"/>
      <c r="G79" s="2444"/>
    </row>
    <row r="80" spans="1:7" ht="15" customHeight="1">
      <c r="A80" s="2400"/>
      <c r="B80" s="2403"/>
      <c r="C80" s="2406"/>
      <c r="D80" s="324" t="s">
        <v>4635</v>
      </c>
      <c r="E80" s="325">
        <v>3.3700000000000001E-4</v>
      </c>
      <c r="F80" s="2418"/>
      <c r="G80" s="2444"/>
    </row>
    <row r="81" spans="1:7" ht="15" customHeight="1">
      <c r="A81" s="2400" t="s">
        <v>4697</v>
      </c>
      <c r="B81" s="2438" t="s">
        <v>4698</v>
      </c>
      <c r="C81" s="2406">
        <v>1.8000000000000001E-4</v>
      </c>
      <c r="D81" s="319" t="s">
        <v>6210</v>
      </c>
      <c r="E81" s="320">
        <v>0</v>
      </c>
      <c r="F81" s="2500">
        <v>100</v>
      </c>
      <c r="G81" s="2444"/>
    </row>
    <row r="82" spans="1:7" ht="15" customHeight="1">
      <c r="A82" s="2400"/>
      <c r="B82" s="2403"/>
      <c r="C82" s="2599"/>
      <c r="D82" s="321" t="s">
        <v>4647</v>
      </c>
      <c r="E82" s="322">
        <v>0</v>
      </c>
      <c r="F82" s="2500"/>
      <c r="G82" s="2444"/>
    </row>
    <row r="83" spans="1:7" ht="15" customHeight="1">
      <c r="A83" s="2400"/>
      <c r="B83" s="2403"/>
      <c r="C83" s="2599"/>
      <c r="D83" s="321" t="s">
        <v>4648</v>
      </c>
      <c r="E83" s="322">
        <v>2.5900000000000001E-4</v>
      </c>
      <c r="F83" s="2500"/>
      <c r="G83" s="2444"/>
    </row>
    <row r="84" spans="1:7" ht="15" customHeight="1">
      <c r="A84" s="2400"/>
      <c r="B84" s="2403"/>
      <c r="C84" s="2599"/>
      <c r="D84" s="321" t="s">
        <v>4649</v>
      </c>
      <c r="E84" s="322">
        <v>2.5999999999999998E-4</v>
      </c>
      <c r="F84" s="2500"/>
      <c r="G84" s="2444"/>
    </row>
    <row r="85" spans="1:7" ht="15" customHeight="1">
      <c r="A85" s="2400"/>
      <c r="B85" s="2403"/>
      <c r="C85" s="2599"/>
      <c r="D85" s="321" t="s">
        <v>4650</v>
      </c>
      <c r="E85" s="322">
        <v>2.2599999999999999E-4</v>
      </c>
      <c r="F85" s="2500"/>
      <c r="G85" s="2444"/>
    </row>
    <row r="86" spans="1:7" ht="15" customHeight="1">
      <c r="A86" s="2400"/>
      <c r="B86" s="2403"/>
      <c r="C86" s="2599"/>
      <c r="D86" s="327" t="s">
        <v>4699</v>
      </c>
      <c r="E86" s="322">
        <v>2.1800000000000001E-4</v>
      </c>
      <c r="F86" s="2500"/>
      <c r="G86" s="2444"/>
    </row>
    <row r="87" spans="1:7" ht="15" customHeight="1">
      <c r="A87" s="2400"/>
      <c r="B87" s="2403"/>
      <c r="C87" s="2599"/>
      <c r="D87" s="321" t="s">
        <v>4652</v>
      </c>
      <c r="E87" s="322">
        <v>3.2000000000000003E-4</v>
      </c>
      <c r="F87" s="2500"/>
      <c r="G87" s="2444"/>
    </row>
    <row r="88" spans="1:7" ht="15" customHeight="1">
      <c r="A88" s="2400"/>
      <c r="B88" s="2403"/>
      <c r="C88" s="2599"/>
      <c r="D88" s="327" t="s">
        <v>4653</v>
      </c>
      <c r="E88" s="322">
        <v>3.7800000000000003E-4</v>
      </c>
      <c r="F88" s="2500"/>
      <c r="G88" s="2444"/>
    </row>
    <row r="89" spans="1:7" ht="15" customHeight="1">
      <c r="A89" s="2400"/>
      <c r="B89" s="2403"/>
      <c r="C89" s="2599"/>
      <c r="D89" s="327" t="s">
        <v>4674</v>
      </c>
      <c r="E89" s="322">
        <v>2.5000000000000001E-4</v>
      </c>
      <c r="F89" s="2500"/>
      <c r="G89" s="2444"/>
    </row>
    <row r="90" spans="1:7" ht="15" customHeight="1">
      <c r="A90" s="2400"/>
      <c r="B90" s="2403"/>
      <c r="C90" s="2599"/>
      <c r="D90" s="321" t="s">
        <v>4700</v>
      </c>
      <c r="E90" s="322">
        <v>3.5E-4</v>
      </c>
      <c r="F90" s="2500"/>
      <c r="G90" s="2444"/>
    </row>
    <row r="91" spans="1:7" ht="15" customHeight="1">
      <c r="A91" s="2400"/>
      <c r="B91" s="2403"/>
      <c r="C91" s="2599"/>
      <c r="D91" s="321" t="s">
        <v>4701</v>
      </c>
      <c r="E91" s="322">
        <v>1.8100000000000001E-4</v>
      </c>
      <c r="F91" s="2500"/>
      <c r="G91" s="2444"/>
    </row>
    <row r="92" spans="1:7" ht="15" customHeight="1">
      <c r="A92" s="2400"/>
      <c r="B92" s="2403"/>
      <c r="C92" s="2599"/>
      <c r="D92" s="321" t="s">
        <v>4702</v>
      </c>
      <c r="E92" s="322">
        <v>2.34E-4</v>
      </c>
      <c r="F92" s="2500"/>
      <c r="G92" s="2444"/>
    </row>
    <row r="93" spans="1:7" ht="15" customHeight="1">
      <c r="A93" s="2400"/>
      <c r="B93" s="2403"/>
      <c r="C93" s="2599"/>
      <c r="D93" s="321" t="s">
        <v>4703</v>
      </c>
      <c r="E93" s="322">
        <v>3.8699999999999997E-4</v>
      </c>
      <c r="F93" s="2500"/>
      <c r="G93" s="2444"/>
    </row>
    <row r="94" spans="1:7" ht="15" customHeight="1">
      <c r="A94" s="2400"/>
      <c r="B94" s="2403"/>
      <c r="C94" s="2599"/>
      <c r="D94" s="327" t="s">
        <v>4704</v>
      </c>
      <c r="E94" s="322">
        <v>6.7999999999999999E-5</v>
      </c>
      <c r="F94" s="2500"/>
      <c r="G94" s="2444"/>
    </row>
    <row r="95" spans="1:7" ht="15" customHeight="1">
      <c r="A95" s="2400"/>
      <c r="B95" s="2403"/>
      <c r="C95" s="2599"/>
      <c r="D95" s="327" t="s">
        <v>4705</v>
      </c>
      <c r="E95" s="322">
        <v>2.12E-4</v>
      </c>
      <c r="F95" s="2500"/>
      <c r="G95" s="2444"/>
    </row>
    <row r="96" spans="1:7" ht="15" customHeight="1">
      <c r="A96" s="2400"/>
      <c r="B96" s="2403"/>
      <c r="C96" s="2599"/>
      <c r="D96" s="327" t="s">
        <v>4706</v>
      </c>
      <c r="E96" s="322">
        <v>1.85E-4</v>
      </c>
      <c r="F96" s="2500"/>
      <c r="G96" s="2444"/>
    </row>
    <row r="97" spans="1:7" ht="15" customHeight="1">
      <c r="A97" s="2400"/>
      <c r="B97" s="2403"/>
      <c r="C97" s="2599"/>
      <c r="D97" s="324" t="s">
        <v>4635</v>
      </c>
      <c r="E97" s="325">
        <v>2.43E-4</v>
      </c>
      <c r="F97" s="2500"/>
      <c r="G97" s="2444"/>
    </row>
    <row r="98" spans="1:7" ht="15" customHeight="1">
      <c r="A98" s="2400" t="s">
        <v>4707</v>
      </c>
      <c r="B98" s="2403" t="s">
        <v>4708</v>
      </c>
      <c r="C98" s="2406">
        <v>6.9999999999999994E-5</v>
      </c>
      <c r="D98" s="326" t="s">
        <v>4638</v>
      </c>
      <c r="E98" s="320">
        <v>0</v>
      </c>
      <c r="F98" s="2418">
        <v>100</v>
      </c>
      <c r="G98" s="2444"/>
    </row>
    <row r="99" spans="1:7" ht="15" customHeight="1">
      <c r="A99" s="2400"/>
      <c r="B99" s="2403"/>
      <c r="C99" s="2406"/>
      <c r="D99" s="349" t="s">
        <v>4709</v>
      </c>
      <c r="E99" s="322">
        <v>0</v>
      </c>
      <c r="F99" s="2418"/>
      <c r="G99" s="2444"/>
    </row>
    <row r="100" spans="1:7" ht="15" customHeight="1">
      <c r="A100" s="2400"/>
      <c r="B100" s="2403"/>
      <c r="C100" s="2406"/>
      <c r="D100" s="327" t="s">
        <v>4710</v>
      </c>
      <c r="E100" s="322">
        <v>8.0000000000000007E-5</v>
      </c>
      <c r="F100" s="2418"/>
      <c r="G100" s="2444"/>
    </row>
    <row r="101" spans="1:7" ht="15" customHeight="1">
      <c r="A101" s="2400"/>
      <c r="B101" s="2403"/>
      <c r="C101" s="2406"/>
      <c r="D101" s="324" t="s">
        <v>4635</v>
      </c>
      <c r="E101" s="325">
        <v>0</v>
      </c>
      <c r="F101" s="2418"/>
      <c r="G101" s="2444"/>
    </row>
    <row r="102" spans="1:7" ht="15" customHeight="1">
      <c r="A102" s="2400" t="s">
        <v>4711</v>
      </c>
      <c r="B102" s="2438" t="s">
        <v>4712</v>
      </c>
      <c r="C102" s="2406" t="s">
        <v>4627</v>
      </c>
      <c r="D102" s="347" t="s">
        <v>4681</v>
      </c>
      <c r="E102" s="320">
        <v>0</v>
      </c>
      <c r="F102" s="2418" t="s">
        <v>4633</v>
      </c>
      <c r="G102" s="2444"/>
    </row>
    <row r="103" spans="1:7" ht="15" customHeight="1">
      <c r="A103" s="2400"/>
      <c r="B103" s="2403"/>
      <c r="C103" s="2406"/>
      <c r="D103" s="355" t="s">
        <v>4709</v>
      </c>
      <c r="E103" s="338">
        <v>3.6200000000000002E-4</v>
      </c>
      <c r="F103" s="2418"/>
      <c r="G103" s="2444"/>
    </row>
    <row r="104" spans="1:7" ht="15" customHeight="1">
      <c r="A104" s="2400"/>
      <c r="B104" s="2403"/>
      <c r="C104" s="2406"/>
      <c r="D104" s="355" t="s">
        <v>4695</v>
      </c>
      <c r="E104" s="338">
        <v>1.76E-4</v>
      </c>
      <c r="F104" s="2418"/>
      <c r="G104" s="2444"/>
    </row>
    <row r="105" spans="1:7" ht="15" customHeight="1">
      <c r="A105" s="2400"/>
      <c r="B105" s="2403"/>
      <c r="C105" s="2406"/>
      <c r="D105" s="355" t="s">
        <v>4713</v>
      </c>
      <c r="E105" s="338">
        <v>0</v>
      </c>
      <c r="F105" s="2418"/>
      <c r="G105" s="2444"/>
    </row>
    <row r="106" spans="1:7" ht="15" customHeight="1">
      <c r="A106" s="2400"/>
      <c r="B106" s="2403"/>
      <c r="C106" s="2406"/>
      <c r="D106" s="327" t="s">
        <v>4714</v>
      </c>
      <c r="E106" s="322">
        <v>4.1300000000000001E-4</v>
      </c>
      <c r="F106" s="2418"/>
      <c r="G106" s="2444"/>
    </row>
    <row r="107" spans="1:7" ht="15" customHeight="1">
      <c r="A107" s="2400"/>
      <c r="B107" s="2403"/>
      <c r="C107" s="2406"/>
      <c r="D107" s="324" t="s">
        <v>4635</v>
      </c>
      <c r="E107" s="325">
        <v>1.1919999999999999E-3</v>
      </c>
      <c r="F107" s="2418"/>
      <c r="G107" s="2444"/>
    </row>
    <row r="108" spans="1:7" ht="15" customHeight="1">
      <c r="A108" s="2400" t="s">
        <v>4715</v>
      </c>
      <c r="B108" s="2403" t="s">
        <v>4716</v>
      </c>
      <c r="C108" s="2406">
        <v>2.5999999999999998E-4</v>
      </c>
      <c r="D108" s="326" t="s">
        <v>4638</v>
      </c>
      <c r="E108" s="320">
        <v>0</v>
      </c>
      <c r="F108" s="2418">
        <v>100</v>
      </c>
      <c r="G108" s="2444"/>
    </row>
    <row r="109" spans="1:7" ht="15" customHeight="1">
      <c r="A109" s="2400"/>
      <c r="B109" s="2403"/>
      <c r="C109" s="2406"/>
      <c r="D109" s="321" t="s">
        <v>4647</v>
      </c>
      <c r="E109" s="322">
        <v>0</v>
      </c>
      <c r="F109" s="2418"/>
      <c r="G109" s="2444"/>
    </row>
    <row r="110" spans="1:7" ht="15" customHeight="1">
      <c r="A110" s="2400"/>
      <c r="B110" s="2403"/>
      <c r="C110" s="2406"/>
      <c r="D110" s="321" t="s">
        <v>4648</v>
      </c>
      <c r="E110" s="322">
        <v>2.0000000000000001E-4</v>
      </c>
      <c r="F110" s="2418"/>
      <c r="G110" s="2444"/>
    </row>
    <row r="111" spans="1:7" ht="15" customHeight="1">
      <c r="A111" s="2400"/>
      <c r="B111" s="2403"/>
      <c r="C111" s="2406"/>
      <c r="D111" s="321" t="s">
        <v>4717</v>
      </c>
      <c r="E111" s="322">
        <v>4.95E-4</v>
      </c>
      <c r="F111" s="2418"/>
      <c r="G111" s="2444"/>
    </row>
    <row r="112" spans="1:7" ht="15" customHeight="1">
      <c r="A112" s="2400"/>
      <c r="B112" s="2403"/>
      <c r="C112" s="2406"/>
      <c r="D112" s="324" t="s">
        <v>4635</v>
      </c>
      <c r="E112" s="325">
        <v>3.1599999999999998E-4</v>
      </c>
      <c r="F112" s="2418"/>
      <c r="G112" s="2444"/>
    </row>
    <row r="113" spans="1:7" ht="15" customHeight="1">
      <c r="A113" s="2400" t="s">
        <v>4718</v>
      </c>
      <c r="B113" s="2403" t="s">
        <v>4719</v>
      </c>
      <c r="C113" s="2406">
        <v>4.0299999999999998E-4</v>
      </c>
      <c r="D113" s="326" t="s">
        <v>4638</v>
      </c>
      <c r="E113" s="320">
        <v>0</v>
      </c>
      <c r="F113" s="2418">
        <v>33.82</v>
      </c>
      <c r="G113" s="2444" t="s">
        <v>4639</v>
      </c>
    </row>
    <row r="114" spans="1:7" ht="15" customHeight="1">
      <c r="A114" s="2400"/>
      <c r="B114" s="2403"/>
      <c r="C114" s="2406"/>
      <c r="D114" s="321" t="s">
        <v>4647</v>
      </c>
      <c r="E114" s="322">
        <v>0</v>
      </c>
      <c r="F114" s="2418"/>
      <c r="G114" s="2444"/>
    </row>
    <row r="115" spans="1:7" ht="15" customHeight="1">
      <c r="A115" s="2400"/>
      <c r="B115" s="2403"/>
      <c r="C115" s="2406"/>
      <c r="D115" s="321" t="s">
        <v>4648</v>
      </c>
      <c r="E115" s="322">
        <v>2.6400000000000002E-4</v>
      </c>
      <c r="F115" s="2418"/>
      <c r="G115" s="2444"/>
    </row>
    <row r="116" spans="1:7" ht="15" customHeight="1">
      <c r="A116" s="2400"/>
      <c r="B116" s="2403"/>
      <c r="C116" s="2406"/>
      <c r="D116" s="327" t="s">
        <v>4713</v>
      </c>
      <c r="E116" s="322">
        <v>1.75E-4</v>
      </c>
      <c r="F116" s="2418"/>
      <c r="G116" s="2444"/>
    </row>
    <row r="117" spans="1:7" ht="15" customHeight="1">
      <c r="A117" s="2400"/>
      <c r="B117" s="2403"/>
      <c r="C117" s="2406"/>
      <c r="D117" s="327" t="s">
        <v>4714</v>
      </c>
      <c r="E117" s="322">
        <v>0</v>
      </c>
      <c r="F117" s="2418"/>
      <c r="G117" s="2444"/>
    </row>
    <row r="118" spans="1:7" ht="15" customHeight="1">
      <c r="A118" s="2400"/>
      <c r="B118" s="2403"/>
      <c r="C118" s="2406"/>
      <c r="D118" s="327" t="s">
        <v>4699</v>
      </c>
      <c r="E118" s="322">
        <v>6.4999999999999994E-5</v>
      </c>
      <c r="F118" s="2418"/>
      <c r="G118" s="2444"/>
    </row>
    <row r="119" spans="1:7" ht="15" customHeight="1">
      <c r="A119" s="2400"/>
      <c r="B119" s="2403"/>
      <c r="C119" s="2406"/>
      <c r="D119" s="327" t="s">
        <v>4720</v>
      </c>
      <c r="E119" s="322">
        <v>0</v>
      </c>
      <c r="F119" s="2418"/>
      <c r="G119" s="2444"/>
    </row>
    <row r="120" spans="1:7" ht="15" customHeight="1">
      <c r="A120" s="2400"/>
      <c r="B120" s="2403"/>
      <c r="C120" s="2406"/>
      <c r="D120" s="327" t="s">
        <v>4653</v>
      </c>
      <c r="E120" s="322">
        <v>0</v>
      </c>
      <c r="F120" s="2418"/>
      <c r="G120" s="2444"/>
    </row>
    <row r="121" spans="1:7" ht="15" customHeight="1">
      <c r="A121" s="2400"/>
      <c r="B121" s="2403"/>
      <c r="C121" s="2406"/>
      <c r="D121" s="327" t="s">
        <v>4674</v>
      </c>
      <c r="E121" s="322">
        <v>0</v>
      </c>
      <c r="F121" s="2418"/>
      <c r="G121" s="2444"/>
    </row>
    <row r="122" spans="1:7" ht="15" customHeight="1">
      <c r="A122" s="2400"/>
      <c r="B122" s="2403"/>
      <c r="C122" s="2406"/>
      <c r="D122" s="327" t="s">
        <v>4675</v>
      </c>
      <c r="E122" s="322">
        <v>0</v>
      </c>
      <c r="F122" s="2418"/>
      <c r="G122" s="2444"/>
    </row>
    <row r="123" spans="1:7" ht="15" customHeight="1">
      <c r="A123" s="2400"/>
      <c r="B123" s="2403"/>
      <c r="C123" s="2406"/>
      <c r="D123" s="356" t="s">
        <v>4676</v>
      </c>
      <c r="E123" s="322">
        <v>4.28E-4</v>
      </c>
      <c r="F123" s="2418"/>
      <c r="G123" s="2444"/>
    </row>
    <row r="124" spans="1:7" ht="15" customHeight="1">
      <c r="A124" s="2400"/>
      <c r="B124" s="2403"/>
      <c r="C124" s="2406"/>
      <c r="D124" s="324" t="s">
        <v>4635</v>
      </c>
      <c r="E124" s="325">
        <v>4.95E-4</v>
      </c>
      <c r="F124" s="2418"/>
      <c r="G124" s="2444"/>
    </row>
    <row r="125" spans="1:7" ht="15" customHeight="1">
      <c r="A125" s="311" t="s">
        <v>4721</v>
      </c>
      <c r="B125" s="328" t="s">
        <v>4722</v>
      </c>
      <c r="C125" s="313">
        <v>4.7899999999999999E-4</v>
      </c>
      <c r="D125" s="314"/>
      <c r="E125" s="315">
        <v>4.3399999999999998E-4</v>
      </c>
      <c r="F125" s="316">
        <v>100</v>
      </c>
      <c r="G125" s="317"/>
    </row>
    <row r="126" spans="1:7" ht="15" customHeight="1">
      <c r="A126" s="311" t="s">
        <v>4723</v>
      </c>
      <c r="B126" s="328" t="s">
        <v>4724</v>
      </c>
      <c r="C126" s="313">
        <v>3.4000000000000002E-4</v>
      </c>
      <c r="D126" s="314"/>
      <c r="E126" s="315">
        <v>3.9500000000000001E-4</v>
      </c>
      <c r="F126" s="316">
        <v>100</v>
      </c>
      <c r="G126" s="317"/>
    </row>
    <row r="127" spans="1:7" ht="15" customHeight="1">
      <c r="A127" s="2400" t="s">
        <v>4725</v>
      </c>
      <c r="B127" s="2403" t="s">
        <v>4726</v>
      </c>
      <c r="C127" s="2406">
        <v>7.8799999999999996E-4</v>
      </c>
      <c r="D127" s="347" t="s">
        <v>4681</v>
      </c>
      <c r="E127" s="320">
        <v>0</v>
      </c>
      <c r="F127" s="2418">
        <v>70.95</v>
      </c>
      <c r="G127" s="2444" t="s">
        <v>4639</v>
      </c>
    </row>
    <row r="128" spans="1:7" ht="15" customHeight="1">
      <c r="A128" s="2400"/>
      <c r="B128" s="2403"/>
      <c r="C128" s="2406"/>
      <c r="D128" s="327" t="s">
        <v>4709</v>
      </c>
      <c r="E128" s="338">
        <v>1.8900000000000001E-4</v>
      </c>
      <c r="F128" s="2418"/>
      <c r="G128" s="2444"/>
    </row>
    <row r="129" spans="1:7" ht="15" customHeight="1">
      <c r="A129" s="2400"/>
      <c r="B129" s="2403"/>
      <c r="C129" s="2406"/>
      <c r="D129" s="327" t="s">
        <v>4710</v>
      </c>
      <c r="E129" s="322">
        <v>1.2179999999999999E-3</v>
      </c>
      <c r="F129" s="2418"/>
      <c r="G129" s="2444"/>
    </row>
    <row r="130" spans="1:7" ht="15" customHeight="1">
      <c r="A130" s="2400"/>
      <c r="B130" s="2403"/>
      <c r="C130" s="2406"/>
      <c r="D130" s="324" t="s">
        <v>4635</v>
      </c>
      <c r="E130" s="325">
        <v>5.5599999999999996E-4</v>
      </c>
      <c r="F130" s="2418"/>
      <c r="G130" s="2444"/>
    </row>
    <row r="131" spans="1:7" ht="15" customHeight="1">
      <c r="A131" s="311" t="s">
        <v>4727</v>
      </c>
      <c r="B131" s="328" t="s">
        <v>4728</v>
      </c>
      <c r="C131" s="313">
        <v>3.0000000000000001E-5</v>
      </c>
      <c r="D131" s="314"/>
      <c r="E131" s="315">
        <v>4.4700000000000002E-4</v>
      </c>
      <c r="F131" s="316">
        <v>100</v>
      </c>
      <c r="G131" s="317"/>
    </row>
    <row r="132" spans="1:7" ht="15" customHeight="1">
      <c r="A132" s="2400" t="s">
        <v>4729</v>
      </c>
      <c r="B132" s="2403" t="s">
        <v>4730</v>
      </c>
      <c r="C132" s="2406">
        <v>3.5199999999999999E-4</v>
      </c>
      <c r="D132" s="326" t="s">
        <v>4638</v>
      </c>
      <c r="E132" s="320">
        <v>3.8900000000000002E-4</v>
      </c>
      <c r="F132" s="2418">
        <v>97.48</v>
      </c>
      <c r="G132" s="2444" t="s">
        <v>4639</v>
      </c>
    </row>
    <row r="133" spans="1:7" ht="15" customHeight="1">
      <c r="A133" s="2400"/>
      <c r="B133" s="2403"/>
      <c r="C133" s="2406"/>
      <c r="D133" s="321" t="s">
        <v>4634</v>
      </c>
      <c r="E133" s="322">
        <v>3.6200000000000002E-4</v>
      </c>
      <c r="F133" s="2418"/>
      <c r="G133" s="2444"/>
    </row>
    <row r="134" spans="1:7" ht="15" customHeight="1">
      <c r="A134" s="2400"/>
      <c r="B134" s="2403"/>
      <c r="C134" s="2406"/>
      <c r="D134" s="324" t="s">
        <v>4635</v>
      </c>
      <c r="E134" s="325">
        <v>3.0600000000000001E-4</v>
      </c>
      <c r="F134" s="2418"/>
      <c r="G134" s="2444"/>
    </row>
    <row r="135" spans="1:7" ht="15" customHeight="1">
      <c r="A135" s="2400" t="s">
        <v>4731</v>
      </c>
      <c r="B135" s="2403" t="s">
        <v>4732</v>
      </c>
      <c r="C135" s="2406">
        <v>4.57E-4</v>
      </c>
      <c r="D135" s="326" t="s">
        <v>4638</v>
      </c>
      <c r="E135" s="320">
        <v>0</v>
      </c>
      <c r="F135" s="2418">
        <v>100</v>
      </c>
      <c r="G135" s="2444"/>
    </row>
    <row r="136" spans="1:7" ht="15" customHeight="1">
      <c r="A136" s="2400"/>
      <c r="B136" s="2403"/>
      <c r="C136" s="2406"/>
      <c r="D136" s="307" t="s">
        <v>4670</v>
      </c>
      <c r="E136" s="322">
        <v>4.7399999999999997E-4</v>
      </c>
      <c r="F136" s="2418"/>
      <c r="G136" s="2444"/>
    </row>
    <row r="137" spans="1:7" ht="15" customHeight="1">
      <c r="A137" s="2400"/>
      <c r="B137" s="2403"/>
      <c r="C137" s="2406"/>
      <c r="D137" s="357" t="s">
        <v>4635</v>
      </c>
      <c r="E137" s="358">
        <v>4.7199999999999998E-4</v>
      </c>
      <c r="F137" s="2418"/>
      <c r="G137" s="2444"/>
    </row>
    <row r="138" spans="1:7" ht="15" customHeight="1">
      <c r="A138" s="359" t="s">
        <v>4733</v>
      </c>
      <c r="B138" s="360" t="s">
        <v>4734</v>
      </c>
      <c r="C138" s="361">
        <v>5.22E-4</v>
      </c>
      <c r="D138" s="362"/>
      <c r="E138" s="361">
        <v>4.66E-4</v>
      </c>
      <c r="F138" s="363">
        <v>100</v>
      </c>
      <c r="G138" s="364"/>
    </row>
    <row r="139" spans="1:7" ht="15" customHeight="1">
      <c r="A139" s="2400" t="s">
        <v>4735</v>
      </c>
      <c r="B139" s="2403" t="s">
        <v>4736</v>
      </c>
      <c r="C139" s="2406">
        <v>4.7100000000000001E-4</v>
      </c>
      <c r="D139" s="326" t="s">
        <v>4638</v>
      </c>
      <c r="E139" s="365">
        <v>4.73E-4</v>
      </c>
      <c r="F139" s="2458">
        <v>100</v>
      </c>
      <c r="G139" s="2443"/>
    </row>
    <row r="140" spans="1:7" ht="15" customHeight="1">
      <c r="A140" s="2603"/>
      <c r="B140" s="2431"/>
      <c r="C140" s="2432"/>
      <c r="D140" s="321" t="s">
        <v>4647</v>
      </c>
      <c r="E140" s="366">
        <v>0</v>
      </c>
      <c r="F140" s="2442"/>
      <c r="G140" s="2606"/>
    </row>
    <row r="141" spans="1:7" ht="15" customHeight="1">
      <c r="A141" s="2604"/>
      <c r="B141" s="2562"/>
      <c r="C141" s="2563"/>
      <c r="D141" s="324" t="s">
        <v>4655</v>
      </c>
      <c r="E141" s="368">
        <v>4.5399999999999998E-4</v>
      </c>
      <c r="F141" s="2605"/>
      <c r="G141" s="2607"/>
    </row>
    <row r="142" spans="1:7" ht="15" customHeight="1">
      <c r="A142" s="2400" t="s">
        <v>4737</v>
      </c>
      <c r="B142" s="2403" t="s">
        <v>4738</v>
      </c>
      <c r="C142" s="2406" t="s">
        <v>4627</v>
      </c>
      <c r="D142" s="326" t="s">
        <v>4638</v>
      </c>
      <c r="E142" s="320">
        <v>4.0000000000000002E-4</v>
      </c>
      <c r="F142" s="2500" t="s">
        <v>4633</v>
      </c>
      <c r="G142" s="2444"/>
    </row>
    <row r="143" spans="1:7" ht="15" customHeight="1">
      <c r="A143" s="2400"/>
      <c r="B143" s="2403"/>
      <c r="C143" s="2599"/>
      <c r="D143" s="321" t="s">
        <v>4647</v>
      </c>
      <c r="E143" s="322">
        <v>2.9599999999999998E-4</v>
      </c>
      <c r="F143" s="2600"/>
      <c r="G143" s="2444"/>
    </row>
    <row r="144" spans="1:7" ht="15" customHeight="1">
      <c r="A144" s="2400"/>
      <c r="B144" s="2403"/>
      <c r="C144" s="2599"/>
      <c r="D144" s="327" t="s">
        <v>4710</v>
      </c>
      <c r="E144" s="322">
        <v>4.4999999999999999E-4</v>
      </c>
      <c r="F144" s="2600"/>
      <c r="G144" s="2444"/>
    </row>
    <row r="145" spans="1:7" ht="15" customHeight="1">
      <c r="A145" s="2445"/>
      <c r="B145" s="2446"/>
      <c r="C145" s="2568"/>
      <c r="D145" s="324" t="s">
        <v>4655</v>
      </c>
      <c r="E145" s="325">
        <v>3.6600000000000001E-4</v>
      </c>
      <c r="F145" s="2569"/>
      <c r="G145" s="2449"/>
    </row>
    <row r="146" spans="1:7" ht="15" customHeight="1">
      <c r="A146" s="2400" t="s">
        <v>4739</v>
      </c>
      <c r="B146" s="2403" t="s">
        <v>4740</v>
      </c>
      <c r="C146" s="2406">
        <v>3.7100000000000002E-4</v>
      </c>
      <c r="D146" s="326" t="s">
        <v>4638</v>
      </c>
      <c r="E146" s="320">
        <v>0</v>
      </c>
      <c r="F146" s="2602">
        <v>100</v>
      </c>
      <c r="G146" s="2601"/>
    </row>
    <row r="147" spans="1:7" ht="15" customHeight="1">
      <c r="A147" s="2400"/>
      <c r="B147" s="2403"/>
      <c r="C147" s="2406"/>
      <c r="D147" s="321" t="s">
        <v>4647</v>
      </c>
      <c r="E147" s="322">
        <v>0</v>
      </c>
      <c r="F147" s="2409"/>
      <c r="G147" s="2444"/>
    </row>
    <row r="148" spans="1:7" ht="15" customHeight="1">
      <c r="A148" s="2400"/>
      <c r="B148" s="2403"/>
      <c r="C148" s="2406"/>
      <c r="D148" s="327" t="s">
        <v>4710</v>
      </c>
      <c r="E148" s="322">
        <v>4.6999999999999999E-4</v>
      </c>
      <c r="F148" s="2409"/>
      <c r="G148" s="2444"/>
    </row>
    <row r="149" spans="1:7" ht="15" customHeight="1">
      <c r="A149" s="2445"/>
      <c r="B149" s="2446"/>
      <c r="C149" s="2447"/>
      <c r="D149" s="324" t="s">
        <v>4635</v>
      </c>
      <c r="E149" s="325">
        <v>4.6299999999999998E-4</v>
      </c>
      <c r="F149" s="2409"/>
      <c r="G149" s="2444"/>
    </row>
    <row r="150" spans="1:7" ht="15" customHeight="1">
      <c r="A150" s="2400" t="s">
        <v>4741</v>
      </c>
      <c r="B150" s="2403" t="s">
        <v>4742</v>
      </c>
      <c r="C150" s="2406">
        <v>4.64E-4</v>
      </c>
      <c r="D150" s="326" t="s">
        <v>4638</v>
      </c>
      <c r="E150" s="320">
        <v>0</v>
      </c>
      <c r="F150" s="2418">
        <v>100</v>
      </c>
      <c r="G150" s="2444"/>
    </row>
    <row r="151" spans="1:7" ht="15" customHeight="1">
      <c r="A151" s="2400"/>
      <c r="B151" s="2403"/>
      <c r="C151" s="2406"/>
      <c r="D151" s="321" t="s">
        <v>4634</v>
      </c>
      <c r="E151" s="322">
        <v>3.7800000000000003E-4</v>
      </c>
      <c r="F151" s="2418"/>
      <c r="G151" s="2444"/>
    </row>
    <row r="152" spans="1:7" ht="15" customHeight="1">
      <c r="A152" s="2400"/>
      <c r="B152" s="2403"/>
      <c r="C152" s="2406"/>
      <c r="D152" s="324" t="s">
        <v>4635</v>
      </c>
      <c r="E152" s="325">
        <v>2.7399999999999999E-4</v>
      </c>
      <c r="F152" s="2418"/>
      <c r="G152" s="2444"/>
    </row>
    <row r="153" spans="1:7" ht="15" customHeight="1">
      <c r="A153" s="2400" t="s">
        <v>4743</v>
      </c>
      <c r="B153" s="2403" t="s">
        <v>4744</v>
      </c>
      <c r="C153" s="2406">
        <v>3.9399999999999998E-4</v>
      </c>
      <c r="D153" s="326" t="s">
        <v>4638</v>
      </c>
      <c r="E153" s="320">
        <v>0</v>
      </c>
      <c r="F153" s="2418">
        <v>97.63</v>
      </c>
      <c r="G153" s="2444" t="s">
        <v>4639</v>
      </c>
    </row>
    <row r="154" spans="1:7" ht="15" customHeight="1">
      <c r="A154" s="2400"/>
      <c r="B154" s="2403"/>
      <c r="C154" s="2406"/>
      <c r="D154" s="321" t="s">
        <v>4647</v>
      </c>
      <c r="E154" s="322">
        <v>0</v>
      </c>
      <c r="F154" s="2418"/>
      <c r="G154" s="2444"/>
    </row>
    <row r="155" spans="1:7" ht="15" customHeight="1">
      <c r="A155" s="2400"/>
      <c r="B155" s="2403"/>
      <c r="C155" s="2406"/>
      <c r="D155" s="321" t="s">
        <v>4648</v>
      </c>
      <c r="E155" s="322">
        <v>3.59E-4</v>
      </c>
      <c r="F155" s="2418"/>
      <c r="G155" s="2444"/>
    </row>
    <row r="156" spans="1:7" ht="15" customHeight="1">
      <c r="A156" s="2400"/>
      <c r="B156" s="2403"/>
      <c r="C156" s="2406"/>
      <c r="D156" s="321" t="s">
        <v>4717</v>
      </c>
      <c r="E156" s="322">
        <v>4.5600000000000003E-4</v>
      </c>
      <c r="F156" s="2418"/>
      <c r="G156" s="2444"/>
    </row>
    <row r="157" spans="1:7" ht="15" customHeight="1">
      <c r="A157" s="2400"/>
      <c r="B157" s="2403"/>
      <c r="C157" s="2406"/>
      <c r="D157" s="324" t="s">
        <v>4635</v>
      </c>
      <c r="E157" s="325">
        <v>4.55E-4</v>
      </c>
      <c r="F157" s="2418"/>
      <c r="G157" s="2444"/>
    </row>
    <row r="158" spans="1:7" ht="15" customHeight="1">
      <c r="A158" s="2535" t="s">
        <v>4745</v>
      </c>
      <c r="B158" s="2529" t="s">
        <v>4746</v>
      </c>
      <c r="C158" s="2482">
        <v>3.4600000000000001E-4</v>
      </c>
      <c r="D158" s="326" t="s">
        <v>4638</v>
      </c>
      <c r="E158" s="320">
        <v>2.2699999999999999E-4</v>
      </c>
      <c r="F158" s="2418">
        <v>97.47</v>
      </c>
      <c r="G158" s="2444" t="s">
        <v>4639</v>
      </c>
    </row>
    <row r="159" spans="1:7" ht="15" customHeight="1">
      <c r="A159" s="2535"/>
      <c r="B159" s="2529"/>
      <c r="C159" s="2482"/>
      <c r="D159" s="321" t="s">
        <v>4647</v>
      </c>
      <c r="E159" s="322">
        <v>0</v>
      </c>
      <c r="F159" s="2418"/>
      <c r="G159" s="2444"/>
    </row>
    <row r="160" spans="1:7" ht="15" customHeight="1">
      <c r="A160" s="2535"/>
      <c r="B160" s="2529"/>
      <c r="C160" s="2482"/>
      <c r="D160" s="327" t="s">
        <v>4710</v>
      </c>
      <c r="E160" s="322">
        <v>4.4999999999999999E-4</v>
      </c>
      <c r="F160" s="2418"/>
      <c r="G160" s="2444"/>
    </row>
    <row r="161" spans="1:7" ht="15" customHeight="1">
      <c r="A161" s="2535"/>
      <c r="B161" s="2529"/>
      <c r="C161" s="2482"/>
      <c r="D161" s="357" t="s">
        <v>4635</v>
      </c>
      <c r="E161" s="358">
        <v>5.1900000000000004E-4</v>
      </c>
      <c r="F161" s="2418"/>
      <c r="G161" s="2444"/>
    </row>
    <row r="162" spans="1:7" ht="15" customHeight="1">
      <c r="A162" s="2593" t="s">
        <v>4747</v>
      </c>
      <c r="B162" s="2529" t="s">
        <v>4748</v>
      </c>
      <c r="C162" s="2482">
        <v>4.0000000000000002E-4</v>
      </c>
      <c r="D162" s="353" t="s">
        <v>4638</v>
      </c>
      <c r="E162" s="354">
        <v>0</v>
      </c>
      <c r="F162" s="2409">
        <v>100</v>
      </c>
      <c r="G162" s="2460"/>
    </row>
    <row r="163" spans="1:7" ht="15" customHeight="1">
      <c r="A163" s="2593"/>
      <c r="B163" s="2529"/>
      <c r="C163" s="2482"/>
      <c r="D163" s="321" t="s">
        <v>4647</v>
      </c>
      <c r="E163" s="322">
        <v>0</v>
      </c>
      <c r="F163" s="2409"/>
      <c r="G163" s="2460"/>
    </row>
    <row r="164" spans="1:7" ht="15" customHeight="1">
      <c r="A164" s="2593"/>
      <c r="B164" s="2529"/>
      <c r="C164" s="2482"/>
      <c r="D164" s="327" t="s">
        <v>4695</v>
      </c>
      <c r="E164" s="322">
        <v>0</v>
      </c>
      <c r="F164" s="2409"/>
      <c r="G164" s="2460"/>
    </row>
    <row r="165" spans="1:7" ht="15" customHeight="1">
      <c r="A165" s="2593"/>
      <c r="B165" s="2529"/>
      <c r="C165" s="2482"/>
      <c r="D165" s="327" t="s">
        <v>4713</v>
      </c>
      <c r="E165" s="322">
        <v>0</v>
      </c>
      <c r="F165" s="2409"/>
      <c r="G165" s="2460"/>
    </row>
    <row r="166" spans="1:7" ht="15" customHeight="1">
      <c r="A166" s="2593"/>
      <c r="B166" s="2529"/>
      <c r="C166" s="2482"/>
      <c r="D166" s="327" t="s">
        <v>4690</v>
      </c>
      <c r="E166" s="322">
        <v>4.5899999999999999E-4</v>
      </c>
      <c r="F166" s="2409"/>
      <c r="G166" s="2460"/>
    </row>
    <row r="167" spans="1:7" ht="15" customHeight="1">
      <c r="A167" s="2439"/>
      <c r="B167" s="2594"/>
      <c r="C167" s="2483"/>
      <c r="D167" s="335" t="s">
        <v>4635</v>
      </c>
      <c r="E167" s="336">
        <v>4.4099999999999999E-4</v>
      </c>
      <c r="F167" s="2595"/>
      <c r="G167" s="2596"/>
    </row>
    <row r="168" spans="1:7" ht="15" customHeight="1">
      <c r="A168" s="372" t="s">
        <v>4749</v>
      </c>
      <c r="B168" s="373" t="s">
        <v>4750</v>
      </c>
      <c r="C168" s="374">
        <v>4.3999999999999999E-5</v>
      </c>
      <c r="D168" s="375"/>
      <c r="E168" s="374">
        <v>7.2599999999999997E-4</v>
      </c>
      <c r="F168" s="376">
        <v>100</v>
      </c>
      <c r="G168" s="377"/>
    </row>
    <row r="169" spans="1:7" ht="15" customHeight="1">
      <c r="A169" s="2597" t="s">
        <v>4751</v>
      </c>
      <c r="B169" s="2598" t="s">
        <v>4752</v>
      </c>
      <c r="C169" s="2599" t="s">
        <v>4627</v>
      </c>
      <c r="D169" s="337" t="s">
        <v>4638</v>
      </c>
      <c r="E169" s="338">
        <v>0</v>
      </c>
      <c r="F169" s="2600" t="s">
        <v>4633</v>
      </c>
      <c r="G169" s="2601"/>
    </row>
    <row r="170" spans="1:7" ht="15" customHeight="1">
      <c r="A170" s="2597"/>
      <c r="B170" s="2598"/>
      <c r="C170" s="2599"/>
      <c r="D170" s="321" t="s">
        <v>4647</v>
      </c>
      <c r="E170" s="322">
        <v>1.2799999999999999E-4</v>
      </c>
      <c r="F170" s="2600"/>
      <c r="G170" s="2601"/>
    </row>
    <row r="171" spans="1:7" ht="15" customHeight="1">
      <c r="A171" s="2597"/>
      <c r="B171" s="2598"/>
      <c r="C171" s="2599"/>
      <c r="D171" s="356" t="s">
        <v>4710</v>
      </c>
      <c r="E171" s="358">
        <v>8.5599999999999999E-4</v>
      </c>
      <c r="F171" s="2600"/>
      <c r="G171" s="2601"/>
    </row>
    <row r="172" spans="1:7" ht="15" customHeight="1">
      <c r="A172" s="2597"/>
      <c r="B172" s="2598"/>
      <c r="C172" s="2599"/>
      <c r="D172" s="324" t="s">
        <v>4635</v>
      </c>
      <c r="E172" s="325">
        <v>5.1099999999999995E-4</v>
      </c>
      <c r="F172" s="2600"/>
      <c r="G172" s="2601"/>
    </row>
    <row r="173" spans="1:7" ht="15" customHeight="1">
      <c r="A173" s="2400" t="s">
        <v>4753</v>
      </c>
      <c r="B173" s="2403" t="s">
        <v>4754</v>
      </c>
      <c r="C173" s="2406">
        <v>4.1199999999999999E-4</v>
      </c>
      <c r="D173" s="326" t="s">
        <v>4638</v>
      </c>
      <c r="E173" s="320">
        <v>3.9899999999999999E-4</v>
      </c>
      <c r="F173" s="2500">
        <v>97.96</v>
      </c>
      <c r="G173" s="2444" t="s">
        <v>4639</v>
      </c>
    </row>
    <row r="174" spans="1:7" ht="15" customHeight="1">
      <c r="A174" s="2400"/>
      <c r="B174" s="2403"/>
      <c r="C174" s="2406"/>
      <c r="D174" s="321" t="s">
        <v>4647</v>
      </c>
      <c r="E174" s="322">
        <v>2.99E-4</v>
      </c>
      <c r="F174" s="2500"/>
      <c r="G174" s="2444"/>
    </row>
    <row r="175" spans="1:7" ht="15" customHeight="1">
      <c r="A175" s="2400"/>
      <c r="B175" s="2403"/>
      <c r="C175" s="2406"/>
      <c r="D175" s="321" t="s">
        <v>4648</v>
      </c>
      <c r="E175" s="322">
        <v>1.9900000000000001E-4</v>
      </c>
      <c r="F175" s="2500"/>
      <c r="G175" s="2444"/>
    </row>
    <row r="176" spans="1:7" ht="15" customHeight="1">
      <c r="A176" s="2400"/>
      <c r="B176" s="2403"/>
      <c r="C176" s="2406"/>
      <c r="D176" s="327" t="s">
        <v>4713</v>
      </c>
      <c r="E176" s="322">
        <v>0</v>
      </c>
      <c r="F176" s="2500"/>
      <c r="G176" s="2444"/>
    </row>
    <row r="177" spans="1:7" ht="15" customHeight="1">
      <c r="A177" s="2400"/>
      <c r="B177" s="2403"/>
      <c r="C177" s="2406"/>
      <c r="D177" s="321" t="s">
        <v>4650</v>
      </c>
      <c r="E177" s="322">
        <v>4.4999999999999999E-4</v>
      </c>
      <c r="F177" s="2500"/>
      <c r="G177" s="2444"/>
    </row>
    <row r="178" spans="1:7" ht="15" customHeight="1">
      <c r="A178" s="2400"/>
      <c r="B178" s="2403"/>
      <c r="C178" s="2406"/>
      <c r="D178" s="321" t="s">
        <v>4651</v>
      </c>
      <c r="E178" s="322">
        <v>3.1500000000000001E-4</v>
      </c>
      <c r="F178" s="2500"/>
      <c r="G178" s="2444"/>
    </row>
    <row r="179" spans="1:7" ht="15" customHeight="1">
      <c r="A179" s="2400"/>
      <c r="B179" s="2403"/>
      <c r="C179" s="2406"/>
      <c r="D179" s="321" t="s">
        <v>4652</v>
      </c>
      <c r="E179" s="322">
        <v>2.3499999999999999E-4</v>
      </c>
      <c r="F179" s="2500"/>
      <c r="G179" s="2444"/>
    </row>
    <row r="180" spans="1:7" ht="15" customHeight="1">
      <c r="A180" s="2400"/>
      <c r="B180" s="2403"/>
      <c r="C180" s="2406"/>
      <c r="D180" s="321" t="s">
        <v>4755</v>
      </c>
      <c r="E180" s="322">
        <v>5.8500000000000002E-4</v>
      </c>
      <c r="F180" s="2500"/>
      <c r="G180" s="2444"/>
    </row>
    <row r="181" spans="1:7" ht="15" customHeight="1">
      <c r="A181" s="2400"/>
      <c r="B181" s="2403"/>
      <c r="C181" s="2406"/>
      <c r="D181" s="324" t="s">
        <v>4655</v>
      </c>
      <c r="E181" s="325">
        <v>6.8199999999999999E-4</v>
      </c>
      <c r="F181" s="2500"/>
      <c r="G181" s="2444"/>
    </row>
    <row r="182" spans="1:7" ht="15" customHeight="1">
      <c r="A182" s="311" t="s">
        <v>4756</v>
      </c>
      <c r="B182" s="328" t="s">
        <v>4757</v>
      </c>
      <c r="C182" s="313">
        <v>4.84E-4</v>
      </c>
      <c r="D182" s="314"/>
      <c r="E182" s="315">
        <v>4.2900000000000002E-4</v>
      </c>
      <c r="F182" s="316">
        <v>100</v>
      </c>
      <c r="G182" s="317"/>
    </row>
    <row r="183" spans="1:7" ht="15" customHeight="1">
      <c r="A183" s="2400" t="s">
        <v>4758</v>
      </c>
      <c r="B183" s="2403" t="s">
        <v>4759</v>
      </c>
      <c r="C183" s="2406">
        <v>1.5100000000000001E-4</v>
      </c>
      <c r="D183" s="326" t="s">
        <v>4638</v>
      </c>
      <c r="E183" s="320">
        <v>0</v>
      </c>
      <c r="F183" s="2418">
        <v>91.94</v>
      </c>
      <c r="G183" s="2444" t="s">
        <v>4639</v>
      </c>
    </row>
    <row r="184" spans="1:7" ht="15" customHeight="1">
      <c r="A184" s="2400"/>
      <c r="B184" s="2403"/>
      <c r="C184" s="2406"/>
      <c r="D184" s="327" t="s">
        <v>4640</v>
      </c>
      <c r="E184" s="322">
        <v>3.5300000000000002E-4</v>
      </c>
      <c r="F184" s="2418"/>
      <c r="G184" s="2444"/>
    </row>
    <row r="185" spans="1:7" ht="15" customHeight="1">
      <c r="A185" s="2400"/>
      <c r="B185" s="2403"/>
      <c r="C185" s="2406"/>
      <c r="D185" s="324" t="s">
        <v>4655</v>
      </c>
      <c r="E185" s="325">
        <v>1.9100000000000001E-4</v>
      </c>
      <c r="F185" s="2418"/>
      <c r="G185" s="2444"/>
    </row>
    <row r="186" spans="1:7" ht="15" customHeight="1">
      <c r="A186" s="2400" t="s">
        <v>4760</v>
      </c>
      <c r="B186" s="2403" t="s">
        <v>4761</v>
      </c>
      <c r="C186" s="2406">
        <v>4.8099999999999998E-4</v>
      </c>
      <c r="D186" s="326" t="s">
        <v>4638</v>
      </c>
      <c r="E186" s="320">
        <v>0</v>
      </c>
      <c r="F186" s="2418">
        <v>99</v>
      </c>
      <c r="G186" s="2444" t="s">
        <v>4639</v>
      </c>
    </row>
    <row r="187" spans="1:7" ht="15" customHeight="1">
      <c r="A187" s="2400"/>
      <c r="B187" s="2403"/>
      <c r="C187" s="2406"/>
      <c r="D187" s="307" t="s">
        <v>4634</v>
      </c>
      <c r="E187" s="322">
        <v>4.7899999999999999E-4</v>
      </c>
      <c r="F187" s="2418"/>
      <c r="G187" s="2444"/>
    </row>
    <row r="188" spans="1:7" ht="15" customHeight="1">
      <c r="A188" s="2400"/>
      <c r="B188" s="2403"/>
      <c r="C188" s="2406"/>
      <c r="D188" s="357" t="s">
        <v>4655</v>
      </c>
      <c r="E188" s="358">
        <v>4.35E-4</v>
      </c>
      <c r="F188" s="2418"/>
      <c r="G188" s="2444"/>
    </row>
    <row r="189" spans="1:7" ht="15" customHeight="1">
      <c r="A189" s="2439" t="s">
        <v>4762</v>
      </c>
      <c r="B189" s="2440" t="s">
        <v>4763</v>
      </c>
      <c r="C189" s="2516">
        <v>4.2700000000000002E-4</v>
      </c>
      <c r="D189" s="378" t="s">
        <v>4638</v>
      </c>
      <c r="E189" s="329">
        <v>0</v>
      </c>
      <c r="F189" s="2592">
        <v>100</v>
      </c>
      <c r="G189" s="2489"/>
    </row>
    <row r="190" spans="1:7" ht="15" customHeight="1">
      <c r="A190" s="2439"/>
      <c r="B190" s="2440"/>
      <c r="C190" s="2516"/>
      <c r="D190" s="379" t="s">
        <v>4647</v>
      </c>
      <c r="E190" s="380">
        <v>0</v>
      </c>
      <c r="F190" s="2592"/>
      <c r="G190" s="2489"/>
    </row>
    <row r="191" spans="1:7" ht="15" customHeight="1">
      <c r="A191" s="2439"/>
      <c r="B191" s="2440"/>
      <c r="C191" s="2516"/>
      <c r="D191" s="381" t="s">
        <v>4648</v>
      </c>
      <c r="E191" s="382">
        <v>2.9799999999999998E-4</v>
      </c>
      <c r="F191" s="2592"/>
      <c r="G191" s="2489"/>
    </row>
    <row r="192" spans="1:7" ht="15" customHeight="1">
      <c r="A192" s="2439"/>
      <c r="B192" s="2440"/>
      <c r="C192" s="2516"/>
      <c r="D192" s="379" t="s">
        <v>4764</v>
      </c>
      <c r="E192" s="380">
        <v>4.3199999999999998E-4</v>
      </c>
      <c r="F192" s="2592"/>
      <c r="G192" s="2489"/>
    </row>
    <row r="193" spans="1:7" ht="15" customHeight="1">
      <c r="A193" s="2439"/>
      <c r="B193" s="2440"/>
      <c r="C193" s="2516"/>
      <c r="D193" s="375" t="s">
        <v>4655</v>
      </c>
      <c r="E193" s="374">
        <v>6.4599999999999998E-4</v>
      </c>
      <c r="F193" s="2592"/>
      <c r="G193" s="2489"/>
    </row>
    <row r="194" spans="1:7" ht="15" customHeight="1">
      <c r="A194" s="2401" t="s">
        <v>4765</v>
      </c>
      <c r="B194" s="2404" t="s">
        <v>4766</v>
      </c>
      <c r="C194" s="2407">
        <v>2.03E-4</v>
      </c>
      <c r="D194" s="337" t="s">
        <v>4638</v>
      </c>
      <c r="E194" s="338">
        <v>0</v>
      </c>
      <c r="F194" s="2410">
        <v>97.95</v>
      </c>
      <c r="G194" s="2481" t="s">
        <v>4767</v>
      </c>
    </row>
    <row r="195" spans="1:7" ht="15" customHeight="1">
      <c r="A195" s="2401"/>
      <c r="B195" s="2404"/>
      <c r="C195" s="2407"/>
      <c r="D195" s="388" t="s">
        <v>4634</v>
      </c>
      <c r="E195" s="322">
        <v>4.57E-4</v>
      </c>
      <c r="F195" s="2410"/>
      <c r="G195" s="2481"/>
    </row>
    <row r="196" spans="1:7" ht="15" customHeight="1">
      <c r="A196" s="2401"/>
      <c r="B196" s="2404"/>
      <c r="C196" s="2407"/>
      <c r="D196" s="324" t="s">
        <v>4655</v>
      </c>
      <c r="E196" s="325">
        <v>4.35E-4</v>
      </c>
      <c r="F196" s="2410"/>
      <c r="G196" s="2481"/>
    </row>
    <row r="197" spans="1:7" ht="15" customHeight="1">
      <c r="A197" s="2400" t="s">
        <v>4768</v>
      </c>
      <c r="B197" s="2403" t="s">
        <v>4769</v>
      </c>
      <c r="C197" s="2406">
        <v>4.9100000000000001E-4</v>
      </c>
      <c r="D197" s="326" t="s">
        <v>4638</v>
      </c>
      <c r="E197" s="320">
        <v>0</v>
      </c>
      <c r="F197" s="2418">
        <v>84.36</v>
      </c>
      <c r="G197" s="2444" t="s">
        <v>4639</v>
      </c>
    </row>
    <row r="198" spans="1:7" ht="15" customHeight="1">
      <c r="A198" s="2400"/>
      <c r="B198" s="2403"/>
      <c r="C198" s="2406"/>
      <c r="D198" s="321" t="s">
        <v>4634</v>
      </c>
      <c r="E198" s="322">
        <v>4.5600000000000003E-4</v>
      </c>
      <c r="F198" s="2418"/>
      <c r="G198" s="2444"/>
    </row>
    <row r="199" spans="1:7" ht="15" customHeight="1">
      <c r="A199" s="2400"/>
      <c r="B199" s="2403"/>
      <c r="C199" s="2406"/>
      <c r="D199" s="324" t="s">
        <v>4635</v>
      </c>
      <c r="E199" s="325">
        <v>4.1199999999999999E-4</v>
      </c>
      <c r="F199" s="2418"/>
      <c r="G199" s="2444"/>
    </row>
    <row r="200" spans="1:7" ht="15" customHeight="1">
      <c r="A200" s="2400" t="s">
        <v>4770</v>
      </c>
      <c r="B200" s="2403" t="s">
        <v>4771</v>
      </c>
      <c r="C200" s="2406">
        <v>4.1800000000000002E-4</v>
      </c>
      <c r="D200" s="326" t="s">
        <v>4638</v>
      </c>
      <c r="E200" s="320">
        <v>0</v>
      </c>
      <c r="F200" s="2418">
        <v>98.55</v>
      </c>
      <c r="G200" s="2444" t="s">
        <v>4639</v>
      </c>
    </row>
    <row r="201" spans="1:7" ht="15" customHeight="1">
      <c r="A201" s="2400"/>
      <c r="B201" s="2403"/>
      <c r="C201" s="2406"/>
      <c r="D201" s="321" t="s">
        <v>4634</v>
      </c>
      <c r="E201" s="322">
        <v>4.4499999999999997E-4</v>
      </c>
      <c r="F201" s="2418"/>
      <c r="G201" s="2444"/>
    </row>
    <row r="202" spans="1:7" ht="15" customHeight="1">
      <c r="A202" s="2423"/>
      <c r="B202" s="2424"/>
      <c r="C202" s="2425"/>
      <c r="D202" s="335" t="s">
        <v>4655</v>
      </c>
      <c r="E202" s="336">
        <v>4.4999999999999999E-4</v>
      </c>
      <c r="F202" s="2426"/>
      <c r="G202" s="2455"/>
    </row>
    <row r="203" spans="1:7" ht="15" customHeight="1">
      <c r="A203" s="2401" t="s">
        <v>4772</v>
      </c>
      <c r="B203" s="2404" t="s">
        <v>4773</v>
      </c>
      <c r="C203" s="2407">
        <v>4.6799999999999999E-4</v>
      </c>
      <c r="D203" s="337" t="s">
        <v>4638</v>
      </c>
      <c r="E203" s="338">
        <v>0</v>
      </c>
      <c r="F203" s="2499">
        <v>98.83</v>
      </c>
      <c r="G203" s="2481" t="s">
        <v>4639</v>
      </c>
    </row>
    <row r="204" spans="1:7" ht="15" customHeight="1">
      <c r="A204" s="2400"/>
      <c r="B204" s="2403"/>
      <c r="C204" s="2406"/>
      <c r="D204" s="321" t="s">
        <v>4647</v>
      </c>
      <c r="E204" s="322">
        <v>0</v>
      </c>
      <c r="F204" s="2500"/>
      <c r="G204" s="2444"/>
    </row>
    <row r="205" spans="1:7" ht="15" customHeight="1">
      <c r="A205" s="2400"/>
      <c r="B205" s="2403"/>
      <c r="C205" s="2406"/>
      <c r="D205" s="321" t="s">
        <v>4648</v>
      </c>
      <c r="E205" s="322">
        <v>2.7099999999999997E-4</v>
      </c>
      <c r="F205" s="2500"/>
      <c r="G205" s="2444"/>
    </row>
    <row r="206" spans="1:7" ht="15" customHeight="1">
      <c r="A206" s="2400"/>
      <c r="B206" s="2403"/>
      <c r="C206" s="2406"/>
      <c r="D206" s="321" t="s">
        <v>4649</v>
      </c>
      <c r="E206" s="322">
        <v>0</v>
      </c>
      <c r="F206" s="2500"/>
      <c r="G206" s="2444"/>
    </row>
    <row r="207" spans="1:7" ht="15" customHeight="1">
      <c r="A207" s="2400"/>
      <c r="B207" s="2403"/>
      <c r="C207" s="2406"/>
      <c r="D207" s="327" t="s">
        <v>4714</v>
      </c>
      <c r="E207" s="322">
        <v>3.6999999999999999E-4</v>
      </c>
      <c r="F207" s="2500"/>
      <c r="G207" s="2444"/>
    </row>
    <row r="208" spans="1:7" ht="15" customHeight="1">
      <c r="A208" s="2400"/>
      <c r="B208" s="2403"/>
      <c r="C208" s="2406"/>
      <c r="D208" s="327" t="s">
        <v>4774</v>
      </c>
      <c r="E208" s="322">
        <v>4.44E-4</v>
      </c>
      <c r="F208" s="2500"/>
      <c r="G208" s="2444"/>
    </row>
    <row r="209" spans="1:7" ht="15" customHeight="1">
      <c r="A209" s="2400"/>
      <c r="B209" s="2403"/>
      <c r="C209" s="2406"/>
      <c r="D209" s="324" t="s">
        <v>4655</v>
      </c>
      <c r="E209" s="325">
        <v>4.6799999999999999E-4</v>
      </c>
      <c r="F209" s="2500"/>
      <c r="G209" s="2444"/>
    </row>
    <row r="210" spans="1:7" ht="15" customHeight="1">
      <c r="A210" s="2400" t="s">
        <v>4775</v>
      </c>
      <c r="B210" s="2403" t="s">
        <v>4776</v>
      </c>
      <c r="C210" s="2406" t="s">
        <v>4627</v>
      </c>
      <c r="D210" s="326" t="s">
        <v>4638</v>
      </c>
      <c r="E210" s="320">
        <v>0</v>
      </c>
      <c r="F210" s="2418" t="s">
        <v>4633</v>
      </c>
      <c r="G210" s="2444"/>
    </row>
    <row r="211" spans="1:7" ht="15" customHeight="1">
      <c r="A211" s="2400"/>
      <c r="B211" s="2403"/>
      <c r="C211" s="2406"/>
      <c r="D211" s="388" t="s">
        <v>4634</v>
      </c>
      <c r="E211" s="350">
        <v>4.4799999999999999E-4</v>
      </c>
      <c r="F211" s="2418"/>
      <c r="G211" s="2444"/>
    </row>
    <row r="212" spans="1:7" ht="15" customHeight="1">
      <c r="A212" s="2445"/>
      <c r="B212" s="2446"/>
      <c r="C212" s="2447"/>
      <c r="D212" s="324" t="s">
        <v>4655</v>
      </c>
      <c r="E212" s="325">
        <v>4.3899999999999999E-4</v>
      </c>
      <c r="F212" s="2448"/>
      <c r="G212" s="2449"/>
    </row>
    <row r="213" spans="1:7" ht="15" customHeight="1">
      <c r="A213" s="2400" t="s">
        <v>4777</v>
      </c>
      <c r="B213" s="2403" t="s">
        <v>4778</v>
      </c>
      <c r="C213" s="2406">
        <v>3.8699999999999997E-4</v>
      </c>
      <c r="D213" s="326" t="s">
        <v>4638</v>
      </c>
      <c r="E213" s="320">
        <v>0</v>
      </c>
      <c r="F213" s="2418">
        <v>86.71</v>
      </c>
      <c r="G213" s="2444" t="s">
        <v>4639</v>
      </c>
    </row>
    <row r="214" spans="1:7" ht="15" customHeight="1">
      <c r="A214" s="2400"/>
      <c r="B214" s="2403"/>
      <c r="C214" s="2406"/>
      <c r="D214" s="321" t="s">
        <v>4647</v>
      </c>
      <c r="E214" s="322">
        <v>0</v>
      </c>
      <c r="F214" s="2418"/>
      <c r="G214" s="2444"/>
    </row>
    <row r="215" spans="1:7" ht="15" customHeight="1">
      <c r="A215" s="2400"/>
      <c r="B215" s="2403"/>
      <c r="C215" s="2406"/>
      <c r="D215" s="321" t="s">
        <v>4648</v>
      </c>
      <c r="E215" s="322">
        <v>3.9800000000000002E-4</v>
      </c>
      <c r="F215" s="2418"/>
      <c r="G215" s="2444"/>
    </row>
    <row r="216" spans="1:7" ht="15" customHeight="1">
      <c r="A216" s="2400"/>
      <c r="B216" s="2403"/>
      <c r="C216" s="2406"/>
      <c r="D216" s="327" t="s">
        <v>4696</v>
      </c>
      <c r="E216" s="322">
        <v>3.7300000000000001E-4</v>
      </c>
      <c r="F216" s="2418"/>
      <c r="G216" s="2444"/>
    </row>
    <row r="217" spans="1:7" ht="15" customHeight="1">
      <c r="A217" s="2445"/>
      <c r="B217" s="2446"/>
      <c r="C217" s="2447"/>
      <c r="D217" s="324" t="s">
        <v>4655</v>
      </c>
      <c r="E217" s="325">
        <v>4.4200000000000001E-4</v>
      </c>
      <c r="F217" s="2448"/>
      <c r="G217" s="2449"/>
    </row>
    <row r="218" spans="1:7" ht="15" customHeight="1">
      <c r="A218" s="2584" t="s">
        <v>4779</v>
      </c>
      <c r="B218" s="2505" t="s">
        <v>4780</v>
      </c>
      <c r="C218" s="2486">
        <v>5.1599999999999997E-4</v>
      </c>
      <c r="D218" s="389" t="s">
        <v>4638</v>
      </c>
      <c r="E218" s="338">
        <v>3.7800000000000003E-4</v>
      </c>
      <c r="F218" s="2410">
        <v>100</v>
      </c>
      <c r="G218" s="2481"/>
    </row>
    <row r="219" spans="1:7" ht="15" customHeight="1">
      <c r="A219" s="2585"/>
      <c r="B219" s="2586"/>
      <c r="C219" s="2441"/>
      <c r="D219" s="331" t="s">
        <v>4634</v>
      </c>
      <c r="E219" s="322">
        <v>5.5199999999999997E-4</v>
      </c>
      <c r="F219" s="2418"/>
      <c r="G219" s="2444"/>
    </row>
    <row r="220" spans="1:7" ht="15" customHeight="1">
      <c r="A220" s="2585"/>
      <c r="B220" s="2469"/>
      <c r="C220" s="2587"/>
      <c r="D220" s="333" t="s">
        <v>4635</v>
      </c>
      <c r="E220" s="358">
        <v>3.88E-4</v>
      </c>
      <c r="F220" s="2418"/>
      <c r="G220" s="2444"/>
    </row>
    <row r="221" spans="1:7" ht="15" customHeight="1">
      <c r="A221" s="2528" t="s">
        <v>4781</v>
      </c>
      <c r="B221" s="2588" t="s">
        <v>4782</v>
      </c>
      <c r="C221" s="2587">
        <v>4.5300000000000001E-4</v>
      </c>
      <c r="D221" s="391" t="s">
        <v>4638</v>
      </c>
      <c r="E221" s="392">
        <v>0</v>
      </c>
      <c r="F221" s="2442">
        <v>100</v>
      </c>
      <c r="G221" s="2590"/>
    </row>
    <row r="222" spans="1:7" ht="15" customHeight="1">
      <c r="A222" s="2584"/>
      <c r="B222" s="2505"/>
      <c r="C222" s="2589"/>
      <c r="D222" s="331" t="s">
        <v>4634</v>
      </c>
      <c r="E222" s="322">
        <v>4.5600000000000003E-4</v>
      </c>
      <c r="F222" s="2442"/>
      <c r="G222" s="2590"/>
    </row>
    <row r="223" spans="1:7" ht="15" customHeight="1">
      <c r="A223" s="2584"/>
      <c r="B223" s="2505"/>
      <c r="C223" s="2589"/>
      <c r="D223" s="393" t="s">
        <v>4635</v>
      </c>
      <c r="E223" s="394">
        <v>3.0800000000000001E-4</v>
      </c>
      <c r="F223" s="2442"/>
      <c r="G223" s="2590"/>
    </row>
    <row r="224" spans="1:7" ht="15" customHeight="1">
      <c r="A224" s="2591" t="s">
        <v>4783</v>
      </c>
      <c r="B224" s="2440" t="s">
        <v>4784</v>
      </c>
      <c r="C224" s="2575">
        <v>4.64E-4</v>
      </c>
      <c r="D224" s="330" t="s">
        <v>4638</v>
      </c>
      <c r="E224" s="338">
        <v>0</v>
      </c>
      <c r="F224" s="2410">
        <v>100</v>
      </c>
      <c r="G224" s="2481"/>
    </row>
    <row r="225" spans="1:7" ht="15" customHeight="1">
      <c r="A225" s="2484"/>
      <c r="B225" s="2440"/>
      <c r="C225" s="2486"/>
      <c r="D225" s="331" t="s">
        <v>4647</v>
      </c>
      <c r="E225" s="322">
        <v>0</v>
      </c>
      <c r="F225" s="2410"/>
      <c r="G225" s="2481"/>
    </row>
    <row r="226" spans="1:7" ht="15" customHeight="1">
      <c r="A226" s="2484"/>
      <c r="B226" s="2440"/>
      <c r="C226" s="2486"/>
      <c r="D226" s="331" t="s">
        <v>4648</v>
      </c>
      <c r="E226" s="322">
        <v>0</v>
      </c>
      <c r="F226" s="2410"/>
      <c r="G226" s="2481"/>
    </row>
    <row r="227" spans="1:7" ht="15" customHeight="1">
      <c r="A227" s="2484"/>
      <c r="B227" s="2440"/>
      <c r="C227" s="2486"/>
      <c r="D227" s="332" t="s">
        <v>4696</v>
      </c>
      <c r="E227" s="322">
        <v>4.08E-4</v>
      </c>
      <c r="F227" s="2410"/>
      <c r="G227" s="2481"/>
    </row>
    <row r="228" spans="1:7" ht="15" customHeight="1">
      <c r="A228" s="2484"/>
      <c r="B228" s="2440"/>
      <c r="C228" s="2486"/>
      <c r="D228" s="333" t="s">
        <v>4655</v>
      </c>
      <c r="E228" s="325">
        <v>3.2299999999999999E-4</v>
      </c>
      <c r="F228" s="2410"/>
      <c r="G228" s="2481"/>
    </row>
    <row r="229" spans="1:7" ht="30" customHeight="1">
      <c r="A229" s="340" t="s">
        <v>4785</v>
      </c>
      <c r="B229" s="384" t="s">
        <v>4786</v>
      </c>
      <c r="C229" s="385">
        <v>4.5800000000000002E-4</v>
      </c>
      <c r="D229" s="395"/>
      <c r="E229" s="306">
        <v>0</v>
      </c>
      <c r="F229" s="309">
        <v>42.52</v>
      </c>
      <c r="G229" s="310" t="s">
        <v>4639</v>
      </c>
    </row>
    <row r="230" spans="1:7" ht="15" customHeight="1">
      <c r="A230" s="2528" t="s">
        <v>4787</v>
      </c>
      <c r="B230" s="2529" t="s">
        <v>4788</v>
      </c>
      <c r="C230" s="2432">
        <v>4.7800000000000002E-4</v>
      </c>
      <c r="D230" s="396" t="s">
        <v>4638</v>
      </c>
      <c r="E230" s="397">
        <v>0</v>
      </c>
      <c r="F230" s="2409">
        <v>13.37</v>
      </c>
      <c r="G230" s="2460" t="s">
        <v>4639</v>
      </c>
    </row>
    <row r="231" spans="1:7" ht="15" customHeight="1">
      <c r="A231" s="2528"/>
      <c r="B231" s="2583"/>
      <c r="C231" s="2406"/>
      <c r="D231" s="398" t="s">
        <v>4647</v>
      </c>
      <c r="E231" s="399">
        <v>0</v>
      </c>
      <c r="F231" s="2418"/>
      <c r="G231" s="2477"/>
    </row>
    <row r="232" spans="1:7" ht="15" customHeight="1">
      <c r="A232" s="2528"/>
      <c r="B232" s="2583"/>
      <c r="C232" s="2406"/>
      <c r="D232" s="337" t="s">
        <v>4648</v>
      </c>
      <c r="E232" s="338">
        <v>0</v>
      </c>
      <c r="F232" s="2418"/>
      <c r="G232" s="2477"/>
    </row>
    <row r="233" spans="1:7" ht="15" customHeight="1">
      <c r="A233" s="2528"/>
      <c r="B233" s="2583"/>
      <c r="C233" s="2406"/>
      <c r="D233" s="321" t="s">
        <v>4649</v>
      </c>
      <c r="E233" s="322">
        <v>0</v>
      </c>
      <c r="F233" s="2418"/>
      <c r="G233" s="2477"/>
    </row>
    <row r="234" spans="1:7" ht="15" customHeight="1">
      <c r="A234" s="2528"/>
      <c r="B234" s="2583"/>
      <c r="C234" s="2406"/>
      <c r="D234" s="321" t="s">
        <v>4650</v>
      </c>
      <c r="E234" s="322">
        <v>0</v>
      </c>
      <c r="F234" s="2418"/>
      <c r="G234" s="2477"/>
    </row>
    <row r="235" spans="1:7" ht="15" customHeight="1">
      <c r="A235" s="2528"/>
      <c r="B235" s="2583"/>
      <c r="C235" s="2406"/>
      <c r="D235" s="321" t="s">
        <v>4651</v>
      </c>
      <c r="E235" s="322">
        <v>0</v>
      </c>
      <c r="F235" s="2418"/>
      <c r="G235" s="2477"/>
    </row>
    <row r="236" spans="1:7" ht="15" customHeight="1">
      <c r="A236" s="2528"/>
      <c r="B236" s="2583"/>
      <c r="C236" s="2406"/>
      <c r="D236" s="327" t="s">
        <v>4720</v>
      </c>
      <c r="E236" s="322">
        <v>0</v>
      </c>
      <c r="F236" s="2418"/>
      <c r="G236" s="2477"/>
    </row>
    <row r="237" spans="1:7" ht="15" customHeight="1">
      <c r="A237" s="2528"/>
      <c r="B237" s="2583"/>
      <c r="C237" s="2406"/>
      <c r="D237" s="400" t="s">
        <v>4653</v>
      </c>
      <c r="E237" s="401">
        <v>0</v>
      </c>
      <c r="F237" s="2418"/>
      <c r="G237" s="2477"/>
    </row>
    <row r="238" spans="1:7" ht="15" customHeight="1">
      <c r="A238" s="2528"/>
      <c r="B238" s="2583"/>
      <c r="C238" s="2406"/>
      <c r="D238" s="402" t="s">
        <v>4654</v>
      </c>
      <c r="E238" s="403">
        <v>4.1599999999999997E-4</v>
      </c>
      <c r="F238" s="2418"/>
      <c r="G238" s="2477"/>
    </row>
    <row r="239" spans="1:7" ht="15" customHeight="1">
      <c r="A239" s="2528"/>
      <c r="B239" s="2583"/>
      <c r="C239" s="2406"/>
      <c r="D239" s="404" t="s">
        <v>4635</v>
      </c>
      <c r="E239" s="405">
        <v>4.26E-4</v>
      </c>
      <c r="F239" s="2426"/>
      <c r="G239" s="2462"/>
    </row>
    <row r="240" spans="1:7" ht="15" customHeight="1">
      <c r="A240" s="2400" t="s">
        <v>4789</v>
      </c>
      <c r="B240" s="2446" t="s">
        <v>4790</v>
      </c>
      <c r="C240" s="2447" t="s">
        <v>4627</v>
      </c>
      <c r="D240" s="337" t="s">
        <v>4638</v>
      </c>
      <c r="E240" s="338">
        <v>0</v>
      </c>
      <c r="F240" s="2410" t="s">
        <v>4633</v>
      </c>
      <c r="G240" s="2481"/>
    </row>
    <row r="241" spans="1:7" ht="15" customHeight="1">
      <c r="A241" s="2400"/>
      <c r="B241" s="2403"/>
      <c r="C241" s="2406"/>
      <c r="D241" s="321" t="s">
        <v>4647</v>
      </c>
      <c r="E241" s="322">
        <v>1.5899999999999999E-4</v>
      </c>
      <c r="F241" s="2418"/>
      <c r="G241" s="2444"/>
    </row>
    <row r="242" spans="1:7" ht="15" customHeight="1">
      <c r="A242" s="2400"/>
      <c r="B242" s="2403"/>
      <c r="C242" s="2406"/>
      <c r="D242" s="321" t="s">
        <v>4648</v>
      </c>
      <c r="E242" s="322">
        <v>2.4699999999999999E-4</v>
      </c>
      <c r="F242" s="2418"/>
      <c r="G242" s="2444"/>
    </row>
    <row r="243" spans="1:7" ht="15" customHeight="1">
      <c r="A243" s="2400"/>
      <c r="B243" s="2403"/>
      <c r="C243" s="2406"/>
      <c r="D243" s="321" t="s">
        <v>4717</v>
      </c>
      <c r="E243" s="322">
        <v>3.1599999999999998E-4</v>
      </c>
      <c r="F243" s="2418"/>
      <c r="G243" s="2444"/>
    </row>
    <row r="244" spans="1:7" ht="15" customHeight="1">
      <c r="A244" s="2400"/>
      <c r="B244" s="2403"/>
      <c r="C244" s="2406"/>
      <c r="D244" s="324" t="s">
        <v>4635</v>
      </c>
      <c r="E244" s="325">
        <v>8.2700000000000004E-4</v>
      </c>
      <c r="F244" s="2418"/>
      <c r="G244" s="2444"/>
    </row>
    <row r="245" spans="1:7" ht="15" customHeight="1">
      <c r="A245" s="2400" t="s">
        <v>4791</v>
      </c>
      <c r="B245" s="2403" t="s">
        <v>4792</v>
      </c>
      <c r="C245" s="2492" t="s">
        <v>4627</v>
      </c>
      <c r="D245" s="326" t="s">
        <v>4638</v>
      </c>
      <c r="E245" s="320">
        <v>0</v>
      </c>
      <c r="F245" s="2418" t="s">
        <v>4633</v>
      </c>
      <c r="G245" s="2444"/>
    </row>
    <row r="246" spans="1:7" ht="15" customHeight="1">
      <c r="A246" s="2400"/>
      <c r="B246" s="2403"/>
      <c r="C246" s="2492"/>
      <c r="D246" s="321" t="s">
        <v>4634</v>
      </c>
      <c r="E246" s="322" t="s">
        <v>4627</v>
      </c>
      <c r="F246" s="2418"/>
      <c r="G246" s="2444"/>
    </row>
    <row r="247" spans="1:7" ht="15" customHeight="1">
      <c r="A247" s="2400"/>
      <c r="B247" s="2403"/>
      <c r="C247" s="2492"/>
      <c r="D247" s="324" t="s">
        <v>4655</v>
      </c>
      <c r="E247" s="352" t="s">
        <v>4793</v>
      </c>
      <c r="F247" s="2418"/>
      <c r="G247" s="2444"/>
    </row>
    <row r="248" spans="1:7" ht="15" customHeight="1">
      <c r="A248" s="2400" t="s">
        <v>4794</v>
      </c>
      <c r="B248" s="2403" t="s">
        <v>4795</v>
      </c>
      <c r="C248" s="2406">
        <v>3.5E-4</v>
      </c>
      <c r="D248" s="326" t="s">
        <v>4638</v>
      </c>
      <c r="E248" s="320">
        <v>0</v>
      </c>
      <c r="F248" s="2418" t="s">
        <v>4633</v>
      </c>
      <c r="G248" s="2444"/>
    </row>
    <row r="249" spans="1:7" ht="15" customHeight="1">
      <c r="A249" s="2400"/>
      <c r="B249" s="2403"/>
      <c r="C249" s="2406"/>
      <c r="D249" s="321" t="s">
        <v>4647</v>
      </c>
      <c r="E249" s="322">
        <v>0</v>
      </c>
      <c r="F249" s="2418"/>
      <c r="G249" s="2444"/>
    </row>
    <row r="250" spans="1:7" ht="15" customHeight="1">
      <c r="A250" s="2400"/>
      <c r="B250" s="2403"/>
      <c r="C250" s="2406"/>
      <c r="D250" s="327" t="s">
        <v>4710</v>
      </c>
      <c r="E250" s="322">
        <v>5.62E-4</v>
      </c>
      <c r="F250" s="2418"/>
      <c r="G250" s="2444"/>
    </row>
    <row r="251" spans="1:7" ht="15" customHeight="1">
      <c r="A251" s="2423"/>
      <c r="B251" s="2424"/>
      <c r="C251" s="2425"/>
      <c r="D251" s="335" t="s">
        <v>4635</v>
      </c>
      <c r="E251" s="325">
        <v>5.7300000000000005E-4</v>
      </c>
      <c r="F251" s="2426"/>
      <c r="G251" s="2455"/>
    </row>
    <row r="252" spans="1:7" ht="15" customHeight="1">
      <c r="A252" s="340" t="s">
        <v>4796</v>
      </c>
      <c r="B252" s="323" t="s">
        <v>4797</v>
      </c>
      <c r="C252" s="308">
        <v>4.5399999999999998E-4</v>
      </c>
      <c r="D252" s="406"/>
      <c r="E252" s="315">
        <v>4.57E-4</v>
      </c>
      <c r="F252" s="341">
        <v>100</v>
      </c>
      <c r="G252" s="342"/>
    </row>
    <row r="253" spans="1:7" ht="15" customHeight="1">
      <c r="A253" s="2400" t="s">
        <v>4798</v>
      </c>
      <c r="B253" s="2403" t="s">
        <v>4799</v>
      </c>
      <c r="C253" s="2406">
        <v>4.4499999999999997E-4</v>
      </c>
      <c r="D253" s="326" t="s">
        <v>4638</v>
      </c>
      <c r="E253" s="320">
        <v>0</v>
      </c>
      <c r="F253" s="2500">
        <v>98.93</v>
      </c>
      <c r="G253" s="2444" t="s">
        <v>4639</v>
      </c>
    </row>
    <row r="254" spans="1:7" ht="15" customHeight="1">
      <c r="A254" s="2400"/>
      <c r="B254" s="2403"/>
      <c r="C254" s="2406"/>
      <c r="D254" s="321" t="s">
        <v>4634</v>
      </c>
      <c r="E254" s="322">
        <v>4.2000000000000002E-4</v>
      </c>
      <c r="F254" s="2500"/>
      <c r="G254" s="2444"/>
    </row>
    <row r="255" spans="1:7" ht="15" customHeight="1">
      <c r="A255" s="2400"/>
      <c r="B255" s="2403"/>
      <c r="C255" s="2406"/>
      <c r="D255" s="324" t="s">
        <v>4635</v>
      </c>
      <c r="E255" s="325">
        <v>5.5800000000000001E-4</v>
      </c>
      <c r="F255" s="2500"/>
      <c r="G255" s="2444"/>
    </row>
    <row r="256" spans="1:7">
      <c r="A256" s="311" t="s">
        <v>4800</v>
      </c>
      <c r="B256" s="328" t="s">
        <v>4801</v>
      </c>
      <c r="C256" s="313">
        <v>4.6999999999999999E-4</v>
      </c>
      <c r="D256" s="314"/>
      <c r="E256" s="315">
        <v>5.4900000000000001E-4</v>
      </c>
      <c r="F256" s="316">
        <v>100</v>
      </c>
      <c r="G256" s="317"/>
    </row>
    <row r="257" spans="1:7" ht="15" customHeight="1">
      <c r="A257" s="2400" t="s">
        <v>4802</v>
      </c>
      <c r="B257" s="2416" t="s">
        <v>4803</v>
      </c>
      <c r="C257" s="2406">
        <v>4.64E-4</v>
      </c>
      <c r="D257" s="326" t="s">
        <v>4638</v>
      </c>
      <c r="E257" s="320">
        <v>0</v>
      </c>
      <c r="F257" s="2418">
        <v>100</v>
      </c>
      <c r="G257" s="2444"/>
    </row>
    <row r="258" spans="1:7" ht="15" customHeight="1">
      <c r="A258" s="2400"/>
      <c r="B258" s="2416"/>
      <c r="C258" s="2406"/>
      <c r="D258" s="321" t="s">
        <v>4647</v>
      </c>
      <c r="E258" s="322">
        <v>0</v>
      </c>
      <c r="F258" s="2418"/>
      <c r="G258" s="2444"/>
    </row>
    <row r="259" spans="1:7" ht="15" customHeight="1">
      <c r="A259" s="2400"/>
      <c r="B259" s="2416"/>
      <c r="C259" s="2406"/>
      <c r="D259" s="321" t="s">
        <v>4648</v>
      </c>
      <c r="E259" s="322">
        <v>1E-4</v>
      </c>
      <c r="F259" s="2418"/>
      <c r="G259" s="2444"/>
    </row>
    <row r="260" spans="1:7" ht="15" customHeight="1">
      <c r="A260" s="2400"/>
      <c r="B260" s="2416"/>
      <c r="C260" s="2406"/>
      <c r="D260" s="321" t="s">
        <v>4649</v>
      </c>
      <c r="E260" s="322">
        <v>2.5000000000000001E-4</v>
      </c>
      <c r="F260" s="2418"/>
      <c r="G260" s="2444"/>
    </row>
    <row r="261" spans="1:7" ht="15" customHeight="1">
      <c r="A261" s="2400"/>
      <c r="B261" s="2416"/>
      <c r="C261" s="2406"/>
      <c r="D261" s="327" t="s">
        <v>4714</v>
      </c>
      <c r="E261" s="322">
        <v>0</v>
      </c>
      <c r="F261" s="2418"/>
      <c r="G261" s="2444"/>
    </row>
    <row r="262" spans="1:7" ht="15" customHeight="1">
      <c r="A262" s="2400"/>
      <c r="B262" s="2416"/>
      <c r="C262" s="2406"/>
      <c r="D262" s="327" t="s">
        <v>4774</v>
      </c>
      <c r="E262" s="322">
        <v>6.2E-4</v>
      </c>
      <c r="F262" s="2418"/>
      <c r="G262" s="2444"/>
    </row>
    <row r="263" spans="1:7" ht="15" customHeight="1">
      <c r="A263" s="2400"/>
      <c r="B263" s="2416"/>
      <c r="C263" s="2406"/>
      <c r="D263" s="324" t="s">
        <v>4635</v>
      </c>
      <c r="E263" s="325">
        <v>6.5300000000000004E-4</v>
      </c>
      <c r="F263" s="2418"/>
      <c r="G263" s="2444"/>
    </row>
    <row r="264" spans="1:7" ht="15" customHeight="1">
      <c r="A264" s="2400" t="s">
        <v>4804</v>
      </c>
      <c r="B264" s="2416" t="s">
        <v>4805</v>
      </c>
      <c r="C264" s="2406">
        <v>4.2700000000000002E-4</v>
      </c>
      <c r="D264" s="326" t="s">
        <v>4638</v>
      </c>
      <c r="E264" s="320">
        <v>0</v>
      </c>
      <c r="F264" s="2418">
        <v>99.35</v>
      </c>
      <c r="G264" s="2444" t="s">
        <v>4767</v>
      </c>
    </row>
    <row r="265" spans="1:7" ht="15" customHeight="1">
      <c r="A265" s="2400"/>
      <c r="B265" s="2416"/>
      <c r="C265" s="2406"/>
      <c r="D265" s="388" t="s">
        <v>4634</v>
      </c>
      <c r="E265" s="322">
        <v>4.0400000000000001E-4</v>
      </c>
      <c r="F265" s="2418"/>
      <c r="G265" s="2444"/>
    </row>
    <row r="266" spans="1:7" ht="15" customHeight="1">
      <c r="A266" s="2400"/>
      <c r="B266" s="2416"/>
      <c r="C266" s="2406"/>
      <c r="D266" s="324" t="s">
        <v>4635</v>
      </c>
      <c r="E266" s="325">
        <v>4.6799999999999999E-4</v>
      </c>
      <c r="F266" s="2418"/>
      <c r="G266" s="2444"/>
    </row>
    <row r="267" spans="1:7" ht="15" customHeight="1">
      <c r="A267" s="311" t="s">
        <v>4806</v>
      </c>
      <c r="B267" s="328" t="s">
        <v>4807</v>
      </c>
      <c r="C267" s="313">
        <v>8.2299999999999995E-4</v>
      </c>
      <c r="D267" s="314"/>
      <c r="E267" s="315">
        <v>7.7700000000000002E-4</v>
      </c>
      <c r="F267" s="316">
        <v>100</v>
      </c>
      <c r="G267" s="317"/>
    </row>
    <row r="268" spans="1:7" ht="15" customHeight="1">
      <c r="A268" s="311" t="s">
        <v>4808</v>
      </c>
      <c r="B268" s="328" t="s">
        <v>4809</v>
      </c>
      <c r="C268" s="313">
        <v>7.8299999999999995E-4</v>
      </c>
      <c r="D268" s="314"/>
      <c r="E268" s="315">
        <v>7.4600000000000003E-4</v>
      </c>
      <c r="F268" s="316">
        <v>100</v>
      </c>
      <c r="G268" s="317"/>
    </row>
    <row r="269" spans="1:7" ht="15" customHeight="1">
      <c r="A269" s="2400" t="s">
        <v>4810</v>
      </c>
      <c r="B269" s="2403" t="s">
        <v>4811</v>
      </c>
      <c r="C269" s="2406">
        <v>4.4200000000000001E-4</v>
      </c>
      <c r="D269" s="326" t="s">
        <v>4638</v>
      </c>
      <c r="E269" s="320">
        <v>0</v>
      </c>
      <c r="F269" s="2418">
        <v>100</v>
      </c>
      <c r="G269" s="2444"/>
    </row>
    <row r="270" spans="1:7" ht="15" customHeight="1">
      <c r="A270" s="2400"/>
      <c r="B270" s="2403"/>
      <c r="C270" s="2406"/>
      <c r="D270" s="321" t="s">
        <v>4647</v>
      </c>
      <c r="E270" s="322">
        <v>3.7800000000000003E-4</v>
      </c>
      <c r="F270" s="2418"/>
      <c r="G270" s="2444"/>
    </row>
    <row r="271" spans="1:7" ht="15" customHeight="1">
      <c r="A271" s="2400"/>
      <c r="B271" s="2403"/>
      <c r="C271" s="2406"/>
      <c r="D271" s="321" t="s">
        <v>4662</v>
      </c>
      <c r="E271" s="322">
        <v>4.55E-4</v>
      </c>
      <c r="F271" s="2418"/>
      <c r="G271" s="2444"/>
    </row>
    <row r="272" spans="1:7" ht="15" customHeight="1">
      <c r="A272" s="2400"/>
      <c r="B272" s="2403"/>
      <c r="C272" s="2406"/>
      <c r="D272" s="324" t="s">
        <v>4635</v>
      </c>
      <c r="E272" s="325">
        <v>3.0899999999999998E-4</v>
      </c>
      <c r="F272" s="2418"/>
      <c r="G272" s="2444"/>
    </row>
    <row r="273" spans="1:7" ht="15" customHeight="1">
      <c r="A273" s="2400" t="s">
        <v>4812</v>
      </c>
      <c r="B273" s="2403" t="s">
        <v>4813</v>
      </c>
      <c r="C273" s="2406">
        <v>1.85E-4</v>
      </c>
      <c r="D273" s="326" t="s">
        <v>4638</v>
      </c>
      <c r="E273" s="320">
        <v>0</v>
      </c>
      <c r="F273" s="2418">
        <v>100</v>
      </c>
      <c r="G273" s="2444"/>
    </row>
    <row r="274" spans="1:7" ht="15" customHeight="1">
      <c r="A274" s="2400"/>
      <c r="B274" s="2403"/>
      <c r="C274" s="2406"/>
      <c r="D274" s="321" t="s">
        <v>4634</v>
      </c>
      <c r="E274" s="322">
        <v>5.7200000000000003E-4</v>
      </c>
      <c r="F274" s="2418"/>
      <c r="G274" s="2444"/>
    </row>
    <row r="275" spans="1:7" ht="15" customHeight="1">
      <c r="A275" s="2400"/>
      <c r="B275" s="2403"/>
      <c r="C275" s="2406"/>
      <c r="D275" s="324" t="s">
        <v>4635</v>
      </c>
      <c r="E275" s="325">
        <v>4.5899999999999999E-4</v>
      </c>
      <c r="F275" s="2418"/>
      <c r="G275" s="2444"/>
    </row>
    <row r="276" spans="1:7" ht="15" customHeight="1">
      <c r="A276" s="311" t="s">
        <v>4814</v>
      </c>
      <c r="B276" s="328" t="s">
        <v>4815</v>
      </c>
      <c r="C276" s="313">
        <v>4.6200000000000001E-4</v>
      </c>
      <c r="D276" s="314"/>
      <c r="E276" s="315">
        <v>4.0499999999999998E-4</v>
      </c>
      <c r="F276" s="316" t="s">
        <v>4633</v>
      </c>
      <c r="G276" s="317"/>
    </row>
    <row r="277" spans="1:7" ht="26.25" customHeight="1">
      <c r="A277" s="304" t="s">
        <v>4816</v>
      </c>
      <c r="B277" s="318" t="s">
        <v>4817</v>
      </c>
      <c r="C277" s="306">
        <v>4.3600000000000003E-4</v>
      </c>
      <c r="D277" s="395"/>
      <c r="E277" s="407">
        <v>4.4799999999999999E-4</v>
      </c>
      <c r="F277" s="309">
        <v>94.42</v>
      </c>
      <c r="G277" s="310" t="s">
        <v>4639</v>
      </c>
    </row>
    <row r="278" spans="1:7" ht="15" customHeight="1">
      <c r="A278" s="2428" t="s">
        <v>4818</v>
      </c>
      <c r="B278" s="2431" t="s">
        <v>4819</v>
      </c>
      <c r="C278" s="2432">
        <v>4.5300000000000001E-4</v>
      </c>
      <c r="D278" s="353" t="s">
        <v>4638</v>
      </c>
      <c r="E278" s="354">
        <v>3.2000000000000003E-4</v>
      </c>
      <c r="F278" s="2409">
        <v>98.76</v>
      </c>
      <c r="G278" s="2460" t="s">
        <v>4639</v>
      </c>
    </row>
    <row r="279" spans="1:7" ht="15" customHeight="1">
      <c r="A279" s="2428"/>
      <c r="B279" s="2431"/>
      <c r="C279" s="2432"/>
      <c r="D279" s="321" t="s">
        <v>4647</v>
      </c>
      <c r="E279" s="322">
        <v>0</v>
      </c>
      <c r="F279" s="2409"/>
      <c r="G279" s="2460"/>
    </row>
    <row r="280" spans="1:7" ht="15" customHeight="1">
      <c r="A280" s="2428"/>
      <c r="B280" s="2431"/>
      <c r="C280" s="2432"/>
      <c r="D280" s="327" t="s">
        <v>4710</v>
      </c>
      <c r="E280" s="322">
        <v>4.5899999999999999E-4</v>
      </c>
      <c r="F280" s="2409"/>
      <c r="G280" s="2460"/>
    </row>
    <row r="281" spans="1:7" ht="15" customHeight="1">
      <c r="A281" s="2561"/>
      <c r="B281" s="2562"/>
      <c r="C281" s="2563"/>
      <c r="D281" s="324" t="s">
        <v>4655</v>
      </c>
      <c r="E281" s="325">
        <v>4.17E-4</v>
      </c>
      <c r="F281" s="2564"/>
      <c r="G281" s="2565"/>
    </row>
    <row r="282" spans="1:7" ht="15" customHeight="1">
      <c r="A282" s="2400" t="s">
        <v>4820</v>
      </c>
      <c r="B282" s="2403" t="s">
        <v>4821</v>
      </c>
      <c r="C282" s="2406">
        <v>2.2800000000000001E-4</v>
      </c>
      <c r="D282" s="326" t="s">
        <v>4638</v>
      </c>
      <c r="E282" s="320">
        <v>0</v>
      </c>
      <c r="F282" s="2500">
        <v>23.01</v>
      </c>
      <c r="G282" s="2444" t="s">
        <v>4639</v>
      </c>
    </row>
    <row r="283" spans="1:7" ht="15" customHeight="1">
      <c r="A283" s="2401"/>
      <c r="B283" s="2404"/>
      <c r="C283" s="2407"/>
      <c r="D283" s="321" t="s">
        <v>4647</v>
      </c>
      <c r="E283" s="322">
        <v>2.63E-4</v>
      </c>
      <c r="F283" s="2499"/>
      <c r="G283" s="2481"/>
    </row>
    <row r="284" spans="1:7" ht="15" customHeight="1">
      <c r="A284" s="2401"/>
      <c r="B284" s="2404"/>
      <c r="C284" s="2407"/>
      <c r="D284" s="321" t="s">
        <v>4648</v>
      </c>
      <c r="E284" s="322">
        <v>3.77E-4</v>
      </c>
      <c r="F284" s="2499"/>
      <c r="G284" s="2481"/>
    </row>
    <row r="285" spans="1:7" ht="15" customHeight="1">
      <c r="A285" s="2401"/>
      <c r="B285" s="2404"/>
      <c r="C285" s="2407"/>
      <c r="D285" s="321" t="s">
        <v>4649</v>
      </c>
      <c r="E285" s="322">
        <v>4.8700000000000002E-4</v>
      </c>
      <c r="F285" s="2499"/>
      <c r="G285" s="2481"/>
    </row>
    <row r="286" spans="1:7" ht="15" customHeight="1">
      <c r="A286" s="2401"/>
      <c r="B286" s="2404"/>
      <c r="C286" s="2407"/>
      <c r="D286" s="321" t="s">
        <v>4650</v>
      </c>
      <c r="E286" s="322">
        <v>2.9E-4</v>
      </c>
      <c r="F286" s="2499"/>
      <c r="G286" s="2481"/>
    </row>
    <row r="287" spans="1:7" ht="15" customHeight="1">
      <c r="A287" s="2401"/>
      <c r="B287" s="2404"/>
      <c r="C287" s="2407"/>
      <c r="D287" s="321" t="s">
        <v>4651</v>
      </c>
      <c r="E287" s="322">
        <v>3.8999999999999999E-4</v>
      </c>
      <c r="F287" s="2499"/>
      <c r="G287" s="2481"/>
    </row>
    <row r="288" spans="1:7" ht="15" customHeight="1">
      <c r="A288" s="2401"/>
      <c r="B288" s="2404"/>
      <c r="C288" s="2407"/>
      <c r="D288" s="327" t="s">
        <v>4720</v>
      </c>
      <c r="E288" s="322">
        <v>4.8999999999999998E-4</v>
      </c>
      <c r="F288" s="2499"/>
      <c r="G288" s="2481"/>
    </row>
    <row r="289" spans="1:7" ht="15" customHeight="1">
      <c r="A289" s="2401"/>
      <c r="B289" s="2404"/>
      <c r="C289" s="2407"/>
      <c r="D289" s="327" t="s">
        <v>4822</v>
      </c>
      <c r="E289" s="322">
        <v>2.6600000000000001E-4</v>
      </c>
      <c r="F289" s="2499"/>
      <c r="G289" s="2481"/>
    </row>
    <row r="290" spans="1:7" ht="15" customHeight="1">
      <c r="A290" s="2566"/>
      <c r="B290" s="2567"/>
      <c r="C290" s="2568"/>
      <c r="D290" s="324" t="s">
        <v>4655</v>
      </c>
      <c r="E290" s="325">
        <v>5.9900000000000003E-4</v>
      </c>
      <c r="F290" s="2569"/>
      <c r="G290" s="2570"/>
    </row>
    <row r="291" spans="1:7" ht="15" customHeight="1">
      <c r="A291" s="2571" t="s">
        <v>4823</v>
      </c>
      <c r="B291" s="2574" t="s">
        <v>4824</v>
      </c>
      <c r="C291" s="2575">
        <v>4.57E-4</v>
      </c>
      <c r="D291" s="408" t="s">
        <v>4638</v>
      </c>
      <c r="E291" s="409">
        <v>0</v>
      </c>
      <c r="F291" s="2577">
        <v>56.32</v>
      </c>
      <c r="G291" s="2580" t="s">
        <v>4639</v>
      </c>
    </row>
    <row r="292" spans="1:7" ht="15" customHeight="1">
      <c r="A292" s="2572"/>
      <c r="B292" s="2440"/>
      <c r="C292" s="2441"/>
      <c r="D292" s="410" t="s">
        <v>4647</v>
      </c>
      <c r="E292" s="411">
        <v>3.7599999999999998E-4</v>
      </c>
      <c r="F292" s="2578"/>
      <c r="G292" s="2581"/>
    </row>
    <row r="293" spans="1:7" ht="15" customHeight="1">
      <c r="A293" s="2572"/>
      <c r="B293" s="2440"/>
      <c r="C293" s="2441"/>
      <c r="D293" s="410" t="s">
        <v>4648</v>
      </c>
      <c r="E293" s="411">
        <v>3.7500000000000001E-4</v>
      </c>
      <c r="F293" s="2578"/>
      <c r="G293" s="2581"/>
    </row>
    <row r="294" spans="1:7" ht="15" customHeight="1">
      <c r="A294" s="2572"/>
      <c r="B294" s="2440"/>
      <c r="C294" s="2441"/>
      <c r="D294" s="410" t="s">
        <v>4649</v>
      </c>
      <c r="E294" s="411">
        <v>3.7800000000000003E-4</v>
      </c>
      <c r="F294" s="2578"/>
      <c r="G294" s="2581"/>
    </row>
    <row r="295" spans="1:7" ht="15" customHeight="1">
      <c r="A295" s="2572"/>
      <c r="B295" s="2440"/>
      <c r="C295" s="2441"/>
      <c r="D295" s="410" t="s">
        <v>4650</v>
      </c>
      <c r="E295" s="411">
        <v>3.79E-4</v>
      </c>
      <c r="F295" s="2578"/>
      <c r="G295" s="2581"/>
    </row>
    <row r="296" spans="1:7" ht="15" customHeight="1">
      <c r="A296" s="2572"/>
      <c r="B296" s="2440"/>
      <c r="C296" s="2441"/>
      <c r="D296" s="410" t="s">
        <v>4651</v>
      </c>
      <c r="E296" s="411">
        <v>3.8000000000000002E-4</v>
      </c>
      <c r="F296" s="2578"/>
      <c r="G296" s="2581"/>
    </row>
    <row r="297" spans="1:7" ht="15" customHeight="1">
      <c r="A297" s="2572"/>
      <c r="B297" s="2440"/>
      <c r="C297" s="2441"/>
      <c r="D297" s="410" t="s">
        <v>4652</v>
      </c>
      <c r="E297" s="411">
        <v>1.6200000000000001E-4</v>
      </c>
      <c r="F297" s="2578"/>
      <c r="G297" s="2581"/>
    </row>
    <row r="298" spans="1:7" ht="15" customHeight="1">
      <c r="A298" s="2572"/>
      <c r="B298" s="2440"/>
      <c r="C298" s="2441"/>
      <c r="D298" s="410" t="s">
        <v>4673</v>
      </c>
      <c r="E298" s="411">
        <v>3.6999999999999999E-4</v>
      </c>
      <c r="F298" s="2578"/>
      <c r="G298" s="2581"/>
    </row>
    <row r="299" spans="1:7" ht="15" customHeight="1">
      <c r="A299" s="2572"/>
      <c r="B299" s="2440"/>
      <c r="C299" s="2441"/>
      <c r="D299" s="412" t="s">
        <v>4674</v>
      </c>
      <c r="E299" s="411">
        <v>3.8000000000000002E-4</v>
      </c>
      <c r="F299" s="2578"/>
      <c r="G299" s="2581"/>
    </row>
    <row r="300" spans="1:7" ht="15" customHeight="1">
      <c r="A300" s="2572"/>
      <c r="B300" s="2440"/>
      <c r="C300" s="2441"/>
      <c r="D300" s="412" t="s">
        <v>4675</v>
      </c>
      <c r="E300" s="411">
        <v>3.8000000000000002E-4</v>
      </c>
      <c r="F300" s="2578"/>
      <c r="G300" s="2581"/>
    </row>
    <row r="301" spans="1:7" ht="15" customHeight="1">
      <c r="A301" s="2572"/>
      <c r="B301" s="2440"/>
      <c r="C301" s="2441"/>
      <c r="D301" s="412" t="s">
        <v>4825</v>
      </c>
      <c r="E301" s="411">
        <v>3.8099999999999999E-4</v>
      </c>
      <c r="F301" s="2578"/>
      <c r="G301" s="2581"/>
    </row>
    <row r="302" spans="1:7" ht="15" customHeight="1">
      <c r="A302" s="2572"/>
      <c r="B302" s="2440"/>
      <c r="C302" s="2441"/>
      <c r="D302" s="412" t="s">
        <v>4826</v>
      </c>
      <c r="E302" s="411">
        <v>3.8000000000000002E-4</v>
      </c>
      <c r="F302" s="2578"/>
      <c r="G302" s="2581"/>
    </row>
    <row r="303" spans="1:7" ht="15" customHeight="1">
      <c r="A303" s="2572"/>
      <c r="B303" s="2440"/>
      <c r="C303" s="2441"/>
      <c r="D303" s="412" t="s">
        <v>4827</v>
      </c>
      <c r="E303" s="411">
        <v>4.0900000000000002E-4</v>
      </c>
      <c r="F303" s="2578"/>
      <c r="G303" s="2581"/>
    </row>
    <row r="304" spans="1:7" ht="15" customHeight="1">
      <c r="A304" s="2573"/>
      <c r="B304" s="2537"/>
      <c r="C304" s="2576"/>
      <c r="D304" s="413" t="s">
        <v>4635</v>
      </c>
      <c r="E304" s="414">
        <v>3.8499999999999998E-4</v>
      </c>
      <c r="F304" s="2579"/>
      <c r="G304" s="2582"/>
    </row>
    <row r="305" spans="1:7" ht="15" customHeight="1">
      <c r="A305" s="2558" t="s">
        <v>4828</v>
      </c>
      <c r="B305" s="2485" t="s">
        <v>4829</v>
      </c>
      <c r="C305" s="2559">
        <v>4.73E-4</v>
      </c>
      <c r="D305" s="381" t="s">
        <v>4638</v>
      </c>
      <c r="E305" s="415">
        <v>0</v>
      </c>
      <c r="F305" s="2560">
        <v>56.6</v>
      </c>
      <c r="G305" s="2488" t="s">
        <v>4639</v>
      </c>
    </row>
    <row r="306" spans="1:7" ht="15" customHeight="1">
      <c r="A306" s="2558"/>
      <c r="B306" s="2485"/>
      <c r="C306" s="2559"/>
      <c r="D306" s="379" t="s">
        <v>4647</v>
      </c>
      <c r="E306" s="416">
        <v>2.9999999999999997E-4</v>
      </c>
      <c r="F306" s="2560"/>
      <c r="G306" s="2488"/>
    </row>
    <row r="307" spans="1:7" ht="15" customHeight="1">
      <c r="A307" s="2558"/>
      <c r="B307" s="2485"/>
      <c r="C307" s="2559"/>
      <c r="D307" s="381" t="s">
        <v>4648</v>
      </c>
      <c r="E307" s="415">
        <v>4.5600000000000003E-4</v>
      </c>
      <c r="F307" s="2560"/>
      <c r="G307" s="2488"/>
    </row>
    <row r="308" spans="1:7" ht="15" customHeight="1">
      <c r="A308" s="2558"/>
      <c r="B308" s="2485"/>
      <c r="C308" s="2559"/>
      <c r="D308" s="379" t="s">
        <v>4717</v>
      </c>
      <c r="E308" s="416">
        <v>5.2400000000000005E-4</v>
      </c>
      <c r="F308" s="2560"/>
      <c r="G308" s="2488"/>
    </row>
    <row r="309" spans="1:7" ht="15" customHeight="1">
      <c r="A309" s="2558"/>
      <c r="B309" s="2485"/>
      <c r="C309" s="2559"/>
      <c r="D309" s="375" t="s">
        <v>4635</v>
      </c>
      <c r="E309" s="417">
        <v>3.9199999999999999E-4</v>
      </c>
      <c r="F309" s="2560"/>
      <c r="G309" s="2488"/>
    </row>
    <row r="310" spans="1:7" ht="15" customHeight="1">
      <c r="A310" s="311" t="s">
        <v>4830</v>
      </c>
      <c r="B310" s="328" t="s">
        <v>4831</v>
      </c>
      <c r="C310" s="313">
        <v>4.84E-4</v>
      </c>
      <c r="D310" s="314"/>
      <c r="E310" s="315">
        <v>5.5599999999999996E-4</v>
      </c>
      <c r="F310" s="316">
        <v>100</v>
      </c>
      <c r="G310" s="317"/>
    </row>
    <row r="311" spans="1:7" ht="15" customHeight="1">
      <c r="A311" s="2400" t="s">
        <v>4832</v>
      </c>
      <c r="B311" s="2403" t="s">
        <v>4833</v>
      </c>
      <c r="C311" s="2406">
        <v>4.6900000000000002E-4</v>
      </c>
      <c r="D311" s="347" t="s">
        <v>4681</v>
      </c>
      <c r="E311" s="320">
        <v>0</v>
      </c>
      <c r="F311" s="2418">
        <v>90.89</v>
      </c>
      <c r="G311" s="2444" t="s">
        <v>4639</v>
      </c>
    </row>
    <row r="312" spans="1:7" ht="15" customHeight="1">
      <c r="A312" s="2400"/>
      <c r="B312" s="2403"/>
      <c r="C312" s="2406"/>
      <c r="D312" s="327" t="s">
        <v>4709</v>
      </c>
      <c r="E312" s="322">
        <v>0</v>
      </c>
      <c r="F312" s="2418"/>
      <c r="G312" s="2444"/>
    </row>
    <row r="313" spans="1:7" ht="15" customHeight="1">
      <c r="A313" s="2400"/>
      <c r="B313" s="2403"/>
      <c r="C313" s="2406"/>
      <c r="D313" s="327" t="s">
        <v>4695</v>
      </c>
      <c r="E313" s="322">
        <v>2.9700000000000001E-4</v>
      </c>
      <c r="F313" s="2418"/>
      <c r="G313" s="2444"/>
    </row>
    <row r="314" spans="1:7" ht="15" customHeight="1">
      <c r="A314" s="2400"/>
      <c r="B314" s="2403"/>
      <c r="C314" s="2406"/>
      <c r="D314" s="327" t="s">
        <v>4696</v>
      </c>
      <c r="E314" s="322">
        <v>5.04E-4</v>
      </c>
      <c r="F314" s="2418"/>
      <c r="G314" s="2444"/>
    </row>
    <row r="315" spans="1:7" ht="15" customHeight="1">
      <c r="A315" s="2423"/>
      <c r="B315" s="2424"/>
      <c r="C315" s="2425"/>
      <c r="D315" s="335" t="s">
        <v>4635</v>
      </c>
      <c r="E315" s="336">
        <v>4.3800000000000002E-4</v>
      </c>
      <c r="F315" s="2426"/>
      <c r="G315" s="2455"/>
    </row>
    <row r="316" spans="1:7" ht="15" customHeight="1">
      <c r="A316" s="2401" t="s">
        <v>4834</v>
      </c>
      <c r="B316" s="2404" t="s">
        <v>4835</v>
      </c>
      <c r="C316" s="2407">
        <v>4.5899999999999999E-4</v>
      </c>
      <c r="D316" s="337" t="s">
        <v>4638</v>
      </c>
      <c r="E316" s="338">
        <v>0</v>
      </c>
      <c r="F316" s="2410">
        <v>100</v>
      </c>
      <c r="G316" s="2481"/>
    </row>
    <row r="317" spans="1:7" ht="15" customHeight="1">
      <c r="A317" s="2400"/>
      <c r="B317" s="2403"/>
      <c r="C317" s="2406"/>
      <c r="D317" s="321" t="s">
        <v>4634</v>
      </c>
      <c r="E317" s="322">
        <v>4.0299999999999998E-4</v>
      </c>
      <c r="F317" s="2418"/>
      <c r="G317" s="2444"/>
    </row>
    <row r="318" spans="1:7" ht="15" customHeight="1">
      <c r="A318" s="2400"/>
      <c r="B318" s="2403"/>
      <c r="C318" s="2406"/>
      <c r="D318" s="324" t="s">
        <v>4635</v>
      </c>
      <c r="E318" s="325">
        <v>3.2200000000000002E-4</v>
      </c>
      <c r="F318" s="2418"/>
      <c r="G318" s="2444"/>
    </row>
    <row r="319" spans="1:7" ht="30" customHeight="1">
      <c r="A319" s="311" t="s">
        <v>4836</v>
      </c>
      <c r="B319" s="328" t="s">
        <v>4837</v>
      </c>
      <c r="C319" s="313">
        <v>4.9899999999999999E-4</v>
      </c>
      <c r="D319" s="314"/>
      <c r="E319" s="315">
        <v>5.9400000000000002E-4</v>
      </c>
      <c r="F319" s="316">
        <v>70.69</v>
      </c>
      <c r="G319" s="317" t="s">
        <v>4639</v>
      </c>
    </row>
    <row r="320" spans="1:7">
      <c r="A320" s="311" t="s">
        <v>4838</v>
      </c>
      <c r="B320" s="312" t="s">
        <v>4839</v>
      </c>
      <c r="C320" s="313">
        <v>1.1E-4</v>
      </c>
      <c r="D320" s="314"/>
      <c r="E320" s="315">
        <v>6.0800000000000003E-4</v>
      </c>
      <c r="F320" s="316">
        <v>100</v>
      </c>
      <c r="G320" s="317"/>
    </row>
    <row r="321" spans="1:7" ht="15" customHeight="1">
      <c r="A321" s="2400" t="s">
        <v>4840</v>
      </c>
      <c r="B321" s="2403" t="s">
        <v>4841</v>
      </c>
      <c r="C321" s="2406">
        <v>4.2099999999999999E-4</v>
      </c>
      <c r="D321" s="395" t="s">
        <v>4638</v>
      </c>
      <c r="E321" s="418">
        <v>0</v>
      </c>
      <c r="F321" s="2550">
        <v>100</v>
      </c>
      <c r="G321" s="2443"/>
    </row>
    <row r="322" spans="1:7" ht="15" customHeight="1">
      <c r="A322" s="2400"/>
      <c r="B322" s="2403"/>
      <c r="C322" s="2406"/>
      <c r="D322" s="321" t="s">
        <v>4634</v>
      </c>
      <c r="E322" s="322">
        <v>4.3800000000000002E-4</v>
      </c>
      <c r="F322" s="2550"/>
      <c r="G322" s="2443"/>
    </row>
    <row r="323" spans="1:7" ht="15" customHeight="1">
      <c r="A323" s="2400"/>
      <c r="B323" s="2403"/>
      <c r="C323" s="2406"/>
      <c r="D323" s="324" t="s">
        <v>4635</v>
      </c>
      <c r="E323" s="419">
        <v>4.7600000000000002E-4</v>
      </c>
      <c r="F323" s="2550"/>
      <c r="G323" s="2443"/>
    </row>
    <row r="324" spans="1:7" ht="15" customHeight="1">
      <c r="A324" s="2400" t="s">
        <v>4842</v>
      </c>
      <c r="B324" s="2403" t="s">
        <v>4843</v>
      </c>
      <c r="C324" s="2406">
        <v>4.17E-4</v>
      </c>
      <c r="D324" s="395" t="s">
        <v>4638</v>
      </c>
      <c r="E324" s="418">
        <v>0</v>
      </c>
      <c r="F324" s="2557">
        <v>100</v>
      </c>
      <c r="G324" s="2444"/>
    </row>
    <row r="325" spans="1:7" ht="15" customHeight="1">
      <c r="A325" s="2400"/>
      <c r="B325" s="2403"/>
      <c r="C325" s="2406"/>
      <c r="D325" s="321" t="s">
        <v>4634</v>
      </c>
      <c r="E325" s="322">
        <v>4.2099999999999999E-4</v>
      </c>
      <c r="F325" s="2557"/>
      <c r="G325" s="2444"/>
    </row>
    <row r="326" spans="1:7" ht="15" customHeight="1">
      <c r="A326" s="2400"/>
      <c r="B326" s="2403"/>
      <c r="C326" s="2406"/>
      <c r="D326" s="324" t="s">
        <v>4635</v>
      </c>
      <c r="E326" s="419">
        <v>4.95E-4</v>
      </c>
      <c r="F326" s="2557"/>
      <c r="G326" s="2444"/>
    </row>
    <row r="327" spans="1:7" ht="15" customHeight="1">
      <c r="A327" s="2400" t="s">
        <v>4844</v>
      </c>
      <c r="B327" s="2403" t="s">
        <v>4845</v>
      </c>
      <c r="C327" s="2406">
        <v>4.2000000000000002E-4</v>
      </c>
      <c r="D327" s="395" t="s">
        <v>4638</v>
      </c>
      <c r="E327" s="418">
        <v>0</v>
      </c>
      <c r="F327" s="2453">
        <v>100</v>
      </c>
      <c r="G327" s="2444"/>
    </row>
    <row r="328" spans="1:7" ht="15" customHeight="1">
      <c r="A328" s="2400"/>
      <c r="B328" s="2403"/>
      <c r="C328" s="2406"/>
      <c r="D328" s="321" t="s">
        <v>4634</v>
      </c>
      <c r="E328" s="322">
        <v>4.66E-4</v>
      </c>
      <c r="F328" s="2453"/>
      <c r="G328" s="2444"/>
    </row>
    <row r="329" spans="1:7" ht="15" customHeight="1">
      <c r="A329" s="2400"/>
      <c r="B329" s="2403"/>
      <c r="C329" s="2406"/>
      <c r="D329" s="324" t="s">
        <v>4635</v>
      </c>
      <c r="E329" s="315">
        <v>4.9899999999999999E-4</v>
      </c>
      <c r="F329" s="2453"/>
      <c r="G329" s="2444"/>
    </row>
    <row r="330" spans="1:7" ht="15" customHeight="1">
      <c r="A330" s="2400" t="s">
        <v>4846</v>
      </c>
      <c r="B330" s="2416" t="s">
        <v>4847</v>
      </c>
      <c r="C330" s="2406">
        <v>4.17E-4</v>
      </c>
      <c r="D330" s="395" t="s">
        <v>4638</v>
      </c>
      <c r="E330" s="418">
        <v>0</v>
      </c>
      <c r="F330" s="2550">
        <v>100</v>
      </c>
      <c r="G330" s="2523"/>
    </row>
    <row r="331" spans="1:7" ht="15" customHeight="1">
      <c r="A331" s="2400"/>
      <c r="B331" s="2416"/>
      <c r="C331" s="2406"/>
      <c r="D331" s="321" t="s">
        <v>4634</v>
      </c>
      <c r="E331" s="322">
        <v>4.2000000000000002E-4</v>
      </c>
      <c r="F331" s="2550"/>
      <c r="G331" s="2523"/>
    </row>
    <row r="332" spans="1:7" ht="15" customHeight="1">
      <c r="A332" s="2400"/>
      <c r="B332" s="2416"/>
      <c r="C332" s="2406"/>
      <c r="D332" s="324" t="s">
        <v>4635</v>
      </c>
      <c r="E332" s="315">
        <v>4.9399999999999997E-4</v>
      </c>
      <c r="F332" s="2550"/>
      <c r="G332" s="2523"/>
    </row>
    <row r="333" spans="1:7" ht="15" customHeight="1">
      <c r="A333" s="2400" t="s">
        <v>4848</v>
      </c>
      <c r="B333" s="2403" t="s">
        <v>4849</v>
      </c>
      <c r="C333" s="2406">
        <v>4.17E-4</v>
      </c>
      <c r="D333" s="395" t="s">
        <v>4638</v>
      </c>
      <c r="E333" s="418">
        <v>0</v>
      </c>
      <c r="F333" s="2418">
        <v>100</v>
      </c>
      <c r="G333" s="2463"/>
    </row>
    <row r="334" spans="1:7" ht="15" customHeight="1">
      <c r="A334" s="2400"/>
      <c r="B334" s="2403"/>
      <c r="C334" s="2406"/>
      <c r="D334" s="321" t="s">
        <v>4634</v>
      </c>
      <c r="E334" s="322">
        <v>4.6200000000000001E-4</v>
      </c>
      <c r="F334" s="2418"/>
      <c r="G334" s="2463"/>
    </row>
    <row r="335" spans="1:7" ht="15" customHeight="1">
      <c r="A335" s="2400"/>
      <c r="B335" s="2403"/>
      <c r="C335" s="2406"/>
      <c r="D335" s="324" t="s">
        <v>4635</v>
      </c>
      <c r="E335" s="315">
        <v>4.9399999999999997E-4</v>
      </c>
      <c r="F335" s="2418"/>
      <c r="G335" s="2463"/>
    </row>
    <row r="336" spans="1:7" ht="15" customHeight="1">
      <c r="A336" s="2400" t="s">
        <v>4850</v>
      </c>
      <c r="B336" s="2403" t="s">
        <v>4851</v>
      </c>
      <c r="C336" s="2406">
        <v>4.17E-4</v>
      </c>
      <c r="D336" s="395" t="s">
        <v>4638</v>
      </c>
      <c r="E336" s="418">
        <v>0</v>
      </c>
      <c r="F336" s="2453">
        <v>100</v>
      </c>
      <c r="G336" s="2444"/>
    </row>
    <row r="337" spans="1:7" ht="15" customHeight="1">
      <c r="A337" s="2400"/>
      <c r="B337" s="2403"/>
      <c r="C337" s="2406"/>
      <c r="D337" s="321" t="s">
        <v>4634</v>
      </c>
      <c r="E337" s="322">
        <v>4.2999999999999999E-4</v>
      </c>
      <c r="F337" s="2453"/>
      <c r="G337" s="2444"/>
    </row>
    <row r="338" spans="1:7" ht="15" customHeight="1">
      <c r="A338" s="2400"/>
      <c r="B338" s="2403"/>
      <c r="C338" s="2406"/>
      <c r="D338" s="357" t="s">
        <v>4635</v>
      </c>
      <c r="E338" s="315">
        <v>4.66E-4</v>
      </c>
      <c r="F338" s="2453"/>
      <c r="G338" s="2444"/>
    </row>
    <row r="339" spans="1:7" ht="15" customHeight="1">
      <c r="A339" s="2400" t="s">
        <v>4852</v>
      </c>
      <c r="B339" s="2403" t="s">
        <v>4853</v>
      </c>
      <c r="C339" s="2406">
        <v>4.17E-4</v>
      </c>
      <c r="D339" s="326" t="s">
        <v>4638</v>
      </c>
      <c r="E339" s="418">
        <v>0</v>
      </c>
      <c r="F339" s="2453">
        <v>100</v>
      </c>
      <c r="G339" s="2444"/>
    </row>
    <row r="340" spans="1:7" ht="15" customHeight="1">
      <c r="A340" s="2401"/>
      <c r="B340" s="2404"/>
      <c r="C340" s="2407"/>
      <c r="D340" s="321" t="s">
        <v>4634</v>
      </c>
      <c r="E340" s="322">
        <v>4.6200000000000001E-4</v>
      </c>
      <c r="F340" s="2453"/>
      <c r="G340" s="2444"/>
    </row>
    <row r="341" spans="1:7" ht="15" customHeight="1">
      <c r="A341" s="2490"/>
      <c r="B341" s="2421"/>
      <c r="C341" s="2422"/>
      <c r="D341" s="335" t="s">
        <v>4635</v>
      </c>
      <c r="E341" s="422">
        <v>4.9399999999999997E-4</v>
      </c>
      <c r="F341" s="2480"/>
      <c r="G341" s="2455"/>
    </row>
    <row r="342" spans="1:7" ht="15" customHeight="1">
      <c r="A342" s="423" t="s">
        <v>4854</v>
      </c>
      <c r="B342" s="424" t="s">
        <v>4855</v>
      </c>
      <c r="C342" s="425">
        <v>3.01E-4</v>
      </c>
      <c r="D342" s="426"/>
      <c r="E342" s="425">
        <v>2.6800000000000001E-4</v>
      </c>
      <c r="F342" s="427">
        <v>100</v>
      </c>
      <c r="G342" s="387"/>
    </row>
    <row r="343" spans="1:7" ht="15" customHeight="1">
      <c r="A343" s="311" t="s">
        <v>4856</v>
      </c>
      <c r="B343" s="328" t="s">
        <v>4857</v>
      </c>
      <c r="C343" s="313">
        <v>3.5199999999999999E-4</v>
      </c>
      <c r="D343" s="395"/>
      <c r="E343" s="315">
        <v>4.0900000000000002E-4</v>
      </c>
      <c r="F343" s="428">
        <v>100</v>
      </c>
      <c r="G343" s="421"/>
    </row>
    <row r="344" spans="1:7" ht="15" customHeight="1">
      <c r="A344" s="2549" t="s">
        <v>4858</v>
      </c>
      <c r="B344" s="2416" t="s">
        <v>4859</v>
      </c>
      <c r="C344" s="2406">
        <v>1.1400000000000001E-4</v>
      </c>
      <c r="D344" s="326" t="s">
        <v>4638</v>
      </c>
      <c r="E344" s="320">
        <v>0</v>
      </c>
      <c r="F344" s="2500">
        <v>99.64</v>
      </c>
      <c r="G344" s="2444" t="s">
        <v>4639</v>
      </c>
    </row>
    <row r="345" spans="1:7" ht="15" customHeight="1">
      <c r="A345" s="2549"/>
      <c r="B345" s="2416"/>
      <c r="C345" s="2406"/>
      <c r="D345" s="321" t="s">
        <v>4647</v>
      </c>
      <c r="E345" s="322">
        <v>2.92E-4</v>
      </c>
      <c r="F345" s="2500"/>
      <c r="G345" s="2481"/>
    </row>
    <row r="346" spans="1:7" ht="15" customHeight="1">
      <c r="A346" s="2549"/>
      <c r="B346" s="2416"/>
      <c r="C346" s="2406"/>
      <c r="D346" s="321" t="s">
        <v>4648</v>
      </c>
      <c r="E346" s="322">
        <v>3.48E-4</v>
      </c>
      <c r="F346" s="2500"/>
      <c r="G346" s="2481"/>
    </row>
    <row r="347" spans="1:7" ht="15" customHeight="1">
      <c r="A347" s="2549"/>
      <c r="B347" s="2416"/>
      <c r="C347" s="2406"/>
      <c r="D347" s="321" t="s">
        <v>4649</v>
      </c>
      <c r="E347" s="322">
        <v>2.5000000000000001E-4</v>
      </c>
      <c r="F347" s="2500"/>
      <c r="G347" s="2481"/>
    </row>
    <row r="348" spans="1:7" ht="15" customHeight="1">
      <c r="A348" s="2549"/>
      <c r="B348" s="2416"/>
      <c r="C348" s="2406"/>
      <c r="D348" s="321" t="s">
        <v>4650</v>
      </c>
      <c r="E348" s="322">
        <v>3.7800000000000003E-4</v>
      </c>
      <c r="F348" s="2500"/>
      <c r="G348" s="2481"/>
    </row>
    <row r="349" spans="1:7" ht="15" customHeight="1">
      <c r="A349" s="2549"/>
      <c r="B349" s="2416"/>
      <c r="C349" s="2406"/>
      <c r="D349" s="321" t="s">
        <v>4651</v>
      </c>
      <c r="E349" s="322">
        <v>0</v>
      </c>
      <c r="F349" s="2500"/>
      <c r="G349" s="2481"/>
    </row>
    <row r="350" spans="1:7" ht="15" customHeight="1">
      <c r="A350" s="2549"/>
      <c r="B350" s="2416"/>
      <c r="C350" s="2406"/>
      <c r="D350" s="321" t="s">
        <v>4652</v>
      </c>
      <c r="E350" s="322">
        <v>0</v>
      </c>
      <c r="F350" s="2500"/>
      <c r="G350" s="2481"/>
    </row>
    <row r="351" spans="1:7" ht="15" customHeight="1">
      <c r="A351" s="2549"/>
      <c r="B351" s="2416"/>
      <c r="C351" s="2406"/>
      <c r="D351" s="321" t="s">
        <v>4673</v>
      </c>
      <c r="E351" s="322">
        <v>0</v>
      </c>
      <c r="F351" s="2500"/>
      <c r="G351" s="2481"/>
    </row>
    <row r="352" spans="1:7" ht="15" customHeight="1">
      <c r="A352" s="2549"/>
      <c r="B352" s="2416"/>
      <c r="C352" s="2406"/>
      <c r="D352" s="327" t="s">
        <v>4674</v>
      </c>
      <c r="E352" s="322">
        <v>0</v>
      </c>
      <c r="F352" s="2500"/>
      <c r="G352" s="2481"/>
    </row>
    <row r="353" spans="1:7" ht="15" customHeight="1">
      <c r="A353" s="2549"/>
      <c r="B353" s="2416"/>
      <c r="C353" s="2406"/>
      <c r="D353" s="327" t="s">
        <v>4675</v>
      </c>
      <c r="E353" s="322">
        <v>3.6600000000000001E-4</v>
      </c>
      <c r="F353" s="2500"/>
      <c r="G353" s="2481"/>
    </row>
    <row r="354" spans="1:7" ht="15" customHeight="1">
      <c r="A354" s="2549"/>
      <c r="B354" s="2416"/>
      <c r="C354" s="2406"/>
      <c r="D354" s="327" t="s">
        <v>4825</v>
      </c>
      <c r="E354" s="322">
        <v>0</v>
      </c>
      <c r="F354" s="2500"/>
      <c r="G354" s="2481"/>
    </row>
    <row r="355" spans="1:7" ht="15" customHeight="1">
      <c r="A355" s="2549"/>
      <c r="B355" s="2416"/>
      <c r="C355" s="2406"/>
      <c r="D355" s="327" t="s">
        <v>4826</v>
      </c>
      <c r="E355" s="322">
        <v>0</v>
      </c>
      <c r="F355" s="2500"/>
      <c r="G355" s="2481"/>
    </row>
    <row r="356" spans="1:7" ht="15" customHeight="1">
      <c r="A356" s="2549"/>
      <c r="B356" s="2416"/>
      <c r="C356" s="2406"/>
      <c r="D356" s="327" t="s">
        <v>4827</v>
      </c>
      <c r="E356" s="322">
        <v>4.9799999999999996E-4</v>
      </c>
      <c r="F356" s="2500"/>
      <c r="G356" s="2481"/>
    </row>
    <row r="357" spans="1:7" ht="15" customHeight="1">
      <c r="A357" s="2549"/>
      <c r="B357" s="2416"/>
      <c r="C357" s="2406"/>
      <c r="D357" s="324" t="s">
        <v>4655</v>
      </c>
      <c r="E357" s="325">
        <v>4.2999999999999999E-4</v>
      </c>
      <c r="F357" s="2500"/>
      <c r="G357" s="2481"/>
    </row>
    <row r="358" spans="1:7">
      <c r="A358" s="311" t="s">
        <v>4860</v>
      </c>
      <c r="B358" s="328" t="s">
        <v>4861</v>
      </c>
      <c r="C358" s="313" t="s">
        <v>4627</v>
      </c>
      <c r="D358" s="314"/>
      <c r="E358" s="315">
        <v>3.88E-4</v>
      </c>
      <c r="F358" s="316" t="s">
        <v>4633</v>
      </c>
      <c r="G358" s="317"/>
    </row>
    <row r="359" spans="1:7" ht="15" customHeight="1">
      <c r="A359" s="311" t="s">
        <v>4862</v>
      </c>
      <c r="B359" s="328" t="s">
        <v>4863</v>
      </c>
      <c r="C359" s="313">
        <v>2.8299999999999999E-4</v>
      </c>
      <c r="D359" s="314"/>
      <c r="E359" s="315">
        <v>4.5100000000000001E-4</v>
      </c>
      <c r="F359" s="316">
        <v>100</v>
      </c>
      <c r="G359" s="317"/>
    </row>
    <row r="360" spans="1:7" ht="15" customHeight="1">
      <c r="A360" s="311" t="s">
        <v>4864</v>
      </c>
      <c r="B360" s="328" t="s">
        <v>4865</v>
      </c>
      <c r="C360" s="313">
        <v>4.3899999999999999E-4</v>
      </c>
      <c r="D360" s="314"/>
      <c r="E360" s="313">
        <v>3.8299999999999999E-4</v>
      </c>
      <c r="F360" s="316">
        <v>100</v>
      </c>
      <c r="G360" s="317"/>
    </row>
    <row r="361" spans="1:7" ht="15" customHeight="1">
      <c r="A361" s="2401" t="s">
        <v>4866</v>
      </c>
      <c r="B361" s="2404" t="s">
        <v>4867</v>
      </c>
      <c r="C361" s="2407">
        <v>1.2400000000000001E-4</v>
      </c>
      <c r="D361" s="429" t="s">
        <v>4638</v>
      </c>
      <c r="E361" s="430">
        <v>0</v>
      </c>
      <c r="F361" s="2551">
        <v>98.35</v>
      </c>
      <c r="G361" s="2554" t="s">
        <v>4767</v>
      </c>
    </row>
    <row r="362" spans="1:7" ht="15" customHeight="1">
      <c r="A362" s="2400"/>
      <c r="B362" s="2403"/>
      <c r="C362" s="2406"/>
      <c r="D362" s="431" t="s">
        <v>4647</v>
      </c>
      <c r="E362" s="322">
        <v>0</v>
      </c>
      <c r="F362" s="2552"/>
      <c r="G362" s="2555"/>
    </row>
    <row r="363" spans="1:7" ht="15" customHeight="1">
      <c r="A363" s="2400"/>
      <c r="B363" s="2403"/>
      <c r="C363" s="2406"/>
      <c r="D363" s="431" t="s">
        <v>4648</v>
      </c>
      <c r="E363" s="322">
        <v>0</v>
      </c>
      <c r="F363" s="2552"/>
      <c r="G363" s="2555"/>
    </row>
    <row r="364" spans="1:7" ht="15" customHeight="1">
      <c r="A364" s="2400"/>
      <c r="B364" s="2403"/>
      <c r="C364" s="2406"/>
      <c r="D364" s="431" t="s">
        <v>4649</v>
      </c>
      <c r="E364" s="322">
        <v>1.3300000000000001E-4</v>
      </c>
      <c r="F364" s="2552"/>
      <c r="G364" s="2555"/>
    </row>
    <row r="365" spans="1:7" ht="15" customHeight="1">
      <c r="A365" s="2400"/>
      <c r="B365" s="2403"/>
      <c r="C365" s="2406"/>
      <c r="D365" s="431" t="s">
        <v>4650</v>
      </c>
      <c r="E365" s="322">
        <v>0</v>
      </c>
      <c r="F365" s="2552"/>
      <c r="G365" s="2555"/>
    </row>
    <row r="366" spans="1:7" ht="15" customHeight="1">
      <c r="A366" s="2400"/>
      <c r="B366" s="2403"/>
      <c r="C366" s="2406"/>
      <c r="D366" s="432" t="s">
        <v>4774</v>
      </c>
      <c r="E366" s="433">
        <v>2.2900000000000001E-4</v>
      </c>
      <c r="F366" s="2552"/>
      <c r="G366" s="2555"/>
    </row>
    <row r="367" spans="1:7" ht="15" customHeight="1">
      <c r="A367" s="2445"/>
      <c r="B367" s="2446"/>
      <c r="C367" s="2447"/>
      <c r="D367" s="434" t="s">
        <v>4635</v>
      </c>
      <c r="E367" s="435">
        <v>2.0000000000000002E-5</v>
      </c>
      <c r="F367" s="2553"/>
      <c r="G367" s="2556"/>
    </row>
    <row r="368" spans="1:7" ht="15" customHeight="1">
      <c r="A368" s="2400" t="s">
        <v>4868</v>
      </c>
      <c r="B368" s="2403" t="s">
        <v>4869</v>
      </c>
      <c r="C368" s="2406" t="s">
        <v>4627</v>
      </c>
      <c r="D368" s="326" t="s">
        <v>4638</v>
      </c>
      <c r="E368" s="320">
        <v>0</v>
      </c>
      <c r="F368" s="2418" t="s">
        <v>4633</v>
      </c>
      <c r="G368" s="2444"/>
    </row>
    <row r="369" spans="1:7" ht="15" customHeight="1">
      <c r="A369" s="2400"/>
      <c r="B369" s="2403"/>
      <c r="C369" s="2406"/>
      <c r="D369" s="321" t="s">
        <v>4634</v>
      </c>
      <c r="E369" s="322">
        <v>5.4000000000000001E-4</v>
      </c>
      <c r="F369" s="2418"/>
      <c r="G369" s="2444"/>
    </row>
    <row r="370" spans="1:7" ht="15" customHeight="1">
      <c r="A370" s="2445"/>
      <c r="B370" s="2446"/>
      <c r="C370" s="2447"/>
      <c r="D370" s="324" t="s">
        <v>4635</v>
      </c>
      <c r="E370" s="325">
        <v>4.3600000000000003E-4</v>
      </c>
      <c r="F370" s="2448"/>
      <c r="G370" s="2449"/>
    </row>
    <row r="371" spans="1:7" ht="30" customHeight="1">
      <c r="A371" s="311" t="s">
        <v>4870</v>
      </c>
      <c r="B371" s="328" t="s">
        <v>4871</v>
      </c>
      <c r="C371" s="313">
        <v>2.61E-4</v>
      </c>
      <c r="D371" s="314"/>
      <c r="E371" s="315">
        <v>3.1700000000000001E-4</v>
      </c>
      <c r="F371" s="316">
        <v>92.63</v>
      </c>
      <c r="G371" s="317" t="s">
        <v>4639</v>
      </c>
    </row>
    <row r="372" spans="1:7" ht="15" customHeight="1">
      <c r="A372" s="2400" t="s">
        <v>4872</v>
      </c>
      <c r="B372" s="2403" t="s">
        <v>4873</v>
      </c>
      <c r="C372" s="2406">
        <v>5.0900000000000001E-4</v>
      </c>
      <c r="D372" s="326" t="s">
        <v>4638</v>
      </c>
      <c r="E372" s="320">
        <v>0</v>
      </c>
      <c r="F372" s="2418">
        <v>97.2</v>
      </c>
      <c r="G372" s="2444" t="s">
        <v>4639</v>
      </c>
    </row>
    <row r="373" spans="1:7" ht="15" customHeight="1">
      <c r="A373" s="2400"/>
      <c r="B373" s="2403"/>
      <c r="C373" s="2406"/>
      <c r="D373" s="321" t="s">
        <v>4647</v>
      </c>
      <c r="E373" s="322">
        <v>1.25E-4</v>
      </c>
      <c r="F373" s="2418"/>
      <c r="G373" s="2444"/>
    </row>
    <row r="374" spans="1:7" ht="15" customHeight="1">
      <c r="A374" s="2400"/>
      <c r="B374" s="2403"/>
      <c r="C374" s="2406"/>
      <c r="D374" s="321" t="s">
        <v>4648</v>
      </c>
      <c r="E374" s="322">
        <v>1.6899999999999999E-4</v>
      </c>
      <c r="F374" s="2418"/>
      <c r="G374" s="2444"/>
    </row>
    <row r="375" spans="1:7" ht="15" customHeight="1">
      <c r="A375" s="2400"/>
      <c r="B375" s="2403"/>
      <c r="C375" s="2406"/>
      <c r="D375" s="321" t="s">
        <v>4649</v>
      </c>
      <c r="E375" s="322">
        <v>2.5700000000000001E-4</v>
      </c>
      <c r="F375" s="2418"/>
      <c r="G375" s="2444"/>
    </row>
    <row r="376" spans="1:7" ht="15" customHeight="1">
      <c r="A376" s="2400"/>
      <c r="B376" s="2403"/>
      <c r="C376" s="2406"/>
      <c r="D376" s="327" t="s">
        <v>4714</v>
      </c>
      <c r="E376" s="322">
        <v>3.01E-4</v>
      </c>
      <c r="F376" s="2418"/>
      <c r="G376" s="2444"/>
    </row>
    <row r="377" spans="1:7" ht="15" customHeight="1">
      <c r="A377" s="2400"/>
      <c r="B377" s="2403"/>
      <c r="C377" s="2406"/>
      <c r="D377" s="327" t="s">
        <v>4699</v>
      </c>
      <c r="E377" s="322">
        <v>3.7800000000000003E-4</v>
      </c>
      <c r="F377" s="2418"/>
      <c r="G377" s="2444"/>
    </row>
    <row r="378" spans="1:7" ht="15" customHeight="1">
      <c r="A378" s="2400"/>
      <c r="B378" s="2403"/>
      <c r="C378" s="2406"/>
      <c r="D378" s="327" t="s">
        <v>4720</v>
      </c>
      <c r="E378" s="322">
        <v>0</v>
      </c>
      <c r="F378" s="2418"/>
      <c r="G378" s="2444"/>
    </row>
    <row r="379" spans="1:7" ht="15" customHeight="1">
      <c r="A379" s="2400"/>
      <c r="B379" s="2403"/>
      <c r="C379" s="2406"/>
      <c r="D379" s="327" t="s">
        <v>4653</v>
      </c>
      <c r="E379" s="322">
        <v>0</v>
      </c>
      <c r="F379" s="2418"/>
      <c r="G379" s="2444"/>
    </row>
    <row r="380" spans="1:7" ht="15" customHeight="1">
      <c r="A380" s="2400"/>
      <c r="B380" s="2403"/>
      <c r="C380" s="2406"/>
      <c r="D380" s="327" t="s">
        <v>4654</v>
      </c>
      <c r="E380" s="322">
        <v>6.0800000000000003E-4</v>
      </c>
      <c r="F380" s="2418"/>
      <c r="G380" s="2444"/>
    </row>
    <row r="381" spans="1:7" ht="15" customHeight="1">
      <c r="A381" s="2400"/>
      <c r="B381" s="2403"/>
      <c r="C381" s="2406"/>
      <c r="D381" s="324" t="s">
        <v>4635</v>
      </c>
      <c r="E381" s="325">
        <v>5.4600000000000004E-4</v>
      </c>
      <c r="F381" s="2418"/>
      <c r="G381" s="2444"/>
    </row>
    <row r="382" spans="1:7" ht="30" customHeight="1">
      <c r="A382" s="311" t="s">
        <v>4874</v>
      </c>
      <c r="B382" s="328" t="s">
        <v>4875</v>
      </c>
      <c r="C382" s="313">
        <v>4.8000000000000001E-4</v>
      </c>
      <c r="D382" s="314"/>
      <c r="E382" s="315">
        <v>5.1699999999999999E-4</v>
      </c>
      <c r="F382" s="316">
        <v>89.8</v>
      </c>
      <c r="G382" s="317" t="s">
        <v>4639</v>
      </c>
    </row>
    <row r="383" spans="1:7" ht="15" customHeight="1">
      <c r="A383" s="2400" t="s">
        <v>4876</v>
      </c>
      <c r="B383" s="2403" t="s">
        <v>4877</v>
      </c>
      <c r="C383" s="2406">
        <v>1.84E-4</v>
      </c>
      <c r="D383" s="326" t="s">
        <v>4638</v>
      </c>
      <c r="E383" s="320">
        <v>0</v>
      </c>
      <c r="F383" s="2500">
        <v>100</v>
      </c>
      <c r="G383" s="2444"/>
    </row>
    <row r="384" spans="1:7" ht="15" customHeight="1">
      <c r="A384" s="2400"/>
      <c r="B384" s="2403"/>
      <c r="C384" s="2406"/>
      <c r="D384" s="321" t="s">
        <v>4647</v>
      </c>
      <c r="E384" s="322">
        <v>0</v>
      </c>
      <c r="F384" s="2500"/>
      <c r="G384" s="2444"/>
    </row>
    <row r="385" spans="1:7" ht="15" customHeight="1">
      <c r="A385" s="2400"/>
      <c r="B385" s="2403"/>
      <c r="C385" s="2406"/>
      <c r="D385" s="327" t="s">
        <v>4710</v>
      </c>
      <c r="E385" s="322">
        <v>2.1100000000000001E-4</v>
      </c>
      <c r="F385" s="2500"/>
      <c r="G385" s="2444"/>
    </row>
    <row r="386" spans="1:7" ht="15" customHeight="1">
      <c r="A386" s="2400"/>
      <c r="B386" s="2403"/>
      <c r="C386" s="2406"/>
      <c r="D386" s="324" t="s">
        <v>4635</v>
      </c>
      <c r="E386" s="325">
        <v>1.5300000000000001E-4</v>
      </c>
      <c r="F386" s="2500"/>
      <c r="G386" s="2444"/>
    </row>
    <row r="387" spans="1:7" ht="15" customHeight="1">
      <c r="A387" s="2400" t="s">
        <v>4878</v>
      </c>
      <c r="B387" s="2416" t="s">
        <v>4879</v>
      </c>
      <c r="C387" s="2406">
        <v>4.37E-4</v>
      </c>
      <c r="D387" s="326" t="s">
        <v>4638</v>
      </c>
      <c r="E387" s="320">
        <v>0</v>
      </c>
      <c r="F387" s="2418">
        <v>100</v>
      </c>
      <c r="G387" s="2444"/>
    </row>
    <row r="388" spans="1:7" ht="15" customHeight="1">
      <c r="A388" s="2400"/>
      <c r="B388" s="2416"/>
      <c r="C388" s="2406"/>
      <c r="D388" s="321" t="s">
        <v>4634</v>
      </c>
      <c r="E388" s="322">
        <v>4.5399999999999998E-4</v>
      </c>
      <c r="F388" s="2418"/>
      <c r="G388" s="2444"/>
    </row>
    <row r="389" spans="1:7" ht="15" customHeight="1">
      <c r="A389" s="2400"/>
      <c r="B389" s="2416"/>
      <c r="C389" s="2406"/>
      <c r="D389" s="324" t="s">
        <v>4635</v>
      </c>
      <c r="E389" s="325">
        <v>3.0600000000000001E-4</v>
      </c>
      <c r="F389" s="2418"/>
      <c r="G389" s="2444"/>
    </row>
    <row r="390" spans="1:7" ht="15" customHeight="1">
      <c r="A390" s="2400" t="s">
        <v>4880</v>
      </c>
      <c r="B390" s="2416" t="s">
        <v>4881</v>
      </c>
      <c r="C390" s="2406">
        <v>3.8099999999999999E-4</v>
      </c>
      <c r="D390" s="326" t="s">
        <v>4638</v>
      </c>
      <c r="E390" s="320">
        <v>0</v>
      </c>
      <c r="F390" s="2418">
        <v>89.11</v>
      </c>
      <c r="G390" s="2444" t="s">
        <v>4639</v>
      </c>
    </row>
    <row r="391" spans="1:7" ht="15" customHeight="1">
      <c r="A391" s="2400"/>
      <c r="B391" s="2416"/>
      <c r="C391" s="2406"/>
      <c r="D391" s="327" t="s">
        <v>4709</v>
      </c>
      <c r="E391" s="338">
        <v>0</v>
      </c>
      <c r="F391" s="2418"/>
      <c r="G391" s="2444"/>
    </row>
    <row r="392" spans="1:7" ht="15" customHeight="1">
      <c r="A392" s="2400"/>
      <c r="B392" s="2416"/>
      <c r="C392" s="2406"/>
      <c r="D392" s="327" t="s">
        <v>4710</v>
      </c>
      <c r="E392" s="322">
        <v>6.4700000000000001E-4</v>
      </c>
      <c r="F392" s="2418"/>
      <c r="G392" s="2444"/>
    </row>
    <row r="393" spans="1:7" ht="15" customHeight="1">
      <c r="A393" s="2400"/>
      <c r="B393" s="2416"/>
      <c r="C393" s="2406"/>
      <c r="D393" s="324" t="s">
        <v>4635</v>
      </c>
      <c r="E393" s="325">
        <v>4.1899999999999999E-4</v>
      </c>
      <c r="F393" s="2418"/>
      <c r="G393" s="2444"/>
    </row>
    <row r="394" spans="1:7" ht="25.5" customHeight="1">
      <c r="A394" s="304" t="s">
        <v>4882</v>
      </c>
      <c r="B394" s="318" t="s">
        <v>4883</v>
      </c>
      <c r="C394" s="306">
        <v>4.37E-4</v>
      </c>
      <c r="D394" s="395"/>
      <c r="E394" s="407">
        <v>4.3800000000000002E-4</v>
      </c>
      <c r="F394" s="309">
        <v>57.25</v>
      </c>
      <c r="G394" s="310" t="s">
        <v>4639</v>
      </c>
    </row>
    <row r="395" spans="1:7" ht="15" customHeight="1">
      <c r="A395" s="2428" t="s">
        <v>4884</v>
      </c>
      <c r="B395" s="2431" t="s">
        <v>4885</v>
      </c>
      <c r="C395" s="2545">
        <v>5.2599999999999999E-4</v>
      </c>
      <c r="D395" s="353" t="s">
        <v>4638</v>
      </c>
      <c r="E395" s="354">
        <v>0</v>
      </c>
      <c r="F395" s="2533">
        <v>99.46</v>
      </c>
      <c r="G395" s="2460" t="s">
        <v>4639</v>
      </c>
    </row>
    <row r="396" spans="1:7" ht="15" customHeight="1">
      <c r="A396" s="2429"/>
      <c r="B396" s="2403"/>
      <c r="C396" s="2492"/>
      <c r="D396" s="321" t="s">
        <v>4634</v>
      </c>
      <c r="E396" s="350">
        <v>5.5900000000000004E-4</v>
      </c>
      <c r="F396" s="2500"/>
      <c r="G396" s="2477"/>
    </row>
    <row r="397" spans="1:7" ht="15" customHeight="1">
      <c r="A397" s="2430"/>
      <c r="B397" s="2424"/>
      <c r="C397" s="2498"/>
      <c r="D397" s="335" t="s">
        <v>4635</v>
      </c>
      <c r="E397" s="336">
        <v>4.73E-4</v>
      </c>
      <c r="F397" s="2546"/>
      <c r="G397" s="2462"/>
    </row>
    <row r="398" spans="1:7" ht="15" customHeight="1">
      <c r="A398" s="2419" t="s">
        <v>4886</v>
      </c>
      <c r="B398" s="2404" t="s">
        <v>4887</v>
      </c>
      <c r="C398" s="2547">
        <v>4.6799999999999999E-4</v>
      </c>
      <c r="D398" s="389" t="s">
        <v>4638</v>
      </c>
      <c r="E398" s="338">
        <v>0</v>
      </c>
      <c r="F398" s="2410">
        <v>88.3</v>
      </c>
      <c r="G398" s="2481" t="s">
        <v>4639</v>
      </c>
    </row>
    <row r="399" spans="1:7" ht="15" customHeight="1">
      <c r="A399" s="2419"/>
      <c r="B399" s="2404"/>
      <c r="C399" s="2547"/>
      <c r="D399" s="331" t="s">
        <v>4647</v>
      </c>
      <c r="E399" s="322">
        <v>0</v>
      </c>
      <c r="F399" s="2410"/>
      <c r="G399" s="2481"/>
    </row>
    <row r="400" spans="1:7" ht="15" customHeight="1">
      <c r="A400" s="2419"/>
      <c r="B400" s="2404"/>
      <c r="C400" s="2547"/>
      <c r="D400" s="332" t="s">
        <v>4710</v>
      </c>
      <c r="E400" s="322">
        <v>4.3600000000000003E-4</v>
      </c>
      <c r="F400" s="2410"/>
      <c r="G400" s="2481"/>
    </row>
    <row r="401" spans="1:7" ht="15" customHeight="1">
      <c r="A401" s="2420"/>
      <c r="B401" s="2421"/>
      <c r="C401" s="2548"/>
      <c r="D401" s="333" t="s">
        <v>4635</v>
      </c>
      <c r="E401" s="325">
        <v>3.9599999999999998E-4</v>
      </c>
      <c r="F401" s="2410"/>
      <c r="G401" s="2481"/>
    </row>
    <row r="402" spans="1:7" ht="15" customHeight="1">
      <c r="A402" s="2401" t="s">
        <v>4888</v>
      </c>
      <c r="B402" s="2404" t="s">
        <v>4889</v>
      </c>
      <c r="C402" s="2407">
        <v>1.7000000000000001E-4</v>
      </c>
      <c r="D402" s="326" t="s">
        <v>4638</v>
      </c>
      <c r="E402" s="320">
        <v>0</v>
      </c>
      <c r="F402" s="2418">
        <v>100</v>
      </c>
      <c r="G402" s="2444"/>
    </row>
    <row r="403" spans="1:7" ht="15" customHeight="1">
      <c r="A403" s="2400"/>
      <c r="B403" s="2403"/>
      <c r="C403" s="2406"/>
      <c r="D403" s="388" t="s">
        <v>4634</v>
      </c>
      <c r="E403" s="322">
        <v>2.0599999999999999E-4</v>
      </c>
      <c r="F403" s="2418"/>
      <c r="G403" s="2444"/>
    </row>
    <row r="404" spans="1:7" ht="15" customHeight="1">
      <c r="A404" s="2400"/>
      <c r="B404" s="2403"/>
      <c r="C404" s="2406"/>
      <c r="D404" s="324" t="s">
        <v>4635</v>
      </c>
      <c r="E404" s="325">
        <v>2.31E-4</v>
      </c>
      <c r="F404" s="2418"/>
      <c r="G404" s="2444"/>
    </row>
    <row r="405" spans="1:7" ht="15" customHeight="1">
      <c r="A405" s="2400" t="s">
        <v>4890</v>
      </c>
      <c r="B405" s="2403" t="s">
        <v>4891</v>
      </c>
      <c r="C405" s="2406">
        <v>4.5300000000000001E-4</v>
      </c>
      <c r="D405" s="326" t="s">
        <v>4638</v>
      </c>
      <c r="E405" s="320">
        <v>0</v>
      </c>
      <c r="F405" s="2418">
        <v>100</v>
      </c>
      <c r="G405" s="2444"/>
    </row>
    <row r="406" spans="1:7" ht="15" customHeight="1">
      <c r="A406" s="2400"/>
      <c r="B406" s="2403"/>
      <c r="C406" s="2406"/>
      <c r="D406" s="321" t="s">
        <v>4634</v>
      </c>
      <c r="E406" s="322">
        <v>4.5600000000000003E-4</v>
      </c>
      <c r="F406" s="2418"/>
      <c r="G406" s="2444"/>
    </row>
    <row r="407" spans="1:7" ht="15" customHeight="1">
      <c r="A407" s="2400"/>
      <c r="B407" s="2403"/>
      <c r="C407" s="2406"/>
      <c r="D407" s="324" t="s">
        <v>4635</v>
      </c>
      <c r="E407" s="325">
        <v>3.0600000000000001E-4</v>
      </c>
      <c r="F407" s="2418"/>
      <c r="G407" s="2444"/>
    </row>
    <row r="408" spans="1:7" ht="15" customHeight="1">
      <c r="A408" s="2400" t="s">
        <v>4892</v>
      </c>
      <c r="B408" s="2416" t="s">
        <v>4893</v>
      </c>
      <c r="C408" s="2406">
        <v>5.2400000000000005E-4</v>
      </c>
      <c r="D408" s="326" t="s">
        <v>4638</v>
      </c>
      <c r="E408" s="320">
        <v>0</v>
      </c>
      <c r="F408" s="2418">
        <v>94.09</v>
      </c>
      <c r="G408" s="2444" t="s">
        <v>4639</v>
      </c>
    </row>
    <row r="409" spans="1:7" ht="15" customHeight="1">
      <c r="A409" s="2400"/>
      <c r="B409" s="2403"/>
      <c r="C409" s="2406"/>
      <c r="D409" s="321" t="s">
        <v>4647</v>
      </c>
      <c r="E409" s="322">
        <v>0</v>
      </c>
      <c r="F409" s="2418"/>
      <c r="G409" s="2444"/>
    </row>
    <row r="410" spans="1:7" ht="15" customHeight="1">
      <c r="A410" s="2400"/>
      <c r="B410" s="2403"/>
      <c r="C410" s="2406"/>
      <c r="D410" s="321" t="s">
        <v>4648</v>
      </c>
      <c r="E410" s="322">
        <v>0</v>
      </c>
      <c r="F410" s="2418"/>
      <c r="G410" s="2444"/>
    </row>
    <row r="411" spans="1:7" ht="15" customHeight="1">
      <c r="A411" s="2400"/>
      <c r="B411" s="2403"/>
      <c r="C411" s="2406"/>
      <c r="D411" s="321" t="s">
        <v>4649</v>
      </c>
      <c r="E411" s="322">
        <v>0</v>
      </c>
      <c r="F411" s="2418"/>
      <c r="G411" s="2444"/>
    </row>
    <row r="412" spans="1:7" ht="15" customHeight="1">
      <c r="A412" s="2400"/>
      <c r="B412" s="2403"/>
      <c r="C412" s="2406"/>
      <c r="D412" s="321" t="s">
        <v>4894</v>
      </c>
      <c r="E412" s="322">
        <v>5.7700000000000004E-4</v>
      </c>
      <c r="F412" s="2418"/>
      <c r="G412" s="2444"/>
    </row>
    <row r="413" spans="1:7" ht="15" customHeight="1">
      <c r="A413" s="2400"/>
      <c r="B413" s="2403"/>
      <c r="C413" s="2406"/>
      <c r="D413" s="324" t="s">
        <v>4635</v>
      </c>
      <c r="E413" s="325">
        <v>2.2599999999999999E-4</v>
      </c>
      <c r="F413" s="2418"/>
      <c r="G413" s="2444"/>
    </row>
    <row r="414" spans="1:7" ht="15" customHeight="1">
      <c r="A414" s="311" t="s">
        <v>4895</v>
      </c>
      <c r="B414" s="328" t="s">
        <v>4896</v>
      </c>
      <c r="C414" s="313">
        <v>4.5399999999999998E-4</v>
      </c>
      <c r="D414" s="314"/>
      <c r="E414" s="315">
        <v>4.57E-4</v>
      </c>
      <c r="F414" s="316">
        <v>100</v>
      </c>
      <c r="G414" s="317"/>
    </row>
    <row r="415" spans="1:7" ht="15" customHeight="1">
      <c r="A415" s="2400" t="s">
        <v>4897</v>
      </c>
      <c r="B415" s="2403" t="s">
        <v>4898</v>
      </c>
      <c r="C415" s="2406">
        <v>5.0199999999999995E-4</v>
      </c>
      <c r="D415" s="326" t="s">
        <v>4638</v>
      </c>
      <c r="E415" s="320">
        <v>0</v>
      </c>
      <c r="F415" s="2418">
        <v>100</v>
      </c>
      <c r="G415" s="2444"/>
    </row>
    <row r="416" spans="1:7" ht="15" customHeight="1">
      <c r="A416" s="2400"/>
      <c r="B416" s="2403"/>
      <c r="C416" s="2406"/>
      <c r="D416" s="321" t="s">
        <v>4634</v>
      </c>
      <c r="E416" s="322">
        <v>5.1500000000000005E-4</v>
      </c>
      <c r="F416" s="2418"/>
      <c r="G416" s="2444"/>
    </row>
    <row r="417" spans="1:7" ht="15" customHeight="1">
      <c r="A417" s="2400"/>
      <c r="B417" s="2403"/>
      <c r="C417" s="2406"/>
      <c r="D417" s="324" t="s">
        <v>4635</v>
      </c>
      <c r="E417" s="325">
        <v>4.6200000000000001E-4</v>
      </c>
      <c r="F417" s="2418"/>
      <c r="G417" s="2444"/>
    </row>
    <row r="418" spans="1:7" ht="15" customHeight="1">
      <c r="A418" s="2400" t="s">
        <v>4899</v>
      </c>
      <c r="B418" s="2416" t="s">
        <v>4900</v>
      </c>
      <c r="C418" s="2406">
        <v>4.2200000000000001E-4</v>
      </c>
      <c r="D418" s="326" t="s">
        <v>4638</v>
      </c>
      <c r="E418" s="418">
        <v>0</v>
      </c>
      <c r="F418" s="2453">
        <v>100</v>
      </c>
      <c r="G418" s="2444"/>
    </row>
    <row r="419" spans="1:7" ht="15" customHeight="1">
      <c r="A419" s="2400"/>
      <c r="B419" s="2416"/>
      <c r="C419" s="2406"/>
      <c r="D419" s="321" t="s">
        <v>4634</v>
      </c>
      <c r="E419" s="322">
        <v>4.6799999999999999E-4</v>
      </c>
      <c r="F419" s="2453"/>
      <c r="G419" s="2444"/>
    </row>
    <row r="420" spans="1:7" ht="15" customHeight="1">
      <c r="A420" s="2400"/>
      <c r="B420" s="2416"/>
      <c r="C420" s="2406"/>
      <c r="D420" s="324" t="s">
        <v>4635</v>
      </c>
      <c r="E420" s="325">
        <v>5.0000000000000001E-4</v>
      </c>
      <c r="F420" s="2453"/>
      <c r="G420" s="2444"/>
    </row>
    <row r="421" spans="1:7" ht="15" customHeight="1">
      <c r="A421" s="2400" t="s">
        <v>4901</v>
      </c>
      <c r="B421" s="2403" t="s">
        <v>4902</v>
      </c>
      <c r="C421" s="2406">
        <v>4.2299999999999998E-4</v>
      </c>
      <c r="D421" s="326" t="s">
        <v>4638</v>
      </c>
      <c r="E421" s="418">
        <v>0</v>
      </c>
      <c r="F421" s="2418">
        <v>100</v>
      </c>
      <c r="G421" s="2444"/>
    </row>
    <row r="422" spans="1:7" ht="15" customHeight="1">
      <c r="A422" s="2400"/>
      <c r="B422" s="2403"/>
      <c r="C422" s="2406"/>
      <c r="D422" s="321" t="s">
        <v>4634</v>
      </c>
      <c r="E422" s="322">
        <v>4.6999999999999999E-4</v>
      </c>
      <c r="F422" s="2418"/>
      <c r="G422" s="2444"/>
    </row>
    <row r="423" spans="1:7" ht="15" customHeight="1">
      <c r="A423" s="2400"/>
      <c r="B423" s="2403"/>
      <c r="C423" s="2406"/>
      <c r="D423" s="324" t="s">
        <v>4635</v>
      </c>
      <c r="E423" s="325">
        <v>5.0299999999999997E-4</v>
      </c>
      <c r="F423" s="2418"/>
      <c r="G423" s="2444"/>
    </row>
    <row r="424" spans="1:7" ht="15" customHeight="1">
      <c r="A424" s="2400" t="s">
        <v>4903</v>
      </c>
      <c r="B424" s="2403" t="s">
        <v>4904</v>
      </c>
      <c r="C424" s="2406">
        <v>3.0299999999999999E-4</v>
      </c>
      <c r="D424" s="326" t="s">
        <v>4638</v>
      </c>
      <c r="E424" s="320">
        <v>0</v>
      </c>
      <c r="F424" s="2418">
        <v>35.97</v>
      </c>
      <c r="G424" s="2444" t="s">
        <v>4639</v>
      </c>
    </row>
    <row r="425" spans="1:7" ht="15" customHeight="1">
      <c r="A425" s="2400"/>
      <c r="B425" s="2403"/>
      <c r="C425" s="2406"/>
      <c r="D425" s="321" t="s">
        <v>4634</v>
      </c>
      <c r="E425" s="322">
        <v>4.15E-4</v>
      </c>
      <c r="F425" s="2418"/>
      <c r="G425" s="2444"/>
    </row>
    <row r="426" spans="1:7" ht="15" customHeight="1">
      <c r="A426" s="2423"/>
      <c r="B426" s="2424"/>
      <c r="C426" s="2425"/>
      <c r="D426" s="335" t="s">
        <v>4635</v>
      </c>
      <c r="E426" s="336">
        <v>5.71E-4</v>
      </c>
      <c r="F426" s="2426"/>
      <c r="G426" s="2455"/>
    </row>
    <row r="427" spans="1:7" ht="15" customHeight="1">
      <c r="A427" s="2401" t="s">
        <v>4905</v>
      </c>
      <c r="B427" s="2404" t="s">
        <v>4906</v>
      </c>
      <c r="C427" s="2407">
        <v>4.6900000000000002E-4</v>
      </c>
      <c r="D427" s="337" t="s">
        <v>4638</v>
      </c>
      <c r="E427" s="338">
        <v>0</v>
      </c>
      <c r="F427" s="2410">
        <v>100</v>
      </c>
      <c r="G427" s="2481"/>
    </row>
    <row r="428" spans="1:7" ht="15" customHeight="1">
      <c r="A428" s="2400"/>
      <c r="B428" s="2403"/>
      <c r="C428" s="2406"/>
      <c r="D428" s="321" t="s">
        <v>4634</v>
      </c>
      <c r="E428" s="322">
        <v>4.2999999999999999E-4</v>
      </c>
      <c r="F428" s="2418"/>
      <c r="G428" s="2444"/>
    </row>
    <row r="429" spans="1:7" ht="15" customHeight="1">
      <c r="A429" s="2400"/>
      <c r="B429" s="2403"/>
      <c r="C429" s="2406"/>
      <c r="D429" s="324" t="s">
        <v>4635</v>
      </c>
      <c r="E429" s="325">
        <v>4.3600000000000003E-4</v>
      </c>
      <c r="F429" s="2418"/>
      <c r="G429" s="2444"/>
    </row>
    <row r="430" spans="1:7" ht="16.5" customHeight="1">
      <c r="A430" s="2400" t="s">
        <v>4907</v>
      </c>
      <c r="B430" s="2403" t="s">
        <v>4908</v>
      </c>
      <c r="C430" s="2406">
        <v>4.44E-4</v>
      </c>
      <c r="D430" s="326" t="s">
        <v>4638</v>
      </c>
      <c r="E430" s="320">
        <v>0</v>
      </c>
      <c r="F430" s="2418">
        <v>45.28</v>
      </c>
      <c r="G430" s="2444" t="s">
        <v>4639</v>
      </c>
    </row>
    <row r="431" spans="1:7" ht="16.5" customHeight="1">
      <c r="A431" s="2400"/>
      <c r="B431" s="2403"/>
      <c r="C431" s="2406"/>
      <c r="D431" s="321" t="s">
        <v>4634</v>
      </c>
      <c r="E431" s="322">
        <v>4.0200000000000001E-4</v>
      </c>
      <c r="F431" s="2418"/>
      <c r="G431" s="2444"/>
    </row>
    <row r="432" spans="1:7" ht="15" customHeight="1">
      <c r="A432" s="2445"/>
      <c r="B432" s="2446"/>
      <c r="C432" s="2447"/>
      <c r="D432" s="324" t="s">
        <v>4635</v>
      </c>
      <c r="E432" s="315">
        <v>4.2400000000000001E-4</v>
      </c>
      <c r="F432" s="2448"/>
      <c r="G432" s="2449"/>
    </row>
    <row r="433" spans="1:7" ht="15" customHeight="1">
      <c r="A433" s="2400" t="s">
        <v>4909</v>
      </c>
      <c r="B433" s="2403" t="s">
        <v>4910</v>
      </c>
      <c r="C433" s="2406">
        <v>3.7800000000000003E-4</v>
      </c>
      <c r="D433" s="326" t="s">
        <v>4638</v>
      </c>
      <c r="E433" s="320">
        <v>0</v>
      </c>
      <c r="F433" s="2418">
        <v>97.41</v>
      </c>
      <c r="G433" s="2543" t="s">
        <v>4911</v>
      </c>
    </row>
    <row r="434" spans="1:7" ht="15" customHeight="1">
      <c r="A434" s="2400"/>
      <c r="B434" s="2403"/>
      <c r="C434" s="2406"/>
      <c r="D434" s="321" t="s">
        <v>4647</v>
      </c>
      <c r="E434" s="322">
        <v>3.7800000000000003E-4</v>
      </c>
      <c r="F434" s="2418"/>
      <c r="G434" s="2543"/>
    </row>
    <row r="435" spans="1:7" ht="15" customHeight="1">
      <c r="A435" s="2400"/>
      <c r="B435" s="2403"/>
      <c r="C435" s="2406"/>
      <c r="D435" s="321" t="s">
        <v>4648</v>
      </c>
      <c r="E435" s="322">
        <v>0</v>
      </c>
      <c r="F435" s="2418"/>
      <c r="G435" s="2543"/>
    </row>
    <row r="436" spans="1:7" ht="15" customHeight="1">
      <c r="A436" s="2400"/>
      <c r="B436" s="2403"/>
      <c r="C436" s="2406"/>
      <c r="D436" s="321" t="s">
        <v>4649</v>
      </c>
      <c r="E436" s="322">
        <v>0</v>
      </c>
      <c r="F436" s="2418"/>
      <c r="G436" s="2543"/>
    </row>
    <row r="437" spans="1:7" ht="15" customHeight="1">
      <c r="A437" s="2400"/>
      <c r="B437" s="2403"/>
      <c r="C437" s="2406"/>
      <c r="D437" s="321" t="s">
        <v>4650</v>
      </c>
      <c r="E437" s="322">
        <v>0</v>
      </c>
      <c r="F437" s="2418"/>
      <c r="G437" s="2543"/>
    </row>
    <row r="438" spans="1:7" ht="15" customHeight="1">
      <c r="A438" s="2400"/>
      <c r="B438" s="2403"/>
      <c r="C438" s="2406"/>
      <c r="D438" s="321" t="s">
        <v>4651</v>
      </c>
      <c r="E438" s="322">
        <v>0</v>
      </c>
      <c r="F438" s="2418"/>
      <c r="G438" s="2543"/>
    </row>
    <row r="439" spans="1:7" ht="15" customHeight="1">
      <c r="A439" s="2400"/>
      <c r="B439" s="2403"/>
      <c r="C439" s="2406"/>
      <c r="D439" s="321" t="s">
        <v>4652</v>
      </c>
      <c r="E439" s="322">
        <v>0</v>
      </c>
      <c r="F439" s="2418"/>
      <c r="G439" s="2543"/>
    </row>
    <row r="440" spans="1:7" ht="15" customHeight="1">
      <c r="A440" s="2400"/>
      <c r="B440" s="2403"/>
      <c r="C440" s="2406"/>
      <c r="D440" s="321" t="s">
        <v>4673</v>
      </c>
      <c r="E440" s="322">
        <v>1E-4</v>
      </c>
      <c r="F440" s="2418"/>
      <c r="G440" s="2543"/>
    </row>
    <row r="441" spans="1:7" ht="15" customHeight="1">
      <c r="A441" s="2400"/>
      <c r="B441" s="2403"/>
      <c r="C441" s="2406"/>
      <c r="D441" s="321" t="s">
        <v>4912</v>
      </c>
      <c r="E441" s="322">
        <v>2.9999999999999997E-4</v>
      </c>
      <c r="F441" s="2418"/>
      <c r="G441" s="2543"/>
    </row>
    <row r="442" spans="1:7" ht="15" customHeight="1">
      <c r="A442" s="2400"/>
      <c r="B442" s="2403"/>
      <c r="C442" s="2406"/>
      <c r="D442" s="321" t="s">
        <v>4700</v>
      </c>
      <c r="E442" s="322">
        <v>4.0000000000000002E-4</v>
      </c>
      <c r="F442" s="2418"/>
      <c r="G442" s="2543"/>
    </row>
    <row r="443" spans="1:7" ht="15" customHeight="1">
      <c r="A443" s="2400"/>
      <c r="B443" s="2403"/>
      <c r="C443" s="2406"/>
      <c r="D443" s="327" t="s">
        <v>4676</v>
      </c>
      <c r="E443" s="322">
        <v>5.8399999999999999E-4</v>
      </c>
      <c r="F443" s="2418"/>
      <c r="G443" s="2543"/>
    </row>
    <row r="444" spans="1:7" ht="15" customHeight="1">
      <c r="A444" s="2445"/>
      <c r="B444" s="2446"/>
      <c r="C444" s="2447"/>
      <c r="D444" s="324" t="s">
        <v>4635</v>
      </c>
      <c r="E444" s="325">
        <v>5.1500000000000005E-4</v>
      </c>
      <c r="F444" s="2448"/>
      <c r="G444" s="2544"/>
    </row>
    <row r="445" spans="1:7" ht="15" customHeight="1">
      <c r="A445" s="311" t="s">
        <v>4913</v>
      </c>
      <c r="B445" s="328" t="s">
        <v>4914</v>
      </c>
      <c r="C445" s="313">
        <v>4.5300000000000001E-4</v>
      </c>
      <c r="D445" s="314"/>
      <c r="E445" s="313">
        <v>4.4999999999999999E-4</v>
      </c>
      <c r="F445" s="316">
        <v>100</v>
      </c>
      <c r="G445" s="317"/>
    </row>
    <row r="446" spans="1:7" ht="15" customHeight="1">
      <c r="A446" s="2429" t="s">
        <v>4915</v>
      </c>
      <c r="B446" s="2403" t="s">
        <v>4916</v>
      </c>
      <c r="C446" s="2406">
        <v>3.5300000000000002E-4</v>
      </c>
      <c r="D446" s="326" t="s">
        <v>4638</v>
      </c>
      <c r="E446" s="320">
        <v>0</v>
      </c>
      <c r="F446" s="2418">
        <v>100</v>
      </c>
      <c r="G446" s="2477"/>
    </row>
    <row r="447" spans="1:7" ht="15" customHeight="1">
      <c r="A447" s="2429"/>
      <c r="B447" s="2403"/>
      <c r="C447" s="2406"/>
      <c r="D447" s="388" t="s">
        <v>4634</v>
      </c>
      <c r="E447" s="322">
        <v>3.77E-4</v>
      </c>
      <c r="F447" s="2418"/>
      <c r="G447" s="2477"/>
    </row>
    <row r="448" spans="1:7" ht="15" customHeight="1">
      <c r="A448" s="2430"/>
      <c r="B448" s="2424"/>
      <c r="C448" s="2425"/>
      <c r="D448" s="335" t="s">
        <v>4635</v>
      </c>
      <c r="E448" s="336">
        <v>3.9899999999999999E-4</v>
      </c>
      <c r="F448" s="2426"/>
      <c r="G448" s="2462"/>
    </row>
    <row r="449" spans="1:7" ht="15" customHeight="1">
      <c r="A449" s="423" t="s">
        <v>4917</v>
      </c>
      <c r="B449" s="424" t="s">
        <v>4918</v>
      </c>
      <c r="C449" s="425" t="s">
        <v>4627</v>
      </c>
      <c r="D449" s="426"/>
      <c r="E449" s="425">
        <v>1.219E-3</v>
      </c>
      <c r="F449" s="427" t="s">
        <v>4633</v>
      </c>
      <c r="G449" s="437"/>
    </row>
    <row r="450" spans="1:7" ht="15" customHeight="1">
      <c r="A450" s="2400" t="s">
        <v>4919</v>
      </c>
      <c r="B450" s="2403" t="s">
        <v>4920</v>
      </c>
      <c r="C450" s="2406">
        <v>1.2400000000000001E-4</v>
      </c>
      <c r="D450" s="326" t="s">
        <v>4638</v>
      </c>
      <c r="E450" s="320">
        <v>2.6600000000000001E-4</v>
      </c>
      <c r="F450" s="2418">
        <v>100</v>
      </c>
      <c r="G450" s="2444"/>
    </row>
    <row r="451" spans="1:7" ht="15" customHeight="1">
      <c r="A451" s="2400"/>
      <c r="B451" s="2403"/>
      <c r="C451" s="2406"/>
      <c r="D451" s="438" t="s">
        <v>4709</v>
      </c>
      <c r="E451" s="322">
        <v>0</v>
      </c>
      <c r="F451" s="2418"/>
      <c r="G451" s="2444"/>
    </row>
    <row r="452" spans="1:7" ht="15" customHeight="1">
      <c r="A452" s="2400"/>
      <c r="B452" s="2403"/>
      <c r="C452" s="2406"/>
      <c r="D452" s="327" t="s">
        <v>4710</v>
      </c>
      <c r="E452" s="322">
        <v>5.1199999999999998E-4</v>
      </c>
      <c r="F452" s="2418"/>
      <c r="G452" s="2444"/>
    </row>
    <row r="453" spans="1:7" ht="15" customHeight="1">
      <c r="A453" s="2400"/>
      <c r="B453" s="2403"/>
      <c r="C453" s="2406"/>
      <c r="D453" s="324" t="s">
        <v>4635</v>
      </c>
      <c r="E453" s="325">
        <v>4.6500000000000003E-4</v>
      </c>
      <c r="F453" s="2418"/>
      <c r="G453" s="2444"/>
    </row>
    <row r="454" spans="1:7" ht="15" customHeight="1">
      <c r="A454" s="2400" t="s">
        <v>4921</v>
      </c>
      <c r="B454" s="2403" t="s">
        <v>4922</v>
      </c>
      <c r="C454" s="2406">
        <v>2.6800000000000001E-4</v>
      </c>
      <c r="D454" s="326" t="s">
        <v>4638</v>
      </c>
      <c r="E454" s="439">
        <v>3.7800000000000003E-4</v>
      </c>
      <c r="F454" s="2418">
        <v>100</v>
      </c>
      <c r="G454" s="2444"/>
    </row>
    <row r="455" spans="1:7" ht="15" customHeight="1">
      <c r="A455" s="2400"/>
      <c r="B455" s="2403"/>
      <c r="C455" s="2406"/>
      <c r="D455" s="388" t="s">
        <v>4634</v>
      </c>
      <c r="E455" s="322">
        <v>3.6200000000000002E-4</v>
      </c>
      <c r="F455" s="2418"/>
      <c r="G455" s="2444"/>
    </row>
    <row r="456" spans="1:7" ht="15" customHeight="1">
      <c r="A456" s="2423"/>
      <c r="B456" s="2424"/>
      <c r="C456" s="2425"/>
      <c r="D456" s="335" t="s">
        <v>4635</v>
      </c>
      <c r="E456" s="405">
        <v>3.6000000000000002E-4</v>
      </c>
      <c r="F456" s="2426"/>
      <c r="G456" s="2455"/>
    </row>
    <row r="457" spans="1:7" ht="15" customHeight="1">
      <c r="A457" s="423" t="s">
        <v>4923</v>
      </c>
      <c r="B457" s="424" t="s">
        <v>4924</v>
      </c>
      <c r="C457" s="425">
        <v>4.5399999999999998E-4</v>
      </c>
      <c r="D457" s="426"/>
      <c r="E457" s="425">
        <v>4.57E-4</v>
      </c>
      <c r="F457" s="427">
        <v>100</v>
      </c>
      <c r="G457" s="437"/>
    </row>
    <row r="458" spans="1:7" ht="15" customHeight="1">
      <c r="A458" s="311" t="s">
        <v>4925</v>
      </c>
      <c r="B458" s="328" t="s">
        <v>4926</v>
      </c>
      <c r="C458" s="313">
        <v>4.5399999999999998E-4</v>
      </c>
      <c r="D458" s="314"/>
      <c r="E458" s="315">
        <v>4.57E-4</v>
      </c>
      <c r="F458" s="316">
        <v>100</v>
      </c>
      <c r="G458" s="317"/>
    </row>
    <row r="459" spans="1:7" ht="15" customHeight="1">
      <c r="A459" s="2400" t="s">
        <v>4927</v>
      </c>
      <c r="B459" s="2403" t="s">
        <v>4928</v>
      </c>
      <c r="C459" s="2406">
        <v>4.6000000000000001E-4</v>
      </c>
      <c r="D459" s="326" t="s">
        <v>4638</v>
      </c>
      <c r="E459" s="320">
        <v>0</v>
      </c>
      <c r="F459" s="2418">
        <v>100</v>
      </c>
      <c r="G459" s="2444"/>
    </row>
    <row r="460" spans="1:7" ht="15" customHeight="1">
      <c r="A460" s="2400"/>
      <c r="B460" s="2403"/>
      <c r="C460" s="2406"/>
      <c r="D460" s="388" t="s">
        <v>4634</v>
      </c>
      <c r="E460" s="322">
        <v>4.1599999999999997E-4</v>
      </c>
      <c r="F460" s="2418"/>
      <c r="G460" s="2444"/>
    </row>
    <row r="461" spans="1:7" ht="15" customHeight="1">
      <c r="A461" s="2400"/>
      <c r="B461" s="2403"/>
      <c r="C461" s="2406"/>
      <c r="D461" s="324" t="s">
        <v>4635</v>
      </c>
      <c r="E461" s="325">
        <v>4.26E-4</v>
      </c>
      <c r="F461" s="2418"/>
      <c r="G461" s="2444"/>
    </row>
    <row r="462" spans="1:7" ht="15" customHeight="1">
      <c r="A462" s="2400" t="s">
        <v>4929</v>
      </c>
      <c r="B462" s="2403" t="s">
        <v>4930</v>
      </c>
      <c r="C462" s="2406">
        <v>4.4999999999999999E-4</v>
      </c>
      <c r="D462" s="326" t="s">
        <v>4638</v>
      </c>
      <c r="E462" s="320">
        <v>2.2599999999999999E-4</v>
      </c>
      <c r="F462" s="2418">
        <v>74.86</v>
      </c>
      <c r="G462" s="2444" t="s">
        <v>4639</v>
      </c>
    </row>
    <row r="463" spans="1:7" ht="15" customHeight="1">
      <c r="A463" s="2400"/>
      <c r="B463" s="2403"/>
      <c r="C463" s="2406"/>
      <c r="D463" s="388" t="s">
        <v>4634</v>
      </c>
      <c r="E463" s="322">
        <v>4.3100000000000001E-4</v>
      </c>
      <c r="F463" s="2418"/>
      <c r="G463" s="2444"/>
    </row>
    <row r="464" spans="1:7" ht="15" customHeight="1">
      <c r="A464" s="2400"/>
      <c r="B464" s="2403"/>
      <c r="C464" s="2406"/>
      <c r="D464" s="324" t="s">
        <v>4635</v>
      </c>
      <c r="E464" s="325">
        <v>4.2400000000000001E-4</v>
      </c>
      <c r="F464" s="2418"/>
      <c r="G464" s="2444"/>
    </row>
    <row r="465" spans="1:7" ht="15" customHeight="1">
      <c r="A465" s="311" t="s">
        <v>4931</v>
      </c>
      <c r="B465" s="328" t="s">
        <v>4932</v>
      </c>
      <c r="C465" s="313">
        <v>4.5399999999999998E-4</v>
      </c>
      <c r="D465" s="314"/>
      <c r="E465" s="315">
        <v>4.57E-4</v>
      </c>
      <c r="F465" s="316">
        <v>100</v>
      </c>
      <c r="G465" s="317"/>
    </row>
    <row r="466" spans="1:7" ht="15" customHeight="1">
      <c r="A466" s="311" t="s">
        <v>4933</v>
      </c>
      <c r="B466" s="328" t="s">
        <v>4934</v>
      </c>
      <c r="C466" s="313">
        <v>4.55E-4</v>
      </c>
      <c r="D466" s="314"/>
      <c r="E466" s="315">
        <v>4.57E-4</v>
      </c>
      <c r="F466" s="316">
        <v>100</v>
      </c>
      <c r="G466" s="317"/>
    </row>
    <row r="467" spans="1:7" ht="15" customHeight="1">
      <c r="A467" s="2400" t="s">
        <v>4935</v>
      </c>
      <c r="B467" s="2403" t="s">
        <v>4936</v>
      </c>
      <c r="C467" s="2406">
        <v>3.39E-4</v>
      </c>
      <c r="D467" s="326" t="s">
        <v>4638</v>
      </c>
      <c r="E467" s="320">
        <v>0</v>
      </c>
      <c r="F467" s="2418">
        <v>75.89</v>
      </c>
      <c r="G467" s="2444" t="s">
        <v>4639</v>
      </c>
    </row>
    <row r="468" spans="1:7" ht="15" customHeight="1">
      <c r="A468" s="2400"/>
      <c r="B468" s="2403"/>
      <c r="C468" s="2406"/>
      <c r="D468" s="388" t="s">
        <v>4634</v>
      </c>
      <c r="E468" s="322">
        <v>3.6099999999999999E-4</v>
      </c>
      <c r="F468" s="2418"/>
      <c r="G468" s="2444"/>
    </row>
    <row r="469" spans="1:7" ht="15" customHeight="1">
      <c r="A469" s="2400"/>
      <c r="B469" s="2403"/>
      <c r="C469" s="2406"/>
      <c r="D469" s="324" t="s">
        <v>4635</v>
      </c>
      <c r="E469" s="325">
        <v>3.7500000000000001E-4</v>
      </c>
      <c r="F469" s="2418"/>
      <c r="G469" s="2444"/>
    </row>
    <row r="470" spans="1:7" ht="15" customHeight="1">
      <c r="A470" s="311" t="s">
        <v>4937</v>
      </c>
      <c r="B470" s="328" t="s">
        <v>4938</v>
      </c>
      <c r="C470" s="313">
        <v>4.4499999999999997E-4</v>
      </c>
      <c r="D470" s="314"/>
      <c r="E470" s="315">
        <v>5.1199999999999998E-4</v>
      </c>
      <c r="F470" s="316">
        <v>100</v>
      </c>
      <c r="G470" s="317"/>
    </row>
    <row r="471" spans="1:7" ht="15" customHeight="1">
      <c r="A471" s="311" t="s">
        <v>4939</v>
      </c>
      <c r="B471" s="328" t="s">
        <v>4940</v>
      </c>
      <c r="C471" s="313">
        <v>4.5399999999999998E-4</v>
      </c>
      <c r="D471" s="314"/>
      <c r="E471" s="315">
        <v>4.57E-4</v>
      </c>
      <c r="F471" s="316">
        <v>100</v>
      </c>
      <c r="G471" s="317"/>
    </row>
    <row r="472" spans="1:7" ht="15" customHeight="1">
      <c r="A472" s="311" t="s">
        <v>4941</v>
      </c>
      <c r="B472" s="328" t="s">
        <v>4942</v>
      </c>
      <c r="C472" s="313">
        <v>4.5399999999999998E-4</v>
      </c>
      <c r="D472" s="314"/>
      <c r="E472" s="315">
        <v>4.57E-4</v>
      </c>
      <c r="F472" s="316">
        <v>100</v>
      </c>
      <c r="G472" s="317"/>
    </row>
    <row r="473" spans="1:7" ht="15" customHeight="1">
      <c r="A473" s="2400" t="s">
        <v>4943</v>
      </c>
      <c r="B473" s="2403" t="s">
        <v>4944</v>
      </c>
      <c r="C473" s="2406" t="s">
        <v>4627</v>
      </c>
      <c r="D473" s="326" t="s">
        <v>4638</v>
      </c>
      <c r="E473" s="320">
        <v>0</v>
      </c>
      <c r="F473" s="2418" t="s">
        <v>4633</v>
      </c>
      <c r="G473" s="2444"/>
    </row>
    <row r="474" spans="1:7" ht="15" customHeight="1">
      <c r="A474" s="2400"/>
      <c r="B474" s="2403"/>
      <c r="C474" s="2406"/>
      <c r="D474" s="321" t="s">
        <v>4634</v>
      </c>
      <c r="E474" s="322">
        <v>4.46E-4</v>
      </c>
      <c r="F474" s="2418"/>
      <c r="G474" s="2444"/>
    </row>
    <row r="475" spans="1:7" ht="15" customHeight="1">
      <c r="A475" s="2400"/>
      <c r="B475" s="2403"/>
      <c r="C475" s="2406"/>
      <c r="D475" s="324" t="s">
        <v>4635</v>
      </c>
      <c r="E475" s="325">
        <v>8.3600000000000005E-4</v>
      </c>
      <c r="F475" s="2418"/>
      <c r="G475" s="2444"/>
    </row>
    <row r="476" spans="1:7" ht="15" customHeight="1">
      <c r="A476" s="2400" t="s">
        <v>4945</v>
      </c>
      <c r="B476" s="2403" t="s">
        <v>4946</v>
      </c>
      <c r="C476" s="2406">
        <v>5.7700000000000004E-4</v>
      </c>
      <c r="D476" s="326" t="s">
        <v>4638</v>
      </c>
      <c r="E476" s="320">
        <v>0</v>
      </c>
      <c r="F476" s="2500">
        <v>89.02</v>
      </c>
      <c r="G476" s="2444" t="s">
        <v>4639</v>
      </c>
    </row>
    <row r="477" spans="1:7" ht="15" customHeight="1">
      <c r="A477" s="2400"/>
      <c r="B477" s="2403"/>
      <c r="C477" s="2406"/>
      <c r="D477" s="321" t="s">
        <v>4647</v>
      </c>
      <c r="E477" s="322">
        <v>2.13E-4</v>
      </c>
      <c r="F477" s="2500"/>
      <c r="G477" s="2444"/>
    </row>
    <row r="478" spans="1:7" ht="15" customHeight="1">
      <c r="A478" s="2400"/>
      <c r="B478" s="2403"/>
      <c r="C478" s="2406"/>
      <c r="D478" s="321" t="s">
        <v>4648</v>
      </c>
      <c r="E478" s="322">
        <v>2.9799999999999998E-4</v>
      </c>
      <c r="F478" s="2500"/>
      <c r="G478" s="2444"/>
    </row>
    <row r="479" spans="1:7" ht="15" customHeight="1">
      <c r="A479" s="2400"/>
      <c r="B479" s="2403"/>
      <c r="C479" s="2406"/>
      <c r="D479" s="321" t="s">
        <v>4649</v>
      </c>
      <c r="E479" s="322">
        <v>3.19E-4</v>
      </c>
      <c r="F479" s="2500"/>
      <c r="G479" s="2444"/>
    </row>
    <row r="480" spans="1:7" ht="15" customHeight="1">
      <c r="A480" s="2400"/>
      <c r="B480" s="2403"/>
      <c r="C480" s="2406"/>
      <c r="D480" s="321" t="s">
        <v>4650</v>
      </c>
      <c r="E480" s="322">
        <v>3.8299999999999999E-4</v>
      </c>
      <c r="F480" s="2500"/>
      <c r="G480" s="2444"/>
    </row>
    <row r="481" spans="1:7" ht="15" customHeight="1">
      <c r="A481" s="2400"/>
      <c r="B481" s="2403"/>
      <c r="C481" s="2406"/>
      <c r="D481" s="321" t="s">
        <v>4651</v>
      </c>
      <c r="E481" s="322">
        <v>3.6099999999999999E-4</v>
      </c>
      <c r="F481" s="2500"/>
      <c r="G481" s="2444"/>
    </row>
    <row r="482" spans="1:7" ht="15" customHeight="1">
      <c r="A482" s="2400"/>
      <c r="B482" s="2403"/>
      <c r="C482" s="2406"/>
      <c r="D482" s="321" t="s">
        <v>4652</v>
      </c>
      <c r="E482" s="322">
        <v>3.4000000000000002E-4</v>
      </c>
      <c r="F482" s="2500"/>
      <c r="G482" s="2444"/>
    </row>
    <row r="483" spans="1:7" ht="15" customHeight="1">
      <c r="A483" s="2400"/>
      <c r="B483" s="2403"/>
      <c r="C483" s="2406"/>
      <c r="D483" s="321" t="s">
        <v>4673</v>
      </c>
      <c r="E483" s="322">
        <v>2.7599999999999999E-4</v>
      </c>
      <c r="F483" s="2500"/>
      <c r="G483" s="2444"/>
    </row>
    <row r="484" spans="1:7" ht="15" customHeight="1">
      <c r="A484" s="2400"/>
      <c r="B484" s="2403"/>
      <c r="C484" s="2406"/>
      <c r="D484" s="321" t="s">
        <v>4912</v>
      </c>
      <c r="E484" s="322">
        <v>1.7000000000000001E-4</v>
      </c>
      <c r="F484" s="2500"/>
      <c r="G484" s="2444"/>
    </row>
    <row r="485" spans="1:7" ht="15" customHeight="1">
      <c r="A485" s="2400"/>
      <c r="B485" s="2403"/>
      <c r="C485" s="2406"/>
      <c r="D485" s="321" t="s">
        <v>4700</v>
      </c>
      <c r="E485" s="322">
        <v>4.0400000000000001E-4</v>
      </c>
      <c r="F485" s="2500"/>
      <c r="G485" s="2444"/>
    </row>
    <row r="486" spans="1:7" ht="15" customHeight="1">
      <c r="A486" s="2400"/>
      <c r="B486" s="2403"/>
      <c r="C486" s="2406"/>
      <c r="D486" s="321" t="s">
        <v>4947</v>
      </c>
      <c r="E486" s="322">
        <v>5.4100000000000003E-4</v>
      </c>
      <c r="F486" s="2500"/>
      <c r="G486" s="2444"/>
    </row>
    <row r="487" spans="1:7" ht="15" customHeight="1">
      <c r="A487" s="2445"/>
      <c r="B487" s="2446"/>
      <c r="C487" s="2447"/>
      <c r="D487" s="324" t="s">
        <v>4635</v>
      </c>
      <c r="E487" s="325">
        <v>4.3100000000000001E-4</v>
      </c>
      <c r="F487" s="2542"/>
      <c r="G487" s="2449"/>
    </row>
    <row r="488" spans="1:7" ht="15" customHeight="1">
      <c r="A488" s="2400" t="s">
        <v>4948</v>
      </c>
      <c r="B488" s="2403" t="s">
        <v>4949</v>
      </c>
      <c r="C488" s="2406">
        <v>6.7599999999999995E-4</v>
      </c>
      <c r="D488" s="326" t="s">
        <v>4638</v>
      </c>
      <c r="E488" s="320">
        <v>1.65E-4</v>
      </c>
      <c r="F488" s="2418">
        <v>100</v>
      </c>
      <c r="G488" s="2444"/>
    </row>
    <row r="489" spans="1:7" ht="15" customHeight="1">
      <c r="A489" s="2400"/>
      <c r="B489" s="2403"/>
      <c r="C489" s="2406"/>
      <c r="D489" s="321" t="s">
        <v>4647</v>
      </c>
      <c r="E489" s="322">
        <v>0</v>
      </c>
      <c r="F489" s="2418"/>
      <c r="G489" s="2444"/>
    </row>
    <row r="490" spans="1:7" ht="15" customHeight="1">
      <c r="A490" s="2400"/>
      <c r="B490" s="2403"/>
      <c r="C490" s="2406"/>
      <c r="D490" s="356" t="s">
        <v>4710</v>
      </c>
      <c r="E490" s="322">
        <v>7.2300000000000001E-4</v>
      </c>
      <c r="F490" s="2418"/>
      <c r="G490" s="2444"/>
    </row>
    <row r="491" spans="1:7" ht="15" customHeight="1">
      <c r="A491" s="2400"/>
      <c r="B491" s="2403"/>
      <c r="C491" s="2406"/>
      <c r="D491" s="324" t="s">
        <v>4635</v>
      </c>
      <c r="E491" s="325">
        <v>1.9900000000000001E-4</v>
      </c>
      <c r="F491" s="2418"/>
      <c r="G491" s="2444"/>
    </row>
    <row r="492" spans="1:7" ht="15" customHeight="1">
      <c r="A492" s="311" t="s">
        <v>4950</v>
      </c>
      <c r="B492" s="328" t="s">
        <v>4951</v>
      </c>
      <c r="C492" s="313">
        <v>5.0000000000000001E-4</v>
      </c>
      <c r="D492" s="314"/>
      <c r="E492" s="315">
        <v>5.1599999999999997E-4</v>
      </c>
      <c r="F492" s="316">
        <v>100</v>
      </c>
      <c r="G492" s="317"/>
    </row>
    <row r="493" spans="1:7" ht="15" customHeight="1">
      <c r="A493" s="311" t="s">
        <v>4952</v>
      </c>
      <c r="B493" s="328" t="s">
        <v>4953</v>
      </c>
      <c r="C493" s="313">
        <v>5.0000000000000001E-4</v>
      </c>
      <c r="D493" s="314"/>
      <c r="E493" s="315">
        <v>4.4999999999999999E-4</v>
      </c>
      <c r="F493" s="316">
        <v>100</v>
      </c>
      <c r="G493" s="317"/>
    </row>
    <row r="494" spans="1:7" ht="15" customHeight="1">
      <c r="A494" s="2400" t="s">
        <v>4954</v>
      </c>
      <c r="B494" s="2403" t="s">
        <v>4955</v>
      </c>
      <c r="C494" s="2406">
        <v>4.15E-4</v>
      </c>
      <c r="D494" s="326" t="s">
        <v>4638</v>
      </c>
      <c r="E494" s="320">
        <v>0</v>
      </c>
      <c r="F494" s="2418">
        <v>98.79</v>
      </c>
      <c r="G494" s="2444" t="s">
        <v>4767</v>
      </c>
    </row>
    <row r="495" spans="1:7" ht="15" customHeight="1">
      <c r="A495" s="2400"/>
      <c r="B495" s="2403"/>
      <c r="C495" s="2406"/>
      <c r="D495" s="321" t="s">
        <v>4634</v>
      </c>
      <c r="E495" s="322">
        <v>4.2400000000000001E-4</v>
      </c>
      <c r="F495" s="2418"/>
      <c r="G495" s="2444"/>
    </row>
    <row r="496" spans="1:7" ht="15" customHeight="1">
      <c r="A496" s="2400"/>
      <c r="B496" s="2403"/>
      <c r="C496" s="2406"/>
      <c r="D496" s="324" t="s">
        <v>4635</v>
      </c>
      <c r="E496" s="325">
        <v>4.46E-4</v>
      </c>
      <c r="F496" s="2418"/>
      <c r="G496" s="2444"/>
    </row>
    <row r="497" spans="1:7" ht="15" customHeight="1">
      <c r="A497" s="311" t="s">
        <v>4956</v>
      </c>
      <c r="B497" s="328" t="s">
        <v>4957</v>
      </c>
      <c r="C497" s="313">
        <v>4.2700000000000002E-4</v>
      </c>
      <c r="D497" s="314"/>
      <c r="E497" s="315">
        <v>4.75E-4</v>
      </c>
      <c r="F497" s="316">
        <v>100</v>
      </c>
      <c r="G497" s="317"/>
    </row>
    <row r="498" spans="1:7" ht="15" customHeight="1">
      <c r="A498" s="2400" t="s">
        <v>4958</v>
      </c>
      <c r="B498" s="2403" t="s">
        <v>4959</v>
      </c>
      <c r="C498" s="2406">
        <v>4.3800000000000002E-4</v>
      </c>
      <c r="D498" s="326" t="s">
        <v>4638</v>
      </c>
      <c r="E498" s="320">
        <v>0</v>
      </c>
      <c r="F498" s="2418">
        <v>100</v>
      </c>
      <c r="G498" s="2444"/>
    </row>
    <row r="499" spans="1:7" ht="15" customHeight="1">
      <c r="A499" s="2400"/>
      <c r="B499" s="2403"/>
      <c r="C499" s="2406"/>
      <c r="D499" s="327" t="s">
        <v>4640</v>
      </c>
      <c r="E499" s="322">
        <v>4.5199999999999998E-4</v>
      </c>
      <c r="F499" s="2418"/>
      <c r="G499" s="2444"/>
    </row>
    <row r="500" spans="1:7" ht="15" customHeight="1">
      <c r="A500" s="2400"/>
      <c r="B500" s="2403"/>
      <c r="C500" s="2406"/>
      <c r="D500" s="324" t="s">
        <v>4635</v>
      </c>
      <c r="E500" s="325">
        <v>5.6400000000000005E-4</v>
      </c>
      <c r="F500" s="2418"/>
      <c r="G500" s="2444"/>
    </row>
    <row r="501" spans="1:7" ht="15" customHeight="1">
      <c r="A501" s="2535" t="s">
        <v>4960</v>
      </c>
      <c r="B501" s="2509" t="s">
        <v>4961</v>
      </c>
      <c r="C501" s="2406" t="s">
        <v>4627</v>
      </c>
      <c r="D501" s="326" t="s">
        <v>4638</v>
      </c>
      <c r="E501" s="320">
        <v>0</v>
      </c>
      <c r="F501" s="2538" t="s">
        <v>4633</v>
      </c>
      <c r="G501" s="2540"/>
    </row>
    <row r="502" spans="1:7" ht="15" customHeight="1">
      <c r="A502" s="2535"/>
      <c r="B502" s="2509"/>
      <c r="C502" s="2406"/>
      <c r="D502" s="321" t="s">
        <v>4647</v>
      </c>
      <c r="E502" s="322">
        <v>2.99E-4</v>
      </c>
      <c r="F502" s="2538"/>
      <c r="G502" s="2540"/>
    </row>
    <row r="503" spans="1:7" ht="15" customHeight="1">
      <c r="A503" s="2535"/>
      <c r="B503" s="2509"/>
      <c r="C503" s="2406"/>
      <c r="D503" s="357" t="s">
        <v>4662</v>
      </c>
      <c r="E503" s="322" t="s">
        <v>4627</v>
      </c>
      <c r="F503" s="2538"/>
      <c r="G503" s="2540"/>
    </row>
    <row r="504" spans="1:7" ht="15" customHeight="1">
      <c r="A504" s="2536"/>
      <c r="B504" s="2537"/>
      <c r="C504" s="2447"/>
      <c r="D504" s="324" t="s">
        <v>4635</v>
      </c>
      <c r="E504" s="352" t="s">
        <v>4793</v>
      </c>
      <c r="F504" s="2539"/>
      <c r="G504" s="2541"/>
    </row>
    <row r="505" spans="1:7" ht="15" customHeight="1">
      <c r="A505" s="2401" t="s">
        <v>4962</v>
      </c>
      <c r="B505" s="2404" t="s">
        <v>4963</v>
      </c>
      <c r="C505" s="2407">
        <v>3.3599999999999998E-4</v>
      </c>
      <c r="D505" s="337" t="s">
        <v>4638</v>
      </c>
      <c r="E505" s="338">
        <v>2.7999999999999998E-4</v>
      </c>
      <c r="F505" s="2499">
        <v>100</v>
      </c>
      <c r="G505" s="2481"/>
    </row>
    <row r="506" spans="1:7" ht="15" customHeight="1">
      <c r="A506" s="2400"/>
      <c r="B506" s="2431"/>
      <c r="C506" s="2406"/>
      <c r="D506" s="321" t="s">
        <v>4647</v>
      </c>
      <c r="E506" s="322">
        <v>0</v>
      </c>
      <c r="F506" s="2533"/>
      <c r="G506" s="2444"/>
    </row>
    <row r="507" spans="1:7" ht="15" customHeight="1">
      <c r="A507" s="2400"/>
      <c r="B507" s="2431"/>
      <c r="C507" s="2406"/>
      <c r="D507" s="321" t="s">
        <v>4648</v>
      </c>
      <c r="E507" s="322">
        <v>0</v>
      </c>
      <c r="F507" s="2533"/>
      <c r="G507" s="2444"/>
    </row>
    <row r="508" spans="1:7" ht="15" customHeight="1">
      <c r="A508" s="2400"/>
      <c r="B508" s="2431"/>
      <c r="C508" s="2406"/>
      <c r="D508" s="321" t="s">
        <v>4964</v>
      </c>
      <c r="E508" s="322">
        <v>5.9500000000000004E-4</v>
      </c>
      <c r="F508" s="2533"/>
      <c r="G508" s="2444"/>
    </row>
    <row r="509" spans="1:7" ht="15" customHeight="1">
      <c r="A509" s="2423"/>
      <c r="B509" s="2532"/>
      <c r="C509" s="2425"/>
      <c r="D509" s="335" t="s">
        <v>4635</v>
      </c>
      <c r="E509" s="336">
        <v>4.0900000000000002E-4</v>
      </c>
      <c r="F509" s="2534"/>
      <c r="G509" s="2455"/>
    </row>
    <row r="510" spans="1:7" ht="15" customHeight="1">
      <c r="A510" s="423" t="s">
        <v>4965</v>
      </c>
      <c r="B510" s="424" t="s">
        <v>4966</v>
      </c>
      <c r="C510" s="425">
        <v>3.5E-4</v>
      </c>
      <c r="D510" s="426"/>
      <c r="E510" s="425">
        <v>3.3199999999999999E-4</v>
      </c>
      <c r="F510" s="427">
        <v>100</v>
      </c>
      <c r="G510" s="437"/>
    </row>
    <row r="511" spans="1:7" ht="15" customHeight="1">
      <c r="A511" s="2400" t="s">
        <v>4967</v>
      </c>
      <c r="B511" s="2403" t="s">
        <v>4968</v>
      </c>
      <c r="C511" s="2492">
        <v>4.2099999999999999E-4</v>
      </c>
      <c r="D511" s="347" t="s">
        <v>4681</v>
      </c>
      <c r="E511" s="348">
        <v>0</v>
      </c>
      <c r="F511" s="2418">
        <v>53.96</v>
      </c>
      <c r="G511" s="2444" t="s">
        <v>4639</v>
      </c>
    </row>
    <row r="512" spans="1:7" ht="15" customHeight="1">
      <c r="A512" s="2400"/>
      <c r="B512" s="2403"/>
      <c r="C512" s="2492"/>
      <c r="D512" s="327" t="s">
        <v>4640</v>
      </c>
      <c r="E512" s="350">
        <v>4.3800000000000002E-4</v>
      </c>
      <c r="F512" s="2418"/>
      <c r="G512" s="2444"/>
    </row>
    <row r="513" spans="1:7" ht="15" customHeight="1">
      <c r="A513" s="2423"/>
      <c r="B513" s="2424"/>
      <c r="C513" s="2498"/>
      <c r="D513" s="441" t="s">
        <v>4683</v>
      </c>
      <c r="E513" s="442">
        <v>4.6299999999999998E-4</v>
      </c>
      <c r="F513" s="2426"/>
      <c r="G513" s="2455"/>
    </row>
    <row r="514" spans="1:7" ht="27">
      <c r="A514" s="423" t="s">
        <v>4969</v>
      </c>
      <c r="B514" s="424" t="s">
        <v>4970</v>
      </c>
      <c r="C514" s="425">
        <v>1.65E-4</v>
      </c>
      <c r="D514" s="426"/>
      <c r="E514" s="425">
        <v>4.5199999999999998E-4</v>
      </c>
      <c r="F514" s="427">
        <v>83.34</v>
      </c>
      <c r="G514" s="437" t="s">
        <v>4639</v>
      </c>
    </row>
    <row r="515" spans="1:7" ht="15" customHeight="1">
      <c r="A515" s="2400" t="s">
        <v>4971</v>
      </c>
      <c r="B515" s="2403" t="s">
        <v>4972</v>
      </c>
      <c r="C515" s="2406">
        <v>5.0299999999999997E-4</v>
      </c>
      <c r="D515" s="326" t="s">
        <v>4638</v>
      </c>
      <c r="E515" s="320">
        <v>0</v>
      </c>
      <c r="F515" s="2418">
        <v>96.32</v>
      </c>
      <c r="G515" s="2444" t="s">
        <v>4639</v>
      </c>
    </row>
    <row r="516" spans="1:7" ht="15" customHeight="1">
      <c r="A516" s="2400"/>
      <c r="B516" s="2403"/>
      <c r="C516" s="2406"/>
      <c r="D516" s="321" t="s">
        <v>4647</v>
      </c>
      <c r="E516" s="322">
        <v>1.83E-4</v>
      </c>
      <c r="F516" s="2418"/>
      <c r="G516" s="2444"/>
    </row>
    <row r="517" spans="1:7" ht="15" customHeight="1">
      <c r="A517" s="2400"/>
      <c r="B517" s="2403"/>
      <c r="C517" s="2406"/>
      <c r="D517" s="327" t="s">
        <v>4695</v>
      </c>
      <c r="E517" s="322">
        <v>2.4800000000000001E-4</v>
      </c>
      <c r="F517" s="2418"/>
      <c r="G517" s="2444"/>
    </row>
    <row r="518" spans="1:7" ht="15" customHeight="1">
      <c r="A518" s="2400"/>
      <c r="B518" s="2403"/>
      <c r="C518" s="2406"/>
      <c r="D518" s="327" t="s">
        <v>4696</v>
      </c>
      <c r="E518" s="322">
        <v>5.6400000000000005E-4</v>
      </c>
      <c r="F518" s="2418"/>
      <c r="G518" s="2444"/>
    </row>
    <row r="519" spans="1:7" ht="15" customHeight="1">
      <c r="A519" s="2445"/>
      <c r="B519" s="2446"/>
      <c r="C519" s="2447"/>
      <c r="D519" s="324" t="s">
        <v>4635</v>
      </c>
      <c r="E519" s="325">
        <v>4.4799999999999999E-4</v>
      </c>
      <c r="F519" s="2448"/>
      <c r="G519" s="2449"/>
    </row>
    <row r="520" spans="1:7" ht="15" customHeight="1">
      <c r="A520" s="2400" t="s">
        <v>4973</v>
      </c>
      <c r="B520" s="2403" t="s">
        <v>4974</v>
      </c>
      <c r="C520" s="2406">
        <v>4.86E-4</v>
      </c>
      <c r="D520" s="326" t="s">
        <v>4638</v>
      </c>
      <c r="E520" s="320">
        <v>0</v>
      </c>
      <c r="F520" s="2418">
        <v>100</v>
      </c>
      <c r="G520" s="2444"/>
    </row>
    <row r="521" spans="1:7" ht="15" customHeight="1">
      <c r="A521" s="2400"/>
      <c r="B521" s="2403"/>
      <c r="C521" s="2406"/>
      <c r="D521" s="327" t="s">
        <v>4640</v>
      </c>
      <c r="E521" s="322">
        <v>4.3600000000000003E-4</v>
      </c>
      <c r="F521" s="2418"/>
      <c r="G521" s="2444"/>
    </row>
    <row r="522" spans="1:7" ht="15" customHeight="1">
      <c r="A522" s="2400"/>
      <c r="B522" s="2403"/>
      <c r="C522" s="2406"/>
      <c r="D522" s="324" t="s">
        <v>4635</v>
      </c>
      <c r="E522" s="325">
        <v>3.8299999999999999E-4</v>
      </c>
      <c r="F522" s="2418"/>
      <c r="G522" s="2444"/>
    </row>
    <row r="523" spans="1:7" ht="15" customHeight="1">
      <c r="A523" s="2400" t="s">
        <v>4975</v>
      </c>
      <c r="B523" s="2403" t="s">
        <v>4976</v>
      </c>
      <c r="C523" s="2406">
        <v>3.6699999999999998E-4</v>
      </c>
      <c r="D523" s="326" t="s">
        <v>4638</v>
      </c>
      <c r="E523" s="320">
        <v>2.9399999999999999E-4</v>
      </c>
      <c r="F523" s="2418">
        <v>96.2</v>
      </c>
      <c r="G523" s="2444" t="s">
        <v>4639</v>
      </c>
    </row>
    <row r="524" spans="1:7" ht="15" customHeight="1">
      <c r="A524" s="2400"/>
      <c r="B524" s="2403"/>
      <c r="C524" s="2406"/>
      <c r="D524" s="321" t="s">
        <v>4647</v>
      </c>
      <c r="E524" s="322">
        <v>3.3300000000000002E-4</v>
      </c>
      <c r="F524" s="2418"/>
      <c r="G524" s="2444"/>
    </row>
    <row r="525" spans="1:7" ht="15" customHeight="1">
      <c r="A525" s="2400"/>
      <c r="B525" s="2403"/>
      <c r="C525" s="2406"/>
      <c r="D525" s="327" t="s">
        <v>4710</v>
      </c>
      <c r="E525" s="322">
        <v>3.5500000000000001E-4</v>
      </c>
      <c r="F525" s="2418"/>
      <c r="G525" s="2444"/>
    </row>
    <row r="526" spans="1:7" ht="15" customHeight="1">
      <c r="A526" s="2400"/>
      <c r="B526" s="2403"/>
      <c r="C526" s="2406"/>
      <c r="D526" s="324" t="s">
        <v>4635</v>
      </c>
      <c r="E526" s="325">
        <v>4.2299999999999998E-4</v>
      </c>
      <c r="F526" s="2418"/>
      <c r="G526" s="2444"/>
    </row>
    <row r="527" spans="1:7" ht="15" customHeight="1">
      <c r="A527" s="311" t="s">
        <v>4977</v>
      </c>
      <c r="B527" s="328" t="s">
        <v>4978</v>
      </c>
      <c r="C527" s="313">
        <v>4.3100000000000001E-4</v>
      </c>
      <c r="D527" s="314"/>
      <c r="E527" s="315">
        <v>4.9399999999999997E-4</v>
      </c>
      <c r="F527" s="316">
        <v>100</v>
      </c>
      <c r="G527" s="317"/>
    </row>
    <row r="528" spans="1:7" ht="15" customHeight="1">
      <c r="A528" s="311" t="s">
        <v>4979</v>
      </c>
      <c r="B528" s="328" t="s">
        <v>4980</v>
      </c>
      <c r="C528" s="313">
        <v>3.9300000000000001E-4</v>
      </c>
      <c r="D528" s="314"/>
      <c r="E528" s="315">
        <v>3.8499999999999998E-4</v>
      </c>
      <c r="F528" s="316">
        <v>100</v>
      </c>
      <c r="G528" s="317"/>
    </row>
    <row r="529" spans="1:7" ht="15" customHeight="1">
      <c r="A529" s="2400" t="s">
        <v>4981</v>
      </c>
      <c r="B529" s="2403" t="s">
        <v>4982</v>
      </c>
      <c r="C529" s="2406">
        <v>4.8700000000000002E-4</v>
      </c>
      <c r="D529" s="326" t="s">
        <v>4638</v>
      </c>
      <c r="E529" s="439">
        <v>0</v>
      </c>
      <c r="F529" s="2418">
        <v>100</v>
      </c>
      <c r="G529" s="2444"/>
    </row>
    <row r="530" spans="1:7" ht="15" customHeight="1">
      <c r="A530" s="2400"/>
      <c r="B530" s="2403"/>
      <c r="C530" s="2406"/>
      <c r="D530" s="327" t="s">
        <v>4640</v>
      </c>
      <c r="E530" s="322">
        <v>4.8999999999999998E-4</v>
      </c>
      <c r="F530" s="2418"/>
      <c r="G530" s="2444"/>
    </row>
    <row r="531" spans="1:7" ht="15" customHeight="1">
      <c r="A531" s="2400"/>
      <c r="B531" s="2403"/>
      <c r="C531" s="2406"/>
      <c r="D531" s="324" t="s">
        <v>4635</v>
      </c>
      <c r="E531" s="425">
        <v>3.7199999999999999E-4</v>
      </c>
      <c r="F531" s="2418"/>
      <c r="G531" s="2444"/>
    </row>
    <row r="532" spans="1:7" ht="15" customHeight="1">
      <c r="A532" s="2400" t="s">
        <v>4983</v>
      </c>
      <c r="B532" s="2403" t="s">
        <v>4984</v>
      </c>
      <c r="C532" s="2406">
        <v>4.2099999999999999E-4</v>
      </c>
      <c r="D532" s="326" t="s">
        <v>4638</v>
      </c>
      <c r="E532" s="320">
        <v>0</v>
      </c>
      <c r="F532" s="2418">
        <v>90.86</v>
      </c>
      <c r="G532" s="2444" t="s">
        <v>4639</v>
      </c>
    </row>
    <row r="533" spans="1:7" ht="15" customHeight="1">
      <c r="A533" s="2400"/>
      <c r="B533" s="2403"/>
      <c r="C533" s="2406"/>
      <c r="D533" s="356" t="s">
        <v>4640</v>
      </c>
      <c r="E533" s="322">
        <v>4.4700000000000002E-4</v>
      </c>
      <c r="F533" s="2418"/>
      <c r="G533" s="2444"/>
    </row>
    <row r="534" spans="1:7" ht="15" customHeight="1">
      <c r="A534" s="2400"/>
      <c r="B534" s="2403"/>
      <c r="C534" s="2406"/>
      <c r="D534" s="324" t="s">
        <v>4635</v>
      </c>
      <c r="E534" s="325">
        <v>4.7199999999999998E-4</v>
      </c>
      <c r="F534" s="2418"/>
      <c r="G534" s="2444"/>
    </row>
    <row r="535" spans="1:7" ht="15" customHeight="1">
      <c r="A535" s="311" t="s">
        <v>4985</v>
      </c>
      <c r="B535" s="328" t="s">
        <v>4986</v>
      </c>
      <c r="C535" s="313">
        <v>4.4000000000000002E-4</v>
      </c>
      <c r="D535" s="314"/>
      <c r="E535" s="315">
        <v>3.8400000000000001E-4</v>
      </c>
      <c r="F535" s="316">
        <v>100</v>
      </c>
      <c r="G535" s="317"/>
    </row>
    <row r="536" spans="1:7" ht="15" customHeight="1">
      <c r="A536" s="311" t="s">
        <v>4987</v>
      </c>
      <c r="B536" s="328" t="s">
        <v>4988</v>
      </c>
      <c r="C536" s="313">
        <v>5.0000000000000002E-5</v>
      </c>
      <c r="D536" s="443"/>
      <c r="E536" s="313">
        <v>4.3100000000000001E-4</v>
      </c>
      <c r="F536" s="316">
        <v>100</v>
      </c>
      <c r="G536" s="317"/>
    </row>
    <row r="537" spans="1:7" ht="15" customHeight="1">
      <c r="A537" s="383" t="s">
        <v>4989</v>
      </c>
      <c r="B537" s="384" t="s">
        <v>4990</v>
      </c>
      <c r="C537" s="385">
        <v>4.5399999999999998E-4</v>
      </c>
      <c r="D537" s="426"/>
      <c r="E537" s="425">
        <v>4.57E-4</v>
      </c>
      <c r="F537" s="386">
        <v>100</v>
      </c>
      <c r="G537" s="387"/>
    </row>
    <row r="538" spans="1:7" ht="15" customHeight="1">
      <c r="A538" s="2428" t="s">
        <v>4991</v>
      </c>
      <c r="B538" s="2431" t="s">
        <v>4992</v>
      </c>
      <c r="C538" s="2530">
        <v>4.06E-4</v>
      </c>
      <c r="D538" s="330" t="s">
        <v>4638</v>
      </c>
      <c r="E538" s="365">
        <v>0</v>
      </c>
      <c r="F538" s="2442">
        <v>0.76</v>
      </c>
      <c r="G538" s="2489" t="s">
        <v>4639</v>
      </c>
    </row>
    <row r="539" spans="1:7" ht="15" customHeight="1">
      <c r="A539" s="2429"/>
      <c r="B539" s="2403"/>
      <c r="C539" s="2465"/>
      <c r="D539" s="331" t="s">
        <v>4647</v>
      </c>
      <c r="E539" s="444">
        <v>0</v>
      </c>
      <c r="F539" s="2442"/>
      <c r="G539" s="2489"/>
    </row>
    <row r="540" spans="1:7" ht="15" customHeight="1">
      <c r="A540" s="2429"/>
      <c r="B540" s="2403"/>
      <c r="C540" s="2465"/>
      <c r="D540" s="445" t="s">
        <v>4710</v>
      </c>
      <c r="E540" s="444">
        <v>9.5600000000000004E-4</v>
      </c>
      <c r="F540" s="2442"/>
      <c r="G540" s="2489"/>
    </row>
    <row r="541" spans="1:7" ht="15" customHeight="1">
      <c r="A541" s="2430"/>
      <c r="B541" s="2424"/>
      <c r="C541" s="2531"/>
      <c r="D541" s="333" t="s">
        <v>4635</v>
      </c>
      <c r="E541" s="446">
        <v>4.28E-4</v>
      </c>
      <c r="F541" s="2442"/>
      <c r="G541" s="2489"/>
    </row>
    <row r="542" spans="1:7" ht="15" customHeight="1">
      <c r="A542" s="2401" t="s">
        <v>4993</v>
      </c>
      <c r="B542" s="2404" t="s">
        <v>4994</v>
      </c>
      <c r="C542" s="2407">
        <v>2.5099999999999998E-4</v>
      </c>
      <c r="D542" s="326" t="s">
        <v>4638</v>
      </c>
      <c r="E542" s="320">
        <v>0</v>
      </c>
      <c r="F542" s="2410">
        <v>70.69</v>
      </c>
      <c r="G542" s="2481" t="s">
        <v>4639</v>
      </c>
    </row>
    <row r="543" spans="1:7" ht="15" customHeight="1">
      <c r="A543" s="2400"/>
      <c r="B543" s="2403"/>
      <c r="C543" s="2406"/>
      <c r="D543" s="321" t="s">
        <v>4634</v>
      </c>
      <c r="E543" s="322">
        <v>2.43E-4</v>
      </c>
      <c r="F543" s="2418"/>
      <c r="G543" s="2444"/>
    </row>
    <row r="544" spans="1:7" ht="15" customHeight="1">
      <c r="A544" s="2400"/>
      <c r="B544" s="2403"/>
      <c r="C544" s="2406"/>
      <c r="D544" s="324" t="s">
        <v>4635</v>
      </c>
      <c r="E544" s="325">
        <v>4.1599999999999997E-4</v>
      </c>
      <c r="F544" s="2418"/>
      <c r="G544" s="2444"/>
    </row>
    <row r="545" spans="1:7" ht="15" customHeight="1">
      <c r="A545" s="2400" t="s">
        <v>4995</v>
      </c>
      <c r="B545" s="2403" t="s">
        <v>4996</v>
      </c>
      <c r="C545" s="2406">
        <v>3.0699999999999998E-4</v>
      </c>
      <c r="D545" s="326" t="s">
        <v>4638</v>
      </c>
      <c r="E545" s="320">
        <v>0</v>
      </c>
      <c r="F545" s="2418">
        <v>100</v>
      </c>
      <c r="G545" s="2444"/>
    </row>
    <row r="546" spans="1:7" ht="15" customHeight="1">
      <c r="A546" s="2400"/>
      <c r="B546" s="2403"/>
      <c r="C546" s="2406"/>
      <c r="D546" s="388" t="s">
        <v>4634</v>
      </c>
      <c r="E546" s="322">
        <v>4.3300000000000001E-4</v>
      </c>
      <c r="F546" s="2418"/>
      <c r="G546" s="2444"/>
    </row>
    <row r="547" spans="1:7" ht="15" customHeight="1">
      <c r="A547" s="2400"/>
      <c r="B547" s="2403"/>
      <c r="C547" s="2406"/>
      <c r="D547" s="324" t="s">
        <v>4635</v>
      </c>
      <c r="E547" s="325">
        <v>2.12E-4</v>
      </c>
      <c r="F547" s="2418"/>
      <c r="G547" s="2444"/>
    </row>
    <row r="548" spans="1:7" ht="15" customHeight="1">
      <c r="A548" s="311" t="s">
        <v>4997</v>
      </c>
      <c r="B548" s="328" t="s">
        <v>4998</v>
      </c>
      <c r="C548" s="313">
        <v>4.6999999999999999E-4</v>
      </c>
      <c r="D548" s="314"/>
      <c r="E548" s="315">
        <v>4.7399999999999997E-4</v>
      </c>
      <c r="F548" s="316">
        <v>100</v>
      </c>
      <c r="G548" s="317"/>
    </row>
    <row r="549" spans="1:7" ht="15" customHeight="1">
      <c r="A549" s="311" t="s">
        <v>4999</v>
      </c>
      <c r="B549" s="328" t="s">
        <v>5000</v>
      </c>
      <c r="C549" s="313">
        <v>3.6999999999999998E-5</v>
      </c>
      <c r="D549" s="314"/>
      <c r="E549" s="315">
        <v>4.3199999999999998E-4</v>
      </c>
      <c r="F549" s="316">
        <v>100</v>
      </c>
      <c r="G549" s="317"/>
    </row>
    <row r="550" spans="1:7" ht="15" customHeight="1">
      <c r="A550" s="2400" t="s">
        <v>5001</v>
      </c>
      <c r="B550" s="2403" t="s">
        <v>5002</v>
      </c>
      <c r="C550" s="2406">
        <v>4.6E-5</v>
      </c>
      <c r="D550" s="326" t="s">
        <v>4638</v>
      </c>
      <c r="E550" s="320">
        <v>0</v>
      </c>
      <c r="F550" s="2418">
        <v>100</v>
      </c>
      <c r="G550" s="2444"/>
    </row>
    <row r="551" spans="1:7" ht="15" customHeight="1">
      <c r="A551" s="2400"/>
      <c r="B551" s="2404"/>
      <c r="C551" s="2406"/>
      <c r="D551" s="321" t="s">
        <v>4634</v>
      </c>
      <c r="E551" s="322">
        <v>3.97E-4</v>
      </c>
      <c r="F551" s="2418"/>
      <c r="G551" s="2444"/>
    </row>
    <row r="552" spans="1:7" ht="15" customHeight="1">
      <c r="A552" s="2400"/>
      <c r="B552" s="2405"/>
      <c r="C552" s="2406"/>
      <c r="D552" s="324" t="s">
        <v>4635</v>
      </c>
      <c r="E552" s="325">
        <v>3.39E-4</v>
      </c>
      <c r="F552" s="2418"/>
      <c r="G552" s="2444"/>
    </row>
    <row r="553" spans="1:7" ht="15" customHeight="1">
      <c r="A553" s="311" t="s">
        <v>5003</v>
      </c>
      <c r="B553" s="447" t="s">
        <v>5004</v>
      </c>
      <c r="C553" s="313">
        <v>4.5399999999999998E-4</v>
      </c>
      <c r="D553" s="314"/>
      <c r="E553" s="315">
        <v>4.57E-4</v>
      </c>
      <c r="F553" s="316">
        <v>100</v>
      </c>
      <c r="G553" s="317"/>
    </row>
    <row r="554" spans="1:7" ht="15" customHeight="1">
      <c r="A554" s="311" t="s">
        <v>5005</v>
      </c>
      <c r="B554" s="312" t="s">
        <v>5006</v>
      </c>
      <c r="C554" s="313">
        <v>4.6999999999999997E-5</v>
      </c>
      <c r="D554" s="314"/>
      <c r="E554" s="315">
        <v>4.1199999999999999E-4</v>
      </c>
      <c r="F554" s="316">
        <v>100</v>
      </c>
      <c r="G554" s="317"/>
    </row>
    <row r="555" spans="1:7" ht="15" customHeight="1">
      <c r="A555" s="311" t="s">
        <v>5007</v>
      </c>
      <c r="B555" s="328" t="s">
        <v>5008</v>
      </c>
      <c r="C555" s="313">
        <v>4.3800000000000002E-4</v>
      </c>
      <c r="D555" s="314"/>
      <c r="E555" s="315">
        <v>4.1300000000000001E-4</v>
      </c>
      <c r="F555" s="316">
        <v>100</v>
      </c>
      <c r="G555" s="317"/>
    </row>
    <row r="556" spans="1:7" ht="15" customHeight="1">
      <c r="A556" s="2400" t="s">
        <v>5009</v>
      </c>
      <c r="B556" s="2403" t="s">
        <v>5010</v>
      </c>
      <c r="C556" s="2406">
        <v>5.8500000000000002E-4</v>
      </c>
      <c r="D556" s="326" t="s">
        <v>4638</v>
      </c>
      <c r="E556" s="322">
        <v>0</v>
      </c>
      <c r="F556" s="2418">
        <v>100</v>
      </c>
      <c r="G556" s="2444"/>
    </row>
    <row r="557" spans="1:7" ht="15" customHeight="1">
      <c r="A557" s="2400"/>
      <c r="B557" s="2403"/>
      <c r="C557" s="2406"/>
      <c r="D557" s="321" t="s">
        <v>4647</v>
      </c>
      <c r="E557" s="322">
        <v>2.6899999999999998E-4</v>
      </c>
      <c r="F557" s="2418"/>
      <c r="G557" s="2444"/>
    </row>
    <row r="558" spans="1:7" ht="15" customHeight="1">
      <c r="A558" s="2400"/>
      <c r="B558" s="2403"/>
      <c r="C558" s="2406"/>
      <c r="D558" s="327" t="s">
        <v>4695</v>
      </c>
      <c r="E558" s="322">
        <v>4.8799999999999999E-4</v>
      </c>
      <c r="F558" s="2418"/>
      <c r="G558" s="2444"/>
    </row>
    <row r="559" spans="1:7" ht="15" customHeight="1">
      <c r="A559" s="2400"/>
      <c r="B559" s="2403"/>
      <c r="C559" s="2406"/>
      <c r="D559" s="448" t="s">
        <v>5011</v>
      </c>
      <c r="E559" s="322">
        <v>5.3600000000000002E-4</v>
      </c>
      <c r="F559" s="2418"/>
      <c r="G559" s="2444"/>
    </row>
    <row r="560" spans="1:7" ht="15" customHeight="1">
      <c r="A560" s="2400"/>
      <c r="B560" s="2403"/>
      <c r="C560" s="2406"/>
      <c r="D560" s="324" t="s">
        <v>4635</v>
      </c>
      <c r="E560" s="315">
        <v>4.9100000000000001E-4</v>
      </c>
      <c r="F560" s="2418"/>
      <c r="G560" s="2444"/>
    </row>
    <row r="561" spans="1:11" ht="15" customHeight="1">
      <c r="A561" s="311" t="s">
        <v>5012</v>
      </c>
      <c r="B561" s="328" t="s">
        <v>5013</v>
      </c>
      <c r="C561" s="313">
        <v>3.2000000000000003E-4</v>
      </c>
      <c r="D561" s="314"/>
      <c r="E561" s="315">
        <v>2.6499999999999999E-4</v>
      </c>
      <c r="F561" s="316">
        <v>100</v>
      </c>
      <c r="G561" s="317"/>
    </row>
    <row r="562" spans="1:11" ht="15" customHeight="1">
      <c r="A562" s="311" t="s">
        <v>5014</v>
      </c>
      <c r="B562" s="328" t="s">
        <v>5015</v>
      </c>
      <c r="C562" s="313" t="s">
        <v>4627</v>
      </c>
      <c r="D562" s="314"/>
      <c r="E562" s="315">
        <v>3.4299999999999999E-4</v>
      </c>
      <c r="F562" s="316" t="s">
        <v>4633</v>
      </c>
      <c r="G562" s="317"/>
    </row>
    <row r="563" spans="1:11" ht="15" customHeight="1">
      <c r="A563" s="311" t="s">
        <v>5016</v>
      </c>
      <c r="B563" s="328" t="s">
        <v>5017</v>
      </c>
      <c r="C563" s="313" t="s">
        <v>4627</v>
      </c>
      <c r="D563" s="314"/>
      <c r="E563" s="315">
        <v>3.7599999999999998E-4</v>
      </c>
      <c r="F563" s="316" t="s">
        <v>4633</v>
      </c>
      <c r="G563" s="310"/>
    </row>
    <row r="564" spans="1:11" ht="15" customHeight="1">
      <c r="A564" s="2400" t="s">
        <v>5018</v>
      </c>
      <c r="B564" s="2403" t="s">
        <v>5019</v>
      </c>
      <c r="C564" s="2406">
        <v>2.7300000000000002E-4</v>
      </c>
      <c r="D564" s="326" t="s">
        <v>4638</v>
      </c>
      <c r="E564" s="320">
        <v>0</v>
      </c>
      <c r="F564" s="2521">
        <v>100</v>
      </c>
      <c r="G564" s="2523"/>
    </row>
    <row r="565" spans="1:11" ht="15" customHeight="1">
      <c r="A565" s="2400"/>
      <c r="B565" s="2403"/>
      <c r="C565" s="2406"/>
      <c r="D565" s="388" t="s">
        <v>4634</v>
      </c>
      <c r="E565" s="322">
        <v>4.73E-4</v>
      </c>
      <c r="F565" s="2521"/>
      <c r="G565" s="2523"/>
    </row>
    <row r="566" spans="1:11" ht="15" customHeight="1">
      <c r="A566" s="2423"/>
      <c r="B566" s="2424"/>
      <c r="C566" s="2425"/>
      <c r="D566" s="335" t="s">
        <v>4635</v>
      </c>
      <c r="E566" s="336">
        <v>4.8000000000000001E-4</v>
      </c>
      <c r="F566" s="2522"/>
      <c r="G566" s="2489"/>
    </row>
    <row r="567" spans="1:11" ht="15" customHeight="1">
      <c r="A567" s="2401" t="s">
        <v>5020</v>
      </c>
      <c r="B567" s="2404" t="s">
        <v>5021</v>
      </c>
      <c r="C567" s="2407">
        <v>4.6799999999999999E-4</v>
      </c>
      <c r="D567" s="337" t="s">
        <v>4638</v>
      </c>
      <c r="E567" s="385">
        <v>0</v>
      </c>
      <c r="F567" s="2524">
        <v>99.74</v>
      </c>
      <c r="G567" s="2527" t="s">
        <v>4767</v>
      </c>
    </row>
    <row r="568" spans="1:11" ht="15" customHeight="1">
      <c r="A568" s="2400"/>
      <c r="B568" s="2403"/>
      <c r="C568" s="2406"/>
      <c r="D568" s="388" t="s">
        <v>4634</v>
      </c>
      <c r="E568" s="322">
        <v>4.26E-4</v>
      </c>
      <c r="F568" s="2525"/>
      <c r="G568" s="2523"/>
    </row>
    <row r="569" spans="1:11" ht="15" customHeight="1">
      <c r="A569" s="2423"/>
      <c r="B569" s="2424"/>
      <c r="C569" s="2425"/>
      <c r="D569" s="449" t="s">
        <v>4635</v>
      </c>
      <c r="E569" s="450">
        <v>5.4699999999999996E-4</v>
      </c>
      <c r="F569" s="2526"/>
      <c r="G569" s="2489"/>
    </row>
    <row r="570" spans="1:11" ht="15" customHeight="1">
      <c r="A570" s="2401" t="s">
        <v>5022</v>
      </c>
      <c r="B570" s="2417" t="s">
        <v>5023</v>
      </c>
      <c r="C570" s="2407">
        <v>3.6699999999999998E-4</v>
      </c>
      <c r="D570" s="355" t="s">
        <v>4681</v>
      </c>
      <c r="E570" s="338">
        <v>0</v>
      </c>
      <c r="F570" s="2410">
        <v>100</v>
      </c>
      <c r="G570" s="2481"/>
    </row>
    <row r="571" spans="1:11" ht="15" customHeight="1">
      <c r="A571" s="2400"/>
      <c r="B571" s="2416"/>
      <c r="C571" s="2406"/>
      <c r="D571" s="438" t="s">
        <v>4640</v>
      </c>
      <c r="E571" s="358">
        <v>4.6700000000000002E-4</v>
      </c>
      <c r="F571" s="2418"/>
      <c r="G571" s="2481"/>
    </row>
    <row r="572" spans="1:11" ht="15" customHeight="1">
      <c r="A572" s="2400"/>
      <c r="B572" s="2416"/>
      <c r="C572" s="2406"/>
      <c r="D572" s="324" t="s">
        <v>4635</v>
      </c>
      <c r="E572" s="325">
        <v>5.0100000000000003E-4</v>
      </c>
      <c r="F572" s="2418"/>
      <c r="G572" s="2481"/>
    </row>
    <row r="573" spans="1:11" ht="15" customHeight="1">
      <c r="A573" s="311" t="s">
        <v>5024</v>
      </c>
      <c r="B573" s="328" t="s">
        <v>5025</v>
      </c>
      <c r="C573" s="313">
        <v>5.7200000000000003E-4</v>
      </c>
      <c r="D573" s="314"/>
      <c r="E573" s="315">
        <v>6.0099999999999997E-4</v>
      </c>
      <c r="F573" s="316">
        <v>100</v>
      </c>
      <c r="G573" s="317"/>
    </row>
    <row r="574" spans="1:11" ht="15" customHeight="1">
      <c r="A574" s="311" t="s">
        <v>5026</v>
      </c>
      <c r="B574" s="328" t="s">
        <v>5027</v>
      </c>
      <c r="C574" s="313">
        <v>4.7600000000000002E-4</v>
      </c>
      <c r="D574" s="314"/>
      <c r="E574" s="315">
        <v>4.2000000000000002E-4</v>
      </c>
      <c r="F574" s="316" t="s">
        <v>4633</v>
      </c>
      <c r="G574" s="317"/>
    </row>
    <row r="575" spans="1:11" ht="15" customHeight="1">
      <c r="A575" s="304" t="s">
        <v>5028</v>
      </c>
      <c r="B575" s="318" t="s">
        <v>5029</v>
      </c>
      <c r="C575" s="306">
        <v>4.55E-4</v>
      </c>
      <c r="D575" s="451" t="s">
        <v>4681</v>
      </c>
      <c r="E575" s="401">
        <v>6.0000000000000002E-6</v>
      </c>
      <c r="F575" s="309">
        <v>100</v>
      </c>
      <c r="G575" s="310"/>
    </row>
    <row r="576" spans="1:11">
      <c r="A576" s="311" t="s">
        <v>5030</v>
      </c>
      <c r="B576" s="328" t="s">
        <v>5031</v>
      </c>
      <c r="C576" s="306">
        <v>4.3600000000000003E-4</v>
      </c>
      <c r="D576" s="452"/>
      <c r="E576" s="329">
        <v>4.86E-4</v>
      </c>
      <c r="F576" s="420">
        <v>96.5</v>
      </c>
      <c r="G576" s="310" t="s">
        <v>5032</v>
      </c>
      <c r="K576" s="453"/>
    </row>
    <row r="577" spans="1:7" ht="14.25" customHeight="1">
      <c r="A577" s="2510" t="s">
        <v>5033</v>
      </c>
      <c r="B577" s="2513" t="s">
        <v>5034</v>
      </c>
      <c r="C577" s="2516">
        <v>1.56E-4</v>
      </c>
      <c r="D577" s="454" t="s">
        <v>4681</v>
      </c>
      <c r="E577" s="455">
        <v>0</v>
      </c>
      <c r="F577" s="2518">
        <v>100</v>
      </c>
      <c r="G577" s="2489"/>
    </row>
    <row r="578" spans="1:7" ht="15" customHeight="1">
      <c r="A578" s="2511"/>
      <c r="B578" s="2514"/>
      <c r="C578" s="2516"/>
      <c r="D578" s="456" t="s">
        <v>4640</v>
      </c>
      <c r="E578" s="411">
        <v>5.8699999999999996E-4</v>
      </c>
      <c r="F578" s="2518"/>
      <c r="G578" s="2489"/>
    </row>
    <row r="579" spans="1:7" ht="15" customHeight="1">
      <c r="A579" s="2512"/>
      <c r="B579" s="2515"/>
      <c r="C579" s="2517"/>
      <c r="D579" s="457" t="s">
        <v>4635</v>
      </c>
      <c r="E579" s="414">
        <v>5.0100000000000003E-4</v>
      </c>
      <c r="F579" s="2519"/>
      <c r="G579" s="2520"/>
    </row>
    <row r="580" spans="1:7" ht="15" customHeight="1">
      <c r="A580" s="2504" t="s">
        <v>5035</v>
      </c>
      <c r="B580" s="2470" t="s">
        <v>5036</v>
      </c>
      <c r="C580" s="2486">
        <v>3.4E-5</v>
      </c>
      <c r="D580" s="402" t="s">
        <v>4681</v>
      </c>
      <c r="E580" s="403">
        <v>0</v>
      </c>
      <c r="F580" s="2487">
        <v>100</v>
      </c>
      <c r="G580" s="2506"/>
    </row>
    <row r="581" spans="1:7" ht="15" customHeight="1">
      <c r="A581" s="2504"/>
      <c r="B581" s="2470"/>
      <c r="C581" s="2441"/>
      <c r="D581" s="327" t="s">
        <v>4640</v>
      </c>
      <c r="E581" s="403">
        <v>6.1399999999999996E-4</v>
      </c>
      <c r="F581" s="2442"/>
      <c r="G581" s="2506"/>
    </row>
    <row r="582" spans="1:7" ht="15" customHeight="1">
      <c r="A582" s="2484"/>
      <c r="B582" s="2505"/>
      <c r="C582" s="2441"/>
      <c r="D582" s="458" t="s">
        <v>4635</v>
      </c>
      <c r="E582" s="368">
        <v>0</v>
      </c>
      <c r="F582" s="2442"/>
      <c r="G582" s="2507"/>
    </row>
    <row r="583" spans="1:7" ht="15" customHeight="1">
      <c r="A583" s="372" t="s">
        <v>5037</v>
      </c>
      <c r="B583" s="373" t="s">
        <v>5038</v>
      </c>
      <c r="C583" s="374" t="s">
        <v>4627</v>
      </c>
      <c r="D583" s="375"/>
      <c r="E583" s="374">
        <v>9.1699999999999995E-4</v>
      </c>
      <c r="F583" s="376" t="s">
        <v>4633</v>
      </c>
      <c r="G583" s="377"/>
    </row>
    <row r="584" spans="1:7" ht="15" customHeight="1">
      <c r="A584" s="2508" t="s">
        <v>5039</v>
      </c>
      <c r="B584" s="2509" t="s">
        <v>5040</v>
      </c>
      <c r="C584" s="2432">
        <v>1.4100000000000001E-4</v>
      </c>
      <c r="D584" s="337" t="s">
        <v>4638</v>
      </c>
      <c r="E584" s="338">
        <v>0</v>
      </c>
      <c r="F584" s="2409">
        <v>100</v>
      </c>
      <c r="G584" s="2463"/>
    </row>
    <row r="585" spans="1:7" ht="15" customHeight="1">
      <c r="A585" s="2508"/>
      <c r="B585" s="2509"/>
      <c r="C585" s="2432"/>
      <c r="D585" s="321" t="s">
        <v>4634</v>
      </c>
      <c r="E585" s="322">
        <v>9.3300000000000002E-4</v>
      </c>
      <c r="F585" s="2409"/>
      <c r="G585" s="2463"/>
    </row>
    <row r="586" spans="1:7" ht="15" customHeight="1">
      <c r="A586" s="2508"/>
      <c r="B586" s="2509"/>
      <c r="C586" s="2432"/>
      <c r="D586" s="324" t="s">
        <v>4635</v>
      </c>
      <c r="E586" s="325">
        <v>5.2700000000000002E-4</v>
      </c>
      <c r="F586" s="2409"/>
      <c r="G586" s="2463"/>
    </row>
    <row r="587" spans="1:7" ht="15" customHeight="1">
      <c r="A587" s="2528" t="s">
        <v>5041</v>
      </c>
      <c r="B587" s="2529" t="s">
        <v>5042</v>
      </c>
      <c r="C587" s="2406">
        <v>4.1899999999999999E-4</v>
      </c>
      <c r="D587" s="337" t="s">
        <v>4638</v>
      </c>
      <c r="E587" s="338">
        <v>3.7800000000000003E-4</v>
      </c>
      <c r="F587" s="2418">
        <v>51.49</v>
      </c>
      <c r="G587" s="2444" t="s">
        <v>4639</v>
      </c>
    </row>
    <row r="588" spans="1:7" ht="15" customHeight="1">
      <c r="A588" s="2528"/>
      <c r="B588" s="2529"/>
      <c r="C588" s="2406"/>
      <c r="D588" s="321" t="s">
        <v>4634</v>
      </c>
      <c r="E588" s="322">
        <v>5.7600000000000001E-4</v>
      </c>
      <c r="F588" s="2418"/>
      <c r="G588" s="2444"/>
    </row>
    <row r="589" spans="1:7" ht="15.75" customHeight="1">
      <c r="A589" s="2528"/>
      <c r="B589" s="2529"/>
      <c r="C589" s="2406"/>
      <c r="D589" s="324" t="s">
        <v>4635</v>
      </c>
      <c r="E589" s="315">
        <v>5.5500000000000005E-4</v>
      </c>
      <c r="F589" s="2418"/>
      <c r="G589" s="2444"/>
    </row>
    <row r="590" spans="1:7" ht="15" customHeight="1">
      <c r="A590" s="2400" t="s">
        <v>5043</v>
      </c>
      <c r="B590" s="2416" t="s">
        <v>5044</v>
      </c>
      <c r="C590" s="2406">
        <v>2.0799999999999999E-4</v>
      </c>
      <c r="D590" s="326" t="s">
        <v>4638</v>
      </c>
      <c r="E590" s="320">
        <v>0</v>
      </c>
      <c r="F590" s="2418">
        <v>100</v>
      </c>
      <c r="G590" s="2444"/>
    </row>
    <row r="591" spans="1:7" ht="15" customHeight="1">
      <c r="A591" s="2400"/>
      <c r="B591" s="2416"/>
      <c r="C591" s="2406"/>
      <c r="D591" s="388" t="s">
        <v>4634</v>
      </c>
      <c r="E591" s="322">
        <v>2.12E-4</v>
      </c>
      <c r="F591" s="2418"/>
      <c r="G591" s="2444"/>
    </row>
    <row r="592" spans="1:7" ht="15" customHeight="1">
      <c r="A592" s="2400"/>
      <c r="B592" s="2416"/>
      <c r="C592" s="2406"/>
      <c r="D592" s="324" t="s">
        <v>4635</v>
      </c>
      <c r="E592" s="325">
        <v>1.73E-4</v>
      </c>
      <c r="F592" s="2418"/>
      <c r="G592" s="2444"/>
    </row>
    <row r="593" spans="1:7" ht="15" customHeight="1">
      <c r="A593" s="2400" t="s">
        <v>5045</v>
      </c>
      <c r="B593" s="2416" t="s">
        <v>5046</v>
      </c>
      <c r="C593" s="2406">
        <v>4.5300000000000001E-4</v>
      </c>
      <c r="D593" s="326" t="s">
        <v>4638</v>
      </c>
      <c r="E593" s="320">
        <v>0</v>
      </c>
      <c r="F593" s="2418">
        <v>8.68</v>
      </c>
      <c r="G593" s="2444" t="s">
        <v>4639</v>
      </c>
    </row>
    <row r="594" spans="1:7" ht="15" customHeight="1">
      <c r="A594" s="2400"/>
      <c r="B594" s="2416"/>
      <c r="C594" s="2406"/>
      <c r="D594" s="388" t="s">
        <v>4634</v>
      </c>
      <c r="E594" s="322">
        <v>5.4000000000000001E-4</v>
      </c>
      <c r="F594" s="2418"/>
      <c r="G594" s="2444"/>
    </row>
    <row r="595" spans="1:7" ht="15" customHeight="1">
      <c r="A595" s="2423"/>
      <c r="B595" s="2503"/>
      <c r="C595" s="2425"/>
      <c r="D595" s="335" t="s">
        <v>4635</v>
      </c>
      <c r="E595" s="336">
        <v>5.4500000000000002E-4</v>
      </c>
      <c r="F595" s="2426"/>
      <c r="G595" s="2455"/>
    </row>
    <row r="596" spans="1:7" ht="15" customHeight="1">
      <c r="A596" s="423" t="s">
        <v>5047</v>
      </c>
      <c r="B596" s="424" t="s">
        <v>5048</v>
      </c>
      <c r="C596" s="425">
        <v>4.8000000000000001E-5</v>
      </c>
      <c r="D596" s="426"/>
      <c r="E596" s="425">
        <v>4.37E-4</v>
      </c>
      <c r="F596" s="427">
        <v>100</v>
      </c>
      <c r="G596" s="437"/>
    </row>
    <row r="597" spans="1:7" ht="15" customHeight="1">
      <c r="A597" s="311" t="s">
        <v>5049</v>
      </c>
      <c r="B597" s="312" t="s">
        <v>5050</v>
      </c>
      <c r="C597" s="313" t="s">
        <v>4627</v>
      </c>
      <c r="D597" s="314"/>
      <c r="E597" s="315">
        <v>5.4100000000000003E-4</v>
      </c>
      <c r="F597" s="367" t="s">
        <v>4633</v>
      </c>
      <c r="G597" s="317"/>
    </row>
    <row r="598" spans="1:7" ht="15" customHeight="1">
      <c r="A598" s="311" t="s">
        <v>5051</v>
      </c>
      <c r="B598" s="328" t="s">
        <v>5052</v>
      </c>
      <c r="C598" s="313">
        <v>4.0700000000000003E-4</v>
      </c>
      <c r="D598" s="314"/>
      <c r="E598" s="315">
        <v>3.8299999999999999E-4</v>
      </c>
      <c r="F598" s="316">
        <v>100</v>
      </c>
      <c r="G598" s="317"/>
    </row>
    <row r="599" spans="1:7" ht="15" customHeight="1">
      <c r="A599" s="311" t="s">
        <v>5053</v>
      </c>
      <c r="B599" s="328" t="s">
        <v>5054</v>
      </c>
      <c r="C599" s="313">
        <v>3.8699999999999997E-4</v>
      </c>
      <c r="D599" s="314"/>
      <c r="E599" s="315">
        <v>3.3100000000000002E-4</v>
      </c>
      <c r="F599" s="316">
        <v>100</v>
      </c>
      <c r="G599" s="317"/>
    </row>
    <row r="600" spans="1:7" ht="30" customHeight="1">
      <c r="A600" s="311" t="s">
        <v>5055</v>
      </c>
      <c r="B600" s="328" t="s">
        <v>5056</v>
      </c>
      <c r="C600" s="313">
        <v>4.66E-4</v>
      </c>
      <c r="D600" s="314"/>
      <c r="E600" s="315">
        <v>4.0900000000000002E-4</v>
      </c>
      <c r="F600" s="316">
        <v>46.15</v>
      </c>
      <c r="G600" s="317" t="s">
        <v>4639</v>
      </c>
    </row>
    <row r="601" spans="1:7" ht="30" customHeight="1">
      <c r="A601" s="311" t="s">
        <v>5057</v>
      </c>
      <c r="B601" s="328" t="s">
        <v>5058</v>
      </c>
      <c r="C601" s="313">
        <v>4.0499999999999998E-4</v>
      </c>
      <c r="D601" s="314"/>
      <c r="E601" s="422">
        <v>4.1300000000000001E-4</v>
      </c>
      <c r="F601" s="316">
        <v>100</v>
      </c>
      <c r="G601" s="317"/>
    </row>
    <row r="602" spans="1:7" ht="15" customHeight="1">
      <c r="A602" s="2400" t="s">
        <v>5059</v>
      </c>
      <c r="B602" s="2403" t="s">
        <v>5060</v>
      </c>
      <c r="C602" s="2406">
        <v>2.9700000000000001E-4</v>
      </c>
      <c r="D602" s="459" t="s">
        <v>4638</v>
      </c>
      <c r="E602" s="411">
        <v>0</v>
      </c>
      <c r="F602" s="2453">
        <v>96.75</v>
      </c>
      <c r="G602" s="2444" t="s">
        <v>4639</v>
      </c>
    </row>
    <row r="603" spans="1:7" ht="15" customHeight="1">
      <c r="A603" s="2400"/>
      <c r="B603" s="2403"/>
      <c r="C603" s="2406"/>
      <c r="D603" s="388" t="s">
        <v>4634</v>
      </c>
      <c r="E603" s="322">
        <v>2.7399999999999999E-4</v>
      </c>
      <c r="F603" s="2453"/>
      <c r="G603" s="2444"/>
    </row>
    <row r="604" spans="1:7" ht="15" customHeight="1">
      <c r="A604" s="2400"/>
      <c r="B604" s="2403"/>
      <c r="C604" s="2406"/>
      <c r="D604" s="324" t="s">
        <v>4635</v>
      </c>
      <c r="E604" s="425">
        <v>4.2000000000000002E-4</v>
      </c>
      <c r="F604" s="2453"/>
      <c r="G604" s="2444"/>
    </row>
    <row r="605" spans="1:7" ht="30" customHeight="1">
      <c r="A605" s="304" t="s">
        <v>5061</v>
      </c>
      <c r="B605" s="318" t="s">
        <v>5062</v>
      </c>
      <c r="C605" s="306">
        <v>4.6500000000000003E-4</v>
      </c>
      <c r="D605" s="388"/>
      <c r="E605" s="315">
        <v>5.0299999999999997E-4</v>
      </c>
      <c r="F605" s="309">
        <v>92.01</v>
      </c>
      <c r="G605" s="310" t="s">
        <v>4767</v>
      </c>
    </row>
    <row r="606" spans="1:7" ht="15" customHeight="1">
      <c r="A606" s="311" t="s">
        <v>5063</v>
      </c>
      <c r="B606" s="328" t="s">
        <v>5064</v>
      </c>
      <c r="C606" s="313">
        <v>5.1999999999999995E-4</v>
      </c>
      <c r="D606" s="314"/>
      <c r="E606" s="315">
        <v>5.3700000000000004E-4</v>
      </c>
      <c r="F606" s="316">
        <v>100</v>
      </c>
      <c r="G606" s="317"/>
    </row>
    <row r="607" spans="1:7" ht="15" customHeight="1">
      <c r="A607" s="2400" t="s">
        <v>5065</v>
      </c>
      <c r="B607" s="2403" t="s">
        <v>5066</v>
      </c>
      <c r="C607" s="2406">
        <v>3.2200000000000002E-4</v>
      </c>
      <c r="D607" s="326" t="s">
        <v>4638</v>
      </c>
      <c r="E607" s="439">
        <v>0</v>
      </c>
      <c r="F607" s="2418">
        <v>100</v>
      </c>
      <c r="G607" s="2444"/>
    </row>
    <row r="608" spans="1:7" ht="15" customHeight="1">
      <c r="A608" s="2400"/>
      <c r="B608" s="2403"/>
      <c r="C608" s="2406"/>
      <c r="D608" s="388" t="s">
        <v>4634</v>
      </c>
      <c r="E608" s="322">
        <v>4.57E-4</v>
      </c>
      <c r="F608" s="2418"/>
      <c r="G608" s="2444"/>
    </row>
    <row r="609" spans="1:7" ht="15" customHeight="1">
      <c r="A609" s="2400"/>
      <c r="B609" s="2403"/>
      <c r="C609" s="2406"/>
      <c r="D609" s="324" t="s">
        <v>4635</v>
      </c>
      <c r="E609" s="425">
        <v>4.5199999999999998E-4</v>
      </c>
      <c r="F609" s="2418"/>
      <c r="G609" s="2444"/>
    </row>
    <row r="610" spans="1:7" ht="27">
      <c r="A610" s="311" t="s">
        <v>5067</v>
      </c>
      <c r="B610" s="328" t="s">
        <v>5068</v>
      </c>
      <c r="C610" s="313">
        <v>4.3300000000000001E-4</v>
      </c>
      <c r="D610" s="314"/>
      <c r="E610" s="315">
        <v>3.7800000000000003E-4</v>
      </c>
      <c r="F610" s="316">
        <v>18.989999999999998</v>
      </c>
      <c r="G610" s="317" t="s">
        <v>4639</v>
      </c>
    </row>
    <row r="611" spans="1:7" ht="15" customHeight="1">
      <c r="A611" s="311" t="s">
        <v>5069</v>
      </c>
      <c r="B611" s="328" t="s">
        <v>5070</v>
      </c>
      <c r="C611" s="313">
        <v>3.3799999999999998E-4</v>
      </c>
      <c r="D611" s="314"/>
      <c r="E611" s="315">
        <v>3.6699999999999998E-4</v>
      </c>
      <c r="F611" s="316">
        <v>100</v>
      </c>
      <c r="G611" s="317"/>
    </row>
    <row r="612" spans="1:7" ht="15" customHeight="1">
      <c r="A612" s="311" t="s">
        <v>5071</v>
      </c>
      <c r="B612" s="328" t="s">
        <v>5072</v>
      </c>
      <c r="C612" s="313">
        <v>3.2400000000000001E-4</v>
      </c>
      <c r="D612" s="314"/>
      <c r="E612" s="315">
        <v>4.0999999999999999E-4</v>
      </c>
      <c r="F612" s="316">
        <v>100</v>
      </c>
      <c r="G612" s="317"/>
    </row>
    <row r="613" spans="1:7" ht="15" customHeight="1">
      <c r="A613" s="2400" t="s">
        <v>5073</v>
      </c>
      <c r="B613" s="2403" t="s">
        <v>5074</v>
      </c>
      <c r="C613" s="2406">
        <v>4.37E-4</v>
      </c>
      <c r="D613" s="326" t="s">
        <v>4638</v>
      </c>
      <c r="E613" s="320">
        <v>0</v>
      </c>
      <c r="F613" s="2418">
        <v>100</v>
      </c>
      <c r="G613" s="2444"/>
    </row>
    <row r="614" spans="1:7" ht="15" customHeight="1">
      <c r="A614" s="2400"/>
      <c r="B614" s="2403"/>
      <c r="C614" s="2406"/>
      <c r="D614" s="388" t="s">
        <v>4634</v>
      </c>
      <c r="E614" s="322">
        <v>3.8200000000000002E-4</v>
      </c>
      <c r="F614" s="2418"/>
      <c r="G614" s="2444"/>
    </row>
    <row r="615" spans="1:7" ht="15" customHeight="1">
      <c r="A615" s="2400"/>
      <c r="B615" s="2403"/>
      <c r="C615" s="2406"/>
      <c r="D615" s="324" t="s">
        <v>4635</v>
      </c>
      <c r="E615" s="325">
        <v>4.4000000000000002E-4</v>
      </c>
      <c r="F615" s="2418"/>
      <c r="G615" s="2444"/>
    </row>
    <row r="616" spans="1:7" ht="15" customHeight="1">
      <c r="A616" s="311" t="s">
        <v>5075</v>
      </c>
      <c r="B616" s="328" t="s">
        <v>5076</v>
      </c>
      <c r="C616" s="313">
        <v>4.0400000000000001E-4</v>
      </c>
      <c r="D616" s="314"/>
      <c r="E616" s="315">
        <v>4.2299999999999998E-4</v>
      </c>
      <c r="F616" s="316">
        <v>100</v>
      </c>
      <c r="G616" s="317"/>
    </row>
    <row r="617" spans="1:7" ht="15" customHeight="1">
      <c r="A617" s="311" t="s">
        <v>5077</v>
      </c>
      <c r="B617" s="328" t="s">
        <v>5078</v>
      </c>
      <c r="C617" s="313">
        <v>4.7899999999999999E-4</v>
      </c>
      <c r="D617" s="314"/>
      <c r="E617" s="315">
        <v>4.2299999999999998E-4</v>
      </c>
      <c r="F617" s="316">
        <v>100</v>
      </c>
      <c r="G617" s="317"/>
    </row>
    <row r="618" spans="1:7" ht="15" customHeight="1">
      <c r="A618" s="311" t="s">
        <v>5079</v>
      </c>
      <c r="B618" s="328" t="s">
        <v>5080</v>
      </c>
      <c r="C618" s="313">
        <v>5.62E-4</v>
      </c>
      <c r="D618" s="314"/>
      <c r="E618" s="315">
        <v>5.2400000000000005E-4</v>
      </c>
      <c r="F618" s="316">
        <v>100</v>
      </c>
      <c r="G618" s="317"/>
    </row>
    <row r="619" spans="1:7" ht="15" customHeight="1">
      <c r="A619" s="311" t="s">
        <v>5081</v>
      </c>
      <c r="B619" s="328" t="s">
        <v>5082</v>
      </c>
      <c r="C619" s="313">
        <v>0</v>
      </c>
      <c r="D619" s="314"/>
      <c r="E619" s="315">
        <v>5.9500000000000004E-4</v>
      </c>
      <c r="F619" s="316">
        <v>100</v>
      </c>
      <c r="G619" s="317"/>
    </row>
    <row r="620" spans="1:7" ht="15" customHeight="1">
      <c r="A620" s="311" t="s">
        <v>5083</v>
      </c>
      <c r="B620" s="328" t="s">
        <v>5084</v>
      </c>
      <c r="C620" s="313">
        <v>4.7899999999999999E-4</v>
      </c>
      <c r="D620" s="314"/>
      <c r="E620" s="315">
        <v>4.2400000000000001E-4</v>
      </c>
      <c r="F620" s="316">
        <v>100</v>
      </c>
      <c r="G620" s="317"/>
    </row>
    <row r="621" spans="1:7" ht="15" customHeight="1">
      <c r="A621" s="2400" t="s">
        <v>5085</v>
      </c>
      <c r="B621" s="2403" t="s">
        <v>5086</v>
      </c>
      <c r="C621" s="2406">
        <v>4.5100000000000001E-4</v>
      </c>
      <c r="D621" s="326" t="s">
        <v>4638</v>
      </c>
      <c r="E621" s="320">
        <v>0</v>
      </c>
      <c r="F621" s="2418">
        <v>100</v>
      </c>
      <c r="G621" s="2444"/>
    </row>
    <row r="622" spans="1:7" ht="15" customHeight="1">
      <c r="A622" s="2400"/>
      <c r="B622" s="2403"/>
      <c r="C622" s="2406"/>
      <c r="D622" s="388" t="s">
        <v>4634</v>
      </c>
      <c r="E622" s="322">
        <v>4.5600000000000003E-4</v>
      </c>
      <c r="F622" s="2418"/>
      <c r="G622" s="2444"/>
    </row>
    <row r="623" spans="1:7" ht="15" customHeight="1">
      <c r="A623" s="2423"/>
      <c r="B623" s="2424"/>
      <c r="C623" s="2425"/>
      <c r="D623" s="335" t="s">
        <v>4635</v>
      </c>
      <c r="E623" s="336">
        <v>3.0800000000000001E-4</v>
      </c>
      <c r="F623" s="2426"/>
      <c r="G623" s="2455"/>
    </row>
    <row r="624" spans="1:7" ht="15" customHeight="1">
      <c r="A624" s="2401" t="s">
        <v>5087</v>
      </c>
      <c r="B624" s="2404" t="s">
        <v>5088</v>
      </c>
      <c r="C624" s="2407">
        <v>5.3300000000000005E-4</v>
      </c>
      <c r="D624" s="337" t="s">
        <v>4638</v>
      </c>
      <c r="E624" s="338">
        <v>0</v>
      </c>
      <c r="F624" s="2410">
        <v>99.58</v>
      </c>
      <c r="G624" s="2481" t="s">
        <v>4639</v>
      </c>
    </row>
    <row r="625" spans="1:7" ht="15" customHeight="1">
      <c r="A625" s="2400"/>
      <c r="B625" s="2403"/>
      <c r="C625" s="2406"/>
      <c r="D625" s="321" t="s">
        <v>4647</v>
      </c>
      <c r="E625" s="322">
        <v>0</v>
      </c>
      <c r="F625" s="2418"/>
      <c r="G625" s="2444"/>
    </row>
    <row r="626" spans="1:7" ht="15" customHeight="1">
      <c r="A626" s="2400"/>
      <c r="B626" s="2403"/>
      <c r="C626" s="2406"/>
      <c r="D626" s="327" t="s">
        <v>4710</v>
      </c>
      <c r="E626" s="322">
        <v>5.4100000000000003E-4</v>
      </c>
      <c r="F626" s="2418"/>
      <c r="G626" s="2444"/>
    </row>
    <row r="627" spans="1:7" ht="15" customHeight="1">
      <c r="A627" s="2400"/>
      <c r="B627" s="2403"/>
      <c r="C627" s="2425"/>
      <c r="D627" s="324" t="s">
        <v>4635</v>
      </c>
      <c r="E627" s="325">
        <v>5.3300000000000005E-4</v>
      </c>
      <c r="F627" s="2418"/>
      <c r="G627" s="2444"/>
    </row>
    <row r="628" spans="1:7" ht="15" customHeight="1">
      <c r="A628" s="2400" t="s">
        <v>5089</v>
      </c>
      <c r="B628" s="2403" t="s">
        <v>5090</v>
      </c>
      <c r="C628" s="2407">
        <v>4.7699999999999999E-4</v>
      </c>
      <c r="D628" s="326" t="s">
        <v>4638</v>
      </c>
      <c r="E628" s="320">
        <v>0</v>
      </c>
      <c r="F628" s="2418">
        <v>96.96</v>
      </c>
      <c r="G628" s="2444" t="s">
        <v>4639</v>
      </c>
    </row>
    <row r="629" spans="1:7" ht="15" customHeight="1">
      <c r="A629" s="2400"/>
      <c r="B629" s="2403"/>
      <c r="C629" s="2407"/>
      <c r="D629" s="321" t="s">
        <v>4647</v>
      </c>
      <c r="E629" s="322">
        <v>0</v>
      </c>
      <c r="F629" s="2418"/>
      <c r="G629" s="2444"/>
    </row>
    <row r="630" spans="1:7" ht="15" customHeight="1">
      <c r="A630" s="2400"/>
      <c r="B630" s="2403"/>
      <c r="C630" s="2407"/>
      <c r="D630" s="327" t="s">
        <v>4695</v>
      </c>
      <c r="E630" s="322">
        <v>0</v>
      </c>
      <c r="F630" s="2418"/>
      <c r="G630" s="2444"/>
    </row>
    <row r="631" spans="1:7" ht="15" customHeight="1">
      <c r="A631" s="2400"/>
      <c r="B631" s="2403"/>
      <c r="C631" s="2407"/>
      <c r="D631" s="327" t="s">
        <v>4696</v>
      </c>
      <c r="E631" s="322">
        <v>4.7100000000000001E-4</v>
      </c>
      <c r="F631" s="2418"/>
      <c r="G631" s="2444"/>
    </row>
    <row r="632" spans="1:7" ht="15" customHeight="1">
      <c r="A632" s="2423"/>
      <c r="B632" s="2424"/>
      <c r="C632" s="2422"/>
      <c r="D632" s="335" t="s">
        <v>4635</v>
      </c>
      <c r="E632" s="336">
        <v>4.8299999999999998E-4</v>
      </c>
      <c r="F632" s="2426"/>
      <c r="G632" s="2455"/>
    </row>
    <row r="633" spans="1:7" ht="15" customHeight="1">
      <c r="A633" s="2401" t="s">
        <v>5091</v>
      </c>
      <c r="B633" s="2417" t="s">
        <v>5092</v>
      </c>
      <c r="C633" s="2407">
        <v>4.57E-4</v>
      </c>
      <c r="D633" s="337" t="s">
        <v>4638</v>
      </c>
      <c r="E633" s="338">
        <v>0</v>
      </c>
      <c r="F633" s="2499">
        <v>99.97</v>
      </c>
      <c r="G633" s="2481" t="s">
        <v>4639</v>
      </c>
    </row>
    <row r="634" spans="1:7" ht="15" customHeight="1">
      <c r="A634" s="2400"/>
      <c r="B634" s="2416"/>
      <c r="C634" s="2406"/>
      <c r="D634" s="321" t="s">
        <v>4647</v>
      </c>
      <c r="E634" s="322">
        <v>0</v>
      </c>
      <c r="F634" s="2500"/>
      <c r="G634" s="2444"/>
    </row>
    <row r="635" spans="1:7" ht="15" customHeight="1">
      <c r="A635" s="2400"/>
      <c r="B635" s="2416"/>
      <c r="C635" s="2406"/>
      <c r="D635" s="321" t="s">
        <v>4648</v>
      </c>
      <c r="E635" s="322">
        <v>0</v>
      </c>
      <c r="F635" s="2500"/>
      <c r="G635" s="2444"/>
    </row>
    <row r="636" spans="1:7" ht="15" customHeight="1">
      <c r="A636" s="2400"/>
      <c r="B636" s="2416"/>
      <c r="C636" s="2406"/>
      <c r="D636" s="321" t="s">
        <v>4649</v>
      </c>
      <c r="E636" s="322">
        <v>0</v>
      </c>
      <c r="F636" s="2500"/>
      <c r="G636" s="2444"/>
    </row>
    <row r="637" spans="1:7" ht="15" customHeight="1">
      <c r="A637" s="2400"/>
      <c r="B637" s="2416"/>
      <c r="C637" s="2406"/>
      <c r="D637" s="321" t="s">
        <v>4650</v>
      </c>
      <c r="E637" s="322">
        <v>0</v>
      </c>
      <c r="F637" s="2500"/>
      <c r="G637" s="2444"/>
    </row>
    <row r="638" spans="1:7" ht="15" customHeight="1">
      <c r="A638" s="2400"/>
      <c r="B638" s="2416"/>
      <c r="C638" s="2406"/>
      <c r="D638" s="321" t="s">
        <v>4651</v>
      </c>
      <c r="E638" s="322">
        <v>0</v>
      </c>
      <c r="F638" s="2500"/>
      <c r="G638" s="2444"/>
    </row>
    <row r="639" spans="1:7" ht="15" customHeight="1">
      <c r="A639" s="2400"/>
      <c r="B639" s="2416"/>
      <c r="C639" s="2406"/>
      <c r="D639" s="321" t="s">
        <v>4652</v>
      </c>
      <c r="E639" s="322">
        <v>0</v>
      </c>
      <c r="F639" s="2500"/>
      <c r="G639" s="2444"/>
    </row>
    <row r="640" spans="1:7" ht="15" customHeight="1">
      <c r="A640" s="2400"/>
      <c r="B640" s="2416"/>
      <c r="C640" s="2406"/>
      <c r="D640" s="321" t="s">
        <v>4673</v>
      </c>
      <c r="E640" s="322">
        <v>0</v>
      </c>
      <c r="F640" s="2500"/>
      <c r="G640" s="2444"/>
    </row>
    <row r="641" spans="1:7" ht="15" customHeight="1">
      <c r="A641" s="2400"/>
      <c r="B641" s="2416"/>
      <c r="C641" s="2406"/>
      <c r="D641" s="321" t="s">
        <v>4912</v>
      </c>
      <c r="E641" s="322">
        <v>0</v>
      </c>
      <c r="F641" s="2500"/>
      <c r="G641" s="2444"/>
    </row>
    <row r="642" spans="1:7" ht="15" customHeight="1">
      <c r="A642" s="2400"/>
      <c r="B642" s="2416"/>
      <c r="C642" s="2406"/>
      <c r="D642" s="327" t="s">
        <v>4675</v>
      </c>
      <c r="E642" s="322">
        <v>0</v>
      </c>
      <c r="F642" s="2500"/>
      <c r="G642" s="2444"/>
    </row>
    <row r="643" spans="1:7" ht="15" customHeight="1">
      <c r="A643" s="2400"/>
      <c r="B643" s="2416"/>
      <c r="C643" s="2406"/>
      <c r="D643" s="327" t="s">
        <v>4825</v>
      </c>
      <c r="E643" s="322">
        <v>0</v>
      </c>
      <c r="F643" s="2500"/>
      <c r="G643" s="2444"/>
    </row>
    <row r="644" spans="1:7" ht="15" customHeight="1">
      <c r="A644" s="2400"/>
      <c r="B644" s="2416"/>
      <c r="C644" s="2406"/>
      <c r="D644" s="327" t="s">
        <v>5093</v>
      </c>
      <c r="E644" s="350">
        <v>3.8999999999999999E-4</v>
      </c>
      <c r="F644" s="2500"/>
      <c r="G644" s="2444"/>
    </row>
    <row r="645" spans="1:7" ht="15" customHeight="1">
      <c r="A645" s="2400"/>
      <c r="B645" s="2416"/>
      <c r="C645" s="2406"/>
      <c r="D645" s="324" t="s">
        <v>4635</v>
      </c>
      <c r="E645" s="325">
        <v>4.5100000000000001E-4</v>
      </c>
      <c r="F645" s="2500"/>
      <c r="G645" s="2444"/>
    </row>
    <row r="646" spans="1:7" ht="15" customHeight="1">
      <c r="A646" s="2400" t="s">
        <v>5094</v>
      </c>
      <c r="B646" s="2403" t="s">
        <v>5095</v>
      </c>
      <c r="C646" s="2496">
        <v>4.3300000000000001E-4</v>
      </c>
      <c r="D646" s="326" t="s">
        <v>4638</v>
      </c>
      <c r="E646" s="320">
        <v>0</v>
      </c>
      <c r="F646" s="2418">
        <v>99.85</v>
      </c>
      <c r="G646" s="2444" t="s">
        <v>4639</v>
      </c>
    </row>
    <row r="647" spans="1:7" ht="15" customHeight="1">
      <c r="A647" s="2400"/>
      <c r="B647" s="2403"/>
      <c r="C647" s="2496"/>
      <c r="D647" s="321" t="s">
        <v>4634</v>
      </c>
      <c r="E647" s="322">
        <v>4.5899999999999999E-4</v>
      </c>
      <c r="F647" s="2418"/>
      <c r="G647" s="2444"/>
    </row>
    <row r="648" spans="1:7" ht="15" customHeight="1">
      <c r="A648" s="2400"/>
      <c r="B648" s="2403"/>
      <c r="C648" s="2496"/>
      <c r="D648" s="324" t="s">
        <v>4635</v>
      </c>
      <c r="E648" s="325">
        <v>3.8200000000000002E-4</v>
      </c>
      <c r="F648" s="2418"/>
      <c r="G648" s="2444"/>
    </row>
    <row r="649" spans="1:7" ht="15" customHeight="1">
      <c r="A649" s="2400" t="s">
        <v>5096</v>
      </c>
      <c r="B649" s="2416" t="s">
        <v>5097</v>
      </c>
      <c r="C649" s="2496">
        <v>4.8700000000000002E-4</v>
      </c>
      <c r="D649" s="326" t="s">
        <v>4638</v>
      </c>
      <c r="E649" s="320">
        <v>0</v>
      </c>
      <c r="F649" s="2418">
        <v>99.33</v>
      </c>
      <c r="G649" s="2444" t="s">
        <v>4639</v>
      </c>
    </row>
    <row r="650" spans="1:7" ht="15" customHeight="1">
      <c r="A650" s="2400"/>
      <c r="B650" s="2403"/>
      <c r="C650" s="2496"/>
      <c r="D650" s="327" t="s">
        <v>4640</v>
      </c>
      <c r="E650" s="322">
        <v>5.1400000000000003E-4</v>
      </c>
      <c r="F650" s="2418"/>
      <c r="G650" s="2444"/>
    </row>
    <row r="651" spans="1:7" ht="15" customHeight="1">
      <c r="A651" s="2445"/>
      <c r="B651" s="2446"/>
      <c r="C651" s="2497"/>
      <c r="D651" s="324" t="s">
        <v>4635</v>
      </c>
      <c r="E651" s="325">
        <v>4.84E-4</v>
      </c>
      <c r="F651" s="2448"/>
      <c r="G651" s="2449"/>
    </row>
    <row r="652" spans="1:7" ht="15" customHeight="1">
      <c r="A652" s="2401" t="s">
        <v>5098</v>
      </c>
      <c r="B652" s="2501" t="s">
        <v>5099</v>
      </c>
      <c r="C652" s="2407">
        <v>3.6000000000000002E-4</v>
      </c>
      <c r="D652" s="337" t="s">
        <v>4638</v>
      </c>
      <c r="E652" s="338">
        <v>0</v>
      </c>
      <c r="F652" s="2410">
        <v>100</v>
      </c>
      <c r="G652" s="2481"/>
    </row>
    <row r="653" spans="1:7" ht="15" customHeight="1">
      <c r="A653" s="2400"/>
      <c r="B653" s="2502"/>
      <c r="C653" s="2406"/>
      <c r="D653" s="321" t="s">
        <v>4647</v>
      </c>
      <c r="E653" s="322">
        <v>0</v>
      </c>
      <c r="F653" s="2418"/>
      <c r="G653" s="2444"/>
    </row>
    <row r="654" spans="1:7" ht="15" customHeight="1">
      <c r="A654" s="2400"/>
      <c r="B654" s="2502"/>
      <c r="C654" s="2406"/>
      <c r="D654" s="321" t="s">
        <v>4648</v>
      </c>
      <c r="E654" s="322">
        <v>0</v>
      </c>
      <c r="F654" s="2418"/>
      <c r="G654" s="2444"/>
    </row>
    <row r="655" spans="1:7" ht="15" customHeight="1">
      <c r="A655" s="2400"/>
      <c r="B655" s="2502"/>
      <c r="C655" s="2406"/>
      <c r="D655" s="321" t="s">
        <v>4649</v>
      </c>
      <c r="E655" s="322">
        <v>0</v>
      </c>
      <c r="F655" s="2418"/>
      <c r="G655" s="2444"/>
    </row>
    <row r="656" spans="1:7" ht="15" customHeight="1">
      <c r="A656" s="2400"/>
      <c r="B656" s="2502"/>
      <c r="C656" s="2406"/>
      <c r="D656" s="321" t="s">
        <v>4650</v>
      </c>
      <c r="E656" s="322">
        <v>0</v>
      </c>
      <c r="F656" s="2418"/>
      <c r="G656" s="2444"/>
    </row>
    <row r="657" spans="1:7" ht="15" customHeight="1">
      <c r="A657" s="2400"/>
      <c r="B657" s="2502"/>
      <c r="C657" s="2406"/>
      <c r="D657" s="327" t="s">
        <v>4699</v>
      </c>
      <c r="E657" s="322">
        <v>0</v>
      </c>
      <c r="F657" s="2418"/>
      <c r="G657" s="2444"/>
    </row>
    <row r="658" spans="1:7" ht="15" customHeight="1">
      <c r="A658" s="2400"/>
      <c r="B658" s="2502"/>
      <c r="C658" s="2406"/>
      <c r="D658" s="327" t="s">
        <v>4720</v>
      </c>
      <c r="E658" s="322">
        <v>0</v>
      </c>
      <c r="F658" s="2418"/>
      <c r="G658" s="2444"/>
    </row>
    <row r="659" spans="1:7" ht="15" customHeight="1">
      <c r="A659" s="2400"/>
      <c r="B659" s="2502"/>
      <c r="C659" s="2406"/>
      <c r="D659" s="327" t="s">
        <v>4653</v>
      </c>
      <c r="E659" s="322">
        <v>0</v>
      </c>
      <c r="F659" s="2418"/>
      <c r="G659" s="2444"/>
    </row>
    <row r="660" spans="1:7" ht="15" customHeight="1">
      <c r="A660" s="2400"/>
      <c r="B660" s="2502"/>
      <c r="C660" s="2406"/>
      <c r="D660" s="327" t="s">
        <v>4654</v>
      </c>
      <c r="E660" s="322">
        <v>4.3399999999999998E-4</v>
      </c>
      <c r="F660" s="2418"/>
      <c r="G660" s="2444"/>
    </row>
    <row r="661" spans="1:7" ht="15" customHeight="1">
      <c r="A661" s="2400"/>
      <c r="B661" s="2502"/>
      <c r="C661" s="2406"/>
      <c r="D661" s="324" t="s">
        <v>4635</v>
      </c>
      <c r="E661" s="325">
        <v>3.0899999999999998E-4</v>
      </c>
      <c r="F661" s="2418"/>
      <c r="G661" s="2444"/>
    </row>
    <row r="662" spans="1:7" ht="15" customHeight="1">
      <c r="A662" s="2400" t="s">
        <v>5100</v>
      </c>
      <c r="B662" s="2416" t="s">
        <v>5101</v>
      </c>
      <c r="C662" s="2492">
        <v>5.3700000000000004E-4</v>
      </c>
      <c r="D662" s="326" t="s">
        <v>4638</v>
      </c>
      <c r="E662" s="320">
        <v>0</v>
      </c>
      <c r="F662" s="2418">
        <v>99.89</v>
      </c>
      <c r="G662" s="2444" t="s">
        <v>4639</v>
      </c>
    </row>
    <row r="663" spans="1:7" ht="15" customHeight="1">
      <c r="A663" s="2400"/>
      <c r="B663" s="2403"/>
      <c r="C663" s="2492"/>
      <c r="D663" s="321" t="s">
        <v>4647</v>
      </c>
      <c r="E663" s="322">
        <v>0</v>
      </c>
      <c r="F663" s="2418"/>
      <c r="G663" s="2444"/>
    </row>
    <row r="664" spans="1:7" ht="15" customHeight="1">
      <c r="A664" s="2400"/>
      <c r="B664" s="2403"/>
      <c r="C664" s="2492"/>
      <c r="D664" s="321" t="s">
        <v>4648</v>
      </c>
      <c r="E664" s="322">
        <v>0</v>
      </c>
      <c r="F664" s="2418"/>
      <c r="G664" s="2444"/>
    </row>
    <row r="665" spans="1:7" ht="15" customHeight="1">
      <c r="A665" s="2400"/>
      <c r="B665" s="2403"/>
      <c r="C665" s="2492"/>
      <c r="D665" s="321" t="s">
        <v>4649</v>
      </c>
      <c r="E665" s="322">
        <v>0</v>
      </c>
      <c r="F665" s="2418"/>
      <c r="G665" s="2444"/>
    </row>
    <row r="666" spans="1:7" ht="15" customHeight="1">
      <c r="A666" s="2400"/>
      <c r="B666" s="2403"/>
      <c r="C666" s="2492"/>
      <c r="D666" s="327" t="s">
        <v>4714</v>
      </c>
      <c r="E666" s="322">
        <v>0</v>
      </c>
      <c r="F666" s="2418"/>
      <c r="G666" s="2444"/>
    </row>
    <row r="667" spans="1:7" ht="15" customHeight="1">
      <c r="A667" s="2400"/>
      <c r="B667" s="2403"/>
      <c r="C667" s="2492"/>
      <c r="D667" s="327" t="s">
        <v>4699</v>
      </c>
      <c r="E667" s="322">
        <v>0</v>
      </c>
      <c r="F667" s="2418"/>
      <c r="G667" s="2444"/>
    </row>
    <row r="668" spans="1:7" ht="15" customHeight="1">
      <c r="A668" s="2400"/>
      <c r="B668" s="2403"/>
      <c r="C668" s="2492"/>
      <c r="D668" s="327" t="s">
        <v>5102</v>
      </c>
      <c r="E668" s="350">
        <v>5.5199999999999997E-4</v>
      </c>
      <c r="F668" s="2418"/>
      <c r="G668" s="2444"/>
    </row>
    <row r="669" spans="1:7" ht="15" customHeight="1">
      <c r="A669" s="2445"/>
      <c r="B669" s="2446"/>
      <c r="C669" s="2495"/>
      <c r="D669" s="351" t="s">
        <v>4683</v>
      </c>
      <c r="E669" s="325">
        <v>5.3600000000000002E-4</v>
      </c>
      <c r="F669" s="2448"/>
      <c r="G669" s="2449"/>
    </row>
    <row r="670" spans="1:7" ht="15" customHeight="1">
      <c r="A670" s="2400" t="s">
        <v>5103</v>
      </c>
      <c r="B670" s="2403" t="s">
        <v>5104</v>
      </c>
      <c r="C670" s="2492">
        <v>3.6999999999999999E-4</v>
      </c>
      <c r="D670" s="326" t="s">
        <v>4638</v>
      </c>
      <c r="E670" s="320">
        <v>0</v>
      </c>
      <c r="F670" s="2418">
        <v>100</v>
      </c>
      <c r="G670" s="2444"/>
    </row>
    <row r="671" spans="1:7" ht="15" customHeight="1">
      <c r="A671" s="2400"/>
      <c r="B671" s="2403"/>
      <c r="C671" s="2493"/>
      <c r="D671" s="321" t="s">
        <v>4647</v>
      </c>
      <c r="E671" s="322">
        <v>0</v>
      </c>
      <c r="F671" s="2418"/>
      <c r="G671" s="2444"/>
    </row>
    <row r="672" spans="1:7" ht="15" customHeight="1">
      <c r="A672" s="2400"/>
      <c r="B672" s="2403"/>
      <c r="C672" s="2493"/>
      <c r="D672" s="321" t="s">
        <v>4662</v>
      </c>
      <c r="E672" s="350">
        <v>4.5399999999999998E-4</v>
      </c>
      <c r="F672" s="2418"/>
      <c r="G672" s="2444"/>
    </row>
    <row r="673" spans="1:7" ht="15" customHeight="1">
      <c r="A673" s="2445"/>
      <c r="B673" s="2446"/>
      <c r="C673" s="2494"/>
      <c r="D673" s="324" t="s">
        <v>4635</v>
      </c>
      <c r="E673" s="325">
        <v>5.2599999999999999E-4</v>
      </c>
      <c r="F673" s="2448"/>
      <c r="G673" s="2449"/>
    </row>
    <row r="674" spans="1:7" ht="15" customHeight="1">
      <c r="A674" s="2400" t="s">
        <v>5105</v>
      </c>
      <c r="B674" s="2403" t="s">
        <v>5106</v>
      </c>
      <c r="C674" s="2492">
        <v>4.0700000000000003E-4</v>
      </c>
      <c r="D674" s="326" t="s">
        <v>4638</v>
      </c>
      <c r="E674" s="320">
        <v>0</v>
      </c>
      <c r="F674" s="2418">
        <v>99.33</v>
      </c>
      <c r="G674" s="2444" t="s">
        <v>4639</v>
      </c>
    </row>
    <row r="675" spans="1:7" ht="15" customHeight="1">
      <c r="A675" s="2400"/>
      <c r="B675" s="2403"/>
      <c r="C675" s="2492"/>
      <c r="D675" s="321" t="s">
        <v>4634</v>
      </c>
      <c r="E675" s="350">
        <v>4.75E-4</v>
      </c>
      <c r="F675" s="2418"/>
      <c r="G675" s="2444"/>
    </row>
    <row r="676" spans="1:7" ht="15" customHeight="1">
      <c r="A676" s="2400"/>
      <c r="B676" s="2403"/>
      <c r="C676" s="2492"/>
      <c r="D676" s="324" t="s">
        <v>4635</v>
      </c>
      <c r="E676" s="325">
        <v>3.8200000000000002E-4</v>
      </c>
      <c r="F676" s="2418"/>
      <c r="G676" s="2444"/>
    </row>
    <row r="677" spans="1:7" ht="15" customHeight="1">
      <c r="A677" s="2400" t="s">
        <v>5107</v>
      </c>
      <c r="B677" s="2403" t="s">
        <v>5108</v>
      </c>
      <c r="C677" s="2492">
        <v>7.1000000000000002E-4</v>
      </c>
      <c r="D677" s="326" t="s">
        <v>4638</v>
      </c>
      <c r="E677" s="320">
        <v>0</v>
      </c>
      <c r="F677" s="2418">
        <v>100</v>
      </c>
      <c r="G677" s="2444"/>
    </row>
    <row r="678" spans="1:7" ht="15" customHeight="1">
      <c r="A678" s="2400"/>
      <c r="B678" s="2403"/>
      <c r="C678" s="2492"/>
      <c r="D678" s="388" t="s">
        <v>4634</v>
      </c>
      <c r="E678" s="350">
        <v>6.8000000000000005E-4</v>
      </c>
      <c r="F678" s="2418"/>
      <c r="G678" s="2444"/>
    </row>
    <row r="679" spans="1:7" ht="15" customHeight="1">
      <c r="A679" s="2423"/>
      <c r="B679" s="2424"/>
      <c r="C679" s="2498"/>
      <c r="D679" s="335" t="s">
        <v>4635</v>
      </c>
      <c r="E679" s="336">
        <v>6.8400000000000004E-4</v>
      </c>
      <c r="F679" s="2426"/>
      <c r="G679" s="2455"/>
    </row>
    <row r="680" spans="1:7" ht="15" customHeight="1">
      <c r="A680" s="423" t="s">
        <v>5109</v>
      </c>
      <c r="B680" s="424" t="s">
        <v>5110</v>
      </c>
      <c r="C680" s="425">
        <v>4.6799999999999999E-4</v>
      </c>
      <c r="D680" s="426"/>
      <c r="E680" s="425">
        <v>4.2900000000000002E-4</v>
      </c>
      <c r="F680" s="427">
        <v>100</v>
      </c>
      <c r="G680" s="437"/>
    </row>
    <row r="681" spans="1:7">
      <c r="A681" s="311" t="s">
        <v>5111</v>
      </c>
      <c r="B681" s="328" t="s">
        <v>5112</v>
      </c>
      <c r="C681" s="313">
        <v>4.1199999999999999E-4</v>
      </c>
      <c r="D681" s="314"/>
      <c r="E681" s="315">
        <v>3.8499999999999998E-4</v>
      </c>
      <c r="F681" s="316">
        <v>100</v>
      </c>
      <c r="G681" s="317"/>
    </row>
    <row r="682" spans="1:7" ht="15" customHeight="1">
      <c r="A682" s="311" t="s">
        <v>5113</v>
      </c>
      <c r="B682" s="328" t="s">
        <v>5114</v>
      </c>
      <c r="C682" s="313">
        <v>5.3600000000000002E-4</v>
      </c>
      <c r="E682" s="315">
        <v>4.8099999999999998E-4</v>
      </c>
      <c r="F682" s="316">
        <v>100</v>
      </c>
      <c r="G682" s="317"/>
    </row>
    <row r="683" spans="1:7">
      <c r="A683" s="311" t="s">
        <v>5115</v>
      </c>
      <c r="B683" s="328" t="s">
        <v>5116</v>
      </c>
      <c r="C683" s="313">
        <v>3.3300000000000002E-4</v>
      </c>
      <c r="D683" s="314"/>
      <c r="E683" s="315">
        <v>2.7700000000000001E-4</v>
      </c>
      <c r="F683" s="316">
        <v>100</v>
      </c>
      <c r="G683" s="317"/>
    </row>
    <row r="684" spans="1:7">
      <c r="A684" s="311" t="s">
        <v>5117</v>
      </c>
      <c r="B684" s="328" t="s">
        <v>5118</v>
      </c>
      <c r="C684" s="313">
        <v>4.6500000000000003E-4</v>
      </c>
      <c r="D684" s="314"/>
      <c r="E684" s="315">
        <v>5.2899999999999996E-4</v>
      </c>
      <c r="F684" s="316">
        <v>100</v>
      </c>
      <c r="G684" s="317"/>
    </row>
    <row r="685" spans="1:7" ht="15" customHeight="1">
      <c r="A685" s="311" t="s">
        <v>5119</v>
      </c>
      <c r="B685" s="328" t="s">
        <v>5120</v>
      </c>
      <c r="C685" s="313">
        <v>4.5399999999999998E-4</v>
      </c>
      <c r="D685" s="314"/>
      <c r="E685" s="315">
        <v>4.57E-4</v>
      </c>
      <c r="F685" s="316">
        <v>100</v>
      </c>
      <c r="G685" s="317"/>
    </row>
    <row r="686" spans="1:7" ht="15" customHeight="1">
      <c r="A686" s="311" t="s">
        <v>5121</v>
      </c>
      <c r="B686" s="328" t="s">
        <v>5122</v>
      </c>
      <c r="C686" s="313">
        <v>3.39E-4</v>
      </c>
      <c r="D686" s="314"/>
      <c r="E686" s="315">
        <v>2.8299999999999999E-4</v>
      </c>
      <c r="F686" s="316">
        <v>100</v>
      </c>
      <c r="G686" s="317"/>
    </row>
    <row r="687" spans="1:7" ht="15" customHeight="1">
      <c r="A687" s="311" t="s">
        <v>5123</v>
      </c>
      <c r="B687" s="328" t="s">
        <v>5124</v>
      </c>
      <c r="C687" s="313">
        <v>4.7899999999999999E-4</v>
      </c>
      <c r="D687" s="314"/>
      <c r="E687" s="315">
        <v>4.2400000000000001E-4</v>
      </c>
      <c r="F687" s="316">
        <v>100</v>
      </c>
      <c r="G687" s="317"/>
    </row>
    <row r="688" spans="1:7">
      <c r="A688" s="311" t="s">
        <v>5125</v>
      </c>
      <c r="B688" s="328" t="s">
        <v>5126</v>
      </c>
      <c r="C688" s="313">
        <v>2.6899999999999998E-4</v>
      </c>
      <c r="D688" s="314"/>
      <c r="E688" s="315">
        <v>3.0699999999999998E-4</v>
      </c>
      <c r="F688" s="316">
        <v>100</v>
      </c>
      <c r="G688" s="317"/>
    </row>
    <row r="689" spans="1:7" ht="15" customHeight="1">
      <c r="A689" s="311" t="s">
        <v>5127</v>
      </c>
      <c r="B689" s="328" t="s">
        <v>5128</v>
      </c>
      <c r="C689" s="313">
        <v>4.7899999999999999E-4</v>
      </c>
      <c r="D689" s="314"/>
      <c r="E689" s="315">
        <v>4.2299999999999998E-4</v>
      </c>
      <c r="F689" s="316">
        <v>100</v>
      </c>
      <c r="G689" s="317"/>
    </row>
    <row r="690" spans="1:7" ht="15" customHeight="1">
      <c r="A690" s="2400" t="s">
        <v>5129</v>
      </c>
      <c r="B690" s="2403" t="s">
        <v>5130</v>
      </c>
      <c r="C690" s="2406">
        <v>4.5600000000000003E-4</v>
      </c>
      <c r="D690" s="326" t="s">
        <v>4638</v>
      </c>
      <c r="E690" s="320">
        <v>0</v>
      </c>
      <c r="F690" s="2418">
        <v>93.77</v>
      </c>
      <c r="G690" s="2444" t="s">
        <v>4767</v>
      </c>
    </row>
    <row r="691" spans="1:7" ht="15" customHeight="1">
      <c r="A691" s="2400"/>
      <c r="B691" s="2403"/>
      <c r="C691" s="2406"/>
      <c r="D691" s="388" t="s">
        <v>4634</v>
      </c>
      <c r="E691" s="350">
        <v>5.1199999999999998E-4</v>
      </c>
      <c r="F691" s="2418"/>
      <c r="G691" s="2444"/>
    </row>
    <row r="692" spans="1:7" ht="15" customHeight="1">
      <c r="A692" s="2400"/>
      <c r="B692" s="2403"/>
      <c r="C692" s="2406"/>
      <c r="D692" s="324" t="s">
        <v>4635</v>
      </c>
      <c r="E692" s="315">
        <v>5.2599999999999999E-4</v>
      </c>
      <c r="F692" s="2418"/>
      <c r="G692" s="2444"/>
    </row>
    <row r="693" spans="1:7" ht="15" customHeight="1">
      <c r="A693" s="311" t="s">
        <v>5131</v>
      </c>
      <c r="B693" s="328" t="s">
        <v>5132</v>
      </c>
      <c r="C693" s="313">
        <v>5.2099999999999998E-4</v>
      </c>
      <c r="D693" s="314"/>
      <c r="E693" s="315">
        <v>5.4299999999999997E-4</v>
      </c>
      <c r="F693" s="316">
        <v>100</v>
      </c>
      <c r="G693" s="317"/>
    </row>
    <row r="694" spans="1:7" ht="15" customHeight="1">
      <c r="A694" s="311" t="s">
        <v>5133</v>
      </c>
      <c r="B694" s="328" t="s">
        <v>5134</v>
      </c>
      <c r="C694" s="313">
        <v>4.7899999999999999E-4</v>
      </c>
      <c r="D694" s="314"/>
      <c r="E694" s="315">
        <v>4.2299999999999998E-4</v>
      </c>
      <c r="F694" s="316">
        <v>100</v>
      </c>
      <c r="G694" s="317"/>
    </row>
    <row r="695" spans="1:7" ht="27">
      <c r="A695" s="311" t="s">
        <v>5135</v>
      </c>
      <c r="B695" s="328" t="s">
        <v>5136</v>
      </c>
      <c r="C695" s="313">
        <v>4.5199999999999998E-4</v>
      </c>
      <c r="D695" s="314"/>
      <c r="E695" s="315">
        <v>4.2400000000000001E-4</v>
      </c>
      <c r="F695" s="316">
        <v>38.47</v>
      </c>
      <c r="G695" s="317" t="s">
        <v>4767</v>
      </c>
    </row>
    <row r="696" spans="1:7" ht="15" customHeight="1">
      <c r="A696" s="2400" t="s">
        <v>5137</v>
      </c>
      <c r="B696" s="2403" t="s">
        <v>5138</v>
      </c>
      <c r="C696" s="2406">
        <v>0</v>
      </c>
      <c r="D696" s="326" t="s">
        <v>4638</v>
      </c>
      <c r="E696" s="320">
        <v>0</v>
      </c>
      <c r="F696" s="2418">
        <v>100</v>
      </c>
      <c r="G696" s="2444"/>
    </row>
    <row r="697" spans="1:7" ht="15" customHeight="1">
      <c r="A697" s="2400"/>
      <c r="B697" s="2403"/>
      <c r="C697" s="2406"/>
      <c r="D697" s="388" t="s">
        <v>4634</v>
      </c>
      <c r="E697" s="350">
        <v>4.0499999999999998E-4</v>
      </c>
      <c r="F697" s="2418"/>
      <c r="G697" s="2444"/>
    </row>
    <row r="698" spans="1:7" ht="15" customHeight="1">
      <c r="A698" s="2400"/>
      <c r="B698" s="2403"/>
      <c r="C698" s="2406"/>
      <c r="D698" s="324" t="s">
        <v>4635</v>
      </c>
      <c r="E698" s="325">
        <v>4.1199999999999999E-4</v>
      </c>
      <c r="F698" s="2418"/>
      <c r="G698" s="2444"/>
    </row>
    <row r="699" spans="1:7" ht="15" customHeight="1">
      <c r="A699" s="311" t="s">
        <v>5139</v>
      </c>
      <c r="B699" s="328" t="s">
        <v>5140</v>
      </c>
      <c r="C699" s="313" t="s">
        <v>4627</v>
      </c>
      <c r="D699" s="314"/>
      <c r="E699" s="315">
        <v>2.1599999999999999E-4</v>
      </c>
      <c r="F699" s="316" t="s">
        <v>4633</v>
      </c>
      <c r="G699" s="317"/>
    </row>
    <row r="700" spans="1:7" ht="15" customHeight="1">
      <c r="A700" s="311" t="s">
        <v>5141</v>
      </c>
      <c r="B700" s="328" t="s">
        <v>5142</v>
      </c>
      <c r="C700" s="313">
        <v>4.08E-4</v>
      </c>
      <c r="D700" s="314"/>
      <c r="E700" s="313">
        <v>3.5199999999999999E-4</v>
      </c>
      <c r="F700" s="316">
        <v>100</v>
      </c>
      <c r="G700" s="464"/>
    </row>
    <row r="701" spans="1:7" ht="15" customHeight="1">
      <c r="A701" s="2400" t="s">
        <v>5143</v>
      </c>
      <c r="B701" s="2403" t="s">
        <v>5144</v>
      </c>
      <c r="C701" s="2406">
        <v>4.3800000000000002E-4</v>
      </c>
      <c r="D701" s="326" t="s">
        <v>4638</v>
      </c>
      <c r="E701" s="320">
        <v>0</v>
      </c>
      <c r="F701" s="2418">
        <v>100</v>
      </c>
      <c r="G701" s="2444"/>
    </row>
    <row r="702" spans="1:7" ht="15" customHeight="1">
      <c r="A702" s="2400"/>
      <c r="B702" s="2403"/>
      <c r="C702" s="2406"/>
      <c r="D702" s="321" t="s">
        <v>4647</v>
      </c>
      <c r="E702" s="322">
        <v>0</v>
      </c>
      <c r="F702" s="2418"/>
      <c r="G702" s="2444"/>
    </row>
    <row r="703" spans="1:7" ht="15" customHeight="1">
      <c r="A703" s="2400"/>
      <c r="B703" s="2403"/>
      <c r="C703" s="2406"/>
      <c r="D703" s="327" t="s">
        <v>4695</v>
      </c>
      <c r="E703" s="322">
        <v>0</v>
      </c>
      <c r="F703" s="2418"/>
      <c r="G703" s="2444"/>
    </row>
    <row r="704" spans="1:7" ht="15" customHeight="1">
      <c r="A704" s="2400"/>
      <c r="B704" s="2403"/>
      <c r="C704" s="2406"/>
      <c r="D704" s="327" t="s">
        <v>4696</v>
      </c>
      <c r="E704" s="322">
        <v>4.6500000000000003E-4</v>
      </c>
      <c r="F704" s="2418"/>
      <c r="G704" s="2444"/>
    </row>
    <row r="705" spans="1:7" ht="15" customHeight="1">
      <c r="A705" s="2400"/>
      <c r="B705" s="2403"/>
      <c r="C705" s="2406"/>
      <c r="D705" s="324" t="s">
        <v>4635</v>
      </c>
      <c r="E705" s="325">
        <v>4.3300000000000001E-4</v>
      </c>
      <c r="F705" s="2418"/>
      <c r="G705" s="2444"/>
    </row>
    <row r="706" spans="1:7" ht="15" customHeight="1">
      <c r="A706" s="311" t="s">
        <v>5145</v>
      </c>
      <c r="B706" s="328" t="s">
        <v>5146</v>
      </c>
      <c r="C706" s="313">
        <v>4.6000000000000001E-4</v>
      </c>
      <c r="D706" s="314"/>
      <c r="E706" s="315">
        <v>4.6799999999999999E-4</v>
      </c>
      <c r="F706" s="316">
        <v>100</v>
      </c>
      <c r="G706" s="317"/>
    </row>
    <row r="707" spans="1:7" ht="15" customHeight="1">
      <c r="A707" s="311" t="s">
        <v>5147</v>
      </c>
      <c r="B707" s="328" t="s">
        <v>5148</v>
      </c>
      <c r="C707" s="313">
        <v>4.4299999999999998E-4</v>
      </c>
      <c r="D707" s="314"/>
      <c r="E707" s="315">
        <v>4.5300000000000001E-4</v>
      </c>
      <c r="F707" s="316">
        <v>100</v>
      </c>
      <c r="G707" s="317"/>
    </row>
    <row r="708" spans="1:7" ht="15" customHeight="1">
      <c r="A708" s="311" t="s">
        <v>5149</v>
      </c>
      <c r="B708" s="312" t="s">
        <v>5150</v>
      </c>
      <c r="C708" s="313">
        <v>1.013E-3</v>
      </c>
      <c r="D708" s="314"/>
      <c r="E708" s="315">
        <v>1.0120000000000001E-3</v>
      </c>
      <c r="F708" s="316">
        <v>100</v>
      </c>
      <c r="G708" s="317"/>
    </row>
    <row r="709" spans="1:7" ht="15" customHeight="1">
      <c r="A709" s="2400" t="s">
        <v>5151</v>
      </c>
      <c r="B709" s="2403" t="s">
        <v>5152</v>
      </c>
      <c r="C709" s="2406">
        <v>4.4099999999999999E-4</v>
      </c>
      <c r="D709" s="326" t="s">
        <v>4638</v>
      </c>
      <c r="E709" s="320">
        <v>0</v>
      </c>
      <c r="F709" s="2418">
        <v>100</v>
      </c>
      <c r="G709" s="2444"/>
    </row>
    <row r="710" spans="1:7" ht="15" customHeight="1">
      <c r="A710" s="2400"/>
      <c r="B710" s="2403"/>
      <c r="C710" s="2406"/>
      <c r="D710" s="321" t="s">
        <v>4634</v>
      </c>
      <c r="E710" s="322">
        <v>6.7400000000000001E-4</v>
      </c>
      <c r="F710" s="2418"/>
      <c r="G710" s="2444"/>
    </row>
    <row r="711" spans="1:7" ht="15" customHeight="1">
      <c r="A711" s="2400"/>
      <c r="B711" s="2403"/>
      <c r="C711" s="2406"/>
      <c r="D711" s="324" t="s">
        <v>4635</v>
      </c>
      <c r="E711" s="325">
        <v>0</v>
      </c>
      <c r="F711" s="2418"/>
      <c r="G711" s="2444"/>
    </row>
    <row r="712" spans="1:7" ht="15" customHeight="1">
      <c r="A712" s="2400" t="s">
        <v>5153</v>
      </c>
      <c r="B712" s="2403" t="s">
        <v>5154</v>
      </c>
      <c r="C712" s="2406">
        <v>5.9900000000000003E-4</v>
      </c>
      <c r="D712" s="347" t="s">
        <v>4681</v>
      </c>
      <c r="E712" s="320">
        <v>0</v>
      </c>
      <c r="F712" s="2418">
        <v>96.18</v>
      </c>
      <c r="G712" s="2444" t="s">
        <v>4639</v>
      </c>
    </row>
    <row r="713" spans="1:7" ht="17.25" customHeight="1">
      <c r="A713" s="2400"/>
      <c r="B713" s="2403"/>
      <c r="C713" s="2406"/>
      <c r="D713" s="327" t="s">
        <v>4709</v>
      </c>
      <c r="E713" s="322">
        <v>0</v>
      </c>
      <c r="F713" s="2418"/>
      <c r="G713" s="2444"/>
    </row>
    <row r="714" spans="1:7" ht="15" customHeight="1">
      <c r="A714" s="2400"/>
      <c r="B714" s="2403"/>
      <c r="C714" s="2406"/>
      <c r="D714" s="321" t="s">
        <v>4648</v>
      </c>
      <c r="E714" s="322">
        <v>0</v>
      </c>
      <c r="F714" s="2418"/>
      <c r="G714" s="2444"/>
    </row>
    <row r="715" spans="1:7" ht="15" customHeight="1">
      <c r="A715" s="2400"/>
      <c r="B715" s="2403"/>
      <c r="C715" s="2406"/>
      <c r="D715" s="327" t="s">
        <v>4713</v>
      </c>
      <c r="E715" s="322">
        <v>0</v>
      </c>
      <c r="F715" s="2418"/>
      <c r="G715" s="2444"/>
    </row>
    <row r="716" spans="1:7" ht="15" customHeight="1">
      <c r="A716" s="2400"/>
      <c r="B716" s="2403"/>
      <c r="C716" s="2406"/>
      <c r="D716" s="327" t="s">
        <v>4714</v>
      </c>
      <c r="E716" s="322">
        <v>0</v>
      </c>
      <c r="F716" s="2418"/>
      <c r="G716" s="2444"/>
    </row>
    <row r="717" spans="1:7" ht="15" customHeight="1">
      <c r="A717" s="2400"/>
      <c r="B717" s="2403"/>
      <c r="C717" s="2406"/>
      <c r="D717" s="356" t="s">
        <v>4774</v>
      </c>
      <c r="E717" s="322">
        <v>5.9400000000000002E-4</v>
      </c>
      <c r="F717" s="2418"/>
      <c r="G717" s="2444"/>
    </row>
    <row r="718" spans="1:7" ht="15" customHeight="1">
      <c r="A718" s="2400"/>
      <c r="B718" s="2403"/>
      <c r="C718" s="2406"/>
      <c r="D718" s="324" t="s">
        <v>4635</v>
      </c>
      <c r="E718" s="325">
        <v>4.8799999999999999E-4</v>
      </c>
      <c r="F718" s="2418"/>
      <c r="G718" s="2444"/>
    </row>
    <row r="719" spans="1:7" ht="27">
      <c r="A719" s="311" t="s">
        <v>5155</v>
      </c>
      <c r="B719" s="328" t="s">
        <v>5156</v>
      </c>
      <c r="C719" s="313">
        <v>4.3100000000000001E-4</v>
      </c>
      <c r="D719" s="314"/>
      <c r="E719" s="315">
        <v>3.7599999999999998E-4</v>
      </c>
      <c r="F719" s="316">
        <v>43</v>
      </c>
      <c r="G719" s="317" t="s">
        <v>4767</v>
      </c>
    </row>
    <row r="720" spans="1:7" ht="15" customHeight="1">
      <c r="A720" s="311" t="s">
        <v>5157</v>
      </c>
      <c r="B720" s="312" t="s">
        <v>5158</v>
      </c>
      <c r="C720" s="313">
        <v>4.44E-4</v>
      </c>
      <c r="D720" s="314"/>
      <c r="E720" s="313">
        <v>3.88E-4</v>
      </c>
      <c r="F720" s="316">
        <v>100</v>
      </c>
      <c r="G720" s="317"/>
    </row>
    <row r="721" spans="1:7">
      <c r="A721" s="311" t="s">
        <v>5159</v>
      </c>
      <c r="B721" s="328" t="s">
        <v>5160</v>
      </c>
      <c r="C721" s="313">
        <v>4.0400000000000001E-4</v>
      </c>
      <c r="D721" s="314"/>
      <c r="E721" s="315">
        <v>3.6099999999999999E-4</v>
      </c>
      <c r="F721" s="316" t="s">
        <v>4633</v>
      </c>
      <c r="G721" s="317"/>
    </row>
    <row r="722" spans="1:7" ht="15" customHeight="1">
      <c r="A722" s="311" t="s">
        <v>5161</v>
      </c>
      <c r="B722" s="328" t="s">
        <v>5162</v>
      </c>
      <c r="C722" s="313">
        <v>4.6900000000000002E-4</v>
      </c>
      <c r="D722" s="314"/>
      <c r="E722" s="315">
        <v>4.1300000000000001E-4</v>
      </c>
      <c r="F722" s="316">
        <v>100</v>
      </c>
      <c r="G722" s="317"/>
    </row>
    <row r="723" spans="1:7" ht="15" customHeight="1">
      <c r="A723" s="311" t="s">
        <v>5163</v>
      </c>
      <c r="B723" s="328" t="s">
        <v>5164</v>
      </c>
      <c r="C723" s="313">
        <v>4.5399999999999998E-4</v>
      </c>
      <c r="D723" s="314"/>
      <c r="E723" s="315">
        <v>4.57E-4</v>
      </c>
      <c r="F723" s="316">
        <v>100</v>
      </c>
      <c r="G723" s="317"/>
    </row>
    <row r="724" spans="1:7" ht="15" customHeight="1">
      <c r="A724" s="311" t="s">
        <v>5165</v>
      </c>
      <c r="B724" s="328" t="s">
        <v>5166</v>
      </c>
      <c r="C724" s="313">
        <v>4.6200000000000001E-4</v>
      </c>
      <c r="D724" s="314"/>
      <c r="E724" s="315">
        <v>5.2700000000000002E-4</v>
      </c>
      <c r="F724" s="316">
        <v>100</v>
      </c>
      <c r="G724" s="317"/>
    </row>
    <row r="725" spans="1:7" ht="15" customHeight="1">
      <c r="A725" s="311" t="s">
        <v>5167</v>
      </c>
      <c r="B725" s="328" t="s">
        <v>5168</v>
      </c>
      <c r="C725" s="313">
        <v>4.73E-4</v>
      </c>
      <c r="D725" s="314"/>
      <c r="E725" s="315">
        <v>5.3499999999999999E-4</v>
      </c>
      <c r="F725" s="316">
        <v>100</v>
      </c>
      <c r="G725" s="317"/>
    </row>
    <row r="726" spans="1:7" ht="15" customHeight="1">
      <c r="A726" s="311" t="s">
        <v>5169</v>
      </c>
      <c r="B726" s="328" t="s">
        <v>5170</v>
      </c>
      <c r="C726" s="313">
        <v>5.0100000000000003E-4</v>
      </c>
      <c r="D726" s="314"/>
      <c r="E726" s="313">
        <v>4.4499999999999997E-4</v>
      </c>
      <c r="F726" s="316">
        <v>100</v>
      </c>
      <c r="G726" s="317"/>
    </row>
    <row r="727" spans="1:7" ht="15" customHeight="1">
      <c r="A727" s="2400" t="s">
        <v>5171</v>
      </c>
      <c r="B727" s="2403" t="s">
        <v>5172</v>
      </c>
      <c r="C727" s="2406">
        <v>4.6799999999999999E-4</v>
      </c>
      <c r="D727" s="326" t="s">
        <v>4638</v>
      </c>
      <c r="E727" s="320">
        <v>0</v>
      </c>
      <c r="F727" s="2418">
        <v>100</v>
      </c>
      <c r="G727" s="2444"/>
    </row>
    <row r="728" spans="1:7" ht="15" customHeight="1">
      <c r="A728" s="2400"/>
      <c r="B728" s="2403"/>
      <c r="C728" s="2406"/>
      <c r="D728" s="321" t="s">
        <v>4634</v>
      </c>
      <c r="E728" s="322">
        <v>4.1300000000000001E-4</v>
      </c>
      <c r="F728" s="2418"/>
      <c r="G728" s="2444"/>
    </row>
    <row r="729" spans="1:7" ht="15" customHeight="1">
      <c r="A729" s="2423"/>
      <c r="B729" s="2424"/>
      <c r="C729" s="2425"/>
      <c r="D729" s="335" t="s">
        <v>4635</v>
      </c>
      <c r="E729" s="336">
        <v>3.1799999999999998E-4</v>
      </c>
      <c r="F729" s="2426"/>
      <c r="G729" s="2455"/>
    </row>
    <row r="730" spans="1:7" ht="15" customHeight="1">
      <c r="A730" s="2484" t="s">
        <v>5173</v>
      </c>
      <c r="B730" s="2485" t="s">
        <v>5174</v>
      </c>
      <c r="C730" s="2486">
        <v>4.6799999999999999E-4</v>
      </c>
      <c r="D730" s="410" t="s">
        <v>4638</v>
      </c>
      <c r="E730" s="411">
        <v>0</v>
      </c>
      <c r="F730" s="2487">
        <v>100</v>
      </c>
      <c r="G730" s="2488"/>
    </row>
    <row r="731" spans="1:7" ht="15" customHeight="1">
      <c r="A731" s="2439"/>
      <c r="B731" s="2440"/>
      <c r="C731" s="2441"/>
      <c r="D731" s="410" t="s">
        <v>4634</v>
      </c>
      <c r="E731" s="411">
        <v>4.95E-4</v>
      </c>
      <c r="F731" s="2442"/>
      <c r="G731" s="2489"/>
    </row>
    <row r="732" spans="1:7" ht="15" customHeight="1">
      <c r="A732" s="2439"/>
      <c r="B732" s="2440"/>
      <c r="C732" s="2441"/>
      <c r="D732" s="375" t="s">
        <v>4635</v>
      </c>
      <c r="E732" s="374">
        <v>4.84E-4</v>
      </c>
      <c r="F732" s="2442"/>
      <c r="G732" s="2489"/>
    </row>
    <row r="733" spans="1:7" ht="15" customHeight="1">
      <c r="A733" s="2401" t="s">
        <v>5175</v>
      </c>
      <c r="B733" s="2404" t="s">
        <v>5176</v>
      </c>
      <c r="C733" s="2407">
        <v>5.5400000000000002E-4</v>
      </c>
      <c r="D733" s="337" t="s">
        <v>4638</v>
      </c>
      <c r="E733" s="338">
        <v>0</v>
      </c>
      <c r="F733" s="2410">
        <v>100</v>
      </c>
      <c r="G733" s="2481"/>
    </row>
    <row r="734" spans="1:7" ht="15" customHeight="1">
      <c r="A734" s="2401"/>
      <c r="B734" s="2404"/>
      <c r="C734" s="2407"/>
      <c r="D734" s="321" t="s">
        <v>4634</v>
      </c>
      <c r="E734" s="322">
        <v>4.9799999999999996E-4</v>
      </c>
      <c r="F734" s="2410"/>
      <c r="G734" s="2481"/>
    </row>
    <row r="735" spans="1:7" ht="15" customHeight="1">
      <c r="A735" s="2490"/>
      <c r="B735" s="2421"/>
      <c r="C735" s="2422"/>
      <c r="D735" s="335" t="s">
        <v>4635</v>
      </c>
      <c r="E735" s="405">
        <v>4.3399999999999998E-4</v>
      </c>
      <c r="F735" s="2411"/>
      <c r="G735" s="2491"/>
    </row>
    <row r="736" spans="1:7" ht="15" customHeight="1">
      <c r="A736" s="2401" t="s">
        <v>5177</v>
      </c>
      <c r="B736" s="2417" t="s">
        <v>5178</v>
      </c>
      <c r="C736" s="2407" t="s">
        <v>4627</v>
      </c>
      <c r="D736" s="337" t="s">
        <v>4638</v>
      </c>
      <c r="E736" s="338">
        <v>0</v>
      </c>
      <c r="F736" s="2410" t="s">
        <v>4633</v>
      </c>
      <c r="G736" s="2481"/>
    </row>
    <row r="737" spans="1:7" ht="15" customHeight="1">
      <c r="A737" s="2400"/>
      <c r="B737" s="2416"/>
      <c r="C737" s="2406"/>
      <c r="D737" s="388" t="s">
        <v>4634</v>
      </c>
      <c r="E737" s="322">
        <v>4.4299999999999998E-4</v>
      </c>
      <c r="F737" s="2418"/>
      <c r="G737" s="2444"/>
    </row>
    <row r="738" spans="1:7" ht="15" customHeight="1">
      <c r="A738" s="2400"/>
      <c r="B738" s="2416"/>
      <c r="C738" s="2406"/>
      <c r="D738" s="324" t="s">
        <v>4635</v>
      </c>
      <c r="E738" s="325">
        <v>3.21E-4</v>
      </c>
      <c r="F738" s="2418"/>
      <c r="G738" s="2444"/>
    </row>
    <row r="739" spans="1:7" ht="15" customHeight="1">
      <c r="A739" s="311" t="s">
        <v>5179</v>
      </c>
      <c r="B739" s="328" t="s">
        <v>5180</v>
      </c>
      <c r="C739" s="313">
        <v>4.5399999999999998E-4</v>
      </c>
      <c r="D739" s="314"/>
      <c r="E739" s="315">
        <v>4.57E-4</v>
      </c>
      <c r="F739" s="316">
        <v>100</v>
      </c>
      <c r="G739" s="317"/>
    </row>
    <row r="740" spans="1:7" ht="15" customHeight="1">
      <c r="A740" s="311" t="s">
        <v>5181</v>
      </c>
      <c r="B740" s="328" t="s">
        <v>5182</v>
      </c>
      <c r="C740" s="313">
        <v>4.9899999999999999E-4</v>
      </c>
      <c r="D740" s="314"/>
      <c r="E740" s="315">
        <v>4.44E-4</v>
      </c>
      <c r="F740" s="316">
        <v>100</v>
      </c>
      <c r="G740" s="317"/>
    </row>
    <row r="741" spans="1:7" ht="15" customHeight="1">
      <c r="A741" s="311" t="s">
        <v>5183</v>
      </c>
      <c r="B741" s="328" t="s">
        <v>5184</v>
      </c>
      <c r="C741" s="313">
        <v>4.64E-4</v>
      </c>
      <c r="D741" s="314"/>
      <c r="E741" s="315">
        <v>4.08E-4</v>
      </c>
      <c r="F741" s="316">
        <v>100</v>
      </c>
      <c r="G741" s="317"/>
    </row>
    <row r="742" spans="1:7" ht="15" customHeight="1">
      <c r="A742" s="311" t="s">
        <v>5185</v>
      </c>
      <c r="B742" s="328" t="s">
        <v>5186</v>
      </c>
      <c r="C742" s="313">
        <v>3.4699999999999998E-4</v>
      </c>
      <c r="D742" s="314"/>
      <c r="E742" s="315">
        <v>2.9500000000000001E-4</v>
      </c>
      <c r="F742" s="316">
        <v>100</v>
      </c>
      <c r="G742" s="317"/>
    </row>
    <row r="743" spans="1:7" ht="15" customHeight="1">
      <c r="A743" s="311" t="s">
        <v>5187</v>
      </c>
      <c r="B743" s="312" t="s">
        <v>5188</v>
      </c>
      <c r="C743" s="313">
        <v>8.6899999999999998E-4</v>
      </c>
      <c r="D743" s="314"/>
      <c r="E743" s="315">
        <v>8.5499999999999997E-4</v>
      </c>
      <c r="F743" s="316">
        <v>100</v>
      </c>
      <c r="G743" s="317"/>
    </row>
    <row r="744" spans="1:7" ht="15" customHeight="1">
      <c r="A744" s="311" t="s">
        <v>5189</v>
      </c>
      <c r="B744" s="328" t="s">
        <v>5190</v>
      </c>
      <c r="C744" s="313">
        <v>4.5399999999999998E-4</v>
      </c>
      <c r="D744" s="314"/>
      <c r="E744" s="315">
        <v>4.57E-4</v>
      </c>
      <c r="F744" s="316">
        <v>100</v>
      </c>
      <c r="G744" s="317"/>
    </row>
    <row r="745" spans="1:7" ht="15" customHeight="1">
      <c r="A745" s="2400" t="s">
        <v>5191</v>
      </c>
      <c r="B745" s="2403" t="s">
        <v>5192</v>
      </c>
      <c r="C745" s="2406">
        <v>4.37E-4</v>
      </c>
      <c r="D745" s="326" t="s">
        <v>4638</v>
      </c>
      <c r="E745" s="439">
        <v>0</v>
      </c>
      <c r="F745" s="2418">
        <v>100</v>
      </c>
      <c r="G745" s="2444"/>
    </row>
    <row r="746" spans="1:7" ht="15" customHeight="1">
      <c r="A746" s="2400"/>
      <c r="B746" s="2403"/>
      <c r="C746" s="2406"/>
      <c r="D746" s="388" t="s">
        <v>4634</v>
      </c>
      <c r="E746" s="322">
        <v>4.5399999999999998E-4</v>
      </c>
      <c r="F746" s="2418"/>
      <c r="G746" s="2444"/>
    </row>
    <row r="747" spans="1:7" ht="15" customHeight="1">
      <c r="A747" s="2400"/>
      <c r="B747" s="2403"/>
      <c r="C747" s="2406"/>
      <c r="D747" s="324" t="s">
        <v>4635</v>
      </c>
      <c r="E747" s="425">
        <v>3.0800000000000001E-4</v>
      </c>
      <c r="F747" s="2418"/>
      <c r="G747" s="2444"/>
    </row>
    <row r="748" spans="1:7" ht="15" customHeight="1">
      <c r="A748" s="311" t="s">
        <v>5193</v>
      </c>
      <c r="B748" s="328" t="s">
        <v>5194</v>
      </c>
      <c r="C748" s="313">
        <v>2.9599999999999998E-4</v>
      </c>
      <c r="D748" s="314"/>
      <c r="E748" s="315">
        <v>4.8500000000000003E-4</v>
      </c>
      <c r="F748" s="316">
        <v>100</v>
      </c>
      <c r="G748" s="317"/>
    </row>
    <row r="749" spans="1:7" ht="40.5">
      <c r="A749" s="311" t="s">
        <v>5195</v>
      </c>
      <c r="B749" s="328" t="s">
        <v>5196</v>
      </c>
      <c r="C749" s="313">
        <v>4.6999999999999999E-4</v>
      </c>
      <c r="D749" s="314"/>
      <c r="E749" s="315">
        <v>5.1400000000000003E-4</v>
      </c>
      <c r="F749" s="316">
        <v>93.72</v>
      </c>
      <c r="G749" s="317" t="s">
        <v>5197</v>
      </c>
    </row>
    <row r="750" spans="1:7" ht="15" customHeight="1">
      <c r="A750" s="311" t="s">
        <v>5198</v>
      </c>
      <c r="B750" s="328" t="s">
        <v>5199</v>
      </c>
      <c r="C750" s="313">
        <v>2.7399999999999999E-4</v>
      </c>
      <c r="D750" s="314"/>
      <c r="E750" s="315">
        <v>4.64E-4</v>
      </c>
      <c r="F750" s="316">
        <v>100</v>
      </c>
      <c r="G750" s="317"/>
    </row>
    <row r="751" spans="1:7" ht="15" customHeight="1">
      <c r="A751" s="311" t="s">
        <v>5200</v>
      </c>
      <c r="B751" s="328" t="s">
        <v>5201</v>
      </c>
      <c r="C751" s="313">
        <v>3.8499999999999998E-4</v>
      </c>
      <c r="D751" s="314"/>
      <c r="E751" s="315">
        <v>4.8799999999999999E-4</v>
      </c>
      <c r="F751" s="316">
        <v>100</v>
      </c>
      <c r="G751" s="317"/>
    </row>
    <row r="752" spans="1:7" ht="15" customHeight="1">
      <c r="A752" s="311" t="s">
        <v>5202</v>
      </c>
      <c r="B752" s="328" t="s">
        <v>5203</v>
      </c>
      <c r="C752" s="313">
        <v>4.6099999999999998E-4</v>
      </c>
      <c r="D752" s="314"/>
      <c r="E752" s="315">
        <v>5.2499999999999997E-4</v>
      </c>
      <c r="F752" s="316">
        <v>100</v>
      </c>
      <c r="G752" s="317"/>
    </row>
    <row r="753" spans="1:7" ht="15" customHeight="1">
      <c r="A753" s="311" t="s">
        <v>5204</v>
      </c>
      <c r="B753" s="328" t="s">
        <v>5205</v>
      </c>
      <c r="C753" s="306">
        <v>2.4399999999999999E-4</v>
      </c>
      <c r="D753" s="314"/>
      <c r="E753" s="315">
        <v>4.9100000000000001E-4</v>
      </c>
      <c r="F753" s="316">
        <v>100</v>
      </c>
      <c r="G753" s="317"/>
    </row>
    <row r="754" spans="1:7" ht="15" customHeight="1">
      <c r="A754" s="2400" t="s">
        <v>5206</v>
      </c>
      <c r="B754" s="2450" t="s">
        <v>5207</v>
      </c>
      <c r="C754" s="2482">
        <v>4.7600000000000002E-4</v>
      </c>
      <c r="D754" s="326" t="s">
        <v>4638</v>
      </c>
      <c r="E754" s="320">
        <v>0</v>
      </c>
      <c r="F754" s="2418">
        <v>100</v>
      </c>
      <c r="G754" s="2444"/>
    </row>
    <row r="755" spans="1:7" ht="15" customHeight="1">
      <c r="A755" s="2400"/>
      <c r="B755" s="2403"/>
      <c r="C755" s="2482"/>
      <c r="D755" s="321" t="s">
        <v>4647</v>
      </c>
      <c r="E755" s="322">
        <v>0</v>
      </c>
      <c r="F755" s="2418"/>
      <c r="G755" s="2444"/>
    </row>
    <row r="756" spans="1:7" ht="15" customHeight="1">
      <c r="A756" s="2400"/>
      <c r="B756" s="2403"/>
      <c r="C756" s="2482"/>
      <c r="D756" s="321" t="s">
        <v>4648</v>
      </c>
      <c r="E756" s="322">
        <v>0</v>
      </c>
      <c r="F756" s="2418"/>
      <c r="G756" s="2444"/>
    </row>
    <row r="757" spans="1:7" ht="15" customHeight="1">
      <c r="A757" s="2400"/>
      <c r="B757" s="2403"/>
      <c r="C757" s="2482"/>
      <c r="D757" s="321" t="s">
        <v>4717</v>
      </c>
      <c r="E757" s="322">
        <v>4.9399999999999997E-4</v>
      </c>
      <c r="F757" s="2418"/>
      <c r="G757" s="2444"/>
    </row>
    <row r="758" spans="1:7" ht="15" customHeight="1">
      <c r="A758" s="2400"/>
      <c r="B758" s="2403"/>
      <c r="C758" s="2483"/>
      <c r="D758" s="324" t="s">
        <v>4635</v>
      </c>
      <c r="E758" s="325">
        <v>4.8299999999999998E-4</v>
      </c>
      <c r="F758" s="2418"/>
      <c r="G758" s="2444"/>
    </row>
    <row r="759" spans="1:7" ht="15" customHeight="1">
      <c r="A759" s="311" t="s">
        <v>5208</v>
      </c>
      <c r="B759" s="328" t="s">
        <v>5209</v>
      </c>
      <c r="C759" s="368">
        <v>3.4299999999999999E-4</v>
      </c>
      <c r="D759" s="375"/>
      <c r="E759" s="466">
        <v>4.2499999999999998E-4</v>
      </c>
      <c r="F759" s="316">
        <v>100</v>
      </c>
      <c r="G759" s="317"/>
    </row>
    <row r="760" spans="1:7" ht="27">
      <c r="A760" s="311" t="s">
        <v>5210</v>
      </c>
      <c r="B760" s="328" t="s">
        <v>5211</v>
      </c>
      <c r="C760" s="313">
        <v>3.88E-4</v>
      </c>
      <c r="D760" s="426"/>
      <c r="E760" s="315">
        <v>4.7899999999999999E-4</v>
      </c>
      <c r="F760" s="316">
        <v>94.67</v>
      </c>
      <c r="G760" s="317" t="s">
        <v>4639</v>
      </c>
    </row>
    <row r="761" spans="1:7" ht="15" customHeight="1">
      <c r="A761" s="311" t="s">
        <v>5212</v>
      </c>
      <c r="B761" s="328" t="s">
        <v>5213</v>
      </c>
      <c r="C761" s="313">
        <v>3.3300000000000002E-4</v>
      </c>
      <c r="D761" s="314"/>
      <c r="E761" s="315">
        <v>3.8000000000000002E-4</v>
      </c>
      <c r="F761" s="316">
        <v>100</v>
      </c>
      <c r="G761" s="317"/>
    </row>
    <row r="762" spans="1:7" ht="15" customHeight="1">
      <c r="A762" s="311" t="s">
        <v>5214</v>
      </c>
      <c r="B762" s="328" t="s">
        <v>5215</v>
      </c>
      <c r="C762" s="313">
        <v>4.64E-4</v>
      </c>
      <c r="D762" s="314"/>
      <c r="E762" s="315">
        <v>4.08E-4</v>
      </c>
      <c r="F762" s="316">
        <v>100</v>
      </c>
      <c r="G762" s="317"/>
    </row>
    <row r="763" spans="1:7" ht="15" customHeight="1">
      <c r="A763" s="2400" t="s">
        <v>5216</v>
      </c>
      <c r="B763" s="2403" t="s">
        <v>5217</v>
      </c>
      <c r="C763" s="2406">
        <v>4.4799999999999999E-4</v>
      </c>
      <c r="D763" s="326" t="s">
        <v>4638</v>
      </c>
      <c r="E763" s="439">
        <v>0</v>
      </c>
      <c r="F763" s="2418">
        <v>1.2</v>
      </c>
      <c r="G763" s="2444" t="s">
        <v>4639</v>
      </c>
    </row>
    <row r="764" spans="1:7" ht="15" customHeight="1">
      <c r="A764" s="2400"/>
      <c r="B764" s="2403"/>
      <c r="C764" s="2406"/>
      <c r="D764" s="321" t="s">
        <v>4634</v>
      </c>
      <c r="E764" s="322">
        <v>3.9199999999999999E-4</v>
      </c>
      <c r="F764" s="2418"/>
      <c r="G764" s="2444"/>
    </row>
    <row r="765" spans="1:7" ht="15" customHeight="1">
      <c r="A765" s="2400"/>
      <c r="B765" s="2403"/>
      <c r="C765" s="2406"/>
      <c r="D765" s="324" t="s">
        <v>4635</v>
      </c>
      <c r="E765" s="425">
        <v>4.5600000000000003E-4</v>
      </c>
      <c r="F765" s="2418"/>
      <c r="G765" s="2444"/>
    </row>
    <row r="766" spans="1:7">
      <c r="A766" s="311" t="s">
        <v>5218</v>
      </c>
      <c r="B766" s="328" t="s">
        <v>5219</v>
      </c>
      <c r="C766" s="313">
        <v>4.8799999999999999E-4</v>
      </c>
      <c r="D766" s="314"/>
      <c r="E766" s="315">
        <v>4.2499999999999998E-4</v>
      </c>
      <c r="F766" s="316" t="s">
        <v>4633</v>
      </c>
      <c r="G766" s="317"/>
    </row>
    <row r="767" spans="1:7">
      <c r="A767" s="311" t="s">
        <v>5220</v>
      </c>
      <c r="B767" s="328" t="s">
        <v>5221</v>
      </c>
      <c r="C767" s="313">
        <v>3.7500000000000001E-4</v>
      </c>
      <c r="D767" s="314"/>
      <c r="E767" s="315">
        <v>4.73E-4</v>
      </c>
      <c r="F767" s="316">
        <v>100</v>
      </c>
      <c r="G767" s="317"/>
    </row>
    <row r="768" spans="1:7" ht="15" customHeight="1">
      <c r="A768" s="311" t="s">
        <v>5222</v>
      </c>
      <c r="B768" s="328" t="s">
        <v>5223</v>
      </c>
      <c r="C768" s="313">
        <v>4.95E-4</v>
      </c>
      <c r="D768" s="314"/>
      <c r="E768" s="315">
        <v>4.2000000000000002E-4</v>
      </c>
      <c r="F768" s="316">
        <v>100</v>
      </c>
      <c r="G768" s="317"/>
    </row>
    <row r="769" spans="1:7" ht="15" customHeight="1">
      <c r="A769" s="2400" t="s">
        <v>5224</v>
      </c>
      <c r="B769" s="2403" t="s">
        <v>5225</v>
      </c>
      <c r="C769" s="2406">
        <v>4.66E-4</v>
      </c>
      <c r="D769" s="326" t="s">
        <v>4638</v>
      </c>
      <c r="E769" s="320">
        <v>0</v>
      </c>
      <c r="F769" s="2418">
        <v>100</v>
      </c>
      <c r="G769" s="2444"/>
    </row>
    <row r="770" spans="1:7" ht="15" customHeight="1">
      <c r="A770" s="2400"/>
      <c r="B770" s="2403"/>
      <c r="C770" s="2406"/>
      <c r="D770" s="321" t="s">
        <v>4634</v>
      </c>
      <c r="E770" s="322">
        <v>4.1300000000000001E-4</v>
      </c>
      <c r="F770" s="2418"/>
      <c r="G770" s="2444"/>
    </row>
    <row r="771" spans="1:7" ht="15" customHeight="1">
      <c r="A771" s="2445"/>
      <c r="B771" s="2446"/>
      <c r="C771" s="2447"/>
      <c r="D771" s="324" t="s">
        <v>4635</v>
      </c>
      <c r="E771" s="325">
        <v>3.1700000000000001E-4</v>
      </c>
      <c r="F771" s="2448"/>
      <c r="G771" s="2449"/>
    </row>
    <row r="772" spans="1:7" ht="15" customHeight="1">
      <c r="A772" s="2400" t="s">
        <v>5226</v>
      </c>
      <c r="B772" s="2403" t="s">
        <v>5227</v>
      </c>
      <c r="C772" s="2406">
        <v>4.5399999999999998E-4</v>
      </c>
      <c r="D772" s="326" t="s">
        <v>4638</v>
      </c>
      <c r="E772" s="320">
        <v>0</v>
      </c>
      <c r="F772" s="2418">
        <v>100</v>
      </c>
      <c r="G772" s="2444"/>
    </row>
    <row r="773" spans="1:7" ht="15" customHeight="1">
      <c r="A773" s="2400"/>
      <c r="B773" s="2403"/>
      <c r="C773" s="2406"/>
      <c r="D773" s="321" t="s">
        <v>4647</v>
      </c>
      <c r="E773" s="322">
        <v>0</v>
      </c>
      <c r="F773" s="2418"/>
      <c r="G773" s="2444"/>
    </row>
    <row r="774" spans="1:7" ht="15" customHeight="1">
      <c r="A774" s="2400"/>
      <c r="B774" s="2403"/>
      <c r="C774" s="2406"/>
      <c r="D774" s="321" t="s">
        <v>4648</v>
      </c>
      <c r="E774" s="322">
        <v>0</v>
      </c>
      <c r="F774" s="2418"/>
      <c r="G774" s="2444"/>
    </row>
    <row r="775" spans="1:7" ht="15" customHeight="1">
      <c r="A775" s="2400"/>
      <c r="B775" s="2403"/>
      <c r="C775" s="2406"/>
      <c r="D775" s="321" t="s">
        <v>4649</v>
      </c>
      <c r="E775" s="322">
        <v>0</v>
      </c>
      <c r="F775" s="2418"/>
      <c r="G775" s="2444"/>
    </row>
    <row r="776" spans="1:7" ht="15" customHeight="1">
      <c r="A776" s="2400"/>
      <c r="B776" s="2403"/>
      <c r="C776" s="2406"/>
      <c r="D776" s="356" t="s">
        <v>4714</v>
      </c>
      <c r="E776" s="322">
        <v>0</v>
      </c>
      <c r="F776" s="2418"/>
      <c r="G776" s="2444"/>
    </row>
    <row r="777" spans="1:7" ht="15" customHeight="1">
      <c r="A777" s="2400"/>
      <c r="B777" s="2403"/>
      <c r="C777" s="2406"/>
      <c r="D777" s="356" t="s">
        <v>4699</v>
      </c>
      <c r="E777" s="322">
        <v>0</v>
      </c>
      <c r="F777" s="2418"/>
      <c r="G777" s="2444"/>
    </row>
    <row r="778" spans="1:7" ht="15" customHeight="1">
      <c r="A778" s="2400"/>
      <c r="B778" s="2403"/>
      <c r="C778" s="2406"/>
      <c r="D778" s="356" t="s">
        <v>5102</v>
      </c>
      <c r="E778" s="322">
        <v>5.1900000000000004E-4</v>
      </c>
      <c r="F778" s="2418"/>
      <c r="G778" s="2444"/>
    </row>
    <row r="779" spans="1:7" ht="15" customHeight="1">
      <c r="A779" s="2400"/>
      <c r="B779" s="2403"/>
      <c r="C779" s="2406"/>
      <c r="D779" s="324" t="s">
        <v>4635</v>
      </c>
      <c r="E779" s="325">
        <v>5.31E-4</v>
      </c>
      <c r="F779" s="2418"/>
      <c r="G779" s="2444"/>
    </row>
    <row r="780" spans="1:7" ht="40.5">
      <c r="A780" s="311" t="s">
        <v>5228</v>
      </c>
      <c r="B780" s="328" t="s">
        <v>5229</v>
      </c>
      <c r="C780" s="313">
        <v>4.6299999999999998E-4</v>
      </c>
      <c r="D780" s="314"/>
      <c r="E780" s="315">
        <v>4.8799999999999999E-4</v>
      </c>
      <c r="F780" s="316">
        <v>98.04</v>
      </c>
      <c r="G780" s="317" t="s">
        <v>4911</v>
      </c>
    </row>
    <row r="781" spans="1:7" ht="15" customHeight="1">
      <c r="A781" s="2400" t="s">
        <v>5230</v>
      </c>
      <c r="B781" s="2403" t="s">
        <v>5231</v>
      </c>
      <c r="C781" s="2406">
        <v>5.53E-4</v>
      </c>
      <c r="D781" s="326" t="s">
        <v>4638</v>
      </c>
      <c r="E781" s="320">
        <v>0</v>
      </c>
      <c r="F781" s="2418">
        <v>100</v>
      </c>
      <c r="G781" s="2444"/>
    </row>
    <row r="782" spans="1:7" ht="15" customHeight="1">
      <c r="A782" s="2400"/>
      <c r="B782" s="2403"/>
      <c r="C782" s="2406"/>
      <c r="D782" s="388" t="s">
        <v>4634</v>
      </c>
      <c r="E782" s="322">
        <v>5.4100000000000003E-4</v>
      </c>
      <c r="F782" s="2418"/>
      <c r="G782" s="2444"/>
    </row>
    <row r="783" spans="1:7" ht="15" customHeight="1">
      <c r="A783" s="2400"/>
      <c r="B783" s="2403"/>
      <c r="C783" s="2406"/>
      <c r="D783" s="324" t="s">
        <v>4635</v>
      </c>
      <c r="E783" s="325">
        <v>2.92E-4</v>
      </c>
      <c r="F783" s="2418"/>
      <c r="G783" s="2444"/>
    </row>
    <row r="784" spans="1:7" ht="15" customHeight="1">
      <c r="A784" s="2400" t="s">
        <v>5232</v>
      </c>
      <c r="B784" s="2403" t="s">
        <v>5233</v>
      </c>
      <c r="C784" s="2406">
        <v>3.9100000000000002E-4</v>
      </c>
      <c r="D784" s="326" t="s">
        <v>4638</v>
      </c>
      <c r="E784" s="320">
        <v>0</v>
      </c>
      <c r="F784" s="2418">
        <v>100</v>
      </c>
      <c r="G784" s="2444"/>
    </row>
    <row r="785" spans="1:7" ht="15" customHeight="1">
      <c r="A785" s="2400"/>
      <c r="B785" s="2403"/>
      <c r="C785" s="2406"/>
      <c r="D785" s="321" t="s">
        <v>4647</v>
      </c>
      <c r="E785" s="322">
        <v>0</v>
      </c>
      <c r="F785" s="2418"/>
      <c r="G785" s="2444"/>
    </row>
    <row r="786" spans="1:7" ht="15" customHeight="1">
      <c r="A786" s="2400"/>
      <c r="B786" s="2403"/>
      <c r="C786" s="2406"/>
      <c r="D786" s="321" t="s">
        <v>4648</v>
      </c>
      <c r="E786" s="322">
        <v>3.0800000000000001E-4</v>
      </c>
      <c r="F786" s="2418"/>
      <c r="G786" s="2444"/>
    </row>
    <row r="787" spans="1:7" ht="15" customHeight="1">
      <c r="A787" s="2400"/>
      <c r="B787" s="2403"/>
      <c r="C787" s="2406"/>
      <c r="D787" s="321" t="s">
        <v>4649</v>
      </c>
      <c r="E787" s="322">
        <v>4.0299999999999998E-4</v>
      </c>
      <c r="F787" s="2418"/>
      <c r="G787" s="2444"/>
    </row>
    <row r="788" spans="1:7" ht="15" customHeight="1">
      <c r="A788" s="2400"/>
      <c r="B788" s="2403"/>
      <c r="C788" s="2406"/>
      <c r="D788" s="324" t="s">
        <v>4635</v>
      </c>
      <c r="E788" s="325">
        <v>0</v>
      </c>
      <c r="F788" s="2418"/>
      <c r="G788" s="2444"/>
    </row>
    <row r="789" spans="1:7" ht="15" customHeight="1">
      <c r="A789" s="311" t="s">
        <v>5234</v>
      </c>
      <c r="B789" s="328" t="s">
        <v>5235</v>
      </c>
      <c r="C789" s="313">
        <v>4.3899999999999999E-4</v>
      </c>
      <c r="D789" s="314"/>
      <c r="E789" s="315">
        <v>3.8499999999999998E-4</v>
      </c>
      <c r="F789" s="316">
        <v>100</v>
      </c>
      <c r="G789" s="317"/>
    </row>
    <row r="790" spans="1:7" ht="15" customHeight="1">
      <c r="A790" s="311" t="s">
        <v>5236</v>
      </c>
      <c r="B790" s="328" t="s">
        <v>5237</v>
      </c>
      <c r="C790" s="313">
        <v>4.5399999999999998E-4</v>
      </c>
      <c r="D790" s="314"/>
      <c r="E790" s="315">
        <v>4.57E-4</v>
      </c>
      <c r="F790" s="316">
        <v>100</v>
      </c>
      <c r="G790" s="317"/>
    </row>
    <row r="791" spans="1:7" ht="15" customHeight="1">
      <c r="A791" s="311" t="s">
        <v>5238</v>
      </c>
      <c r="B791" s="328" t="s">
        <v>5239</v>
      </c>
      <c r="C791" s="313">
        <v>4.9200000000000003E-4</v>
      </c>
      <c r="D791" s="314"/>
      <c r="E791" s="313">
        <v>4.3600000000000003E-4</v>
      </c>
      <c r="F791" s="316">
        <v>100</v>
      </c>
      <c r="G791" s="317"/>
    </row>
    <row r="792" spans="1:7" ht="15" customHeight="1">
      <c r="A792" s="311" t="s">
        <v>5240</v>
      </c>
      <c r="B792" s="328" t="s">
        <v>5241</v>
      </c>
      <c r="C792" s="313">
        <v>5.22E-4</v>
      </c>
      <c r="D792" s="314"/>
      <c r="E792" s="407">
        <v>5.0699999999999996E-4</v>
      </c>
      <c r="F792" s="316">
        <v>100</v>
      </c>
      <c r="G792" s="317"/>
    </row>
    <row r="793" spans="1:7" ht="15" customHeight="1">
      <c r="A793" s="2400" t="s">
        <v>5242</v>
      </c>
      <c r="B793" s="2403" t="s">
        <v>5243</v>
      </c>
      <c r="C793" s="2406">
        <v>4.0999999999999999E-4</v>
      </c>
      <c r="D793" s="459" t="s">
        <v>4638</v>
      </c>
      <c r="E793" s="455">
        <v>0</v>
      </c>
      <c r="F793" s="2453">
        <v>100</v>
      </c>
      <c r="G793" s="2444"/>
    </row>
    <row r="794" spans="1:7" ht="15" customHeight="1">
      <c r="A794" s="2400"/>
      <c r="B794" s="2403"/>
      <c r="C794" s="2406"/>
      <c r="D794" s="321" t="s">
        <v>4634</v>
      </c>
      <c r="E794" s="322">
        <v>5.3499999999999999E-4</v>
      </c>
      <c r="F794" s="2453"/>
      <c r="G794" s="2444"/>
    </row>
    <row r="795" spans="1:7" ht="15" customHeight="1">
      <c r="A795" s="2423"/>
      <c r="B795" s="2424"/>
      <c r="C795" s="2425"/>
      <c r="D795" s="324" t="s">
        <v>4635</v>
      </c>
      <c r="E795" s="425">
        <v>6.29E-4</v>
      </c>
      <c r="F795" s="2453"/>
      <c r="G795" s="2444"/>
    </row>
    <row r="796" spans="1:7" ht="15" customHeight="1">
      <c r="A796" s="2401" t="s">
        <v>5244</v>
      </c>
      <c r="B796" s="2404" t="s">
        <v>5245</v>
      </c>
      <c r="C796" s="2407" t="s">
        <v>4627</v>
      </c>
      <c r="D796" s="326" t="s">
        <v>4638</v>
      </c>
      <c r="E796" s="320">
        <v>0</v>
      </c>
      <c r="F796" s="2418" t="s">
        <v>4633</v>
      </c>
      <c r="G796" s="2444"/>
    </row>
    <row r="797" spans="1:7" ht="15" customHeight="1">
      <c r="A797" s="2401"/>
      <c r="B797" s="2404"/>
      <c r="C797" s="2407"/>
      <c r="D797" s="321" t="s">
        <v>4634</v>
      </c>
      <c r="E797" s="322">
        <v>4.7899999999999999E-4</v>
      </c>
      <c r="F797" s="2418"/>
      <c r="G797" s="2444"/>
    </row>
    <row r="798" spans="1:7" ht="15" customHeight="1">
      <c r="A798" s="2402"/>
      <c r="B798" s="2405"/>
      <c r="C798" s="2408"/>
      <c r="D798" s="324" t="s">
        <v>4635</v>
      </c>
      <c r="E798" s="325">
        <v>4.37E-4</v>
      </c>
      <c r="F798" s="2448"/>
      <c r="G798" s="2449"/>
    </row>
    <row r="799" spans="1:7" ht="15" customHeight="1">
      <c r="A799" s="311" t="s">
        <v>5246</v>
      </c>
      <c r="B799" s="328" t="s">
        <v>5247</v>
      </c>
      <c r="C799" s="313">
        <v>4.17E-4</v>
      </c>
      <c r="D799" s="314"/>
      <c r="E799" s="315">
        <v>3.6099999999999999E-4</v>
      </c>
      <c r="F799" s="316">
        <v>100</v>
      </c>
      <c r="G799" s="317"/>
    </row>
    <row r="800" spans="1:7" ht="15" customHeight="1">
      <c r="A800" s="2400" t="s">
        <v>5248</v>
      </c>
      <c r="B800" s="2403" t="s">
        <v>5249</v>
      </c>
      <c r="C800" s="2406">
        <v>6.3900000000000003E-4</v>
      </c>
      <c r="D800" s="326" t="s">
        <v>4638</v>
      </c>
      <c r="E800" s="320">
        <v>0</v>
      </c>
      <c r="F800" s="2418">
        <v>100</v>
      </c>
      <c r="G800" s="2444"/>
    </row>
    <row r="801" spans="1:7" ht="15" customHeight="1">
      <c r="A801" s="2400"/>
      <c r="B801" s="2403"/>
      <c r="C801" s="2406"/>
      <c r="D801" s="388" t="s">
        <v>4634</v>
      </c>
      <c r="E801" s="322">
        <v>6.6100000000000002E-4</v>
      </c>
      <c r="F801" s="2418"/>
      <c r="G801" s="2444"/>
    </row>
    <row r="802" spans="1:7" ht="15" customHeight="1">
      <c r="A802" s="2423"/>
      <c r="B802" s="2424"/>
      <c r="C802" s="2425"/>
      <c r="D802" s="335" t="s">
        <v>4635</v>
      </c>
      <c r="E802" s="336">
        <v>3.97E-4</v>
      </c>
      <c r="F802" s="2426"/>
      <c r="G802" s="2455"/>
    </row>
    <row r="803" spans="1:7" ht="14.25" customHeight="1">
      <c r="A803" s="2401" t="s">
        <v>5250</v>
      </c>
      <c r="B803" s="2404" t="s">
        <v>5251</v>
      </c>
      <c r="C803" s="2407">
        <v>8.3000000000000001E-4</v>
      </c>
      <c r="D803" s="337" t="s">
        <v>4638</v>
      </c>
      <c r="E803" s="338">
        <v>0</v>
      </c>
      <c r="F803" s="2418" t="s">
        <v>4633</v>
      </c>
      <c r="G803" s="2481"/>
    </row>
    <row r="804" spans="1:7" ht="14.25" customHeight="1">
      <c r="A804" s="2401"/>
      <c r="B804" s="2404"/>
      <c r="C804" s="2407"/>
      <c r="D804" s="388" t="s">
        <v>4634</v>
      </c>
      <c r="E804" s="322">
        <v>7.8399999999999997E-4</v>
      </c>
      <c r="F804" s="2418"/>
      <c r="G804" s="2481"/>
    </row>
    <row r="805" spans="1:7">
      <c r="A805" s="2400"/>
      <c r="B805" s="2403"/>
      <c r="C805" s="2406"/>
      <c r="D805" s="324" t="s">
        <v>4635</v>
      </c>
      <c r="E805" s="315">
        <v>1.0900000000000001E-4</v>
      </c>
      <c r="F805" s="2418"/>
      <c r="G805" s="2444"/>
    </row>
    <row r="806" spans="1:7" ht="15" customHeight="1">
      <c r="A806" s="311" t="s">
        <v>5252</v>
      </c>
      <c r="B806" s="312" t="s">
        <v>5253</v>
      </c>
      <c r="C806" s="313">
        <v>4.46E-4</v>
      </c>
      <c r="D806" s="314"/>
      <c r="E806" s="315">
        <v>4.6900000000000002E-4</v>
      </c>
      <c r="F806" s="316">
        <v>100</v>
      </c>
      <c r="G806" s="317"/>
    </row>
    <row r="807" spans="1:7" ht="15" customHeight="1">
      <c r="A807" s="2400" t="s">
        <v>5254</v>
      </c>
      <c r="B807" s="2403" t="s">
        <v>5255</v>
      </c>
      <c r="C807" s="2406">
        <v>4.6799999999999999E-4</v>
      </c>
      <c r="D807" s="326" t="s">
        <v>4638</v>
      </c>
      <c r="E807" s="320">
        <v>0</v>
      </c>
      <c r="F807" s="2418">
        <v>98.41</v>
      </c>
      <c r="G807" s="2444" t="s">
        <v>4639</v>
      </c>
    </row>
    <row r="808" spans="1:7" ht="15" customHeight="1">
      <c r="A808" s="2400"/>
      <c r="B808" s="2403"/>
      <c r="C808" s="2406"/>
      <c r="D808" s="321" t="s">
        <v>4647</v>
      </c>
      <c r="E808" s="322">
        <v>0</v>
      </c>
      <c r="F808" s="2418"/>
      <c r="G808" s="2444"/>
    </row>
    <row r="809" spans="1:7" ht="15" customHeight="1">
      <c r="A809" s="2400"/>
      <c r="B809" s="2403"/>
      <c r="C809" s="2406"/>
      <c r="D809" s="327" t="s">
        <v>4710</v>
      </c>
      <c r="E809" s="322">
        <v>4.1899999999999999E-4</v>
      </c>
      <c r="F809" s="2418"/>
      <c r="G809" s="2444"/>
    </row>
    <row r="810" spans="1:7" ht="15" customHeight="1">
      <c r="A810" s="2423"/>
      <c r="B810" s="2424"/>
      <c r="C810" s="2425"/>
      <c r="D810" s="335" t="s">
        <v>4635</v>
      </c>
      <c r="E810" s="336">
        <v>4.2299999999999998E-4</v>
      </c>
      <c r="F810" s="2426"/>
      <c r="G810" s="2455"/>
    </row>
    <row r="811" spans="1:7" ht="15" customHeight="1">
      <c r="A811" s="423" t="s">
        <v>5256</v>
      </c>
      <c r="B811" s="424" t="s">
        <v>5257</v>
      </c>
      <c r="C811" s="425">
        <v>4.0099999999999999E-4</v>
      </c>
      <c r="D811" s="426"/>
      <c r="E811" s="425">
        <v>4.0099999999999999E-4</v>
      </c>
      <c r="F811" s="427">
        <v>100</v>
      </c>
      <c r="G811" s="437"/>
    </row>
    <row r="812" spans="1:7" ht="15" customHeight="1">
      <c r="A812" s="311" t="s">
        <v>5258</v>
      </c>
      <c r="B812" s="312" t="s">
        <v>5259</v>
      </c>
      <c r="C812" s="313">
        <v>4.1399999999999998E-4</v>
      </c>
      <c r="D812" s="314"/>
      <c r="E812" s="315">
        <v>4.3399999999999998E-4</v>
      </c>
      <c r="F812" s="316">
        <v>100</v>
      </c>
      <c r="G812" s="317"/>
    </row>
    <row r="813" spans="1:7" ht="15" customHeight="1">
      <c r="A813" s="311" t="s">
        <v>5260</v>
      </c>
      <c r="B813" s="312" t="s">
        <v>5261</v>
      </c>
      <c r="C813" s="313">
        <v>4.0400000000000001E-4</v>
      </c>
      <c r="D813" s="314"/>
      <c r="E813" s="315">
        <v>4.4799999999999999E-4</v>
      </c>
      <c r="F813" s="316" t="s">
        <v>4633</v>
      </c>
      <c r="G813" s="317"/>
    </row>
    <row r="814" spans="1:7" ht="15" customHeight="1">
      <c r="A814" s="311" t="s">
        <v>5262</v>
      </c>
      <c r="B814" s="328" t="s">
        <v>5263</v>
      </c>
      <c r="C814" s="313">
        <v>4.3399999999999998E-4</v>
      </c>
      <c r="D814" s="314"/>
      <c r="E814" s="315">
        <v>1.5999999999999999E-5</v>
      </c>
      <c r="F814" s="316">
        <v>100</v>
      </c>
      <c r="G814" s="317"/>
    </row>
    <row r="815" spans="1:7" ht="15" customHeight="1">
      <c r="A815" s="311" t="s">
        <v>5264</v>
      </c>
      <c r="B815" s="328" t="s">
        <v>5265</v>
      </c>
      <c r="C815" s="313">
        <v>5.5900000000000004E-4</v>
      </c>
      <c r="D815" s="314"/>
      <c r="E815" s="315">
        <v>5.0299999999999997E-4</v>
      </c>
      <c r="F815" s="316">
        <v>100</v>
      </c>
      <c r="G815" s="317"/>
    </row>
    <row r="816" spans="1:7" ht="15" customHeight="1">
      <c r="A816" s="311" t="s">
        <v>5266</v>
      </c>
      <c r="B816" s="328" t="s">
        <v>5267</v>
      </c>
      <c r="C816" s="313">
        <v>4.8799999999999999E-4</v>
      </c>
      <c r="D816" s="314"/>
      <c r="E816" s="315">
        <v>4.3199999999999998E-4</v>
      </c>
      <c r="F816" s="316">
        <v>100</v>
      </c>
      <c r="G816" s="317"/>
    </row>
    <row r="817" spans="1:7" ht="15" customHeight="1">
      <c r="A817" s="311" t="s">
        <v>5268</v>
      </c>
      <c r="B817" s="328" t="s">
        <v>5269</v>
      </c>
      <c r="C817" s="313">
        <v>4.5399999999999998E-4</v>
      </c>
      <c r="D817" s="314"/>
      <c r="E817" s="315">
        <v>4.3199999999999998E-4</v>
      </c>
      <c r="F817" s="316">
        <v>100</v>
      </c>
      <c r="G817" s="317"/>
    </row>
    <row r="818" spans="1:7" ht="15" customHeight="1">
      <c r="A818" s="311" t="s">
        <v>5270</v>
      </c>
      <c r="B818" s="328" t="s">
        <v>5271</v>
      </c>
      <c r="C818" s="313">
        <v>4.6999999999999999E-4</v>
      </c>
      <c r="D818" s="314"/>
      <c r="E818" s="315">
        <v>5.2899999999999996E-4</v>
      </c>
      <c r="F818" s="316">
        <v>100</v>
      </c>
      <c r="G818" s="317"/>
    </row>
    <row r="819" spans="1:7" ht="15" customHeight="1">
      <c r="A819" s="304" t="s">
        <v>5272</v>
      </c>
      <c r="B819" s="334" t="s">
        <v>5273</v>
      </c>
      <c r="C819" s="306">
        <v>4.4099999999999999E-4</v>
      </c>
      <c r="D819" s="395"/>
      <c r="E819" s="407">
        <v>5.1900000000000004E-4</v>
      </c>
      <c r="F819" s="309">
        <v>100</v>
      </c>
      <c r="G819" s="310"/>
    </row>
    <row r="820" spans="1:7" ht="15" customHeight="1">
      <c r="A820" s="2466" t="s">
        <v>5274</v>
      </c>
      <c r="B820" s="2469" t="s">
        <v>5275</v>
      </c>
      <c r="C820" s="2472">
        <v>4.2299999999999998E-4</v>
      </c>
      <c r="D820" s="467" t="s">
        <v>4681</v>
      </c>
      <c r="E820" s="345">
        <v>0</v>
      </c>
      <c r="F820" s="2475">
        <v>100</v>
      </c>
      <c r="G820" s="2460"/>
    </row>
    <row r="821" spans="1:7" ht="15" customHeight="1">
      <c r="A821" s="2467"/>
      <c r="B821" s="2470"/>
      <c r="C821" s="2473"/>
      <c r="D821" s="468" t="s">
        <v>4634</v>
      </c>
      <c r="E821" s="322">
        <v>4.6999999999999999E-4</v>
      </c>
      <c r="F821" s="2476"/>
      <c r="G821" s="2461"/>
    </row>
    <row r="822" spans="1:7" ht="15" customHeight="1">
      <c r="A822" s="2468"/>
      <c r="B822" s="2471"/>
      <c r="C822" s="2474"/>
      <c r="D822" s="469" t="s">
        <v>4635</v>
      </c>
      <c r="E822" s="470">
        <v>5.0299999999999997E-4</v>
      </c>
      <c r="F822" s="2453"/>
      <c r="G822" s="2477"/>
    </row>
    <row r="823" spans="1:7" ht="15" customHeight="1">
      <c r="A823" s="2428" t="s">
        <v>5276</v>
      </c>
      <c r="B823" s="2431" t="s">
        <v>5277</v>
      </c>
      <c r="C823" s="2478">
        <v>4.75E-4</v>
      </c>
      <c r="D823" s="467" t="s">
        <v>4681</v>
      </c>
      <c r="E823" s="471">
        <v>0</v>
      </c>
      <c r="F823" s="2475" t="s">
        <v>4633</v>
      </c>
      <c r="G823" s="2460"/>
    </row>
    <row r="824" spans="1:7" ht="15" customHeight="1">
      <c r="A824" s="2429"/>
      <c r="B824" s="2404"/>
      <c r="C824" s="2452"/>
      <c r="D824" s="472" t="s">
        <v>4709</v>
      </c>
      <c r="E824" s="416">
        <v>0</v>
      </c>
      <c r="F824" s="2453"/>
      <c r="G824" s="2477"/>
    </row>
    <row r="825" spans="1:7" ht="15" customHeight="1">
      <c r="A825" s="2429"/>
      <c r="B825" s="2404"/>
      <c r="C825" s="2452"/>
      <c r="D825" s="327" t="s">
        <v>4710</v>
      </c>
      <c r="E825" s="322">
        <v>4.2299999999999998E-4</v>
      </c>
      <c r="F825" s="2453"/>
      <c r="G825" s="2477"/>
    </row>
    <row r="826" spans="1:7" ht="15" customHeight="1">
      <c r="A826" s="2430"/>
      <c r="B826" s="2421"/>
      <c r="C826" s="2479"/>
      <c r="D826" s="473" t="s">
        <v>4635</v>
      </c>
      <c r="E826" s="417">
        <v>4.5800000000000002E-4</v>
      </c>
      <c r="F826" s="2480"/>
      <c r="G826" s="2462"/>
    </row>
    <row r="827" spans="1:7" ht="15" customHeight="1">
      <c r="A827" s="423" t="s">
        <v>5278</v>
      </c>
      <c r="B827" s="424" t="s">
        <v>5279</v>
      </c>
      <c r="C827" s="425">
        <v>4.64E-4</v>
      </c>
      <c r="D827" s="426"/>
      <c r="E827" s="425">
        <v>4.08E-4</v>
      </c>
      <c r="F827" s="427">
        <v>100</v>
      </c>
      <c r="G827" s="437"/>
    </row>
    <row r="828" spans="1:7" ht="15" customHeight="1">
      <c r="A828" s="311" t="s">
        <v>5280</v>
      </c>
      <c r="B828" s="328" t="s">
        <v>5281</v>
      </c>
      <c r="C828" s="313">
        <v>4.4499999999999997E-4</v>
      </c>
      <c r="D828" s="314"/>
      <c r="E828" s="315">
        <v>3.8900000000000002E-4</v>
      </c>
      <c r="F828" s="316">
        <v>100</v>
      </c>
      <c r="G828" s="317"/>
    </row>
    <row r="829" spans="1:7" ht="15" customHeight="1">
      <c r="A829" s="311" t="s">
        <v>5282</v>
      </c>
      <c r="B829" s="312" t="s">
        <v>5283</v>
      </c>
      <c r="C829" s="313">
        <v>4.6200000000000001E-4</v>
      </c>
      <c r="D829" s="314"/>
      <c r="E829" s="315">
        <v>5.0500000000000002E-4</v>
      </c>
      <c r="F829" s="316">
        <v>100</v>
      </c>
      <c r="G829" s="317"/>
    </row>
    <row r="830" spans="1:7" ht="15" customHeight="1">
      <c r="A830" s="2400" t="s">
        <v>5284</v>
      </c>
      <c r="B830" s="2403" t="s">
        <v>5285</v>
      </c>
      <c r="C830" s="2406">
        <v>4.5600000000000003E-4</v>
      </c>
      <c r="D830" s="326" t="s">
        <v>4638</v>
      </c>
      <c r="E830" s="320">
        <v>0</v>
      </c>
      <c r="F830" s="2418">
        <v>100</v>
      </c>
      <c r="G830" s="2444"/>
    </row>
    <row r="831" spans="1:7" ht="15" customHeight="1">
      <c r="A831" s="2400"/>
      <c r="B831" s="2403"/>
      <c r="C831" s="2406"/>
      <c r="D831" s="388" t="s">
        <v>4634</v>
      </c>
      <c r="E831" s="322">
        <v>4.0200000000000001E-4</v>
      </c>
      <c r="F831" s="2418"/>
      <c r="G831" s="2444"/>
    </row>
    <row r="832" spans="1:7" ht="15" customHeight="1">
      <c r="A832" s="2400"/>
      <c r="B832" s="2403"/>
      <c r="C832" s="2406"/>
      <c r="D832" s="324" t="s">
        <v>4635</v>
      </c>
      <c r="E832" s="325">
        <v>4.8299999999999998E-4</v>
      </c>
      <c r="F832" s="2418"/>
      <c r="G832" s="2444"/>
    </row>
    <row r="833" spans="1:7" ht="15" customHeight="1">
      <c r="A833" s="311" t="s">
        <v>5286</v>
      </c>
      <c r="B833" s="328" t="s">
        <v>5287</v>
      </c>
      <c r="C833" s="313">
        <v>4.0700000000000003E-4</v>
      </c>
      <c r="D833" s="314"/>
      <c r="E833" s="315">
        <v>4.1599999999999997E-4</v>
      </c>
      <c r="F833" s="316">
        <v>100</v>
      </c>
      <c r="G833" s="317"/>
    </row>
    <row r="834" spans="1:7" ht="15" customHeight="1">
      <c r="A834" s="311" t="s">
        <v>5288</v>
      </c>
      <c r="B834" s="328" t="s">
        <v>5289</v>
      </c>
      <c r="C834" s="313">
        <v>3.2000000000000003E-4</v>
      </c>
      <c r="D834" s="474"/>
      <c r="E834" s="315">
        <v>4.7899999999999999E-4</v>
      </c>
      <c r="F834" s="316">
        <v>100</v>
      </c>
      <c r="G834" s="317"/>
    </row>
    <row r="835" spans="1:7" ht="15" customHeight="1">
      <c r="A835" s="2400" t="s">
        <v>5290</v>
      </c>
      <c r="B835" s="2403" t="s">
        <v>5291</v>
      </c>
      <c r="C835" s="2465">
        <v>2.2000000000000001E-4</v>
      </c>
      <c r="D835" s="402" t="s">
        <v>4681</v>
      </c>
      <c r="E835" s="475">
        <v>0</v>
      </c>
      <c r="F835" s="2418">
        <v>100</v>
      </c>
      <c r="G835" s="2444"/>
    </row>
    <row r="836" spans="1:7" ht="15" customHeight="1">
      <c r="A836" s="2400"/>
      <c r="B836" s="2403"/>
      <c r="C836" s="2465"/>
      <c r="D836" s="476" t="s">
        <v>4709</v>
      </c>
      <c r="E836" s="338">
        <v>2.5399999999999999E-4</v>
      </c>
      <c r="F836" s="2418"/>
      <c r="G836" s="2444"/>
    </row>
    <row r="837" spans="1:7" ht="15" customHeight="1">
      <c r="A837" s="2400"/>
      <c r="B837" s="2403"/>
      <c r="C837" s="2465"/>
      <c r="D837" s="332" t="s">
        <v>4710</v>
      </c>
      <c r="E837" s="322">
        <v>3.6699999999999998E-4</v>
      </c>
      <c r="F837" s="2418"/>
      <c r="G837" s="2444"/>
    </row>
    <row r="838" spans="1:7" ht="15" customHeight="1">
      <c r="A838" s="2400"/>
      <c r="B838" s="2403"/>
      <c r="C838" s="2465"/>
      <c r="D838" s="333" t="s">
        <v>4635</v>
      </c>
      <c r="E838" s="325">
        <v>3.4699999999999998E-4</v>
      </c>
      <c r="F838" s="2418"/>
      <c r="G838" s="2444"/>
    </row>
    <row r="839" spans="1:7" ht="15" customHeight="1">
      <c r="A839" s="311" t="s">
        <v>5292</v>
      </c>
      <c r="B839" s="328" t="s">
        <v>5293</v>
      </c>
      <c r="C839" s="313">
        <v>3.4600000000000001E-4</v>
      </c>
      <c r="D839" s="314"/>
      <c r="E839" s="315">
        <v>4.6200000000000001E-4</v>
      </c>
      <c r="F839" s="316">
        <v>100</v>
      </c>
      <c r="G839" s="317"/>
    </row>
    <row r="840" spans="1:7" ht="15" customHeight="1">
      <c r="A840" s="311" t="s">
        <v>5294</v>
      </c>
      <c r="B840" s="328" t="s">
        <v>5295</v>
      </c>
      <c r="C840" s="313">
        <v>5.5199999999999997E-4</v>
      </c>
      <c r="D840" s="314"/>
      <c r="E840" s="315">
        <v>5.04E-4</v>
      </c>
      <c r="F840" s="316">
        <v>100</v>
      </c>
      <c r="G840" s="317"/>
    </row>
    <row r="841" spans="1:7" ht="15" customHeight="1">
      <c r="A841" s="311" t="s">
        <v>5296</v>
      </c>
      <c r="B841" s="328" t="s">
        <v>5297</v>
      </c>
      <c r="C841" s="313" t="s">
        <v>4627</v>
      </c>
      <c r="D841" s="314"/>
      <c r="E841" s="315" t="s">
        <v>4627</v>
      </c>
      <c r="F841" s="316" t="s">
        <v>4633</v>
      </c>
      <c r="G841" s="317"/>
    </row>
    <row r="842" spans="1:7" ht="15" customHeight="1">
      <c r="A842" s="311" t="s">
        <v>5298</v>
      </c>
      <c r="B842" s="328" t="s">
        <v>5299</v>
      </c>
      <c r="C842" s="313">
        <v>5.44E-4</v>
      </c>
      <c r="D842" s="314"/>
      <c r="E842" s="315">
        <v>5.9999999999999995E-4</v>
      </c>
      <c r="F842" s="316">
        <v>100</v>
      </c>
      <c r="G842" s="317"/>
    </row>
    <row r="843" spans="1:7" ht="15" customHeight="1">
      <c r="A843" s="311" t="s">
        <v>5300</v>
      </c>
      <c r="B843" s="328" t="s">
        <v>5301</v>
      </c>
      <c r="C843" s="313">
        <v>4.66E-4</v>
      </c>
      <c r="D843" s="314"/>
      <c r="E843" s="315">
        <v>5.3200000000000003E-4</v>
      </c>
      <c r="F843" s="316">
        <v>100</v>
      </c>
      <c r="G843" s="317"/>
    </row>
    <row r="844" spans="1:7" ht="15" customHeight="1">
      <c r="A844" s="2400" t="s">
        <v>5302</v>
      </c>
      <c r="B844" s="2403" t="s">
        <v>5303</v>
      </c>
      <c r="C844" s="2406">
        <v>7.3999999999999996E-5</v>
      </c>
      <c r="D844" s="326" t="s">
        <v>4638</v>
      </c>
      <c r="E844" s="320">
        <v>0</v>
      </c>
      <c r="F844" s="2418">
        <v>100</v>
      </c>
      <c r="G844" s="2444"/>
    </row>
    <row r="845" spans="1:7" ht="15" customHeight="1">
      <c r="A845" s="2400"/>
      <c r="B845" s="2403"/>
      <c r="C845" s="2406"/>
      <c r="D845" s="388" t="s">
        <v>4634</v>
      </c>
      <c r="E845" s="322">
        <v>4.6200000000000001E-4</v>
      </c>
      <c r="F845" s="2418"/>
      <c r="G845" s="2444"/>
    </row>
    <row r="846" spans="1:7" ht="15" customHeight="1">
      <c r="A846" s="2400"/>
      <c r="B846" s="2403"/>
      <c r="C846" s="2406"/>
      <c r="D846" s="324" t="s">
        <v>4635</v>
      </c>
      <c r="E846" s="325">
        <v>4.0700000000000003E-4</v>
      </c>
      <c r="F846" s="2418"/>
      <c r="G846" s="2444"/>
    </row>
    <row r="847" spans="1:7" ht="15" customHeight="1">
      <c r="A847" s="311" t="s">
        <v>5304</v>
      </c>
      <c r="B847" s="328" t="s">
        <v>5305</v>
      </c>
      <c r="C847" s="313">
        <v>3.9800000000000002E-4</v>
      </c>
      <c r="D847" s="314"/>
      <c r="E847" s="315">
        <v>3.4200000000000002E-4</v>
      </c>
      <c r="F847" s="316">
        <v>100</v>
      </c>
      <c r="G847" s="317"/>
    </row>
    <row r="848" spans="1:7" ht="27">
      <c r="A848" s="311" t="s">
        <v>5306</v>
      </c>
      <c r="B848" s="328" t="s">
        <v>5307</v>
      </c>
      <c r="C848" s="313">
        <v>1.8000000000000001E-4</v>
      </c>
      <c r="D848" s="314"/>
      <c r="E848" s="315">
        <v>4.0000000000000002E-4</v>
      </c>
      <c r="F848" s="316">
        <v>77.37</v>
      </c>
      <c r="G848" s="317" t="s">
        <v>4639</v>
      </c>
    </row>
    <row r="849" spans="1:7" ht="15" customHeight="1">
      <c r="A849" s="311" t="s">
        <v>5308</v>
      </c>
      <c r="B849" s="328" t="s">
        <v>5309</v>
      </c>
      <c r="C849" s="313">
        <v>4.64E-4</v>
      </c>
      <c r="D849" s="314"/>
      <c r="E849" s="315">
        <v>4.08E-4</v>
      </c>
      <c r="F849" s="316">
        <v>100</v>
      </c>
      <c r="G849" s="317"/>
    </row>
    <row r="850" spans="1:7" ht="15" customHeight="1">
      <c r="A850" s="311" t="s">
        <v>5310</v>
      </c>
      <c r="B850" s="328" t="s">
        <v>5311</v>
      </c>
      <c r="C850" s="313">
        <v>6.0000000000000002E-6</v>
      </c>
      <c r="D850" s="314"/>
      <c r="E850" s="315">
        <v>0</v>
      </c>
      <c r="F850" s="316">
        <v>100</v>
      </c>
      <c r="G850" s="317"/>
    </row>
    <row r="851" spans="1:7" ht="15" customHeight="1">
      <c r="A851" s="311" t="s">
        <v>5312</v>
      </c>
      <c r="B851" s="328" t="s">
        <v>5313</v>
      </c>
      <c r="C851" s="313">
        <v>4.64E-4</v>
      </c>
      <c r="D851" s="314"/>
      <c r="E851" s="315">
        <v>4.1199999999999999E-4</v>
      </c>
      <c r="F851" s="316">
        <v>100</v>
      </c>
      <c r="G851" s="317"/>
    </row>
    <row r="852" spans="1:7" ht="15" customHeight="1">
      <c r="A852" s="311" t="s">
        <v>5314</v>
      </c>
      <c r="B852" s="328" t="s">
        <v>5315</v>
      </c>
      <c r="C852" s="313">
        <v>4.5399999999999998E-4</v>
      </c>
      <c r="D852" s="314"/>
      <c r="E852" s="315">
        <v>4.57E-4</v>
      </c>
      <c r="F852" s="316">
        <v>100</v>
      </c>
      <c r="G852" s="317"/>
    </row>
    <row r="853" spans="1:7" ht="15" customHeight="1">
      <c r="A853" s="2400" t="s">
        <v>5316</v>
      </c>
      <c r="B853" s="2403" t="s">
        <v>5317</v>
      </c>
      <c r="C853" s="2406">
        <v>5.53E-4</v>
      </c>
      <c r="D853" s="326" t="s">
        <v>4638</v>
      </c>
      <c r="E853" s="320">
        <v>0</v>
      </c>
      <c r="F853" s="2418">
        <v>100</v>
      </c>
      <c r="G853" s="2444"/>
    </row>
    <row r="854" spans="1:7" ht="15" customHeight="1">
      <c r="A854" s="2400"/>
      <c r="B854" s="2403"/>
      <c r="C854" s="2406"/>
      <c r="D854" s="388" t="s">
        <v>4634</v>
      </c>
      <c r="E854" s="322">
        <v>4.73E-4</v>
      </c>
      <c r="F854" s="2418"/>
      <c r="G854" s="2444"/>
    </row>
    <row r="855" spans="1:7" ht="15" customHeight="1">
      <c r="A855" s="2400"/>
      <c r="B855" s="2403"/>
      <c r="C855" s="2406"/>
      <c r="D855" s="324" t="s">
        <v>4635</v>
      </c>
      <c r="E855" s="325">
        <v>4.3100000000000001E-4</v>
      </c>
      <c r="F855" s="2418"/>
      <c r="G855" s="2444"/>
    </row>
    <row r="856" spans="1:7" ht="15" customHeight="1">
      <c r="A856" s="311" t="s">
        <v>5318</v>
      </c>
      <c r="B856" s="312" t="s">
        <v>5319</v>
      </c>
      <c r="C856" s="313">
        <v>4.9799999999999996E-4</v>
      </c>
      <c r="D856" s="314"/>
      <c r="E856" s="315">
        <v>5.2800000000000004E-4</v>
      </c>
      <c r="F856" s="316">
        <v>100</v>
      </c>
      <c r="G856" s="317"/>
    </row>
    <row r="857" spans="1:7" ht="15" customHeight="1">
      <c r="A857" s="311" t="s">
        <v>5320</v>
      </c>
      <c r="B857" s="328" t="s">
        <v>5321</v>
      </c>
      <c r="C857" s="313">
        <v>4.3600000000000003E-4</v>
      </c>
      <c r="D857" s="314"/>
      <c r="E857" s="315">
        <v>3.8000000000000002E-4</v>
      </c>
      <c r="F857" s="316">
        <v>100</v>
      </c>
      <c r="G857" s="317"/>
    </row>
    <row r="858" spans="1:7" ht="15" customHeight="1">
      <c r="A858" s="311" t="s">
        <v>5322</v>
      </c>
      <c r="B858" s="328" t="s">
        <v>5323</v>
      </c>
      <c r="C858" s="313">
        <v>4.4000000000000002E-4</v>
      </c>
      <c r="D858" s="314"/>
      <c r="E858" s="315">
        <v>3.8499999999999998E-4</v>
      </c>
      <c r="F858" s="316">
        <v>100</v>
      </c>
      <c r="G858" s="317"/>
    </row>
    <row r="859" spans="1:7" ht="30" customHeight="1">
      <c r="A859" s="311" t="s">
        <v>5324</v>
      </c>
      <c r="B859" s="328" t="s">
        <v>5325</v>
      </c>
      <c r="C859" s="313">
        <v>4.8799999999999999E-4</v>
      </c>
      <c r="D859" s="314"/>
      <c r="E859" s="315">
        <v>4.64E-4</v>
      </c>
      <c r="F859" s="316">
        <v>96.1</v>
      </c>
      <c r="G859" s="317" t="s">
        <v>4767</v>
      </c>
    </row>
    <row r="860" spans="1:7" ht="30" customHeight="1">
      <c r="A860" s="311" t="s">
        <v>5326</v>
      </c>
      <c r="B860" s="328" t="s">
        <v>5327</v>
      </c>
      <c r="C860" s="313">
        <v>4.6900000000000002E-4</v>
      </c>
      <c r="D860" s="314"/>
      <c r="E860" s="315">
        <v>5.2599999999999999E-4</v>
      </c>
      <c r="F860" s="316">
        <v>95.09</v>
      </c>
      <c r="G860" s="317" t="s">
        <v>4639</v>
      </c>
    </row>
    <row r="861" spans="1:7" ht="30" customHeight="1">
      <c r="A861" s="311" t="s">
        <v>5328</v>
      </c>
      <c r="B861" s="328" t="s">
        <v>5329</v>
      </c>
      <c r="C861" s="313">
        <v>2.9700000000000001E-4</v>
      </c>
      <c r="D861" s="314"/>
      <c r="E861" s="313">
        <v>2.7099999999999997E-4</v>
      </c>
      <c r="F861" s="316">
        <v>93.64</v>
      </c>
      <c r="G861" s="317" t="s">
        <v>4639</v>
      </c>
    </row>
    <row r="862" spans="1:7" ht="15" customHeight="1">
      <c r="A862" s="2400" t="s">
        <v>5330</v>
      </c>
      <c r="B862" s="2403" t="s">
        <v>5331</v>
      </c>
      <c r="C862" s="2406">
        <v>4.3800000000000002E-4</v>
      </c>
      <c r="D862" s="326" t="s">
        <v>4638</v>
      </c>
      <c r="E862" s="320">
        <v>0</v>
      </c>
      <c r="F862" s="2418">
        <v>100</v>
      </c>
      <c r="G862" s="2444"/>
    </row>
    <row r="863" spans="1:7" ht="15" customHeight="1">
      <c r="A863" s="2400"/>
      <c r="B863" s="2403"/>
      <c r="C863" s="2406"/>
      <c r="D863" s="388" t="s">
        <v>4634</v>
      </c>
      <c r="E863" s="322">
        <v>3.8499999999999998E-4</v>
      </c>
      <c r="F863" s="2418"/>
      <c r="G863" s="2444"/>
    </row>
    <row r="864" spans="1:7" ht="15" customHeight="1">
      <c r="A864" s="2400"/>
      <c r="B864" s="2403"/>
      <c r="C864" s="2406"/>
      <c r="D864" s="324" t="s">
        <v>4635</v>
      </c>
      <c r="E864" s="325">
        <v>4.2000000000000002E-4</v>
      </c>
      <c r="F864" s="2418"/>
      <c r="G864" s="2444"/>
    </row>
    <row r="865" spans="1:7">
      <c r="A865" s="311" t="s">
        <v>5332</v>
      </c>
      <c r="B865" s="328" t="s">
        <v>5333</v>
      </c>
      <c r="C865" s="313">
        <v>4.4000000000000002E-4</v>
      </c>
      <c r="D865" s="314"/>
      <c r="E865" s="315">
        <v>4.8000000000000001E-4</v>
      </c>
      <c r="F865" s="316">
        <v>100</v>
      </c>
      <c r="G865" s="317"/>
    </row>
    <row r="866" spans="1:7" ht="15" customHeight="1">
      <c r="A866" s="311" t="s">
        <v>5334</v>
      </c>
      <c r="B866" s="328" t="s">
        <v>5335</v>
      </c>
      <c r="C866" s="313" t="s">
        <v>4627</v>
      </c>
      <c r="D866" s="314"/>
      <c r="E866" s="315" t="s">
        <v>4627</v>
      </c>
      <c r="F866" s="316" t="s">
        <v>4633</v>
      </c>
      <c r="G866" s="317"/>
    </row>
    <row r="867" spans="1:7" ht="15" customHeight="1">
      <c r="A867" s="304" t="s">
        <v>5336</v>
      </c>
      <c r="B867" s="318" t="s">
        <v>5337</v>
      </c>
      <c r="C867" s="313">
        <v>4.7100000000000001E-4</v>
      </c>
      <c r="D867" s="443"/>
      <c r="E867" s="313">
        <v>3.8299999999999999E-4</v>
      </c>
      <c r="F867" s="316">
        <v>100</v>
      </c>
      <c r="G867" s="310"/>
    </row>
    <row r="868" spans="1:7" ht="15" customHeight="1">
      <c r="A868" s="2400" t="s">
        <v>5338</v>
      </c>
      <c r="B868" s="2403" t="s">
        <v>5339</v>
      </c>
      <c r="C868" s="2407">
        <v>2.8200000000000002E-4</v>
      </c>
      <c r="D868" s="451" t="s">
        <v>4681</v>
      </c>
      <c r="E868" s="339">
        <v>0</v>
      </c>
      <c r="F868" s="2410">
        <v>100</v>
      </c>
      <c r="G868" s="2463"/>
    </row>
    <row r="869" spans="1:7" ht="15" customHeight="1">
      <c r="A869" s="2400"/>
      <c r="B869" s="2403"/>
      <c r="C869" s="2407"/>
      <c r="D869" s="388" t="s">
        <v>4634</v>
      </c>
      <c r="E869" s="322">
        <v>3.9199999999999999E-4</v>
      </c>
      <c r="F869" s="2410"/>
      <c r="G869" s="2463"/>
    </row>
    <row r="870" spans="1:7" ht="15" customHeight="1">
      <c r="A870" s="2445"/>
      <c r="B870" s="2446"/>
      <c r="C870" s="2447"/>
      <c r="D870" s="324" t="s">
        <v>4635</v>
      </c>
      <c r="E870" s="425">
        <v>5.2899999999999996E-4</v>
      </c>
      <c r="F870" s="2448"/>
      <c r="G870" s="2464"/>
    </row>
    <row r="871" spans="1:7" ht="27">
      <c r="A871" s="423" t="s">
        <v>5340</v>
      </c>
      <c r="B871" s="424" t="s">
        <v>5341</v>
      </c>
      <c r="C871" s="425">
        <v>4.6700000000000002E-4</v>
      </c>
      <c r="D871" s="426"/>
      <c r="E871" s="425">
        <v>4.8799999999999999E-4</v>
      </c>
      <c r="F871" s="427">
        <v>52.51</v>
      </c>
      <c r="G871" s="437" t="s">
        <v>4639</v>
      </c>
    </row>
    <row r="872" spans="1:7" ht="15" customHeight="1">
      <c r="A872" s="2400" t="s">
        <v>5342</v>
      </c>
      <c r="B872" s="2403" t="s">
        <v>5343</v>
      </c>
      <c r="C872" s="2406">
        <v>4.57E-4</v>
      </c>
      <c r="D872" s="326" t="s">
        <v>4638</v>
      </c>
      <c r="E872" s="320">
        <v>1.5699999999999999E-4</v>
      </c>
      <c r="F872" s="2418">
        <v>100</v>
      </c>
      <c r="G872" s="2444"/>
    </row>
    <row r="873" spans="1:7" ht="15" customHeight="1">
      <c r="A873" s="2400"/>
      <c r="B873" s="2403"/>
      <c r="C873" s="2406"/>
      <c r="D873" s="388" t="s">
        <v>4634</v>
      </c>
      <c r="E873" s="322">
        <v>5.1999999999999995E-4</v>
      </c>
      <c r="F873" s="2418"/>
      <c r="G873" s="2444"/>
    </row>
    <row r="874" spans="1:7" ht="15" customHeight="1">
      <c r="A874" s="2400"/>
      <c r="B874" s="2403"/>
      <c r="C874" s="2406"/>
      <c r="D874" s="324" t="s">
        <v>4635</v>
      </c>
      <c r="E874" s="325">
        <v>5.5699999999999999E-4</v>
      </c>
      <c r="F874" s="2418"/>
      <c r="G874" s="2444"/>
    </row>
    <row r="875" spans="1:7" ht="15" customHeight="1">
      <c r="A875" s="311" t="s">
        <v>5344</v>
      </c>
      <c r="B875" s="328" t="s">
        <v>5345</v>
      </c>
      <c r="C875" s="313">
        <v>4.55E-4</v>
      </c>
      <c r="D875" s="314"/>
      <c r="E875" s="313">
        <v>5.8200000000000005E-4</v>
      </c>
      <c r="F875" s="316">
        <v>100</v>
      </c>
      <c r="G875" s="464"/>
    </row>
    <row r="876" spans="1:7" ht="15" customHeight="1">
      <c r="A876" s="311" t="s">
        <v>5346</v>
      </c>
      <c r="B876" s="328" t="s">
        <v>5347</v>
      </c>
      <c r="C876" s="313">
        <v>4.5600000000000003E-4</v>
      </c>
      <c r="D876" s="314"/>
      <c r="E876" s="315">
        <v>4.4799999999999999E-4</v>
      </c>
      <c r="F876" s="316">
        <v>100</v>
      </c>
      <c r="G876" s="317"/>
    </row>
    <row r="877" spans="1:7" ht="15" customHeight="1">
      <c r="A877" s="2400" t="s">
        <v>5348</v>
      </c>
      <c r="B877" s="2403" t="s">
        <v>5349</v>
      </c>
      <c r="C877" s="2406">
        <v>4.9700000000000005E-4</v>
      </c>
      <c r="D877" s="326" t="s">
        <v>4638</v>
      </c>
      <c r="E877" s="320">
        <v>0</v>
      </c>
      <c r="F877" s="2418">
        <v>100</v>
      </c>
      <c r="G877" s="2444"/>
    </row>
    <row r="878" spans="1:7" ht="15" customHeight="1">
      <c r="A878" s="2400"/>
      <c r="B878" s="2403"/>
      <c r="C878" s="2406"/>
      <c r="D878" s="327" t="s">
        <v>4640</v>
      </c>
      <c r="E878" s="322">
        <v>4.6700000000000002E-4</v>
      </c>
      <c r="F878" s="2418"/>
      <c r="G878" s="2444"/>
    </row>
    <row r="879" spans="1:7" ht="15" customHeight="1">
      <c r="A879" s="2400"/>
      <c r="B879" s="2403"/>
      <c r="C879" s="2406"/>
      <c r="D879" s="324" t="s">
        <v>4635</v>
      </c>
      <c r="E879" s="325">
        <v>5.0199999999999995E-4</v>
      </c>
      <c r="F879" s="2418"/>
      <c r="G879" s="2444"/>
    </row>
    <row r="880" spans="1:7">
      <c r="A880" s="311" t="s">
        <v>5350</v>
      </c>
      <c r="B880" s="328" t="s">
        <v>5351</v>
      </c>
      <c r="C880" s="313">
        <v>4.6200000000000001E-4</v>
      </c>
      <c r="D880" s="314"/>
      <c r="E880" s="315">
        <v>4.06E-4</v>
      </c>
      <c r="F880" s="316">
        <v>100</v>
      </c>
      <c r="G880" s="317"/>
    </row>
    <row r="881" spans="1:7" ht="15" customHeight="1">
      <c r="A881" s="311" t="s">
        <v>5352</v>
      </c>
      <c r="B881" s="312" t="s">
        <v>5353</v>
      </c>
      <c r="C881" s="313">
        <v>4.66E-4</v>
      </c>
      <c r="D881" s="314"/>
      <c r="E881" s="315">
        <v>4.0999999999999999E-4</v>
      </c>
      <c r="F881" s="316">
        <v>100</v>
      </c>
      <c r="G881" s="317"/>
    </row>
    <row r="882" spans="1:7" ht="15" customHeight="1">
      <c r="A882" s="311" t="s">
        <v>5354</v>
      </c>
      <c r="B882" s="328" t="s">
        <v>5355</v>
      </c>
      <c r="C882" s="313">
        <v>6.2500000000000001E-4</v>
      </c>
      <c r="D882" s="314"/>
      <c r="E882" s="315">
        <v>5.6899999999999995E-4</v>
      </c>
      <c r="F882" s="316">
        <v>100</v>
      </c>
      <c r="G882" s="317"/>
    </row>
    <row r="883" spans="1:7" ht="27">
      <c r="A883" s="311" t="s">
        <v>5356</v>
      </c>
      <c r="B883" s="328" t="s">
        <v>5357</v>
      </c>
      <c r="C883" s="313">
        <v>4.6700000000000002E-4</v>
      </c>
      <c r="D883" s="314"/>
      <c r="E883" s="315">
        <v>4.9899999999999999E-4</v>
      </c>
      <c r="F883" s="316">
        <v>75.599999999999994</v>
      </c>
      <c r="G883" s="317" t="s">
        <v>4767</v>
      </c>
    </row>
    <row r="884" spans="1:7" ht="15" customHeight="1">
      <c r="A884" s="311" t="s">
        <v>5358</v>
      </c>
      <c r="B884" s="328" t="s">
        <v>5359</v>
      </c>
      <c r="C884" s="313">
        <v>3.6900000000000002E-4</v>
      </c>
      <c r="D884" s="314"/>
      <c r="E884" s="315">
        <v>4.3100000000000001E-4</v>
      </c>
      <c r="F884" s="316">
        <v>100</v>
      </c>
      <c r="G884" s="317"/>
    </row>
    <row r="885" spans="1:7" ht="15" customHeight="1">
      <c r="A885" s="311" t="s">
        <v>5360</v>
      </c>
      <c r="B885" s="328" t="s">
        <v>5361</v>
      </c>
      <c r="C885" s="313">
        <v>7.0200000000000004E-4</v>
      </c>
      <c r="D885" s="395"/>
      <c r="E885" s="407">
        <v>6.7199999999999996E-4</v>
      </c>
      <c r="F885" s="316">
        <v>100</v>
      </c>
      <c r="G885" s="317"/>
    </row>
    <row r="886" spans="1:7" ht="15" customHeight="1">
      <c r="A886" s="2400" t="s">
        <v>5362</v>
      </c>
      <c r="B886" s="2403" t="s">
        <v>5363</v>
      </c>
      <c r="C886" s="2451">
        <v>4.4499999999999997E-4</v>
      </c>
      <c r="D886" s="478" t="s">
        <v>4638</v>
      </c>
      <c r="E886" s="479">
        <v>3.77E-4</v>
      </c>
      <c r="F886" s="2453">
        <v>100</v>
      </c>
      <c r="G886" s="2444"/>
    </row>
    <row r="887" spans="1:7" ht="15" customHeight="1">
      <c r="A887" s="2400"/>
      <c r="B887" s="2403"/>
      <c r="C887" s="2451"/>
      <c r="D887" s="327" t="s">
        <v>4640</v>
      </c>
      <c r="E887" s="322">
        <v>4.5199999999999998E-4</v>
      </c>
      <c r="F887" s="2453"/>
      <c r="G887" s="2444"/>
    </row>
    <row r="888" spans="1:7" ht="15" customHeight="1">
      <c r="A888" s="2400"/>
      <c r="B888" s="2403"/>
      <c r="C888" s="2451"/>
      <c r="D888" s="480" t="s">
        <v>4635</v>
      </c>
      <c r="E888" s="436">
        <v>4.9200000000000003E-4</v>
      </c>
      <c r="F888" s="2453"/>
      <c r="G888" s="2444"/>
    </row>
    <row r="889" spans="1:7">
      <c r="A889" s="311" t="s">
        <v>5364</v>
      </c>
      <c r="B889" s="328" t="s">
        <v>5365</v>
      </c>
      <c r="C889" s="313">
        <v>4.4299999999999998E-4</v>
      </c>
      <c r="D889" s="426"/>
      <c r="E889" s="425">
        <v>4.8000000000000001E-4</v>
      </c>
      <c r="F889" s="316">
        <v>100</v>
      </c>
      <c r="G889" s="317"/>
    </row>
    <row r="890" spans="1:7" ht="15" customHeight="1">
      <c r="A890" s="2400" t="s">
        <v>5366</v>
      </c>
      <c r="B890" s="2403" t="s">
        <v>5367</v>
      </c>
      <c r="C890" s="2406">
        <v>2.32E-4</v>
      </c>
      <c r="D890" s="326" t="s">
        <v>4638</v>
      </c>
      <c r="E890" s="320">
        <v>0</v>
      </c>
      <c r="F890" s="2418">
        <v>100</v>
      </c>
      <c r="G890" s="2444"/>
    </row>
    <row r="891" spans="1:7" ht="15" customHeight="1">
      <c r="A891" s="2400"/>
      <c r="B891" s="2403"/>
      <c r="C891" s="2406"/>
      <c r="D891" s="388" t="s">
        <v>4634</v>
      </c>
      <c r="E891" s="322">
        <v>1.76E-4</v>
      </c>
      <c r="F891" s="2418"/>
      <c r="G891" s="2444"/>
    </row>
    <row r="892" spans="1:7" ht="15" customHeight="1">
      <c r="A892" s="2400"/>
      <c r="B892" s="2403"/>
      <c r="C892" s="2406"/>
      <c r="D892" s="324" t="s">
        <v>4635</v>
      </c>
      <c r="E892" s="325">
        <v>4.1899999999999999E-4</v>
      </c>
      <c r="F892" s="2418"/>
      <c r="G892" s="2444"/>
    </row>
    <row r="893" spans="1:7" ht="28.5" customHeight="1">
      <c r="A893" s="311" t="s">
        <v>5368</v>
      </c>
      <c r="B893" s="328" t="s">
        <v>5369</v>
      </c>
      <c r="C893" s="313">
        <v>4.2700000000000002E-4</v>
      </c>
      <c r="D893" s="314"/>
      <c r="E893" s="315">
        <v>3.7800000000000003E-4</v>
      </c>
      <c r="F893" s="316">
        <v>9.35</v>
      </c>
      <c r="G893" s="317" t="s">
        <v>4767</v>
      </c>
    </row>
    <row r="894" spans="1:7" ht="15" customHeight="1">
      <c r="A894" s="311" t="s">
        <v>5370</v>
      </c>
      <c r="B894" s="328" t="s">
        <v>5371</v>
      </c>
      <c r="C894" s="313">
        <v>5.8900000000000001E-4</v>
      </c>
      <c r="D894" s="314"/>
      <c r="E894" s="315">
        <v>5.3399999999999997E-4</v>
      </c>
      <c r="F894" s="316">
        <v>100</v>
      </c>
      <c r="G894" s="317"/>
    </row>
    <row r="895" spans="1:7" ht="15" customHeight="1">
      <c r="A895" s="311" t="s">
        <v>5372</v>
      </c>
      <c r="B895" s="328" t="s">
        <v>5373</v>
      </c>
      <c r="C895" s="313">
        <v>1.0900000000000001E-4</v>
      </c>
      <c r="D895" s="314"/>
      <c r="E895" s="315">
        <v>2.81E-4</v>
      </c>
      <c r="F895" s="316">
        <v>100</v>
      </c>
      <c r="G895" s="317"/>
    </row>
    <row r="896" spans="1:7" ht="15" customHeight="1">
      <c r="A896" s="2400" t="s">
        <v>5374</v>
      </c>
      <c r="B896" s="2403" t="s">
        <v>5375</v>
      </c>
      <c r="C896" s="2406">
        <v>2.05E-4</v>
      </c>
      <c r="D896" s="481" t="s">
        <v>4638</v>
      </c>
      <c r="E896" s="439">
        <v>0</v>
      </c>
      <c r="F896" s="2418">
        <v>94.96</v>
      </c>
      <c r="G896" s="2444" t="s">
        <v>4767</v>
      </c>
    </row>
    <row r="897" spans="1:7" ht="15" customHeight="1">
      <c r="A897" s="2400"/>
      <c r="B897" s="2403"/>
      <c r="C897" s="2406"/>
      <c r="D897" s="482" t="s">
        <v>4634</v>
      </c>
      <c r="E897" s="339">
        <v>4.7399999999999997E-4</v>
      </c>
      <c r="F897" s="2418"/>
      <c r="G897" s="2444"/>
    </row>
    <row r="898" spans="1:7" ht="15" customHeight="1">
      <c r="A898" s="2400"/>
      <c r="B898" s="2403"/>
      <c r="C898" s="2406"/>
      <c r="D898" s="426" t="s">
        <v>4635</v>
      </c>
      <c r="E898" s="425">
        <v>4.95E-4</v>
      </c>
      <c r="F898" s="2418"/>
      <c r="G898" s="2444"/>
    </row>
    <row r="899" spans="1:7" ht="15" customHeight="1">
      <c r="A899" s="311" t="s">
        <v>5376</v>
      </c>
      <c r="B899" s="328" t="s">
        <v>5377</v>
      </c>
      <c r="C899" s="313">
        <v>2.7300000000000002E-4</v>
      </c>
      <c r="D899" s="314"/>
      <c r="E899" s="315">
        <v>2.33E-4</v>
      </c>
      <c r="F899" s="316">
        <v>100</v>
      </c>
      <c r="G899" s="317"/>
    </row>
    <row r="900" spans="1:7" ht="15" customHeight="1">
      <c r="A900" s="311" t="s">
        <v>5378</v>
      </c>
      <c r="B900" s="328" t="s">
        <v>5379</v>
      </c>
      <c r="C900" s="313">
        <v>2.2499999999999999E-4</v>
      </c>
      <c r="D900" s="314"/>
      <c r="E900" s="315">
        <v>1.6899999999999999E-4</v>
      </c>
      <c r="F900" s="316">
        <v>100</v>
      </c>
      <c r="G900" s="317"/>
    </row>
    <row r="901" spans="1:7" ht="15" customHeight="1">
      <c r="A901" s="2400" t="s">
        <v>5380</v>
      </c>
      <c r="B901" s="2403" t="s">
        <v>5381</v>
      </c>
      <c r="C901" s="2406">
        <v>2.1000000000000001E-4</v>
      </c>
      <c r="D901" s="481" t="s">
        <v>4638</v>
      </c>
      <c r="E901" s="439">
        <v>0</v>
      </c>
      <c r="F901" s="2418">
        <v>100</v>
      </c>
      <c r="G901" s="2444"/>
    </row>
    <row r="902" spans="1:7" ht="15" customHeight="1">
      <c r="A902" s="2400"/>
      <c r="B902" s="2403"/>
      <c r="C902" s="2406"/>
      <c r="D902" s="482" t="s">
        <v>4634</v>
      </c>
      <c r="E902" s="339">
        <v>4.0000000000000002E-4</v>
      </c>
      <c r="F902" s="2418"/>
      <c r="G902" s="2444"/>
    </row>
    <row r="903" spans="1:7" ht="15" customHeight="1">
      <c r="A903" s="2423"/>
      <c r="B903" s="2424"/>
      <c r="C903" s="2425"/>
      <c r="D903" s="426" t="s">
        <v>4635</v>
      </c>
      <c r="E903" s="425">
        <v>5.3399999999999997E-4</v>
      </c>
      <c r="F903" s="2418"/>
      <c r="G903" s="2444"/>
    </row>
    <row r="904" spans="1:7" ht="15" customHeight="1">
      <c r="A904" s="423" t="s">
        <v>5382</v>
      </c>
      <c r="B904" s="424" t="s">
        <v>5383</v>
      </c>
      <c r="C904" s="425">
        <v>4.5100000000000001E-4</v>
      </c>
      <c r="D904" s="314"/>
      <c r="E904" s="315">
        <v>4.35E-4</v>
      </c>
      <c r="F904" s="316">
        <v>100</v>
      </c>
      <c r="G904" s="317"/>
    </row>
    <row r="905" spans="1:7" ht="15" customHeight="1">
      <c r="A905" s="2400" t="s">
        <v>5384</v>
      </c>
      <c r="B905" s="2403" t="s">
        <v>5385</v>
      </c>
      <c r="C905" s="2406">
        <v>4.28E-4</v>
      </c>
      <c r="D905" s="326" t="s">
        <v>4638</v>
      </c>
      <c r="E905" s="320">
        <v>0</v>
      </c>
      <c r="F905" s="2418">
        <v>99.2</v>
      </c>
      <c r="G905" s="2444" t="s">
        <v>4639</v>
      </c>
    </row>
    <row r="906" spans="1:7" ht="15" customHeight="1">
      <c r="A906" s="2400"/>
      <c r="B906" s="2403"/>
      <c r="C906" s="2406"/>
      <c r="D906" s="321" t="s">
        <v>4634</v>
      </c>
      <c r="E906" s="322">
        <v>3.6299999999999999E-4</v>
      </c>
      <c r="F906" s="2418"/>
      <c r="G906" s="2444"/>
    </row>
    <row r="907" spans="1:7" ht="15" customHeight="1">
      <c r="A907" s="2400"/>
      <c r="B907" s="2403"/>
      <c r="C907" s="2406"/>
      <c r="D907" s="324" t="s">
        <v>4635</v>
      </c>
      <c r="E907" s="325">
        <v>3.19E-4</v>
      </c>
      <c r="F907" s="2418"/>
      <c r="G907" s="2444"/>
    </row>
    <row r="908" spans="1:7" ht="15" customHeight="1">
      <c r="A908" s="2400" t="s">
        <v>5386</v>
      </c>
      <c r="B908" s="2416" t="s">
        <v>5387</v>
      </c>
      <c r="C908" s="2406">
        <v>4.4799999999999999E-4</v>
      </c>
      <c r="D908" s="326" t="s">
        <v>4638</v>
      </c>
      <c r="E908" s="320">
        <v>0</v>
      </c>
      <c r="F908" s="2418">
        <v>1.85</v>
      </c>
      <c r="G908" s="2444" t="s">
        <v>4639</v>
      </c>
    </row>
    <row r="909" spans="1:7" ht="15" customHeight="1">
      <c r="A909" s="2400"/>
      <c r="B909" s="2416"/>
      <c r="C909" s="2406"/>
      <c r="D909" s="321" t="s">
        <v>4647</v>
      </c>
      <c r="E909" s="322">
        <v>3.5E-4</v>
      </c>
      <c r="F909" s="2418"/>
      <c r="G909" s="2444"/>
    </row>
    <row r="910" spans="1:7" ht="15" customHeight="1">
      <c r="A910" s="2400"/>
      <c r="B910" s="2416"/>
      <c r="C910" s="2406"/>
      <c r="D910" s="356" t="s">
        <v>4710</v>
      </c>
      <c r="E910" s="322">
        <v>5.1199999999999998E-4</v>
      </c>
      <c r="F910" s="2418"/>
      <c r="G910" s="2444"/>
    </row>
    <row r="911" spans="1:7" ht="15" customHeight="1">
      <c r="A911" s="2400"/>
      <c r="B911" s="2416"/>
      <c r="C911" s="2406"/>
      <c r="D911" s="324" t="s">
        <v>4635</v>
      </c>
      <c r="E911" s="325">
        <v>4.2400000000000001E-4</v>
      </c>
      <c r="F911" s="2418"/>
      <c r="G911" s="2444"/>
    </row>
    <row r="912" spans="1:7" ht="15" customHeight="1">
      <c r="A912" s="311" t="s">
        <v>5388</v>
      </c>
      <c r="B912" s="328" t="s">
        <v>5389</v>
      </c>
      <c r="C912" s="313">
        <v>3.0299999999999999E-4</v>
      </c>
      <c r="D912" s="314"/>
      <c r="E912" s="315">
        <v>3.28E-4</v>
      </c>
      <c r="F912" s="316">
        <v>100</v>
      </c>
      <c r="G912" s="317"/>
    </row>
    <row r="913" spans="1:7" ht="15" customHeight="1">
      <c r="A913" s="311" t="s">
        <v>5390</v>
      </c>
      <c r="B913" s="328" t="s">
        <v>5391</v>
      </c>
      <c r="C913" s="313">
        <v>4.4700000000000002E-4</v>
      </c>
      <c r="D913" s="314"/>
      <c r="E913" s="315">
        <v>3.9100000000000002E-4</v>
      </c>
      <c r="F913" s="316">
        <v>100</v>
      </c>
      <c r="G913" s="317"/>
    </row>
    <row r="914" spans="1:7" ht="15" customHeight="1">
      <c r="A914" s="311" t="s">
        <v>5392</v>
      </c>
      <c r="B914" s="328" t="s">
        <v>5393</v>
      </c>
      <c r="C914" s="313">
        <v>5.3799999999999996E-4</v>
      </c>
      <c r="D914" s="314"/>
      <c r="E914" s="315">
        <v>5.1099999999999995E-4</v>
      </c>
      <c r="F914" s="316">
        <v>100</v>
      </c>
      <c r="G914" s="317"/>
    </row>
    <row r="915" spans="1:7" ht="15" customHeight="1">
      <c r="A915" s="2400" t="s">
        <v>5394</v>
      </c>
      <c r="B915" s="2403" t="s">
        <v>5395</v>
      </c>
      <c r="C915" s="2406">
        <v>4.4999999999999999E-4</v>
      </c>
      <c r="D915" s="326" t="s">
        <v>4638</v>
      </c>
      <c r="E915" s="320">
        <v>0</v>
      </c>
      <c r="F915" s="2418">
        <v>100</v>
      </c>
      <c r="G915" s="2444"/>
    </row>
    <row r="916" spans="1:7" ht="15" customHeight="1">
      <c r="A916" s="2400"/>
      <c r="B916" s="2403"/>
      <c r="C916" s="2406"/>
      <c r="D916" s="388" t="s">
        <v>4634</v>
      </c>
      <c r="E916" s="322">
        <v>4.5600000000000003E-4</v>
      </c>
      <c r="F916" s="2418"/>
      <c r="G916" s="2444"/>
    </row>
    <row r="917" spans="1:7" ht="15" customHeight="1">
      <c r="A917" s="2400"/>
      <c r="B917" s="2403"/>
      <c r="C917" s="2406"/>
      <c r="D917" s="324" t="s">
        <v>4635</v>
      </c>
      <c r="E917" s="325">
        <v>3.0499999999999999E-4</v>
      </c>
      <c r="F917" s="2418"/>
      <c r="G917" s="2444"/>
    </row>
    <row r="918" spans="1:7" ht="15" customHeight="1">
      <c r="A918" s="311" t="s">
        <v>5396</v>
      </c>
      <c r="B918" s="328" t="s">
        <v>5397</v>
      </c>
      <c r="C918" s="313">
        <v>5.7700000000000004E-4</v>
      </c>
      <c r="D918" s="314"/>
      <c r="E918" s="315">
        <v>5.2099999999999998E-4</v>
      </c>
      <c r="F918" s="316">
        <v>100</v>
      </c>
      <c r="G918" s="317"/>
    </row>
    <row r="919" spans="1:7" ht="15" customHeight="1">
      <c r="A919" s="311" t="s">
        <v>5398</v>
      </c>
      <c r="B919" s="328" t="s">
        <v>5399</v>
      </c>
      <c r="C919" s="313">
        <v>4.5399999999999998E-4</v>
      </c>
      <c r="D919" s="314"/>
      <c r="E919" s="315">
        <v>4.57E-4</v>
      </c>
      <c r="F919" s="316">
        <v>100</v>
      </c>
      <c r="G919" s="317"/>
    </row>
    <row r="920" spans="1:7" ht="25.5" customHeight="1">
      <c r="A920" s="311" t="s">
        <v>5400</v>
      </c>
      <c r="B920" s="328" t="s">
        <v>5401</v>
      </c>
      <c r="C920" s="313">
        <v>4.64E-4</v>
      </c>
      <c r="D920" s="314"/>
      <c r="E920" s="315">
        <v>4.4700000000000002E-4</v>
      </c>
      <c r="F920" s="309">
        <v>81.25</v>
      </c>
      <c r="G920" s="317" t="s">
        <v>4639</v>
      </c>
    </row>
    <row r="921" spans="1:7" ht="15" customHeight="1">
      <c r="A921" s="311" t="s">
        <v>5402</v>
      </c>
      <c r="B921" s="328" t="s">
        <v>5403</v>
      </c>
      <c r="C921" s="313">
        <v>4.4000000000000002E-4</v>
      </c>
      <c r="D921" s="314"/>
      <c r="E921" s="483">
        <v>3.9800000000000002E-4</v>
      </c>
      <c r="F921" s="367">
        <v>100</v>
      </c>
      <c r="G921" s="484"/>
    </row>
    <row r="922" spans="1:7" ht="15" customHeight="1">
      <c r="A922" s="2400" t="s">
        <v>5404</v>
      </c>
      <c r="B922" s="2403" t="s">
        <v>5405</v>
      </c>
      <c r="C922" s="2406">
        <v>4.4099999999999999E-4</v>
      </c>
      <c r="D922" s="326" t="s">
        <v>4638</v>
      </c>
      <c r="E922" s="320">
        <v>0</v>
      </c>
      <c r="F922" s="2410">
        <v>100</v>
      </c>
      <c r="G922" s="2444"/>
    </row>
    <row r="923" spans="1:7" ht="15" customHeight="1">
      <c r="A923" s="2400"/>
      <c r="B923" s="2403"/>
      <c r="C923" s="2406"/>
      <c r="D923" s="321" t="s">
        <v>4647</v>
      </c>
      <c r="E923" s="322">
        <v>0</v>
      </c>
      <c r="F923" s="2418"/>
      <c r="G923" s="2444"/>
    </row>
    <row r="924" spans="1:7" ht="15" customHeight="1">
      <c r="A924" s="2400"/>
      <c r="B924" s="2403"/>
      <c r="C924" s="2406"/>
      <c r="D924" s="321" t="s">
        <v>4648</v>
      </c>
      <c r="E924" s="322">
        <v>0</v>
      </c>
      <c r="F924" s="2418"/>
      <c r="G924" s="2444"/>
    </row>
    <row r="925" spans="1:7" ht="15" customHeight="1">
      <c r="A925" s="2400"/>
      <c r="B925" s="2403"/>
      <c r="C925" s="2406"/>
      <c r="D925" s="321" t="s">
        <v>4649</v>
      </c>
      <c r="E925" s="322">
        <v>0</v>
      </c>
      <c r="F925" s="2418"/>
      <c r="G925" s="2444"/>
    </row>
    <row r="926" spans="1:7" ht="15" customHeight="1">
      <c r="A926" s="2400"/>
      <c r="B926" s="2403"/>
      <c r="C926" s="2406"/>
      <c r="D926" s="327" t="s">
        <v>4714</v>
      </c>
      <c r="E926" s="322">
        <v>0</v>
      </c>
      <c r="F926" s="2418"/>
      <c r="G926" s="2444"/>
    </row>
    <row r="927" spans="1:7" ht="15" customHeight="1">
      <c r="A927" s="2400"/>
      <c r="B927" s="2403"/>
      <c r="C927" s="2406"/>
      <c r="D927" s="327" t="s">
        <v>4774</v>
      </c>
      <c r="E927" s="322">
        <v>5.0900000000000001E-4</v>
      </c>
      <c r="F927" s="2418"/>
      <c r="G927" s="2444"/>
    </row>
    <row r="928" spans="1:7" ht="15" customHeight="1">
      <c r="A928" s="2400"/>
      <c r="B928" s="2403"/>
      <c r="C928" s="2406"/>
      <c r="D928" s="357" t="s">
        <v>4635</v>
      </c>
      <c r="E928" s="358">
        <v>5.0600000000000005E-4</v>
      </c>
      <c r="F928" s="2418"/>
      <c r="G928" s="2444"/>
    </row>
    <row r="929" spans="1:7" ht="15" customHeight="1">
      <c r="A929" s="2428" t="s">
        <v>5406</v>
      </c>
      <c r="B929" s="2431" t="s">
        <v>5407</v>
      </c>
      <c r="C929" s="2432">
        <v>2.3800000000000001E-4</v>
      </c>
      <c r="D929" s="485" t="s">
        <v>4681</v>
      </c>
      <c r="E929" s="397">
        <v>0</v>
      </c>
      <c r="F929" s="2409">
        <v>100</v>
      </c>
      <c r="G929" s="2460"/>
    </row>
    <row r="930" spans="1:7" ht="15" customHeight="1">
      <c r="A930" s="2419"/>
      <c r="B930" s="2404"/>
      <c r="C930" s="2407"/>
      <c r="D930" s="388" t="s">
        <v>4634</v>
      </c>
      <c r="E930" s="322">
        <v>4.15E-4</v>
      </c>
      <c r="F930" s="2410"/>
      <c r="G930" s="2461"/>
    </row>
    <row r="931" spans="1:7">
      <c r="A931" s="2430"/>
      <c r="B931" s="2424"/>
      <c r="C931" s="2425"/>
      <c r="D931" s="335" t="s">
        <v>4635</v>
      </c>
      <c r="E931" s="405">
        <v>3.8699999999999997E-4</v>
      </c>
      <c r="F931" s="2426"/>
      <c r="G931" s="2462"/>
    </row>
    <row r="932" spans="1:7" ht="15" customHeight="1">
      <c r="A932" s="423" t="s">
        <v>5408</v>
      </c>
      <c r="B932" s="424" t="s">
        <v>5409</v>
      </c>
      <c r="C932" s="425">
        <v>4.64E-4</v>
      </c>
      <c r="D932" s="426"/>
      <c r="E932" s="425">
        <v>4.08E-4</v>
      </c>
      <c r="F932" s="427">
        <v>100</v>
      </c>
      <c r="G932" s="437"/>
    </row>
    <row r="933" spans="1:7" ht="15" customHeight="1">
      <c r="A933" s="311" t="s">
        <v>5410</v>
      </c>
      <c r="B933" s="328" t="s">
        <v>5411</v>
      </c>
      <c r="C933" s="313">
        <v>4.64E-4</v>
      </c>
      <c r="D933" s="314"/>
      <c r="E933" s="315">
        <v>4.08E-4</v>
      </c>
      <c r="F933" s="316">
        <v>100</v>
      </c>
      <c r="G933" s="317"/>
    </row>
    <row r="934" spans="1:7" ht="15" customHeight="1">
      <c r="A934" s="311" t="s">
        <v>5412</v>
      </c>
      <c r="B934" s="328" t="s">
        <v>5413</v>
      </c>
      <c r="C934" s="313">
        <v>4.64E-4</v>
      </c>
      <c r="D934" s="314"/>
      <c r="E934" s="313">
        <v>4.08E-4</v>
      </c>
      <c r="F934" s="316">
        <v>100</v>
      </c>
      <c r="G934" s="317"/>
    </row>
    <row r="935" spans="1:7">
      <c r="A935" s="311" t="s">
        <v>5414</v>
      </c>
      <c r="B935" s="328" t="s">
        <v>5415</v>
      </c>
      <c r="C935" s="313">
        <v>1.8200000000000001E-4</v>
      </c>
      <c r="D935" s="314"/>
      <c r="E935" s="315">
        <v>6.3199999999999997E-4</v>
      </c>
      <c r="F935" s="316">
        <v>100</v>
      </c>
      <c r="G935" s="317"/>
    </row>
    <row r="936" spans="1:7" ht="15" customHeight="1">
      <c r="A936" s="2400" t="s">
        <v>5416</v>
      </c>
      <c r="B936" s="2403" t="s">
        <v>5417</v>
      </c>
      <c r="C936" s="2406">
        <v>4.8899999999999996E-4</v>
      </c>
      <c r="D936" s="326" t="s">
        <v>4638</v>
      </c>
      <c r="E936" s="320">
        <v>0</v>
      </c>
      <c r="F936" s="2418">
        <v>100</v>
      </c>
      <c r="G936" s="2444"/>
    </row>
    <row r="937" spans="1:7" ht="15" customHeight="1">
      <c r="A937" s="2400"/>
      <c r="B937" s="2403"/>
      <c r="C937" s="2406"/>
      <c r="D937" s="388" t="s">
        <v>4634</v>
      </c>
      <c r="E937" s="322">
        <v>4.3300000000000001E-4</v>
      </c>
      <c r="F937" s="2418"/>
      <c r="G937" s="2444"/>
    </row>
    <row r="938" spans="1:7" ht="15" customHeight="1">
      <c r="A938" s="2400"/>
      <c r="B938" s="2403"/>
      <c r="C938" s="2406"/>
      <c r="D938" s="324" t="s">
        <v>4635</v>
      </c>
      <c r="E938" s="325">
        <v>4.1100000000000002E-4</v>
      </c>
      <c r="F938" s="2418"/>
      <c r="G938" s="2444"/>
    </row>
    <row r="939" spans="1:7" ht="15" customHeight="1">
      <c r="A939" s="2400" t="s">
        <v>5418</v>
      </c>
      <c r="B939" s="2403" t="s">
        <v>5419</v>
      </c>
      <c r="C939" s="2406">
        <v>4.5199999999999998E-4</v>
      </c>
      <c r="D939" s="326" t="s">
        <v>4638</v>
      </c>
      <c r="E939" s="320">
        <v>0</v>
      </c>
      <c r="F939" s="2418">
        <v>100</v>
      </c>
      <c r="G939" s="2444"/>
    </row>
    <row r="940" spans="1:7" ht="15" customHeight="1">
      <c r="A940" s="2400"/>
      <c r="B940" s="2403"/>
      <c r="C940" s="2406"/>
      <c r="D940" s="321" t="s">
        <v>4634</v>
      </c>
      <c r="E940" s="322">
        <v>3.9300000000000001E-4</v>
      </c>
      <c r="F940" s="2418"/>
      <c r="G940" s="2444"/>
    </row>
    <row r="941" spans="1:7" ht="15" customHeight="1">
      <c r="A941" s="2423"/>
      <c r="B941" s="2424"/>
      <c r="C941" s="2425"/>
      <c r="D941" s="335" t="s">
        <v>4635</v>
      </c>
      <c r="E941" s="336">
        <v>3.9199999999999999E-4</v>
      </c>
      <c r="F941" s="2426"/>
      <c r="G941" s="2455"/>
    </row>
    <row r="942" spans="1:7" ht="15" customHeight="1">
      <c r="A942" s="423" t="s">
        <v>5420</v>
      </c>
      <c r="B942" s="424" t="s">
        <v>5421</v>
      </c>
      <c r="C942" s="425">
        <v>4.6500000000000003E-4</v>
      </c>
      <c r="D942" s="426"/>
      <c r="E942" s="425">
        <v>5.1500000000000005E-4</v>
      </c>
      <c r="F942" s="427">
        <v>100</v>
      </c>
      <c r="G942" s="437"/>
    </row>
    <row r="943" spans="1:7" ht="15" customHeight="1">
      <c r="A943" s="311" t="s">
        <v>5422</v>
      </c>
      <c r="B943" s="328" t="s">
        <v>5423</v>
      </c>
      <c r="C943" s="313">
        <v>4.5399999999999998E-4</v>
      </c>
      <c r="D943" s="314"/>
      <c r="E943" s="313">
        <v>4.57E-4</v>
      </c>
      <c r="F943" s="316">
        <v>100</v>
      </c>
      <c r="G943" s="317"/>
    </row>
    <row r="944" spans="1:7" ht="15" customHeight="1">
      <c r="A944" s="2400" t="s">
        <v>5424</v>
      </c>
      <c r="B944" s="2403" t="s">
        <v>5425</v>
      </c>
      <c r="C944" s="2406">
        <v>4.6200000000000001E-4</v>
      </c>
      <c r="D944" s="326" t="s">
        <v>4638</v>
      </c>
      <c r="E944" s="320">
        <v>0</v>
      </c>
      <c r="F944" s="2418">
        <v>100</v>
      </c>
      <c r="G944" s="2444"/>
    </row>
    <row r="945" spans="1:7" ht="15" customHeight="1">
      <c r="A945" s="2400"/>
      <c r="B945" s="2403"/>
      <c r="C945" s="2406"/>
      <c r="D945" s="321" t="s">
        <v>4634</v>
      </c>
      <c r="E945" s="322">
        <v>4.1599999999999997E-4</v>
      </c>
      <c r="F945" s="2418"/>
      <c r="G945" s="2444"/>
    </row>
    <row r="946" spans="1:7" ht="15" customHeight="1">
      <c r="A946" s="2423"/>
      <c r="B946" s="2424"/>
      <c r="C946" s="2425"/>
      <c r="D946" s="335" t="s">
        <v>4635</v>
      </c>
      <c r="E946" s="336">
        <v>4.28E-4</v>
      </c>
      <c r="F946" s="2426"/>
      <c r="G946" s="2455"/>
    </row>
    <row r="947" spans="1:7" ht="15" customHeight="1">
      <c r="A947" s="423" t="s">
        <v>5426</v>
      </c>
      <c r="B947" s="424" t="s">
        <v>5427</v>
      </c>
      <c r="C947" s="425">
        <v>4.5399999999999998E-4</v>
      </c>
      <c r="D947" s="426"/>
      <c r="E947" s="425">
        <v>4.57E-4</v>
      </c>
      <c r="F947" s="427">
        <v>100</v>
      </c>
      <c r="G947" s="437"/>
    </row>
    <row r="948" spans="1:7" ht="30" customHeight="1">
      <c r="A948" s="311" t="s">
        <v>5428</v>
      </c>
      <c r="B948" s="328" t="s">
        <v>5429</v>
      </c>
      <c r="C948" s="313">
        <v>4.6299999999999998E-4</v>
      </c>
      <c r="D948" s="314"/>
      <c r="E948" s="315">
        <v>4.6999999999999999E-4</v>
      </c>
      <c r="F948" s="316">
        <v>72.62</v>
      </c>
      <c r="G948" s="464" t="s">
        <v>4639</v>
      </c>
    </row>
    <row r="949" spans="1:7" ht="15" customHeight="1">
      <c r="A949" s="2400" t="s">
        <v>5430</v>
      </c>
      <c r="B949" s="2403" t="s">
        <v>5431</v>
      </c>
      <c r="C949" s="2406">
        <v>5.8E-5</v>
      </c>
      <c r="D949" s="326" t="s">
        <v>4638</v>
      </c>
      <c r="E949" s="320">
        <v>2.8899999999999998E-4</v>
      </c>
      <c r="F949" s="2418">
        <v>100</v>
      </c>
      <c r="G949" s="2444"/>
    </row>
    <row r="950" spans="1:7" ht="15" customHeight="1">
      <c r="A950" s="2400"/>
      <c r="B950" s="2403"/>
      <c r="C950" s="2406"/>
      <c r="D950" s="327" t="s">
        <v>4709</v>
      </c>
      <c r="E950" s="322">
        <v>0</v>
      </c>
      <c r="F950" s="2418"/>
      <c r="G950" s="2444"/>
    </row>
    <row r="951" spans="1:7" ht="15" customHeight="1">
      <c r="A951" s="2400"/>
      <c r="B951" s="2403"/>
      <c r="C951" s="2406"/>
      <c r="D951" s="321" t="s">
        <v>4662</v>
      </c>
      <c r="E951" s="322">
        <v>2.9399999999999999E-4</v>
      </c>
      <c r="F951" s="2418"/>
      <c r="G951" s="2444"/>
    </row>
    <row r="952" spans="1:7" ht="15" customHeight="1">
      <c r="A952" s="2400"/>
      <c r="B952" s="2403"/>
      <c r="C952" s="2406"/>
      <c r="D952" s="324" t="s">
        <v>4635</v>
      </c>
      <c r="E952" s="325">
        <v>2.7999999999999998E-4</v>
      </c>
      <c r="F952" s="2418"/>
      <c r="G952" s="2444"/>
    </row>
    <row r="953" spans="1:7" ht="15" customHeight="1">
      <c r="A953" s="311" t="s">
        <v>5432</v>
      </c>
      <c r="B953" s="328" t="s">
        <v>5433</v>
      </c>
      <c r="C953" s="313">
        <v>4.5399999999999998E-4</v>
      </c>
      <c r="D953" s="314"/>
      <c r="E953" s="315">
        <v>4.57E-4</v>
      </c>
      <c r="F953" s="316">
        <v>100</v>
      </c>
      <c r="G953" s="317"/>
    </row>
    <row r="954" spans="1:7" ht="15" customHeight="1">
      <c r="A954" s="2400" t="s">
        <v>5434</v>
      </c>
      <c r="B954" s="2403" t="s">
        <v>5435</v>
      </c>
      <c r="C954" s="2406">
        <v>4.4900000000000002E-4</v>
      </c>
      <c r="D954" s="326" t="s">
        <v>4638</v>
      </c>
      <c r="E954" s="320">
        <v>0</v>
      </c>
      <c r="F954" s="2418">
        <v>100</v>
      </c>
      <c r="G954" s="2444"/>
    </row>
    <row r="955" spans="1:7" ht="15" customHeight="1">
      <c r="A955" s="2400"/>
      <c r="B955" s="2403"/>
      <c r="C955" s="2406"/>
      <c r="D955" s="321" t="s">
        <v>4647</v>
      </c>
      <c r="E955" s="322">
        <v>2.7599999999999999E-4</v>
      </c>
      <c r="F955" s="2418"/>
      <c r="G955" s="2444"/>
    </row>
    <row r="956" spans="1:7" ht="15" customHeight="1">
      <c r="A956" s="2400"/>
      <c r="B956" s="2403"/>
      <c r="C956" s="2406"/>
      <c r="D956" s="321" t="s">
        <v>4662</v>
      </c>
      <c r="E956" s="322">
        <v>3.5799999999999997E-4</v>
      </c>
      <c r="F956" s="2418"/>
      <c r="G956" s="2444"/>
    </row>
    <row r="957" spans="1:7" ht="15" customHeight="1">
      <c r="A957" s="2423"/>
      <c r="B957" s="2424"/>
      <c r="C957" s="2425"/>
      <c r="D957" s="335" t="s">
        <v>4635</v>
      </c>
      <c r="E957" s="336">
        <v>4.5800000000000002E-4</v>
      </c>
      <c r="F957" s="2426"/>
      <c r="G957" s="2455"/>
    </row>
    <row r="958" spans="1:7" ht="15" customHeight="1">
      <c r="A958" s="423" t="s">
        <v>5436</v>
      </c>
      <c r="B958" s="424" t="s">
        <v>5437</v>
      </c>
      <c r="C958" s="425">
        <v>3.4999999999999997E-5</v>
      </c>
      <c r="D958" s="426"/>
      <c r="E958" s="425">
        <v>3.4999999999999997E-5</v>
      </c>
      <c r="F958" s="427">
        <v>100</v>
      </c>
      <c r="G958" s="437"/>
    </row>
    <row r="959" spans="1:7" ht="15" customHeight="1">
      <c r="A959" s="2400" t="s">
        <v>5438</v>
      </c>
      <c r="B959" s="2416" t="s">
        <v>5439</v>
      </c>
      <c r="C959" s="2406">
        <v>3.5599999999999998E-4</v>
      </c>
      <c r="D959" s="326" t="s">
        <v>4638</v>
      </c>
      <c r="E959" s="320">
        <v>0</v>
      </c>
      <c r="F959" s="2418">
        <v>94.85</v>
      </c>
      <c r="G959" s="2444" t="s">
        <v>4639</v>
      </c>
    </row>
    <row r="960" spans="1:7" ht="15" customHeight="1">
      <c r="A960" s="2400"/>
      <c r="B960" s="2416"/>
      <c r="C960" s="2406"/>
      <c r="D960" s="321" t="s">
        <v>4647</v>
      </c>
      <c r="E960" s="322">
        <v>2.99E-4</v>
      </c>
      <c r="F960" s="2418"/>
      <c r="G960" s="2444"/>
    </row>
    <row r="961" spans="1:7" ht="15" customHeight="1">
      <c r="A961" s="2400"/>
      <c r="B961" s="2416"/>
      <c r="C961" s="2406"/>
      <c r="D961" s="321" t="s">
        <v>4662</v>
      </c>
      <c r="E961" s="322">
        <v>3.9599999999999998E-4</v>
      </c>
      <c r="F961" s="2418"/>
      <c r="G961" s="2444"/>
    </row>
    <row r="962" spans="1:7" ht="15" customHeight="1">
      <c r="A962" s="2400"/>
      <c r="B962" s="2416"/>
      <c r="C962" s="2406"/>
      <c r="D962" s="324" t="s">
        <v>4635</v>
      </c>
      <c r="E962" s="325">
        <v>2.8600000000000001E-4</v>
      </c>
      <c r="F962" s="2418"/>
      <c r="G962" s="2444"/>
    </row>
    <row r="963" spans="1:7" ht="15" customHeight="1">
      <c r="A963" s="311" t="s">
        <v>5440</v>
      </c>
      <c r="B963" s="328" t="s">
        <v>5441</v>
      </c>
      <c r="C963" s="461">
        <v>2.5300000000000002E-4</v>
      </c>
      <c r="D963" s="443"/>
      <c r="E963" s="486">
        <v>3.4000000000000002E-4</v>
      </c>
      <c r="F963" s="309">
        <v>100</v>
      </c>
      <c r="G963" s="317"/>
    </row>
    <row r="964" spans="1:7" ht="15" customHeight="1">
      <c r="A964" s="2400" t="s">
        <v>5442</v>
      </c>
      <c r="B964" s="2403" t="s">
        <v>5443</v>
      </c>
      <c r="C964" s="2406">
        <v>5.5099999999999995E-4</v>
      </c>
      <c r="D964" s="326" t="s">
        <v>4638</v>
      </c>
      <c r="E964" s="366">
        <v>0</v>
      </c>
      <c r="F964" s="2456">
        <v>100</v>
      </c>
      <c r="G964" s="2443"/>
    </row>
    <row r="965" spans="1:7" ht="15" customHeight="1">
      <c r="A965" s="2400"/>
      <c r="B965" s="2403"/>
      <c r="C965" s="2406"/>
      <c r="D965" s="388" t="s">
        <v>4634</v>
      </c>
      <c r="E965" s="444">
        <v>4.8299999999999998E-4</v>
      </c>
      <c r="F965" s="2456"/>
      <c r="G965" s="2443"/>
    </row>
    <row r="966" spans="1:7" ht="15" customHeight="1">
      <c r="A966" s="2400"/>
      <c r="B966" s="2403"/>
      <c r="C966" s="2406"/>
      <c r="D966" s="324" t="s">
        <v>4635</v>
      </c>
      <c r="E966" s="368">
        <v>4.3600000000000008E-4</v>
      </c>
      <c r="F966" s="2456"/>
      <c r="G966" s="2443"/>
    </row>
    <row r="967" spans="1:7" ht="15" customHeight="1">
      <c r="A967" s="2400" t="s">
        <v>5444</v>
      </c>
      <c r="B967" s="2403" t="s">
        <v>5445</v>
      </c>
      <c r="C967" s="2406">
        <v>5.5400000000000002E-4</v>
      </c>
      <c r="D967" s="326" t="s">
        <v>4638</v>
      </c>
      <c r="E967" s="365">
        <v>0</v>
      </c>
      <c r="F967" s="2457">
        <v>100</v>
      </c>
      <c r="G967" s="2443"/>
    </row>
    <row r="968" spans="1:7" ht="15" customHeight="1">
      <c r="A968" s="2400"/>
      <c r="B968" s="2403"/>
      <c r="C968" s="2406"/>
      <c r="D968" s="388" t="s">
        <v>4634</v>
      </c>
      <c r="E968" s="444">
        <v>4.8700000000000002E-4</v>
      </c>
      <c r="F968" s="2457"/>
      <c r="G968" s="2443"/>
    </row>
    <row r="969" spans="1:7" ht="15" customHeight="1">
      <c r="A969" s="2423"/>
      <c r="B969" s="2424"/>
      <c r="C969" s="2425"/>
      <c r="D969" s="335" t="s">
        <v>4635</v>
      </c>
      <c r="E969" s="487">
        <v>4.37E-4</v>
      </c>
      <c r="F969" s="2458"/>
      <c r="G969" s="2459"/>
    </row>
    <row r="970" spans="1:7" ht="15" customHeight="1">
      <c r="A970" s="423" t="s">
        <v>5446</v>
      </c>
      <c r="B970" s="424" t="s">
        <v>5447</v>
      </c>
      <c r="C970" s="425">
        <v>4.8000000000000001E-4</v>
      </c>
      <c r="D970" s="426"/>
      <c r="E970" s="425">
        <v>5.4900000000000001E-4</v>
      </c>
      <c r="F970" s="427">
        <v>100</v>
      </c>
      <c r="G970" s="437"/>
    </row>
    <row r="971" spans="1:7" ht="15" customHeight="1">
      <c r="A971" s="311" t="s">
        <v>5448</v>
      </c>
      <c r="B971" s="328" t="s">
        <v>5449</v>
      </c>
      <c r="C971" s="313">
        <v>1.0900000000000001E-4</v>
      </c>
      <c r="D971" s="314"/>
      <c r="E971" s="315">
        <v>4.2000000000000002E-4</v>
      </c>
      <c r="F971" s="316">
        <v>100</v>
      </c>
      <c r="G971" s="317"/>
    </row>
    <row r="972" spans="1:7" ht="15" customHeight="1">
      <c r="A972" s="311" t="s">
        <v>5450</v>
      </c>
      <c r="B972" s="328" t="s">
        <v>5451</v>
      </c>
      <c r="C972" s="313">
        <v>4.1999999999999998E-5</v>
      </c>
      <c r="D972" s="314"/>
      <c r="E972" s="315">
        <v>4.9600000000000002E-4</v>
      </c>
      <c r="F972" s="316">
        <v>100</v>
      </c>
      <c r="G972" s="317"/>
    </row>
    <row r="973" spans="1:7" ht="15" customHeight="1">
      <c r="A973" s="311" t="s">
        <v>5452</v>
      </c>
      <c r="B973" s="328" t="s">
        <v>5453</v>
      </c>
      <c r="C973" s="313">
        <v>4.35E-4</v>
      </c>
      <c r="D973" s="314"/>
      <c r="E973" s="315">
        <v>4.0000000000000002E-4</v>
      </c>
      <c r="F973" s="316">
        <v>100</v>
      </c>
      <c r="G973" s="317"/>
    </row>
    <row r="974" spans="1:7" ht="15" customHeight="1">
      <c r="A974" s="311" t="s">
        <v>5454</v>
      </c>
      <c r="B974" s="328" t="s">
        <v>5455</v>
      </c>
      <c r="C974" s="313">
        <v>5.7499999999999999E-4</v>
      </c>
      <c r="D974" s="314"/>
      <c r="E974" s="315">
        <v>5.1900000000000004E-4</v>
      </c>
      <c r="F974" s="316">
        <v>100</v>
      </c>
      <c r="G974" s="317"/>
    </row>
    <row r="975" spans="1:7" ht="15" customHeight="1">
      <c r="A975" s="2400" t="s">
        <v>5456</v>
      </c>
      <c r="B975" s="2403" t="s">
        <v>5457</v>
      </c>
      <c r="C975" s="2406">
        <v>5.5400000000000002E-4</v>
      </c>
      <c r="D975" s="326" t="s">
        <v>4638</v>
      </c>
      <c r="E975" s="439">
        <v>0</v>
      </c>
      <c r="F975" s="2418">
        <v>100</v>
      </c>
      <c r="G975" s="2444"/>
    </row>
    <row r="976" spans="1:7" ht="15" customHeight="1">
      <c r="A976" s="2400"/>
      <c r="B976" s="2403"/>
      <c r="C976" s="2406"/>
      <c r="D976" s="327" t="s">
        <v>4640</v>
      </c>
      <c r="E976" s="322">
        <v>4.86E-4</v>
      </c>
      <c r="F976" s="2418"/>
      <c r="G976" s="2444"/>
    </row>
    <row r="977" spans="1:7" ht="15" customHeight="1">
      <c r="A977" s="2400"/>
      <c r="B977" s="2403"/>
      <c r="C977" s="2406"/>
      <c r="D977" s="324" t="s">
        <v>4635</v>
      </c>
      <c r="E977" s="425">
        <v>4.35E-4</v>
      </c>
      <c r="F977" s="2418"/>
      <c r="G977" s="2444"/>
    </row>
    <row r="978" spans="1:7" ht="15" customHeight="1">
      <c r="A978" s="311" t="s">
        <v>5458</v>
      </c>
      <c r="B978" s="312" t="s">
        <v>5459</v>
      </c>
      <c r="C978" s="461">
        <v>4.44E-4</v>
      </c>
      <c r="D978" s="443"/>
      <c r="E978" s="461">
        <v>4.5300000000000001E-4</v>
      </c>
      <c r="F978" s="316">
        <v>100</v>
      </c>
      <c r="G978" s="464"/>
    </row>
    <row r="979" spans="1:7" ht="30" customHeight="1">
      <c r="A979" s="311" t="s">
        <v>5460</v>
      </c>
      <c r="B979" s="328" t="s">
        <v>5461</v>
      </c>
      <c r="C979" s="313">
        <v>4.4000000000000002E-4</v>
      </c>
      <c r="D979" s="314"/>
      <c r="E979" s="313">
        <v>3.8400000000000001E-4</v>
      </c>
      <c r="F979" s="316">
        <v>1.43</v>
      </c>
      <c r="G979" s="464" t="s">
        <v>4767</v>
      </c>
    </row>
    <row r="980" spans="1:7" ht="15" customHeight="1">
      <c r="A980" s="2400" t="s">
        <v>5462</v>
      </c>
      <c r="B980" s="2416" t="s">
        <v>5463</v>
      </c>
      <c r="C980" s="2406">
        <v>3.1E-4</v>
      </c>
      <c r="D980" s="488" t="s">
        <v>4681</v>
      </c>
      <c r="E980" s="489">
        <v>0</v>
      </c>
      <c r="F980" s="2418">
        <v>100</v>
      </c>
      <c r="G980" s="2444"/>
    </row>
    <row r="981" spans="1:7" ht="15" customHeight="1">
      <c r="A981" s="2400"/>
      <c r="B981" s="2416"/>
      <c r="C981" s="2406"/>
      <c r="D981" s="355" t="s">
        <v>4709</v>
      </c>
      <c r="E981" s="338">
        <v>3.3799999999999998E-4</v>
      </c>
      <c r="F981" s="2418"/>
      <c r="G981" s="2444"/>
    </row>
    <row r="982" spans="1:7" ht="15" customHeight="1">
      <c r="A982" s="2400"/>
      <c r="B982" s="2416"/>
      <c r="C982" s="2406"/>
      <c r="D982" s="321" t="s">
        <v>4662</v>
      </c>
      <c r="E982" s="322">
        <v>3.5399999999999999E-4</v>
      </c>
      <c r="F982" s="2418"/>
      <c r="G982" s="2444"/>
    </row>
    <row r="983" spans="1:7" ht="15" customHeight="1">
      <c r="A983" s="2400"/>
      <c r="B983" s="2416"/>
      <c r="C983" s="2406"/>
      <c r="D983" s="324" t="s">
        <v>4635</v>
      </c>
      <c r="E983" s="325">
        <v>4.2000000000000002E-4</v>
      </c>
      <c r="F983" s="2418"/>
      <c r="G983" s="2444"/>
    </row>
    <row r="984" spans="1:7" ht="15" customHeight="1">
      <c r="A984" s="311" t="s">
        <v>5464</v>
      </c>
      <c r="B984" s="328" t="s">
        <v>5465</v>
      </c>
      <c r="C984" s="313">
        <v>4.5399999999999998E-4</v>
      </c>
      <c r="D984" s="395"/>
      <c r="E984" s="407">
        <v>4.57E-4</v>
      </c>
      <c r="F984" s="316">
        <v>100</v>
      </c>
      <c r="G984" s="317"/>
    </row>
    <row r="985" spans="1:7" ht="15" customHeight="1">
      <c r="A985" s="2400" t="s">
        <v>5466</v>
      </c>
      <c r="B985" s="2403" t="s">
        <v>5467</v>
      </c>
      <c r="C985" s="2406" t="s">
        <v>4627</v>
      </c>
      <c r="D985" s="347" t="s">
        <v>4681</v>
      </c>
      <c r="E985" s="320">
        <v>4.0000000000000002E-4</v>
      </c>
      <c r="F985" s="2418" t="s">
        <v>4633</v>
      </c>
      <c r="G985" s="2444"/>
    </row>
    <row r="986" spans="1:7" ht="15" customHeight="1">
      <c r="A986" s="2400"/>
      <c r="B986" s="2403"/>
      <c r="C986" s="2406"/>
      <c r="D986" s="327" t="s">
        <v>4640</v>
      </c>
      <c r="E986" s="322" t="s">
        <v>4627</v>
      </c>
      <c r="F986" s="2418"/>
      <c r="G986" s="2444"/>
    </row>
    <row r="987" spans="1:7" ht="15" customHeight="1">
      <c r="A987" s="2423"/>
      <c r="B987" s="2424"/>
      <c r="C987" s="2425"/>
      <c r="D987" s="335" t="s">
        <v>4635</v>
      </c>
      <c r="E987" s="336">
        <v>9.2999999999999997E-5</v>
      </c>
      <c r="F987" s="2426"/>
      <c r="G987" s="2455"/>
    </row>
    <row r="988" spans="1:7" ht="15" customHeight="1">
      <c r="A988" s="423" t="s">
        <v>5468</v>
      </c>
      <c r="B988" s="424" t="s">
        <v>5469</v>
      </c>
      <c r="C988" s="425" t="s">
        <v>4627</v>
      </c>
      <c r="D988" s="426"/>
      <c r="E988" s="425" t="s">
        <v>4627</v>
      </c>
      <c r="F988" s="427" t="s">
        <v>4633</v>
      </c>
      <c r="G988" s="437"/>
    </row>
    <row r="989" spans="1:7" ht="15" customHeight="1">
      <c r="A989" s="2400" t="s">
        <v>5470</v>
      </c>
      <c r="B989" s="2403" t="s">
        <v>5471</v>
      </c>
      <c r="C989" s="2406">
        <v>3.8299999999999999E-4</v>
      </c>
      <c r="D989" s="326" t="s">
        <v>4638</v>
      </c>
      <c r="E989" s="320">
        <v>0</v>
      </c>
      <c r="F989" s="2418">
        <v>23.28</v>
      </c>
      <c r="G989" s="2444" t="s">
        <v>4639</v>
      </c>
    </row>
    <row r="990" spans="1:7" ht="15" customHeight="1">
      <c r="A990" s="2400"/>
      <c r="B990" s="2403"/>
      <c r="C990" s="2406"/>
      <c r="D990" s="388" t="s">
        <v>4634</v>
      </c>
      <c r="E990" s="322">
        <v>1.9599999999999999E-4</v>
      </c>
      <c r="F990" s="2418"/>
      <c r="G990" s="2444"/>
    </row>
    <row r="991" spans="1:7" ht="15" customHeight="1">
      <c r="A991" s="2400"/>
      <c r="B991" s="2403"/>
      <c r="C991" s="2406"/>
      <c r="D991" s="324" t="s">
        <v>4635</v>
      </c>
      <c r="E991" s="325">
        <v>1.74E-4</v>
      </c>
      <c r="F991" s="2418"/>
      <c r="G991" s="2444"/>
    </row>
    <row r="992" spans="1:7" ht="15" customHeight="1">
      <c r="A992" s="311" t="s">
        <v>5472</v>
      </c>
      <c r="B992" s="328" t="s">
        <v>5473</v>
      </c>
      <c r="C992" s="313">
        <v>4.6999999999999999E-4</v>
      </c>
      <c r="D992" s="314"/>
      <c r="E992" s="315">
        <v>4.1399999999999998E-4</v>
      </c>
      <c r="F992" s="316">
        <v>100</v>
      </c>
      <c r="G992" s="317"/>
    </row>
    <row r="993" spans="1:7" ht="15" customHeight="1">
      <c r="A993" s="311" t="s">
        <v>5474</v>
      </c>
      <c r="B993" s="328" t="s">
        <v>5475</v>
      </c>
      <c r="C993" s="313">
        <v>4.1800000000000002E-4</v>
      </c>
      <c r="D993" s="314"/>
      <c r="E993" s="315">
        <v>3.6200000000000002E-4</v>
      </c>
      <c r="F993" s="316">
        <v>100</v>
      </c>
      <c r="G993" s="317"/>
    </row>
    <row r="994" spans="1:7" ht="15" customHeight="1">
      <c r="A994" s="311" t="s">
        <v>5476</v>
      </c>
      <c r="B994" s="328" t="s">
        <v>5477</v>
      </c>
      <c r="C994" s="313">
        <v>4.3899999999999999E-4</v>
      </c>
      <c r="D994" s="314"/>
      <c r="E994" s="315">
        <v>3.8299999999999999E-4</v>
      </c>
      <c r="F994" s="316">
        <v>100</v>
      </c>
      <c r="G994" s="317"/>
    </row>
    <row r="995" spans="1:7" ht="30" customHeight="1">
      <c r="A995" s="311" t="s">
        <v>5478</v>
      </c>
      <c r="B995" s="328" t="s">
        <v>5479</v>
      </c>
      <c r="C995" s="313">
        <v>3.5500000000000001E-4</v>
      </c>
      <c r="D995" s="314"/>
      <c r="E995" s="315">
        <v>3.2000000000000003E-4</v>
      </c>
      <c r="F995" s="316">
        <v>95.24</v>
      </c>
      <c r="G995" s="317" t="s">
        <v>4639</v>
      </c>
    </row>
    <row r="996" spans="1:7" ht="15" customHeight="1">
      <c r="A996" s="311" t="s">
        <v>5480</v>
      </c>
      <c r="B996" s="328" t="s">
        <v>5481</v>
      </c>
      <c r="C996" s="313" t="s">
        <v>4627</v>
      </c>
      <c r="D996" s="314"/>
      <c r="E996" s="315">
        <v>5.0100000000000003E-4</v>
      </c>
      <c r="F996" s="316" t="s">
        <v>4633</v>
      </c>
      <c r="G996" s="317"/>
    </row>
    <row r="997" spans="1:7" ht="15" customHeight="1">
      <c r="A997" s="311" t="s">
        <v>5482</v>
      </c>
      <c r="B997" s="328" t="s">
        <v>5483</v>
      </c>
      <c r="C997" s="313">
        <v>5.0500000000000002E-4</v>
      </c>
      <c r="D997" s="314"/>
      <c r="E997" s="315">
        <v>5.0500000000000002E-4</v>
      </c>
      <c r="F997" s="316">
        <v>100</v>
      </c>
      <c r="G997" s="317"/>
    </row>
    <row r="998" spans="1:7" ht="15" customHeight="1">
      <c r="A998" s="311" t="s">
        <v>5484</v>
      </c>
      <c r="B998" s="312" t="s">
        <v>5485</v>
      </c>
      <c r="C998" s="313">
        <v>4.08E-4</v>
      </c>
      <c r="D998" s="314"/>
      <c r="E998" s="315">
        <v>3.5199999999999999E-4</v>
      </c>
      <c r="F998" s="316">
        <v>100</v>
      </c>
      <c r="G998" s="317"/>
    </row>
    <row r="999" spans="1:7" ht="15" customHeight="1">
      <c r="A999" s="311" t="s">
        <v>5486</v>
      </c>
      <c r="B999" s="328" t="s">
        <v>5487</v>
      </c>
      <c r="C999" s="313">
        <v>4.5399999999999998E-4</v>
      </c>
      <c r="D999" s="314"/>
      <c r="E999" s="315">
        <v>4.57E-4</v>
      </c>
      <c r="F999" s="316">
        <v>100</v>
      </c>
      <c r="G999" s="317"/>
    </row>
    <row r="1000" spans="1:7" ht="15" customHeight="1">
      <c r="A1000" s="2400" t="s">
        <v>5488</v>
      </c>
      <c r="B1000" s="2403" t="s">
        <v>5489</v>
      </c>
      <c r="C1000" s="2406">
        <v>3.5599999999999998E-4</v>
      </c>
      <c r="D1000" s="326" t="s">
        <v>4638</v>
      </c>
      <c r="E1000" s="320">
        <v>0</v>
      </c>
      <c r="F1000" s="2418">
        <v>100</v>
      </c>
      <c r="G1000" s="2444"/>
    </row>
    <row r="1001" spans="1:7" ht="15" customHeight="1">
      <c r="A1001" s="2400"/>
      <c r="B1001" s="2403"/>
      <c r="C1001" s="2406"/>
      <c r="D1001" s="321" t="s">
        <v>4647</v>
      </c>
      <c r="E1001" s="322">
        <v>0</v>
      </c>
      <c r="F1001" s="2418"/>
      <c r="G1001" s="2444"/>
    </row>
    <row r="1002" spans="1:7" ht="15" customHeight="1">
      <c r="A1002" s="2400"/>
      <c r="B1002" s="2403"/>
      <c r="C1002" s="2406"/>
      <c r="D1002" s="356" t="s">
        <v>4710</v>
      </c>
      <c r="E1002" s="322">
        <v>0</v>
      </c>
      <c r="F1002" s="2418"/>
      <c r="G1002" s="2444"/>
    </row>
    <row r="1003" spans="1:7" ht="15" customHeight="1">
      <c r="A1003" s="2400"/>
      <c r="B1003" s="2403"/>
      <c r="C1003" s="2406"/>
      <c r="D1003" s="324" t="s">
        <v>4635</v>
      </c>
      <c r="E1003" s="325">
        <v>2.2900000000000001E-4</v>
      </c>
      <c r="F1003" s="2418"/>
      <c r="G1003" s="2444"/>
    </row>
    <row r="1004" spans="1:7" ht="15" customHeight="1">
      <c r="A1004" s="311" t="s">
        <v>5490</v>
      </c>
      <c r="B1004" s="328" t="s">
        <v>5491</v>
      </c>
      <c r="C1004" s="313">
        <v>4.7399999999999997E-4</v>
      </c>
      <c r="D1004" s="314"/>
      <c r="E1004" s="315">
        <v>5.31E-4</v>
      </c>
      <c r="F1004" s="316">
        <v>100</v>
      </c>
      <c r="G1004" s="317"/>
    </row>
    <row r="1005" spans="1:7" ht="15" customHeight="1">
      <c r="A1005" s="311" t="s">
        <v>5492</v>
      </c>
      <c r="B1005" s="328" t="s">
        <v>5493</v>
      </c>
      <c r="C1005" s="313">
        <v>7.8399999999999997E-4</v>
      </c>
      <c r="D1005" s="314"/>
      <c r="E1005" s="313">
        <v>2.6600000000000001E-4</v>
      </c>
      <c r="F1005" s="316">
        <v>100</v>
      </c>
      <c r="G1005" s="464"/>
    </row>
    <row r="1006" spans="1:7" ht="15" customHeight="1">
      <c r="A1006" s="311" t="s">
        <v>5494</v>
      </c>
      <c r="B1006" s="490" t="s">
        <v>5495</v>
      </c>
      <c r="C1006" s="313">
        <v>7.76E-4</v>
      </c>
      <c r="D1006" s="314"/>
      <c r="E1006" s="313">
        <v>7.2199999999999999E-4</v>
      </c>
      <c r="F1006" s="316">
        <v>100</v>
      </c>
      <c r="G1006" s="317"/>
    </row>
    <row r="1007" spans="1:7" ht="15" customHeight="1">
      <c r="A1007" s="2400" t="s">
        <v>5496</v>
      </c>
      <c r="B1007" s="2403" t="s">
        <v>5497</v>
      </c>
      <c r="C1007" s="2406">
        <v>1.5899999999999999E-4</v>
      </c>
      <c r="D1007" s="326" t="s">
        <v>4638</v>
      </c>
      <c r="E1007" s="320">
        <v>0</v>
      </c>
      <c r="F1007" s="2418">
        <v>100</v>
      </c>
      <c r="G1007" s="2444"/>
    </row>
    <row r="1008" spans="1:7" ht="15" customHeight="1">
      <c r="A1008" s="2400"/>
      <c r="B1008" s="2403"/>
      <c r="C1008" s="2406"/>
      <c r="D1008" s="321" t="s">
        <v>4634</v>
      </c>
      <c r="E1008" s="322">
        <v>3.0800000000000001E-4</v>
      </c>
      <c r="F1008" s="2418"/>
      <c r="G1008" s="2444"/>
    </row>
    <row r="1009" spans="1:7" ht="15" customHeight="1">
      <c r="A1009" s="2400"/>
      <c r="B1009" s="2403"/>
      <c r="C1009" s="2406"/>
      <c r="D1009" s="324" t="s">
        <v>4635</v>
      </c>
      <c r="E1009" s="325">
        <v>2.7700000000000001E-4</v>
      </c>
      <c r="F1009" s="2418"/>
      <c r="G1009" s="2444"/>
    </row>
    <row r="1010" spans="1:7" ht="15" customHeight="1">
      <c r="A1010" s="311" t="s">
        <v>5498</v>
      </c>
      <c r="B1010" s="328" t="s">
        <v>5499</v>
      </c>
      <c r="C1010" s="313">
        <v>4.4499999999999997E-4</v>
      </c>
      <c r="D1010" s="314"/>
      <c r="E1010" s="315">
        <v>4.8299999999999998E-4</v>
      </c>
      <c r="F1010" s="316">
        <v>100</v>
      </c>
      <c r="G1010" s="317"/>
    </row>
    <row r="1011" spans="1:7" ht="15" customHeight="1">
      <c r="A1011" s="2400" t="s">
        <v>5500</v>
      </c>
      <c r="B1011" s="2403" t="s">
        <v>5501</v>
      </c>
      <c r="C1011" s="2406">
        <v>3.3799999999999998E-4</v>
      </c>
      <c r="D1011" s="326" t="s">
        <v>4638</v>
      </c>
      <c r="E1011" s="320">
        <v>0</v>
      </c>
      <c r="F1011" s="2418">
        <v>100</v>
      </c>
      <c r="G1011" s="2444"/>
    </row>
    <row r="1012" spans="1:7" ht="15" customHeight="1">
      <c r="A1012" s="2400"/>
      <c r="B1012" s="2403" t="s">
        <v>6</v>
      </c>
      <c r="C1012" s="2406"/>
      <c r="D1012" s="327" t="s">
        <v>4709</v>
      </c>
      <c r="E1012" s="322">
        <v>0</v>
      </c>
      <c r="F1012" s="2418"/>
      <c r="G1012" s="2444"/>
    </row>
    <row r="1013" spans="1:7" ht="15" customHeight="1">
      <c r="A1013" s="2400"/>
      <c r="B1013" s="2403" t="s">
        <v>6</v>
      </c>
      <c r="C1013" s="2406"/>
      <c r="D1013" s="327" t="s">
        <v>4710</v>
      </c>
      <c r="E1013" s="322">
        <v>4.3600000000000003E-4</v>
      </c>
      <c r="F1013" s="2418"/>
      <c r="G1013" s="2444"/>
    </row>
    <row r="1014" spans="1:7" ht="15" customHeight="1">
      <c r="A1014" s="2400"/>
      <c r="B1014" s="2403" t="s">
        <v>6</v>
      </c>
      <c r="C1014" s="2406"/>
      <c r="D1014" s="324" t="s">
        <v>4635</v>
      </c>
      <c r="E1014" s="325">
        <v>2.6200000000000003E-4</v>
      </c>
      <c r="F1014" s="2418"/>
      <c r="G1014" s="2444"/>
    </row>
    <row r="1015" spans="1:7" ht="15" customHeight="1">
      <c r="A1015" s="311" t="s">
        <v>5502</v>
      </c>
      <c r="B1015" s="312" t="s">
        <v>5503</v>
      </c>
      <c r="C1015" s="313">
        <v>4.44E-4</v>
      </c>
      <c r="D1015" s="314"/>
      <c r="E1015" s="315">
        <v>3.8900000000000002E-4</v>
      </c>
      <c r="F1015" s="316">
        <v>100</v>
      </c>
      <c r="G1015" s="317"/>
    </row>
    <row r="1016" spans="1:7" ht="15" customHeight="1">
      <c r="A1016" s="311" t="s">
        <v>5504</v>
      </c>
      <c r="B1016" s="312" t="s">
        <v>5505</v>
      </c>
      <c r="C1016" s="313">
        <v>4.6799999999999999E-4</v>
      </c>
      <c r="D1016" s="314"/>
      <c r="E1016" s="313">
        <v>5.3300000000000005E-4</v>
      </c>
      <c r="F1016" s="316">
        <v>100</v>
      </c>
      <c r="G1016" s="317"/>
    </row>
    <row r="1017" spans="1:7" ht="15" customHeight="1">
      <c r="A1017" s="2400" t="s">
        <v>5506</v>
      </c>
      <c r="B1017" s="2416" t="s">
        <v>5507</v>
      </c>
      <c r="C1017" s="2406">
        <v>3.0899999999999998E-4</v>
      </c>
      <c r="D1017" s="326" t="s">
        <v>4638</v>
      </c>
      <c r="E1017" s="320">
        <v>0</v>
      </c>
      <c r="F1017" s="2418">
        <v>100</v>
      </c>
      <c r="G1017" s="2444"/>
    </row>
    <row r="1018" spans="1:7" ht="15" customHeight="1">
      <c r="A1018" s="2400"/>
      <c r="B1018" s="2416"/>
      <c r="C1018" s="2406"/>
      <c r="D1018" s="321" t="s">
        <v>4634</v>
      </c>
      <c r="E1018" s="385">
        <v>1.55E-4</v>
      </c>
      <c r="F1018" s="2418"/>
      <c r="G1018" s="2444"/>
    </row>
    <row r="1019" spans="1:7" ht="15" customHeight="1">
      <c r="A1019" s="2400"/>
      <c r="B1019" s="2416" t="s">
        <v>6</v>
      </c>
      <c r="C1019" s="2406"/>
      <c r="D1019" s="324" t="s">
        <v>4635</v>
      </c>
      <c r="E1019" s="325">
        <v>1.0000000000000001E-5</v>
      </c>
      <c r="F1019" s="2418"/>
      <c r="G1019" s="2444"/>
    </row>
    <row r="1020" spans="1:7" ht="15" customHeight="1">
      <c r="A1020" s="311" t="s">
        <v>5508</v>
      </c>
      <c r="B1020" s="328" t="s">
        <v>5509</v>
      </c>
      <c r="C1020" s="313">
        <v>4.46E-4</v>
      </c>
      <c r="D1020" s="314"/>
      <c r="E1020" s="315">
        <v>5.0799999999999999E-4</v>
      </c>
      <c r="F1020" s="316">
        <v>100</v>
      </c>
      <c r="G1020" s="317"/>
    </row>
    <row r="1021" spans="1:7" ht="15" customHeight="1">
      <c r="A1021" s="311" t="s">
        <v>5510</v>
      </c>
      <c r="B1021" s="328" t="s">
        <v>5511</v>
      </c>
      <c r="C1021" s="313">
        <v>4.5399999999999998E-4</v>
      </c>
      <c r="D1021" s="314"/>
      <c r="E1021" s="315">
        <v>4.57E-4</v>
      </c>
      <c r="F1021" s="316">
        <v>100</v>
      </c>
      <c r="G1021" s="317"/>
    </row>
    <row r="1022" spans="1:7" ht="15" customHeight="1">
      <c r="A1022" s="311" t="s">
        <v>5512</v>
      </c>
      <c r="B1022" s="328" t="s">
        <v>5513</v>
      </c>
      <c r="C1022" s="313">
        <v>4.3999999999999999E-5</v>
      </c>
      <c r="D1022" s="314"/>
      <c r="E1022" s="315">
        <v>0</v>
      </c>
      <c r="F1022" s="316">
        <v>100</v>
      </c>
      <c r="G1022" s="317"/>
    </row>
    <row r="1023" spans="1:7" ht="15" customHeight="1">
      <c r="A1023" s="311" t="s">
        <v>5514</v>
      </c>
      <c r="B1023" s="328" t="s">
        <v>5515</v>
      </c>
      <c r="C1023" s="313">
        <v>2.0000000000000001E-4</v>
      </c>
      <c r="D1023" s="314"/>
      <c r="E1023" s="315">
        <v>3.1300000000000002E-4</v>
      </c>
      <c r="F1023" s="316">
        <v>100</v>
      </c>
      <c r="G1023" s="317"/>
    </row>
    <row r="1024" spans="1:7" ht="15" customHeight="1">
      <c r="A1024" s="2400" t="s">
        <v>5516</v>
      </c>
      <c r="B1024" s="2403" t="s">
        <v>5517</v>
      </c>
      <c r="C1024" s="2406">
        <v>4.3600000000000003E-4</v>
      </c>
      <c r="D1024" s="326" t="s">
        <v>4638</v>
      </c>
      <c r="E1024" s="320">
        <v>0</v>
      </c>
      <c r="F1024" s="2418">
        <v>100</v>
      </c>
      <c r="G1024" s="2444"/>
    </row>
    <row r="1025" spans="1:7" ht="15" customHeight="1">
      <c r="A1025" s="2400"/>
      <c r="B1025" s="2403"/>
      <c r="C1025" s="2406"/>
      <c r="D1025" s="388" t="s">
        <v>4634</v>
      </c>
      <c r="E1025" s="322">
        <v>4.5800000000000002E-4</v>
      </c>
      <c r="F1025" s="2418"/>
      <c r="G1025" s="2444"/>
    </row>
    <row r="1026" spans="1:7" ht="15" customHeight="1">
      <c r="A1026" s="2400"/>
      <c r="B1026" s="2403"/>
      <c r="C1026" s="2406"/>
      <c r="D1026" s="324" t="s">
        <v>4635</v>
      </c>
      <c r="E1026" s="325">
        <v>5.1400000000000003E-4</v>
      </c>
      <c r="F1026" s="2418"/>
      <c r="G1026" s="2444"/>
    </row>
    <row r="1027" spans="1:7" ht="15" customHeight="1">
      <c r="A1027" s="2400" t="s">
        <v>5518</v>
      </c>
      <c r="B1027" s="2403" t="s">
        <v>5519</v>
      </c>
      <c r="C1027" s="2406">
        <v>3.5E-4</v>
      </c>
      <c r="D1027" s="326" t="s">
        <v>4638</v>
      </c>
      <c r="E1027" s="320">
        <v>0</v>
      </c>
      <c r="F1027" s="2418">
        <v>100</v>
      </c>
      <c r="G1027" s="2444"/>
    </row>
    <row r="1028" spans="1:7" ht="15" customHeight="1">
      <c r="A1028" s="2400"/>
      <c r="B1028" s="2403"/>
      <c r="C1028" s="2406"/>
      <c r="D1028" s="321" t="s">
        <v>4647</v>
      </c>
      <c r="E1028" s="322">
        <v>0</v>
      </c>
      <c r="F1028" s="2418"/>
      <c r="G1028" s="2444"/>
    </row>
    <row r="1029" spans="1:7" ht="15" customHeight="1">
      <c r="A1029" s="2400"/>
      <c r="B1029" s="2403"/>
      <c r="C1029" s="2406"/>
      <c r="D1029" s="356" t="s">
        <v>4710</v>
      </c>
      <c r="E1029" s="322">
        <v>4.4499999999999997E-4</v>
      </c>
      <c r="F1029" s="2418"/>
      <c r="G1029" s="2444"/>
    </row>
    <row r="1030" spans="1:7" ht="15" customHeight="1">
      <c r="A1030" s="2400"/>
      <c r="B1030" s="2403"/>
      <c r="C1030" s="2406"/>
      <c r="D1030" s="324" t="s">
        <v>4635</v>
      </c>
      <c r="E1030" s="325">
        <v>3.3199999999999999E-4</v>
      </c>
      <c r="F1030" s="2418"/>
      <c r="G1030" s="2444"/>
    </row>
    <row r="1031" spans="1:7" ht="15" customHeight="1">
      <c r="A1031" s="311" t="s">
        <v>5520</v>
      </c>
      <c r="B1031" s="328" t="s">
        <v>5521</v>
      </c>
      <c r="C1031" s="313">
        <v>4.1800000000000002E-4</v>
      </c>
      <c r="D1031" s="314"/>
      <c r="E1031" s="315">
        <v>3.6200000000000002E-4</v>
      </c>
      <c r="F1031" s="316">
        <v>100</v>
      </c>
      <c r="G1031" s="317"/>
    </row>
    <row r="1032" spans="1:7" ht="15" customHeight="1">
      <c r="A1032" s="311" t="s">
        <v>5522</v>
      </c>
      <c r="B1032" s="328" t="s">
        <v>5523</v>
      </c>
      <c r="C1032" s="313">
        <v>4.6299999999999998E-4</v>
      </c>
      <c r="D1032" s="314"/>
      <c r="E1032" s="315">
        <v>5.2700000000000002E-4</v>
      </c>
      <c r="F1032" s="316">
        <v>100</v>
      </c>
      <c r="G1032" s="317"/>
    </row>
    <row r="1033" spans="1:7" ht="15" customHeight="1">
      <c r="A1033" s="311" t="s">
        <v>5524</v>
      </c>
      <c r="B1033" s="328" t="s">
        <v>5525</v>
      </c>
      <c r="C1033" s="313">
        <v>4.55E-4</v>
      </c>
      <c r="D1033" s="314"/>
      <c r="E1033" s="315">
        <v>3.9899999999999999E-4</v>
      </c>
      <c r="F1033" s="316">
        <v>100</v>
      </c>
      <c r="G1033" s="464"/>
    </row>
    <row r="1034" spans="1:7" ht="15" customHeight="1">
      <c r="A1034" s="2400" t="s">
        <v>5526</v>
      </c>
      <c r="B1034" s="2403" t="s">
        <v>5527</v>
      </c>
      <c r="C1034" s="2406" t="s">
        <v>4627</v>
      </c>
      <c r="D1034" s="326" t="s">
        <v>4638</v>
      </c>
      <c r="E1034" s="407">
        <v>0</v>
      </c>
      <c r="F1034" s="2453" t="s">
        <v>4633</v>
      </c>
      <c r="G1034" s="2412"/>
    </row>
    <row r="1035" spans="1:7" ht="15" customHeight="1">
      <c r="A1035" s="2400"/>
      <c r="B1035" s="2403"/>
      <c r="C1035" s="2406"/>
      <c r="D1035" s="388" t="s">
        <v>4634</v>
      </c>
      <c r="E1035" s="322">
        <v>4.75E-4</v>
      </c>
      <c r="F1035" s="2453"/>
      <c r="G1035" s="2412"/>
    </row>
    <row r="1036" spans="1:7" ht="16.5" customHeight="1">
      <c r="A1036" s="2400"/>
      <c r="B1036" s="2403"/>
      <c r="C1036" s="2406"/>
      <c r="D1036" s="434" t="s">
        <v>4635</v>
      </c>
      <c r="E1036" s="450">
        <v>6.2200000000000005E-4</v>
      </c>
      <c r="F1036" s="2453"/>
      <c r="G1036" s="2412"/>
    </row>
    <row r="1037" spans="1:7" ht="15" customHeight="1">
      <c r="A1037" s="311" t="s">
        <v>5528</v>
      </c>
      <c r="B1037" s="328" t="s">
        <v>5529</v>
      </c>
      <c r="C1037" s="313">
        <v>4.9399999999999997E-4</v>
      </c>
      <c r="D1037" s="314"/>
      <c r="E1037" s="425">
        <v>4.3800000000000002E-4</v>
      </c>
      <c r="F1037" s="316">
        <v>100</v>
      </c>
      <c r="G1037" s="464"/>
    </row>
    <row r="1038" spans="1:7" ht="15" customHeight="1">
      <c r="A1038" s="311" t="s">
        <v>5530</v>
      </c>
      <c r="B1038" s="328" t="s">
        <v>5531</v>
      </c>
      <c r="C1038" s="461">
        <v>4.75E-4</v>
      </c>
      <c r="D1038" s="443"/>
      <c r="E1038" s="486">
        <v>5.4000000000000001E-4</v>
      </c>
      <c r="F1038" s="316">
        <v>100</v>
      </c>
      <c r="G1038" s="317"/>
    </row>
    <row r="1039" spans="1:7" ht="15" customHeight="1">
      <c r="A1039" s="311" t="s">
        <v>5532</v>
      </c>
      <c r="B1039" s="328" t="s">
        <v>5533</v>
      </c>
      <c r="C1039" s="461">
        <v>4.3600000000000003E-4</v>
      </c>
      <c r="D1039" s="443"/>
      <c r="E1039" s="486">
        <v>3.8000000000000002E-4</v>
      </c>
      <c r="F1039" s="316">
        <v>100</v>
      </c>
      <c r="G1039" s="317"/>
    </row>
    <row r="1040" spans="1:7" ht="15" customHeight="1">
      <c r="A1040" s="311" t="s">
        <v>5534</v>
      </c>
      <c r="B1040" s="328" t="s">
        <v>5535</v>
      </c>
      <c r="C1040" s="313">
        <v>4.3399999999999998E-4</v>
      </c>
      <c r="D1040" s="314"/>
      <c r="E1040" s="315">
        <v>3.7800000000000003E-4</v>
      </c>
      <c r="F1040" s="316">
        <v>100</v>
      </c>
      <c r="G1040" s="317"/>
    </row>
    <row r="1041" spans="1:7">
      <c r="A1041" s="311" t="s">
        <v>5536</v>
      </c>
      <c r="B1041" s="328" t="s">
        <v>5537</v>
      </c>
      <c r="C1041" s="313">
        <v>4.4200000000000001E-4</v>
      </c>
      <c r="D1041" s="314"/>
      <c r="E1041" s="315">
        <v>4.8299999999999998E-4</v>
      </c>
      <c r="F1041" s="316">
        <v>100</v>
      </c>
      <c r="G1041" s="317"/>
    </row>
    <row r="1042" spans="1:7" ht="15" customHeight="1">
      <c r="A1042" s="311" t="s">
        <v>5538</v>
      </c>
      <c r="B1042" s="328" t="s">
        <v>5539</v>
      </c>
      <c r="C1042" s="492">
        <v>4.8200000000000001E-4</v>
      </c>
      <c r="D1042" s="314"/>
      <c r="E1042" s="315">
        <v>4.26E-4</v>
      </c>
      <c r="F1042" s="316">
        <v>100</v>
      </c>
      <c r="G1042" s="464"/>
    </row>
    <row r="1043" spans="1:7" ht="15" customHeight="1">
      <c r="A1043" s="2400" t="s">
        <v>5540</v>
      </c>
      <c r="B1043" s="2403" t="s">
        <v>5541</v>
      </c>
      <c r="C1043" s="2406">
        <v>4.75E-4</v>
      </c>
      <c r="D1043" s="481" t="s">
        <v>4638</v>
      </c>
      <c r="E1043" s="489">
        <v>0</v>
      </c>
      <c r="F1043" s="2418">
        <v>100</v>
      </c>
      <c r="G1043" s="2444"/>
    </row>
    <row r="1044" spans="1:7" ht="15" customHeight="1">
      <c r="A1044" s="2400"/>
      <c r="B1044" s="2403"/>
      <c r="C1044" s="2406"/>
      <c r="D1044" s="355" t="s">
        <v>4709</v>
      </c>
      <c r="E1044" s="338">
        <v>2.8499999999999999E-4</v>
      </c>
      <c r="F1044" s="2418"/>
      <c r="G1044" s="2444"/>
    </row>
    <row r="1045" spans="1:7" ht="15" customHeight="1">
      <c r="A1045" s="2400"/>
      <c r="B1045" s="2403" t="s">
        <v>6</v>
      </c>
      <c r="C1045" s="2406"/>
      <c r="D1045" s="327" t="s">
        <v>4710</v>
      </c>
      <c r="E1045" s="322">
        <v>0</v>
      </c>
      <c r="F1045" s="2418"/>
      <c r="G1045" s="2444"/>
    </row>
    <row r="1046" spans="1:7" ht="15" customHeight="1">
      <c r="A1046" s="2423"/>
      <c r="B1046" s="2424" t="s">
        <v>6</v>
      </c>
      <c r="C1046" s="2425"/>
      <c r="D1046" s="335" t="s">
        <v>4635</v>
      </c>
      <c r="E1046" s="336">
        <v>0</v>
      </c>
      <c r="F1046" s="2426"/>
      <c r="G1046" s="2455"/>
    </row>
    <row r="1047" spans="1:7" ht="15" customHeight="1">
      <c r="A1047" s="423" t="s">
        <v>5542</v>
      </c>
      <c r="B1047" s="424" t="s">
        <v>5543</v>
      </c>
      <c r="C1047" s="425">
        <v>4.8899999999999996E-4</v>
      </c>
      <c r="D1047" s="426"/>
      <c r="E1047" s="425">
        <v>4.3300000000000001E-4</v>
      </c>
      <c r="F1047" s="427">
        <v>100</v>
      </c>
      <c r="G1047" s="437"/>
    </row>
    <row r="1048" spans="1:7" ht="15" customHeight="1">
      <c r="A1048" s="311" t="s">
        <v>5544</v>
      </c>
      <c r="B1048" s="328" t="s">
        <v>5545</v>
      </c>
      <c r="C1048" s="313">
        <v>4.4000000000000002E-4</v>
      </c>
      <c r="D1048" s="314"/>
      <c r="E1048" s="315">
        <v>4.0900000000000002E-4</v>
      </c>
      <c r="F1048" s="316">
        <v>100</v>
      </c>
      <c r="G1048" s="317"/>
    </row>
    <row r="1049" spans="1:7" ht="15" customHeight="1">
      <c r="A1049" s="2400" t="s">
        <v>5546</v>
      </c>
      <c r="B1049" s="2403" t="s">
        <v>5547</v>
      </c>
      <c r="C1049" s="2406">
        <v>4.6299999999999998E-4</v>
      </c>
      <c r="D1049" s="326" t="s">
        <v>4638</v>
      </c>
      <c r="E1049" s="320">
        <v>0</v>
      </c>
      <c r="F1049" s="2418">
        <v>88.91</v>
      </c>
      <c r="G1049" s="2444" t="s">
        <v>4639</v>
      </c>
    </row>
    <row r="1050" spans="1:7" ht="15" customHeight="1">
      <c r="A1050" s="2400"/>
      <c r="B1050" s="2403"/>
      <c r="C1050" s="2406"/>
      <c r="D1050" s="321" t="s">
        <v>4647</v>
      </c>
      <c r="E1050" s="322">
        <v>0</v>
      </c>
      <c r="F1050" s="2418"/>
      <c r="G1050" s="2444"/>
    </row>
    <row r="1051" spans="1:7" ht="15" customHeight="1">
      <c r="A1051" s="2400"/>
      <c r="B1051" s="2403"/>
      <c r="C1051" s="2406"/>
      <c r="D1051" s="327" t="s">
        <v>4710</v>
      </c>
      <c r="E1051" s="322">
        <v>4.4700000000000002E-4</v>
      </c>
      <c r="F1051" s="2418"/>
      <c r="G1051" s="2444"/>
    </row>
    <row r="1052" spans="1:7" ht="15" customHeight="1">
      <c r="A1052" s="2400"/>
      <c r="B1052" s="2403"/>
      <c r="C1052" s="2406"/>
      <c r="D1052" s="324" t="s">
        <v>4635</v>
      </c>
      <c r="E1052" s="325">
        <v>3.3799999999999998E-4</v>
      </c>
      <c r="F1052" s="2418"/>
      <c r="G1052" s="2444"/>
    </row>
    <row r="1053" spans="1:7" ht="15" customHeight="1">
      <c r="A1053" s="311" t="s">
        <v>5548</v>
      </c>
      <c r="B1053" s="328" t="s">
        <v>5549</v>
      </c>
      <c r="C1053" s="313">
        <v>4.66E-4</v>
      </c>
      <c r="D1053" s="314"/>
      <c r="E1053" s="315">
        <v>5.3200000000000003E-4</v>
      </c>
      <c r="F1053" s="316">
        <v>100</v>
      </c>
      <c r="G1053" s="464"/>
    </row>
    <row r="1054" spans="1:7" ht="15" customHeight="1">
      <c r="A1054" s="311" t="s">
        <v>5550</v>
      </c>
      <c r="B1054" s="328" t="s">
        <v>5551</v>
      </c>
      <c r="C1054" s="313">
        <v>4.6999999999999999E-4</v>
      </c>
      <c r="D1054" s="314"/>
      <c r="E1054" s="315">
        <v>3.8999999999999999E-4</v>
      </c>
      <c r="F1054" s="316">
        <v>100</v>
      </c>
      <c r="G1054" s="317"/>
    </row>
    <row r="1055" spans="1:7" ht="15" customHeight="1">
      <c r="A1055" s="2400" t="s">
        <v>5552</v>
      </c>
      <c r="B1055" s="2403" t="s">
        <v>5553</v>
      </c>
      <c r="C1055" s="2406">
        <v>4.5300000000000001E-4</v>
      </c>
      <c r="D1055" s="481" t="s">
        <v>4638</v>
      </c>
      <c r="E1055" s="439">
        <v>0</v>
      </c>
      <c r="F1055" s="2418">
        <v>100</v>
      </c>
      <c r="G1055" s="2444"/>
    </row>
    <row r="1056" spans="1:7" ht="15" customHeight="1">
      <c r="A1056" s="2400"/>
      <c r="B1056" s="2403"/>
      <c r="C1056" s="2406"/>
      <c r="D1056" s="388" t="s">
        <v>4634</v>
      </c>
      <c r="E1056" s="322">
        <v>4.5600000000000003E-4</v>
      </c>
      <c r="F1056" s="2418"/>
      <c r="G1056" s="2444"/>
    </row>
    <row r="1057" spans="1:7" ht="15" customHeight="1">
      <c r="A1057" s="2400"/>
      <c r="B1057" s="2403"/>
      <c r="C1057" s="2406"/>
      <c r="D1057" s="324" t="s">
        <v>4635</v>
      </c>
      <c r="E1057" s="425">
        <v>3.0800000000000001E-4</v>
      </c>
      <c r="F1057" s="2418"/>
      <c r="G1057" s="2444"/>
    </row>
    <row r="1058" spans="1:7" ht="15" customHeight="1">
      <c r="A1058" s="311" t="s">
        <v>5554</v>
      </c>
      <c r="B1058" s="328" t="s">
        <v>5555</v>
      </c>
      <c r="C1058" s="313">
        <v>4.4000000000000002E-4</v>
      </c>
      <c r="D1058" s="314"/>
      <c r="E1058" s="315">
        <v>4.8200000000000001E-4</v>
      </c>
      <c r="F1058" s="316">
        <v>100</v>
      </c>
      <c r="G1058" s="317"/>
    </row>
    <row r="1059" spans="1:7" ht="15" customHeight="1">
      <c r="A1059" s="311" t="s">
        <v>5556</v>
      </c>
      <c r="B1059" s="312" t="s">
        <v>5557</v>
      </c>
      <c r="C1059" s="313">
        <v>4.8799999999999999E-4</v>
      </c>
      <c r="D1059" s="395"/>
      <c r="E1059" s="315">
        <v>4.3300000000000001E-4</v>
      </c>
      <c r="F1059" s="316">
        <v>100</v>
      </c>
      <c r="G1059" s="317"/>
    </row>
    <row r="1060" spans="1:7" ht="15" customHeight="1">
      <c r="A1060" s="2400" t="s">
        <v>5558</v>
      </c>
      <c r="B1060" s="2450" t="s">
        <v>5559</v>
      </c>
      <c r="C1060" s="2451">
        <v>5.5999999999999999E-5</v>
      </c>
      <c r="D1060" s="493" t="s">
        <v>4638</v>
      </c>
      <c r="E1060" s="460">
        <v>0</v>
      </c>
      <c r="F1060" s="2418">
        <v>100</v>
      </c>
      <c r="G1060" s="2444"/>
    </row>
    <row r="1061" spans="1:7" ht="15" customHeight="1">
      <c r="A1061" s="2400"/>
      <c r="B1061" s="2403"/>
      <c r="C1061" s="2451"/>
      <c r="D1061" s="379" t="s">
        <v>4634</v>
      </c>
      <c r="E1061" s="416">
        <v>4.6999999999999999E-4</v>
      </c>
      <c r="F1061" s="2418"/>
      <c r="G1061" s="2444"/>
    </row>
    <row r="1062" spans="1:7" ht="15" customHeight="1">
      <c r="A1062" s="2400"/>
      <c r="B1062" s="2403"/>
      <c r="C1062" s="2451"/>
      <c r="D1062" s="375" t="s">
        <v>4635</v>
      </c>
      <c r="E1062" s="494">
        <v>4.4799999999999999E-4</v>
      </c>
      <c r="F1062" s="2418"/>
      <c r="G1062" s="2444"/>
    </row>
    <row r="1063" spans="1:7" ht="15" customHeight="1">
      <c r="A1063" s="2400" t="s">
        <v>5560</v>
      </c>
      <c r="B1063" s="2403" t="s">
        <v>5561</v>
      </c>
      <c r="C1063" s="2454">
        <v>2.99E-4</v>
      </c>
      <c r="D1063" s="495" t="s">
        <v>4681</v>
      </c>
      <c r="E1063" s="496">
        <v>0</v>
      </c>
      <c r="F1063" s="2453">
        <v>100</v>
      </c>
      <c r="G1063" s="2444"/>
    </row>
    <row r="1064" spans="1:7" ht="15" customHeight="1">
      <c r="A1064" s="2400"/>
      <c r="B1064" s="2403"/>
      <c r="C1064" s="2454"/>
      <c r="D1064" s="472" t="s">
        <v>4640</v>
      </c>
      <c r="E1064" s="497">
        <v>4.7100000000000001E-4</v>
      </c>
      <c r="F1064" s="2453"/>
      <c r="G1064" s="2444"/>
    </row>
    <row r="1065" spans="1:7" ht="15" customHeight="1">
      <c r="A1065" s="2400"/>
      <c r="B1065" s="2403"/>
      <c r="C1065" s="2454"/>
      <c r="D1065" s="438" t="s">
        <v>4683</v>
      </c>
      <c r="E1065" s="462">
        <v>5.4100000000000003E-4</v>
      </c>
      <c r="F1065" s="2453"/>
      <c r="G1065" s="2444"/>
    </row>
    <row r="1066" spans="1:7" ht="15" customHeight="1">
      <c r="A1066" s="498" t="s">
        <v>5562</v>
      </c>
      <c r="B1066" s="499" t="s">
        <v>5563</v>
      </c>
      <c r="C1066" s="390">
        <v>2.7E-4</v>
      </c>
      <c r="D1066" s="500" t="s">
        <v>4638</v>
      </c>
      <c r="E1066" s="501">
        <v>0</v>
      </c>
      <c r="F1066" s="370">
        <v>100</v>
      </c>
      <c r="G1066" s="371"/>
    </row>
    <row r="1067" spans="1:7" ht="15" customHeight="1">
      <c r="A1067" s="423" t="s">
        <v>5564</v>
      </c>
      <c r="B1067" s="424" t="s">
        <v>5565</v>
      </c>
      <c r="C1067" s="425">
        <v>4.6299999999999998E-4</v>
      </c>
      <c r="D1067" s="426"/>
      <c r="E1067" s="425">
        <v>4.0700000000000003E-4</v>
      </c>
      <c r="F1067" s="427">
        <v>100</v>
      </c>
      <c r="G1067" s="437"/>
    </row>
    <row r="1068" spans="1:7" ht="15" customHeight="1">
      <c r="A1068" s="311" t="s">
        <v>5566</v>
      </c>
      <c r="B1068" s="328" t="s">
        <v>5567</v>
      </c>
      <c r="C1068" s="313">
        <v>4.64E-4</v>
      </c>
      <c r="D1068" s="314"/>
      <c r="E1068" s="315">
        <v>4.46E-4</v>
      </c>
      <c r="F1068" s="316">
        <v>100</v>
      </c>
      <c r="G1068" s="317"/>
    </row>
    <row r="1069" spans="1:7" ht="15" customHeight="1">
      <c r="A1069" s="311" t="s">
        <v>5568</v>
      </c>
      <c r="B1069" s="328" t="s">
        <v>5569</v>
      </c>
      <c r="C1069" s="313">
        <v>4.5399999999999998E-4</v>
      </c>
      <c r="D1069" s="314"/>
      <c r="E1069" s="315">
        <v>4.57E-4</v>
      </c>
      <c r="F1069" s="316">
        <v>100</v>
      </c>
      <c r="G1069" s="317"/>
    </row>
    <row r="1070" spans="1:7" ht="15" customHeight="1">
      <c r="A1070" s="311" t="s">
        <v>5570</v>
      </c>
      <c r="B1070" s="328" t="s">
        <v>5571</v>
      </c>
      <c r="C1070" s="313">
        <v>4.7699999999999999E-4</v>
      </c>
      <c r="D1070" s="314"/>
      <c r="E1070" s="315">
        <v>5.4299999999999997E-4</v>
      </c>
      <c r="F1070" s="316">
        <v>100</v>
      </c>
      <c r="G1070" s="464"/>
    </row>
    <row r="1071" spans="1:7" ht="15" customHeight="1">
      <c r="A1071" s="311" t="s">
        <v>5572</v>
      </c>
      <c r="B1071" s="328" t="s">
        <v>5573</v>
      </c>
      <c r="C1071" s="313">
        <v>4.5399999999999998E-4</v>
      </c>
      <c r="D1071" s="314"/>
      <c r="E1071" s="315">
        <v>4.57E-4</v>
      </c>
      <c r="F1071" s="316">
        <v>100</v>
      </c>
      <c r="G1071" s="317"/>
    </row>
    <row r="1072" spans="1:7" ht="15" customHeight="1">
      <c r="A1072" s="2400" t="s">
        <v>5574</v>
      </c>
      <c r="B1072" s="2438" t="s">
        <v>5575</v>
      </c>
      <c r="C1072" s="2406">
        <v>1.02E-4</v>
      </c>
      <c r="D1072" s="326" t="s">
        <v>4638</v>
      </c>
      <c r="E1072" s="320">
        <v>0</v>
      </c>
      <c r="F1072" s="2418">
        <v>100</v>
      </c>
      <c r="G1072" s="2444"/>
    </row>
    <row r="1073" spans="1:7" ht="15" customHeight="1">
      <c r="A1073" s="2400"/>
      <c r="B1073" s="2403"/>
      <c r="C1073" s="2406"/>
      <c r="D1073" s="321" t="s">
        <v>4647</v>
      </c>
      <c r="E1073" s="322">
        <v>2.9E-4</v>
      </c>
      <c r="F1073" s="2418"/>
      <c r="G1073" s="2444"/>
    </row>
    <row r="1074" spans="1:7" ht="15" customHeight="1">
      <c r="A1074" s="2400"/>
      <c r="B1074" s="2403"/>
      <c r="C1074" s="2406"/>
      <c r="D1074" s="327" t="s">
        <v>4695</v>
      </c>
      <c r="E1074" s="322">
        <v>2.7599999999999999E-4</v>
      </c>
      <c r="F1074" s="2418"/>
      <c r="G1074" s="2444"/>
    </row>
    <row r="1075" spans="1:7" ht="15" customHeight="1">
      <c r="A1075" s="2400"/>
      <c r="B1075" s="2403"/>
      <c r="C1075" s="2406"/>
      <c r="D1075" s="327" t="s">
        <v>4696</v>
      </c>
      <c r="E1075" s="322">
        <v>2.8699999999999998E-4</v>
      </c>
      <c r="F1075" s="2418"/>
      <c r="G1075" s="2444"/>
    </row>
    <row r="1076" spans="1:7" ht="15" customHeight="1">
      <c r="A1076" s="2400"/>
      <c r="B1076" s="2403"/>
      <c r="C1076" s="2406"/>
      <c r="D1076" s="324" t="s">
        <v>4635</v>
      </c>
      <c r="E1076" s="325">
        <v>2.7999999999999998E-4</v>
      </c>
      <c r="F1076" s="2418"/>
      <c r="G1076" s="2444"/>
    </row>
    <row r="1077" spans="1:7" ht="15" customHeight="1">
      <c r="A1077" s="311" t="s">
        <v>5576</v>
      </c>
      <c r="B1077" s="328" t="s">
        <v>5577</v>
      </c>
      <c r="C1077" s="313">
        <v>2.23E-4</v>
      </c>
      <c r="D1077" s="314"/>
      <c r="E1077" s="315">
        <v>5.0699999999999996E-4</v>
      </c>
      <c r="F1077" s="316">
        <v>100</v>
      </c>
      <c r="G1077" s="317"/>
    </row>
    <row r="1078" spans="1:7" ht="15" customHeight="1">
      <c r="A1078" s="311" t="s">
        <v>5578</v>
      </c>
      <c r="B1078" s="328" t="s">
        <v>5579</v>
      </c>
      <c r="C1078" s="313">
        <v>2.1800000000000001E-4</v>
      </c>
      <c r="D1078" s="314"/>
      <c r="E1078" s="313">
        <v>4.4999999999999999E-4</v>
      </c>
      <c r="F1078" s="316">
        <v>100</v>
      </c>
      <c r="G1078" s="464"/>
    </row>
    <row r="1079" spans="1:7" ht="15" customHeight="1">
      <c r="A1079" s="311" t="s">
        <v>5580</v>
      </c>
      <c r="B1079" s="328" t="s">
        <v>5581</v>
      </c>
      <c r="C1079" s="313" t="s">
        <v>4627</v>
      </c>
      <c r="D1079" s="314"/>
      <c r="E1079" s="315">
        <v>4.35E-4</v>
      </c>
      <c r="F1079" s="316" t="s">
        <v>4633</v>
      </c>
      <c r="G1079" s="464"/>
    </row>
    <row r="1080" spans="1:7" ht="15" customHeight="1">
      <c r="A1080" s="311" t="s">
        <v>5582</v>
      </c>
      <c r="B1080" s="328" t="s">
        <v>5583</v>
      </c>
      <c r="C1080" s="313">
        <v>3.7300000000000001E-4</v>
      </c>
      <c r="D1080" s="314"/>
      <c r="E1080" s="313">
        <v>3.4000000000000002E-4</v>
      </c>
      <c r="F1080" s="316">
        <v>100</v>
      </c>
      <c r="G1080" s="317"/>
    </row>
    <row r="1081" spans="1:7" ht="15" customHeight="1">
      <c r="A1081" s="2400" t="s">
        <v>5584</v>
      </c>
      <c r="B1081" s="2403" t="s">
        <v>5585</v>
      </c>
      <c r="C1081" s="2406">
        <v>4.7100000000000001E-4</v>
      </c>
      <c r="D1081" s="326" t="s">
        <v>4638</v>
      </c>
      <c r="E1081" s="439">
        <v>8.2000000000000001E-5</v>
      </c>
      <c r="F1081" s="2418">
        <v>95.08</v>
      </c>
      <c r="G1081" s="2444" t="s">
        <v>4639</v>
      </c>
    </row>
    <row r="1082" spans="1:7" ht="15" customHeight="1">
      <c r="A1082" s="2400"/>
      <c r="B1082" s="2403"/>
      <c r="C1082" s="2406"/>
      <c r="D1082" s="388" t="s">
        <v>4634</v>
      </c>
      <c r="E1082" s="385">
        <v>5.5099999999999995E-4</v>
      </c>
      <c r="F1082" s="2418"/>
      <c r="G1082" s="2444"/>
    </row>
    <row r="1083" spans="1:7" ht="15" customHeight="1">
      <c r="A1083" s="2400"/>
      <c r="B1083" s="2403"/>
      <c r="C1083" s="2406"/>
      <c r="D1083" s="502" t="s">
        <v>4635</v>
      </c>
      <c r="E1083" s="325">
        <v>5.5199999999999997E-4</v>
      </c>
      <c r="F1083" s="2418"/>
      <c r="G1083" s="2444"/>
    </row>
    <row r="1084" spans="1:7" ht="15" customHeight="1">
      <c r="A1084" s="311" t="s">
        <v>5586</v>
      </c>
      <c r="B1084" s="328" t="s">
        <v>5587</v>
      </c>
      <c r="C1084" s="313">
        <v>3.5E-4</v>
      </c>
      <c r="D1084" s="314"/>
      <c r="E1084" s="315">
        <v>2.9399999999999999E-4</v>
      </c>
      <c r="F1084" s="316">
        <v>100</v>
      </c>
      <c r="G1084" s="317"/>
    </row>
    <row r="1085" spans="1:7" ht="15" customHeight="1">
      <c r="A1085" s="2400" t="s">
        <v>5588</v>
      </c>
      <c r="B1085" s="2403" t="s">
        <v>5589</v>
      </c>
      <c r="C1085" s="2406">
        <v>4.73E-4</v>
      </c>
      <c r="D1085" s="326" t="s">
        <v>4638</v>
      </c>
      <c r="E1085" s="320">
        <v>0</v>
      </c>
      <c r="F1085" s="2418">
        <v>100</v>
      </c>
      <c r="G1085" s="2444"/>
    </row>
    <row r="1086" spans="1:7" ht="15" customHeight="1">
      <c r="A1086" s="2400"/>
      <c r="B1086" s="2403" t="s">
        <v>6</v>
      </c>
      <c r="C1086" s="2406"/>
      <c r="D1086" s="388" t="s">
        <v>4634</v>
      </c>
      <c r="E1086" s="385">
        <v>5.2999999999999998E-4</v>
      </c>
      <c r="F1086" s="2418"/>
      <c r="G1086" s="2444"/>
    </row>
    <row r="1087" spans="1:7" ht="15" customHeight="1">
      <c r="A1087" s="2445"/>
      <c r="B1087" s="2446" t="s">
        <v>6</v>
      </c>
      <c r="C1087" s="2447"/>
      <c r="D1087" s="324" t="s">
        <v>4635</v>
      </c>
      <c r="E1087" s="325">
        <v>4.0499999999999998E-4</v>
      </c>
      <c r="F1087" s="2448"/>
      <c r="G1087" s="2449"/>
    </row>
    <row r="1088" spans="1:7" ht="15" customHeight="1">
      <c r="A1088" s="311" t="s">
        <v>5590</v>
      </c>
      <c r="B1088" s="328" t="s">
        <v>5591</v>
      </c>
      <c r="C1088" s="313">
        <v>3.4900000000000003E-4</v>
      </c>
      <c r="D1088" s="314"/>
      <c r="E1088" s="313">
        <v>1.1329999999999999E-3</v>
      </c>
      <c r="F1088" s="316">
        <v>100</v>
      </c>
      <c r="G1088" s="464"/>
    </row>
    <row r="1089" spans="1:7" ht="15" customHeight="1">
      <c r="A1089" s="311" t="s">
        <v>5592</v>
      </c>
      <c r="B1089" s="328" t="s">
        <v>5593</v>
      </c>
      <c r="C1089" s="313">
        <v>4.7199999999999998E-4</v>
      </c>
      <c r="D1089" s="314"/>
      <c r="E1089" s="313">
        <v>4.1599999999999997E-4</v>
      </c>
      <c r="F1089" s="316">
        <v>100</v>
      </c>
      <c r="G1089" s="317"/>
    </row>
    <row r="1090" spans="1:7" ht="15" customHeight="1">
      <c r="A1090" s="2401" t="s">
        <v>5594</v>
      </c>
      <c r="B1090" s="2404" t="s">
        <v>5595</v>
      </c>
      <c r="C1090" s="2452">
        <v>4.8899999999999996E-4</v>
      </c>
      <c r="D1090" s="412" t="s">
        <v>4681</v>
      </c>
      <c r="E1090" s="503">
        <v>0</v>
      </c>
      <c r="F1090" s="2410">
        <v>100</v>
      </c>
      <c r="G1090" s="2413"/>
    </row>
    <row r="1091" spans="1:7" ht="15" customHeight="1">
      <c r="A1091" s="2400"/>
      <c r="B1091" s="2403"/>
      <c r="C1091" s="2451"/>
      <c r="D1091" s="355" t="s">
        <v>4709</v>
      </c>
      <c r="E1091" s="338">
        <v>3.4400000000000001E-4</v>
      </c>
      <c r="F1091" s="2418"/>
      <c r="G1091" s="2412"/>
    </row>
    <row r="1092" spans="1:7" ht="15" customHeight="1">
      <c r="A1092" s="2400"/>
      <c r="B1092" s="2403"/>
      <c r="C1092" s="2451"/>
      <c r="D1092" s="438" t="s">
        <v>4710</v>
      </c>
      <c r="E1092" s="322">
        <v>4.3300000000000001E-4</v>
      </c>
      <c r="F1092" s="2418"/>
      <c r="G1092" s="2412"/>
    </row>
    <row r="1093" spans="1:7" ht="15" customHeight="1">
      <c r="A1093" s="2400"/>
      <c r="B1093" s="2403"/>
      <c r="C1093" s="2451"/>
      <c r="D1093" s="324" t="s">
        <v>4635</v>
      </c>
      <c r="E1093" s="325">
        <v>1.06E-4</v>
      </c>
      <c r="F1093" s="2418"/>
      <c r="G1093" s="2412"/>
    </row>
    <row r="1094" spans="1:7" ht="15" customHeight="1">
      <c r="A1094" s="304" t="s">
        <v>5596</v>
      </c>
      <c r="B1094" s="465" t="s">
        <v>5597</v>
      </c>
      <c r="C1094" s="477">
        <v>1.15E-4</v>
      </c>
      <c r="D1094" s="426"/>
      <c r="E1094" s="425">
        <v>4.0299999999999998E-4</v>
      </c>
      <c r="F1094" s="309">
        <v>100</v>
      </c>
      <c r="G1094" s="491"/>
    </row>
    <row r="1095" spans="1:7" ht="15" customHeight="1">
      <c r="A1095" s="311" t="s">
        <v>5598</v>
      </c>
      <c r="B1095" s="328" t="s">
        <v>5599</v>
      </c>
      <c r="C1095" s="313">
        <v>4.5300000000000001E-4</v>
      </c>
      <c r="D1095" s="314"/>
      <c r="E1095" s="315">
        <v>4.5300000000000001E-4</v>
      </c>
      <c r="F1095" s="316">
        <v>100</v>
      </c>
      <c r="G1095" s="464"/>
    </row>
    <row r="1096" spans="1:7" ht="15" customHeight="1">
      <c r="A1096" s="311" t="s">
        <v>5600</v>
      </c>
      <c r="B1096" s="312" t="s">
        <v>5601</v>
      </c>
      <c r="C1096" s="313">
        <v>4.5600000000000003E-4</v>
      </c>
      <c r="D1096" s="314"/>
      <c r="E1096" s="315">
        <v>4.0000000000000002E-4</v>
      </c>
      <c r="F1096" s="316">
        <v>100</v>
      </c>
      <c r="G1096" s="464"/>
    </row>
    <row r="1097" spans="1:7" ht="15" customHeight="1">
      <c r="A1097" s="304" t="s">
        <v>5602</v>
      </c>
      <c r="B1097" s="318" t="s">
        <v>5603</v>
      </c>
      <c r="C1097" s="313">
        <v>4.0499999999999998E-4</v>
      </c>
      <c r="D1097" s="395"/>
      <c r="E1097" s="313">
        <v>3.4900000000000003E-4</v>
      </c>
      <c r="F1097" s="316">
        <v>100</v>
      </c>
      <c r="G1097" s="464"/>
    </row>
    <row r="1098" spans="1:7" ht="15" customHeight="1">
      <c r="A1098" s="2400" t="s">
        <v>5604</v>
      </c>
      <c r="B1098" s="2403" t="s">
        <v>5605</v>
      </c>
      <c r="C1098" s="2406">
        <v>3.5E-4</v>
      </c>
      <c r="D1098" s="326" t="s">
        <v>4638</v>
      </c>
      <c r="E1098" s="320">
        <v>0</v>
      </c>
      <c r="F1098" s="2418">
        <v>88.32</v>
      </c>
      <c r="G1098" s="2444" t="s">
        <v>4639</v>
      </c>
    </row>
    <row r="1099" spans="1:7" ht="15" customHeight="1">
      <c r="A1099" s="2400"/>
      <c r="B1099" s="2403"/>
      <c r="C1099" s="2406"/>
      <c r="D1099" s="327" t="s">
        <v>4709</v>
      </c>
      <c r="E1099" s="322">
        <v>1.94E-4</v>
      </c>
      <c r="F1099" s="2418"/>
      <c r="G1099" s="2444"/>
    </row>
    <row r="1100" spans="1:7" ht="15" customHeight="1">
      <c r="A1100" s="2400"/>
      <c r="B1100" s="2403"/>
      <c r="C1100" s="2406"/>
      <c r="D1100" s="321" t="s">
        <v>4648</v>
      </c>
      <c r="E1100" s="322">
        <v>2.6699999999999998E-4</v>
      </c>
      <c r="F1100" s="2418"/>
      <c r="G1100" s="2444"/>
    </row>
    <row r="1101" spans="1:7" ht="15" customHeight="1">
      <c r="A1101" s="2400"/>
      <c r="B1101" s="2403"/>
      <c r="C1101" s="2406"/>
      <c r="D1101" s="327" t="s">
        <v>4713</v>
      </c>
      <c r="E1101" s="322">
        <v>2.9300000000000002E-4</v>
      </c>
      <c r="F1101" s="2418"/>
      <c r="G1101" s="2444"/>
    </row>
    <row r="1102" spans="1:7" ht="15" customHeight="1">
      <c r="A1102" s="2400"/>
      <c r="B1102" s="2403"/>
      <c r="C1102" s="2406"/>
      <c r="D1102" s="327" t="s">
        <v>4714</v>
      </c>
      <c r="E1102" s="322">
        <v>3.2600000000000001E-4</v>
      </c>
      <c r="F1102" s="2418"/>
      <c r="G1102" s="2444"/>
    </row>
    <row r="1103" spans="1:7" ht="15" customHeight="1">
      <c r="A1103" s="2400"/>
      <c r="B1103" s="2403"/>
      <c r="C1103" s="2406"/>
      <c r="D1103" s="327" t="s">
        <v>4774</v>
      </c>
      <c r="E1103" s="322">
        <v>4.6099999999999998E-4</v>
      </c>
      <c r="F1103" s="2418"/>
      <c r="G1103" s="2444"/>
    </row>
    <row r="1104" spans="1:7" ht="15" customHeight="1">
      <c r="A1104" s="2400"/>
      <c r="B1104" s="2403"/>
      <c r="C1104" s="2406"/>
      <c r="D1104" s="324" t="s">
        <v>4635</v>
      </c>
      <c r="E1104" s="325">
        <v>1.9699999999999999E-4</v>
      </c>
      <c r="F1104" s="2418"/>
      <c r="G1104" s="2444"/>
    </row>
    <row r="1105" spans="1:7" ht="15" customHeight="1">
      <c r="A1105" s="2400" t="s">
        <v>5606</v>
      </c>
      <c r="B1105" s="2403" t="s">
        <v>5607</v>
      </c>
      <c r="C1105" s="2432">
        <v>3.5E-4</v>
      </c>
      <c r="D1105" s="326" t="s">
        <v>4638</v>
      </c>
      <c r="E1105" s="439">
        <v>0</v>
      </c>
      <c r="F1105" s="2409">
        <v>100</v>
      </c>
      <c r="G1105" s="2412"/>
    </row>
    <row r="1106" spans="1:7" ht="15" customHeight="1">
      <c r="A1106" s="2400"/>
      <c r="B1106" s="2403"/>
      <c r="C1106" s="2432"/>
      <c r="D1106" s="505" t="s">
        <v>5608</v>
      </c>
      <c r="E1106" s="322">
        <v>3.9300000000000001E-4</v>
      </c>
      <c r="F1106" s="2409"/>
      <c r="G1106" s="2412"/>
    </row>
    <row r="1107" spans="1:7" ht="15" customHeight="1">
      <c r="A1107" s="2400"/>
      <c r="B1107" s="2403"/>
      <c r="C1107" s="2432"/>
      <c r="D1107" s="388" t="s">
        <v>4635</v>
      </c>
      <c r="E1107" s="385">
        <v>1.6200000000000001E-4</v>
      </c>
      <c r="F1107" s="2409"/>
      <c r="G1107" s="2412"/>
    </row>
    <row r="1108" spans="1:7" ht="15" customHeight="1">
      <c r="A1108" s="2439" t="s">
        <v>5609</v>
      </c>
      <c r="B1108" s="2440" t="s">
        <v>5610</v>
      </c>
      <c r="C1108" s="2441">
        <v>1.13E-4</v>
      </c>
      <c r="D1108" s="493" t="s">
        <v>4638</v>
      </c>
      <c r="E1108" s="455">
        <v>0</v>
      </c>
      <c r="F1108" s="2442">
        <v>100</v>
      </c>
      <c r="G1108" s="2443"/>
    </row>
    <row r="1109" spans="1:7" ht="15" customHeight="1">
      <c r="A1109" s="2439"/>
      <c r="B1109" s="2440"/>
      <c r="C1109" s="2441"/>
      <c r="D1109" s="410" t="s">
        <v>4634</v>
      </c>
      <c r="E1109" s="411">
        <v>2.2100000000000001E-4</v>
      </c>
      <c r="F1109" s="2442"/>
      <c r="G1109" s="2443"/>
    </row>
    <row r="1110" spans="1:7" ht="15" customHeight="1">
      <c r="A1110" s="2439"/>
      <c r="B1110" s="2440"/>
      <c r="C1110" s="2441"/>
      <c r="D1110" s="375" t="s">
        <v>4635</v>
      </c>
      <c r="E1110" s="374">
        <v>0</v>
      </c>
      <c r="F1110" s="2442"/>
      <c r="G1110" s="2443"/>
    </row>
    <row r="1111" spans="1:7" ht="15" customHeight="1">
      <c r="A1111" s="423" t="s">
        <v>5611</v>
      </c>
      <c r="B1111" s="424" t="s">
        <v>5612</v>
      </c>
      <c r="C1111" s="425">
        <v>4.6E-5</v>
      </c>
      <c r="D1111" s="426"/>
      <c r="E1111" s="425">
        <v>0</v>
      </c>
      <c r="F1111" s="427">
        <v>100</v>
      </c>
      <c r="G1111" s="464"/>
    </row>
    <row r="1112" spans="1:7" ht="15" customHeight="1">
      <c r="A1112" s="304" t="s">
        <v>5613</v>
      </c>
      <c r="B1112" s="328" t="s">
        <v>5614</v>
      </c>
      <c r="C1112" s="313" t="s">
        <v>4627</v>
      </c>
      <c r="D1112" s="443"/>
      <c r="E1112" s="313" t="s">
        <v>4627</v>
      </c>
      <c r="F1112" s="316" t="s">
        <v>4633</v>
      </c>
      <c r="G1112" s="504"/>
    </row>
    <row r="1113" spans="1:7" ht="15" customHeight="1">
      <c r="A1113" s="311" t="s">
        <v>5615</v>
      </c>
      <c r="B1113" s="424" t="s">
        <v>5616</v>
      </c>
      <c r="C1113" s="425">
        <v>2.3900000000000001E-4</v>
      </c>
      <c r="D1113" s="426"/>
      <c r="E1113" s="425">
        <v>1.84E-4</v>
      </c>
      <c r="F1113" s="427">
        <v>100</v>
      </c>
      <c r="G1113" s="464"/>
    </row>
    <row r="1114" spans="1:7" ht="15" customHeight="1">
      <c r="A1114" s="311" t="s">
        <v>5617</v>
      </c>
      <c r="B1114" s="328" t="s">
        <v>5618</v>
      </c>
      <c r="C1114" s="313">
        <v>4.4000000000000002E-4</v>
      </c>
      <c r="D1114" s="314"/>
      <c r="E1114" s="315">
        <v>3.8400000000000001E-4</v>
      </c>
      <c r="F1114" s="316">
        <v>100</v>
      </c>
      <c r="G1114" s="464"/>
    </row>
    <row r="1115" spans="1:7" ht="15" customHeight="1">
      <c r="A1115" s="311" t="s">
        <v>5619</v>
      </c>
      <c r="B1115" s="328" t="s">
        <v>5620</v>
      </c>
      <c r="C1115" s="313">
        <v>4.73E-4</v>
      </c>
      <c r="D1115" s="314"/>
      <c r="E1115" s="315">
        <v>5.4000000000000001E-4</v>
      </c>
      <c r="F1115" s="316">
        <v>100</v>
      </c>
      <c r="G1115" s="464"/>
    </row>
    <row r="1116" spans="1:7" ht="15" customHeight="1">
      <c r="A1116" s="311" t="s">
        <v>5621</v>
      </c>
      <c r="B1116" s="328" t="s">
        <v>5622</v>
      </c>
      <c r="C1116" s="313">
        <v>4.8999999999999998E-4</v>
      </c>
      <c r="D1116" s="314"/>
      <c r="E1116" s="315">
        <v>5.1599999999999997E-4</v>
      </c>
      <c r="F1116" s="316">
        <v>100</v>
      </c>
      <c r="G1116" s="464"/>
    </row>
    <row r="1117" spans="1:7" ht="15" customHeight="1">
      <c r="A1117" s="311" t="s">
        <v>5623</v>
      </c>
      <c r="B1117" s="328" t="s">
        <v>5624</v>
      </c>
      <c r="C1117" s="313">
        <v>4.8700000000000002E-4</v>
      </c>
      <c r="D1117" s="314"/>
      <c r="E1117" s="315">
        <v>4.4099999999999999E-4</v>
      </c>
      <c r="F1117" s="316">
        <v>100</v>
      </c>
      <c r="G1117" s="464"/>
    </row>
    <row r="1118" spans="1:7" ht="15" customHeight="1">
      <c r="A1118" s="2400" t="s">
        <v>5625</v>
      </c>
      <c r="B1118" s="2403" t="s">
        <v>5626</v>
      </c>
      <c r="C1118" s="2406">
        <v>3.88E-4</v>
      </c>
      <c r="D1118" s="326" t="s">
        <v>4638</v>
      </c>
      <c r="E1118" s="320">
        <v>0</v>
      </c>
      <c r="F1118" s="2418">
        <v>96.24</v>
      </c>
      <c r="G1118" s="2412" t="s">
        <v>4639</v>
      </c>
    </row>
    <row r="1119" spans="1:7" ht="15" customHeight="1">
      <c r="A1119" s="2400"/>
      <c r="B1119" s="2403"/>
      <c r="C1119" s="2406"/>
      <c r="D1119" s="321" t="s">
        <v>4647</v>
      </c>
      <c r="E1119" s="322">
        <v>1.8900000000000001E-4</v>
      </c>
      <c r="F1119" s="2418"/>
      <c r="G1119" s="2412"/>
    </row>
    <row r="1120" spans="1:7" ht="15" customHeight="1">
      <c r="A1120" s="2400"/>
      <c r="B1120" s="2403"/>
      <c r="C1120" s="2406"/>
      <c r="D1120" s="321" t="s">
        <v>4648</v>
      </c>
      <c r="E1120" s="322">
        <v>2.6499999999999999E-4</v>
      </c>
      <c r="F1120" s="2418"/>
      <c r="G1120" s="2412"/>
    </row>
    <row r="1121" spans="1:7" ht="15" customHeight="1">
      <c r="A1121" s="2400"/>
      <c r="B1121" s="2403"/>
      <c r="C1121" s="2406"/>
      <c r="D1121" s="321" t="s">
        <v>4649</v>
      </c>
      <c r="E1121" s="322">
        <v>3.0299999999999999E-4</v>
      </c>
      <c r="F1121" s="2418"/>
      <c r="G1121" s="2412"/>
    </row>
    <row r="1122" spans="1:7" ht="15" customHeight="1">
      <c r="A1122" s="2400"/>
      <c r="B1122" s="2403"/>
      <c r="C1122" s="2406"/>
      <c r="D1122" s="321" t="s">
        <v>4650</v>
      </c>
      <c r="E1122" s="322">
        <v>3.4099999999999999E-4</v>
      </c>
      <c r="F1122" s="2418"/>
      <c r="G1122" s="2412"/>
    </row>
    <row r="1123" spans="1:7" ht="15" customHeight="1">
      <c r="A1123" s="2400"/>
      <c r="B1123" s="2403"/>
      <c r="C1123" s="2406"/>
      <c r="D1123" s="327" t="s">
        <v>4699</v>
      </c>
      <c r="E1123" s="358">
        <v>3.4499999999999998E-4</v>
      </c>
      <c r="F1123" s="2418"/>
      <c r="G1123" s="2412"/>
    </row>
    <row r="1124" spans="1:7" ht="15" customHeight="1">
      <c r="A1124" s="2400"/>
      <c r="B1124" s="2403"/>
      <c r="C1124" s="2406"/>
      <c r="D1124" s="324" t="s">
        <v>4635</v>
      </c>
      <c r="E1124" s="325">
        <v>2.3900000000000001E-4</v>
      </c>
      <c r="F1124" s="2418"/>
      <c r="G1124" s="2412"/>
    </row>
    <row r="1125" spans="1:7" ht="15" customHeight="1">
      <c r="A1125" s="311" t="s">
        <v>5627</v>
      </c>
      <c r="B1125" s="328" t="s">
        <v>5628</v>
      </c>
      <c r="C1125" s="313">
        <v>5.7700000000000004E-4</v>
      </c>
      <c r="D1125" s="314"/>
      <c r="E1125" s="315">
        <v>5.2099999999999998E-4</v>
      </c>
      <c r="F1125" s="316">
        <v>100</v>
      </c>
      <c r="G1125" s="317"/>
    </row>
    <row r="1126" spans="1:7" ht="15" customHeight="1">
      <c r="A1126" s="311" t="s">
        <v>5629</v>
      </c>
      <c r="B1126" s="328" t="s">
        <v>5630</v>
      </c>
      <c r="C1126" s="313">
        <v>2.3E-5</v>
      </c>
      <c r="D1126" s="314"/>
      <c r="E1126" s="313">
        <v>3.0400000000000002E-4</v>
      </c>
      <c r="F1126" s="316">
        <v>100</v>
      </c>
      <c r="G1126" s="464"/>
    </row>
    <row r="1127" spans="1:7" ht="15" customHeight="1">
      <c r="A1127" s="311" t="s">
        <v>5631</v>
      </c>
      <c r="B1127" s="328" t="s">
        <v>5632</v>
      </c>
      <c r="C1127" s="313">
        <v>2.7900000000000001E-4</v>
      </c>
      <c r="D1127" s="314"/>
      <c r="E1127" s="315">
        <v>5.2499999999999997E-4</v>
      </c>
      <c r="F1127" s="316">
        <v>100</v>
      </c>
      <c r="G1127" s="464"/>
    </row>
    <row r="1128" spans="1:7" ht="15" customHeight="1">
      <c r="A1128" s="311" t="s">
        <v>5633</v>
      </c>
      <c r="B1128" s="328" t="s">
        <v>5634</v>
      </c>
      <c r="C1128" s="313">
        <v>4.8999999999999998E-4</v>
      </c>
      <c r="D1128" s="314"/>
      <c r="E1128" s="313">
        <v>4.3399999999999998E-4</v>
      </c>
      <c r="F1128" s="316">
        <v>100</v>
      </c>
      <c r="G1128" s="464"/>
    </row>
    <row r="1129" spans="1:7" ht="15" customHeight="1">
      <c r="A1129" s="311" t="s">
        <v>5635</v>
      </c>
      <c r="B1129" s="328" t="s">
        <v>5636</v>
      </c>
      <c r="C1129" s="461">
        <v>4.5300000000000001E-4</v>
      </c>
      <c r="D1129" s="443"/>
      <c r="E1129" s="486">
        <v>4.0099999999999999E-4</v>
      </c>
      <c r="F1129" s="316">
        <v>100</v>
      </c>
      <c r="G1129" s="464"/>
    </row>
    <row r="1130" spans="1:7" ht="15" customHeight="1">
      <c r="A1130" s="311" t="s">
        <v>5637</v>
      </c>
      <c r="B1130" s="328" t="s">
        <v>5638</v>
      </c>
      <c r="C1130" s="313">
        <v>4.46E-4</v>
      </c>
      <c r="D1130" s="314"/>
      <c r="E1130" s="315">
        <v>4.9200000000000003E-4</v>
      </c>
      <c r="F1130" s="316">
        <v>100</v>
      </c>
      <c r="G1130" s="464"/>
    </row>
    <row r="1131" spans="1:7" ht="15" customHeight="1">
      <c r="A1131" s="2400" t="s">
        <v>5639</v>
      </c>
      <c r="B1131" s="2403" t="s">
        <v>5640</v>
      </c>
      <c r="C1131" s="2406">
        <v>4.6000000000000001E-4</v>
      </c>
      <c r="D1131" s="326" t="s">
        <v>4638</v>
      </c>
      <c r="E1131" s="320">
        <v>0</v>
      </c>
      <c r="F1131" s="2418">
        <v>100</v>
      </c>
      <c r="G1131" s="2412"/>
    </row>
    <row r="1132" spans="1:7" ht="15" customHeight="1">
      <c r="A1132" s="2400"/>
      <c r="B1132" s="2403"/>
      <c r="C1132" s="2406"/>
      <c r="D1132" s="388" t="s">
        <v>4634</v>
      </c>
      <c r="E1132" s="322">
        <v>5.0699999999999996E-4</v>
      </c>
      <c r="F1132" s="2418"/>
      <c r="G1132" s="2412"/>
    </row>
    <row r="1133" spans="1:7" ht="15" customHeight="1">
      <c r="A1133" s="2400"/>
      <c r="B1133" s="2403"/>
      <c r="C1133" s="2406"/>
      <c r="D1133" s="324" t="s">
        <v>4635</v>
      </c>
      <c r="E1133" s="325">
        <v>5.4900000000000001E-4</v>
      </c>
      <c r="F1133" s="2418"/>
      <c r="G1133" s="2412"/>
    </row>
    <row r="1134" spans="1:7" ht="30" customHeight="1">
      <c r="A1134" s="311" t="s">
        <v>5641</v>
      </c>
      <c r="B1134" s="328" t="s">
        <v>5642</v>
      </c>
      <c r="C1134" s="313">
        <v>4.8200000000000001E-4</v>
      </c>
      <c r="D1134" s="314"/>
      <c r="E1134" s="315">
        <v>4.26E-4</v>
      </c>
      <c r="F1134" s="316">
        <v>0.3</v>
      </c>
      <c r="G1134" s="464" t="s">
        <v>4639</v>
      </c>
    </row>
    <row r="1135" spans="1:7" ht="15" customHeight="1">
      <c r="A1135" s="2400" t="s">
        <v>5643</v>
      </c>
      <c r="B1135" s="2403" t="s">
        <v>5644</v>
      </c>
      <c r="C1135" s="2406">
        <v>4.0499999999999998E-4</v>
      </c>
      <c r="D1135" s="326" t="s">
        <v>4638</v>
      </c>
      <c r="E1135" s="320">
        <v>3.2400000000000001E-4</v>
      </c>
      <c r="F1135" s="2418">
        <v>100</v>
      </c>
      <c r="G1135" s="2412"/>
    </row>
    <row r="1136" spans="1:7" ht="15" customHeight="1">
      <c r="A1136" s="2400"/>
      <c r="B1136" s="2403"/>
      <c r="C1136" s="2406"/>
      <c r="D1136" s="321" t="s">
        <v>4647</v>
      </c>
      <c r="E1136" s="322">
        <v>3.7800000000000003E-4</v>
      </c>
      <c r="F1136" s="2418"/>
      <c r="G1136" s="2412"/>
    </row>
    <row r="1137" spans="1:7" ht="15" customHeight="1">
      <c r="A1137" s="2400"/>
      <c r="B1137" s="2403"/>
      <c r="C1137" s="2406"/>
      <c r="D1137" s="321" t="s">
        <v>4648</v>
      </c>
      <c r="E1137" s="322">
        <v>3.8699999999999997E-4</v>
      </c>
      <c r="F1137" s="2418"/>
      <c r="G1137" s="2412"/>
    </row>
    <row r="1138" spans="1:7" ht="15" customHeight="1">
      <c r="A1138" s="2400"/>
      <c r="B1138" s="2403"/>
      <c r="C1138" s="2406"/>
      <c r="D1138" s="321" t="s">
        <v>4649</v>
      </c>
      <c r="E1138" s="322">
        <v>3.1300000000000002E-4</v>
      </c>
      <c r="F1138" s="2418"/>
      <c r="G1138" s="2412"/>
    </row>
    <row r="1139" spans="1:7" ht="15" customHeight="1">
      <c r="A1139" s="2400"/>
      <c r="B1139" s="2403"/>
      <c r="C1139" s="2406"/>
      <c r="D1139" s="321" t="s">
        <v>4650</v>
      </c>
      <c r="E1139" s="322">
        <v>3.21E-4</v>
      </c>
      <c r="F1139" s="2418"/>
      <c r="G1139" s="2412"/>
    </row>
    <row r="1140" spans="1:7" ht="15" customHeight="1">
      <c r="A1140" s="2400"/>
      <c r="B1140" s="2403"/>
      <c r="C1140" s="2406"/>
      <c r="D1140" s="321" t="s">
        <v>4651</v>
      </c>
      <c r="E1140" s="322">
        <v>0</v>
      </c>
      <c r="F1140" s="2418"/>
      <c r="G1140" s="2412"/>
    </row>
    <row r="1141" spans="1:7" ht="15" customHeight="1">
      <c r="A1141" s="2400"/>
      <c r="B1141" s="2403"/>
      <c r="C1141" s="2406"/>
      <c r="D1141" s="324" t="s">
        <v>4635</v>
      </c>
      <c r="E1141" s="325">
        <v>4.8200000000000001E-4</v>
      </c>
      <c r="F1141" s="2418"/>
      <c r="G1141" s="2412"/>
    </row>
    <row r="1142" spans="1:7" ht="15" customHeight="1">
      <c r="A1142" s="311" t="s">
        <v>5645</v>
      </c>
      <c r="B1142" s="328" t="s">
        <v>5646</v>
      </c>
      <c r="C1142" s="313">
        <v>4.6099999999999998E-4</v>
      </c>
      <c r="D1142" s="314"/>
      <c r="E1142" s="315">
        <v>4.0499999999999998E-4</v>
      </c>
      <c r="F1142" s="316">
        <v>100</v>
      </c>
      <c r="G1142" s="464"/>
    </row>
    <row r="1143" spans="1:7" ht="15" customHeight="1">
      <c r="A1143" s="311" t="s">
        <v>5647</v>
      </c>
      <c r="B1143" s="447" t="s">
        <v>5648</v>
      </c>
      <c r="C1143" s="313">
        <v>3.88E-4</v>
      </c>
      <c r="D1143" s="314"/>
      <c r="E1143" s="315">
        <v>3.9100000000000002E-4</v>
      </c>
      <c r="F1143" s="316">
        <v>100</v>
      </c>
      <c r="G1143" s="464"/>
    </row>
    <row r="1144" spans="1:7" ht="15" customHeight="1">
      <c r="A1144" s="311" t="s">
        <v>5649</v>
      </c>
      <c r="B1144" s="328" t="s">
        <v>5650</v>
      </c>
      <c r="C1144" s="313">
        <v>4.44E-4</v>
      </c>
      <c r="D1144" s="314"/>
      <c r="E1144" s="315">
        <v>3.88E-4</v>
      </c>
      <c r="F1144" s="316">
        <v>100</v>
      </c>
      <c r="G1144" s="464"/>
    </row>
    <row r="1145" spans="1:7" ht="15" customHeight="1">
      <c r="A1145" s="2400" t="s">
        <v>5651</v>
      </c>
      <c r="B1145" s="2416" t="s">
        <v>5652</v>
      </c>
      <c r="C1145" s="2406" t="s">
        <v>4627</v>
      </c>
      <c r="D1145" s="326" t="s">
        <v>4638</v>
      </c>
      <c r="E1145" s="320">
        <v>0</v>
      </c>
      <c r="F1145" s="2418" t="s">
        <v>4633</v>
      </c>
      <c r="G1145" s="2412"/>
    </row>
    <row r="1146" spans="1:7" ht="15" customHeight="1">
      <c r="A1146" s="2400"/>
      <c r="B1146" s="2416"/>
      <c r="C1146" s="2406"/>
      <c r="D1146" s="321" t="s">
        <v>4647</v>
      </c>
      <c r="E1146" s="322">
        <v>2.3900000000000001E-4</v>
      </c>
      <c r="F1146" s="2418"/>
      <c r="G1146" s="2412"/>
    </row>
    <row r="1147" spans="1:7" ht="15" customHeight="1">
      <c r="A1147" s="2400"/>
      <c r="B1147" s="2416"/>
      <c r="C1147" s="2406"/>
      <c r="D1147" s="321" t="s">
        <v>4648</v>
      </c>
      <c r="E1147" s="322">
        <v>2.9599999999999998E-4</v>
      </c>
      <c r="F1147" s="2418"/>
      <c r="G1147" s="2412"/>
    </row>
    <row r="1148" spans="1:7" ht="15" customHeight="1">
      <c r="A1148" s="2400"/>
      <c r="B1148" s="2416"/>
      <c r="C1148" s="2406"/>
      <c r="D1148" s="321" t="s">
        <v>4649</v>
      </c>
      <c r="E1148" s="322">
        <v>3.3100000000000002E-4</v>
      </c>
      <c r="F1148" s="2418"/>
      <c r="G1148" s="2412"/>
    </row>
    <row r="1149" spans="1:7" ht="15" customHeight="1">
      <c r="A1149" s="2400"/>
      <c r="B1149" s="2416"/>
      <c r="C1149" s="2406"/>
      <c r="D1149" s="321" t="s">
        <v>4650</v>
      </c>
      <c r="E1149" s="322">
        <v>3.3500000000000001E-4</v>
      </c>
      <c r="F1149" s="2418"/>
      <c r="G1149" s="2412"/>
    </row>
    <row r="1150" spans="1:7" ht="15" customHeight="1">
      <c r="A1150" s="2400"/>
      <c r="B1150" s="2416"/>
      <c r="C1150" s="2406"/>
      <c r="D1150" s="324" t="s">
        <v>4635</v>
      </c>
      <c r="E1150" s="325">
        <v>9.7E-5</v>
      </c>
      <c r="F1150" s="2418"/>
      <c r="G1150" s="2412"/>
    </row>
    <row r="1151" spans="1:7" ht="15" customHeight="1">
      <c r="A1151" s="311" t="s">
        <v>5653</v>
      </c>
      <c r="B1151" s="328" t="s">
        <v>5654</v>
      </c>
      <c r="C1151" s="313">
        <v>2.0000000000000001E-4</v>
      </c>
      <c r="D1151" s="314"/>
      <c r="E1151" s="315">
        <v>3.1E-4</v>
      </c>
      <c r="F1151" s="316">
        <v>100</v>
      </c>
      <c r="G1151" s="464"/>
    </row>
    <row r="1152" spans="1:7" ht="15" customHeight="1">
      <c r="A1152" s="311" t="s">
        <v>5655</v>
      </c>
      <c r="B1152" s="328" t="s">
        <v>5656</v>
      </c>
      <c r="C1152" s="313">
        <v>4.4299999999999998E-4</v>
      </c>
      <c r="D1152" s="314"/>
      <c r="E1152" s="315">
        <v>4.7800000000000002E-4</v>
      </c>
      <c r="F1152" s="316">
        <v>100</v>
      </c>
      <c r="G1152" s="464"/>
    </row>
    <row r="1153" spans="1:7" ht="15" customHeight="1">
      <c r="A1153" s="311" t="s">
        <v>5657</v>
      </c>
      <c r="B1153" s="328" t="s">
        <v>5658</v>
      </c>
      <c r="C1153" s="313" t="s">
        <v>5659</v>
      </c>
      <c r="D1153" s="314"/>
      <c r="E1153" s="313">
        <v>2.0100000000000001E-4</v>
      </c>
      <c r="F1153" s="309" t="s">
        <v>4633</v>
      </c>
      <c r="G1153" s="464"/>
    </row>
    <row r="1154" spans="1:7" ht="15" customHeight="1">
      <c r="A1154" s="311" t="s">
        <v>5660</v>
      </c>
      <c r="B1154" s="328" t="s">
        <v>5661</v>
      </c>
      <c r="C1154" s="313">
        <v>6.1499999999999999E-4</v>
      </c>
      <c r="D1154" s="314"/>
      <c r="E1154" s="315">
        <v>5.8900000000000001E-4</v>
      </c>
      <c r="F1154" s="316">
        <v>100</v>
      </c>
      <c r="G1154" s="464"/>
    </row>
    <row r="1155" spans="1:7" ht="15" customHeight="1">
      <c r="A1155" s="311" t="s">
        <v>5662</v>
      </c>
      <c r="B1155" s="328" t="s">
        <v>5663</v>
      </c>
      <c r="C1155" s="313" t="s">
        <v>4627</v>
      </c>
      <c r="D1155" s="314"/>
      <c r="E1155" s="313" t="s">
        <v>4627</v>
      </c>
      <c r="F1155" s="316" t="s">
        <v>4633</v>
      </c>
      <c r="G1155" s="464"/>
    </row>
    <row r="1156" spans="1:7" ht="15" customHeight="1">
      <c r="A1156" s="311" t="s">
        <v>5664</v>
      </c>
      <c r="B1156" s="312" t="s">
        <v>5665</v>
      </c>
      <c r="C1156" s="313">
        <v>7.7099999999999998E-4</v>
      </c>
      <c r="D1156" s="314"/>
      <c r="E1156" s="315">
        <v>7.1599999999999995E-4</v>
      </c>
      <c r="F1156" s="316">
        <v>100</v>
      </c>
      <c r="G1156" s="464"/>
    </row>
    <row r="1157" spans="1:7" ht="15" customHeight="1">
      <c r="A1157" s="2400" t="s">
        <v>5666</v>
      </c>
      <c r="B1157" s="2403" t="s">
        <v>5667</v>
      </c>
      <c r="C1157" s="2406">
        <v>4.6200000000000001E-4</v>
      </c>
      <c r="D1157" s="326" t="s">
        <v>4638</v>
      </c>
      <c r="E1157" s="320">
        <v>3.7800000000000003E-4</v>
      </c>
      <c r="F1157" s="2418">
        <v>100</v>
      </c>
      <c r="G1157" s="2412"/>
    </row>
    <row r="1158" spans="1:7" ht="15" customHeight="1">
      <c r="A1158" s="2400"/>
      <c r="B1158" s="2403"/>
      <c r="C1158" s="2406"/>
      <c r="D1158" s="321" t="s">
        <v>4634</v>
      </c>
      <c r="E1158" s="322">
        <v>4.15E-4</v>
      </c>
      <c r="F1158" s="2418"/>
      <c r="G1158" s="2412"/>
    </row>
    <row r="1159" spans="1:7" ht="15" customHeight="1">
      <c r="A1159" s="2423"/>
      <c r="B1159" s="2424"/>
      <c r="C1159" s="2425"/>
      <c r="D1159" s="335" t="s">
        <v>4635</v>
      </c>
      <c r="E1159" s="336">
        <v>3.2200000000000002E-4</v>
      </c>
      <c r="F1159" s="2426"/>
      <c r="G1159" s="2412"/>
    </row>
    <row r="1160" spans="1:7" ht="15" customHeight="1">
      <c r="A1160" s="311" t="s">
        <v>5668</v>
      </c>
      <c r="B1160" s="328" t="s">
        <v>5669</v>
      </c>
      <c r="C1160" s="461">
        <v>4.7600000000000002E-4</v>
      </c>
      <c r="D1160" s="443"/>
      <c r="E1160" s="486">
        <v>5.3600000000000002E-4</v>
      </c>
      <c r="F1160" s="316">
        <v>100</v>
      </c>
      <c r="G1160" s="464"/>
    </row>
    <row r="1161" spans="1:7" ht="15" customHeight="1">
      <c r="A1161" s="311" t="s">
        <v>5670</v>
      </c>
      <c r="B1161" s="328" t="s">
        <v>5671</v>
      </c>
      <c r="C1161" s="313">
        <v>5.2899999999999996E-4</v>
      </c>
      <c r="D1161" s="314"/>
      <c r="E1161" s="315">
        <v>0</v>
      </c>
      <c r="F1161" s="316">
        <v>100</v>
      </c>
      <c r="G1161" s="464"/>
    </row>
    <row r="1162" spans="1:7" ht="15" customHeight="1">
      <c r="A1162" s="311" t="s">
        <v>5672</v>
      </c>
      <c r="B1162" s="328" t="s">
        <v>5673</v>
      </c>
      <c r="C1162" s="313">
        <v>3.6999999999999999E-4</v>
      </c>
      <c r="D1162" s="314"/>
      <c r="E1162" s="315">
        <v>4.0999999999999999E-4</v>
      </c>
      <c r="F1162" s="316">
        <v>100</v>
      </c>
      <c r="G1162" s="464"/>
    </row>
    <row r="1163" spans="1:7" ht="15" customHeight="1">
      <c r="A1163" s="311" t="s">
        <v>5674</v>
      </c>
      <c r="B1163" s="328" t="s">
        <v>5675</v>
      </c>
      <c r="C1163" s="313">
        <v>6.2299999999999996E-4</v>
      </c>
      <c r="D1163" s="314"/>
      <c r="E1163" s="315">
        <v>5.6700000000000001E-4</v>
      </c>
      <c r="F1163" s="316">
        <v>100</v>
      </c>
      <c r="G1163" s="464"/>
    </row>
    <row r="1164" spans="1:7" ht="15" customHeight="1">
      <c r="A1164" s="311" t="s">
        <v>5676</v>
      </c>
      <c r="B1164" s="328" t="s">
        <v>5677</v>
      </c>
      <c r="C1164" s="313">
        <v>4.64E-4</v>
      </c>
      <c r="D1164" s="314"/>
      <c r="E1164" s="313">
        <v>5.2400000000000005E-4</v>
      </c>
      <c r="F1164" s="316">
        <v>100</v>
      </c>
      <c r="G1164" s="464"/>
    </row>
    <row r="1165" spans="1:7" ht="15" customHeight="1">
      <c r="A1165" s="311" t="s">
        <v>5678</v>
      </c>
      <c r="B1165" s="328" t="s">
        <v>5679</v>
      </c>
      <c r="C1165" s="313">
        <v>5.4699999999999996E-4</v>
      </c>
      <c r="D1165" s="314"/>
      <c r="E1165" s="313">
        <v>4.9200000000000003E-4</v>
      </c>
      <c r="F1165" s="316">
        <v>100</v>
      </c>
      <c r="G1165" s="464"/>
    </row>
    <row r="1166" spans="1:7" ht="15" customHeight="1">
      <c r="A1166" s="311" t="s">
        <v>5680</v>
      </c>
      <c r="B1166" s="328" t="s">
        <v>5681</v>
      </c>
      <c r="C1166" s="313">
        <v>4.1199999999999999E-4</v>
      </c>
      <c r="D1166" s="314"/>
      <c r="E1166" s="315">
        <v>3.5599999999999998E-4</v>
      </c>
      <c r="F1166" s="316">
        <v>100</v>
      </c>
      <c r="G1166" s="464"/>
    </row>
    <row r="1167" spans="1:7" ht="15" customHeight="1">
      <c r="A1167" s="304" t="s">
        <v>5682</v>
      </c>
      <c r="B1167" s="318" t="s">
        <v>5683</v>
      </c>
      <c r="C1167" s="306">
        <v>4.5100000000000001E-4</v>
      </c>
      <c r="D1167" s="314" t="s">
        <v>4638</v>
      </c>
      <c r="E1167" s="315">
        <v>0</v>
      </c>
      <c r="F1167" s="309">
        <v>100</v>
      </c>
      <c r="G1167" s="491"/>
    </row>
    <row r="1168" spans="1:7" ht="15" customHeight="1">
      <c r="A1168" s="311" t="s">
        <v>5684</v>
      </c>
      <c r="B1168" s="328" t="s">
        <v>5685</v>
      </c>
      <c r="C1168" s="313">
        <v>4.7399999999999997E-4</v>
      </c>
      <c r="D1168" s="314"/>
      <c r="E1168" s="315">
        <v>4.75E-4</v>
      </c>
      <c r="F1168" s="316">
        <v>100</v>
      </c>
      <c r="G1168" s="464"/>
    </row>
    <row r="1169" spans="1:7" ht="15" customHeight="1">
      <c r="A1169" s="311" t="s">
        <v>5686</v>
      </c>
      <c r="B1169" s="328" t="s">
        <v>5687</v>
      </c>
      <c r="C1169" s="313">
        <v>4.4499999999999997E-4</v>
      </c>
      <c r="D1169" s="314"/>
      <c r="E1169" s="315">
        <v>3.8999999999999999E-4</v>
      </c>
      <c r="F1169" s="316">
        <v>100</v>
      </c>
      <c r="G1169" s="464"/>
    </row>
    <row r="1170" spans="1:7" ht="15" customHeight="1">
      <c r="A1170" s="311" t="s">
        <v>5688</v>
      </c>
      <c r="B1170" s="328" t="s">
        <v>5689</v>
      </c>
      <c r="C1170" s="313">
        <v>4.4499999999999997E-4</v>
      </c>
      <c r="D1170" s="314"/>
      <c r="E1170" s="315">
        <v>0</v>
      </c>
      <c r="F1170" s="316">
        <v>100</v>
      </c>
      <c r="G1170" s="464"/>
    </row>
    <row r="1171" spans="1:7" ht="30.75" customHeight="1">
      <c r="A1171" s="311" t="s">
        <v>5690</v>
      </c>
      <c r="B1171" s="328" t="s">
        <v>5691</v>
      </c>
      <c r="C1171" s="313">
        <v>4.9200000000000003E-4</v>
      </c>
      <c r="D1171" s="314"/>
      <c r="E1171" s="315">
        <v>5.8799999999999998E-4</v>
      </c>
      <c r="F1171" s="316">
        <v>70.709999999999994</v>
      </c>
      <c r="G1171" s="464" t="s">
        <v>4639</v>
      </c>
    </row>
    <row r="1172" spans="1:7" ht="15" customHeight="1">
      <c r="A1172" s="311" t="s">
        <v>5692</v>
      </c>
      <c r="B1172" s="328" t="s">
        <v>5693</v>
      </c>
      <c r="C1172" s="313">
        <v>4.3600000000000003E-4</v>
      </c>
      <c r="D1172" s="314"/>
      <c r="E1172" s="313">
        <v>3.8000000000000002E-4</v>
      </c>
      <c r="F1172" s="316">
        <v>100</v>
      </c>
      <c r="G1172" s="464"/>
    </row>
    <row r="1173" spans="1:7" ht="15" customHeight="1">
      <c r="A1173" s="311" t="s">
        <v>5694</v>
      </c>
      <c r="B1173" s="328" t="s">
        <v>5695</v>
      </c>
      <c r="C1173" s="313">
        <v>1.3100000000000001E-4</v>
      </c>
      <c r="D1173" s="314"/>
      <c r="E1173" s="315">
        <v>0</v>
      </c>
      <c r="F1173" s="316">
        <v>100</v>
      </c>
      <c r="G1173" s="464"/>
    </row>
    <row r="1174" spans="1:7" ht="15" customHeight="1">
      <c r="A1174" s="311" t="s">
        <v>5696</v>
      </c>
      <c r="B1174" s="312" t="s">
        <v>5697</v>
      </c>
      <c r="C1174" s="313">
        <v>3.1700000000000001E-4</v>
      </c>
      <c r="D1174" s="314"/>
      <c r="E1174" s="425">
        <v>3.2000000000000003E-4</v>
      </c>
      <c r="F1174" s="316">
        <v>100</v>
      </c>
      <c r="G1174" s="464"/>
    </row>
    <row r="1175" spans="1:7" ht="15" customHeight="1">
      <c r="A1175" s="311" t="s">
        <v>5698</v>
      </c>
      <c r="B1175" s="328" t="s">
        <v>5699</v>
      </c>
      <c r="C1175" s="313">
        <v>4.0299999999999998E-4</v>
      </c>
      <c r="D1175" s="314"/>
      <c r="E1175" s="313">
        <v>3.4699999999999998E-4</v>
      </c>
      <c r="F1175" s="316">
        <v>100</v>
      </c>
      <c r="G1175" s="464"/>
    </row>
    <row r="1176" spans="1:7" ht="15" customHeight="1">
      <c r="A1176" s="2400" t="s">
        <v>5700</v>
      </c>
      <c r="B1176" s="2403" t="s">
        <v>5701</v>
      </c>
      <c r="C1176" s="2406">
        <v>4.3399999999999998E-4</v>
      </c>
      <c r="D1176" s="347" t="s">
        <v>4681</v>
      </c>
      <c r="E1176" s="339">
        <v>0</v>
      </c>
      <c r="F1176" s="2418">
        <v>100</v>
      </c>
      <c r="G1176" s="2412"/>
    </row>
    <row r="1177" spans="1:7" ht="15" customHeight="1">
      <c r="A1177" s="2400"/>
      <c r="B1177" s="2403"/>
      <c r="C1177" s="2406"/>
      <c r="D1177" s="321" t="s">
        <v>4647</v>
      </c>
      <c r="E1177" s="339">
        <v>2.6400000000000002E-4</v>
      </c>
      <c r="F1177" s="2418"/>
      <c r="G1177" s="2412"/>
    </row>
    <row r="1178" spans="1:7" ht="15" customHeight="1">
      <c r="A1178" s="2400"/>
      <c r="B1178" s="2403"/>
      <c r="C1178" s="2406"/>
      <c r="D1178" s="448" t="s">
        <v>5702</v>
      </c>
      <c r="E1178" s="322">
        <v>4.1399999999999998E-4</v>
      </c>
      <c r="F1178" s="2418"/>
      <c r="G1178" s="2412"/>
    </row>
    <row r="1179" spans="1:7" ht="15" customHeight="1">
      <c r="A1179" s="2400"/>
      <c r="B1179" s="2403"/>
      <c r="C1179" s="2406"/>
      <c r="D1179" s="324" t="s">
        <v>4635</v>
      </c>
      <c r="E1179" s="425">
        <v>4.1199999999999999E-4</v>
      </c>
      <c r="F1179" s="2418"/>
      <c r="G1179" s="2412"/>
    </row>
    <row r="1180" spans="1:7" ht="15" customHeight="1">
      <c r="A1180" s="311" t="s">
        <v>5703</v>
      </c>
      <c r="B1180" s="328" t="s">
        <v>5704</v>
      </c>
      <c r="C1180" s="313">
        <v>5.0299999999999997E-4</v>
      </c>
      <c r="D1180" s="314"/>
      <c r="E1180" s="315">
        <v>5.4000000000000001E-4</v>
      </c>
      <c r="F1180" s="316">
        <v>100</v>
      </c>
      <c r="G1180" s="464"/>
    </row>
    <row r="1181" spans="1:7" ht="15" customHeight="1">
      <c r="A1181" s="311" t="s">
        <v>5705</v>
      </c>
      <c r="B1181" s="328" t="s">
        <v>5706</v>
      </c>
      <c r="C1181" s="313">
        <v>4.6799999999999999E-4</v>
      </c>
      <c r="D1181" s="314"/>
      <c r="E1181" s="315">
        <v>4.64E-4</v>
      </c>
      <c r="F1181" s="316">
        <v>100</v>
      </c>
      <c r="G1181" s="464"/>
    </row>
    <row r="1182" spans="1:7" ht="15" customHeight="1">
      <c r="A1182" s="311" t="s">
        <v>5707</v>
      </c>
      <c r="B1182" s="328" t="s">
        <v>5708</v>
      </c>
      <c r="C1182" s="313">
        <v>4.4099999999999999E-4</v>
      </c>
      <c r="D1182" s="314"/>
      <c r="E1182" s="315">
        <v>3.8499999999999998E-4</v>
      </c>
      <c r="F1182" s="316">
        <v>100</v>
      </c>
      <c r="G1182" s="464"/>
    </row>
    <row r="1183" spans="1:7" ht="15" customHeight="1">
      <c r="A1183" s="311" t="s">
        <v>5709</v>
      </c>
      <c r="B1183" s="447" t="s">
        <v>5710</v>
      </c>
      <c r="C1183" s="313">
        <v>3.9100000000000002E-4</v>
      </c>
      <c r="D1183" s="314"/>
      <c r="E1183" s="425">
        <v>4.15E-4</v>
      </c>
      <c r="F1183" s="316">
        <v>100</v>
      </c>
      <c r="G1183" s="464"/>
    </row>
    <row r="1184" spans="1:7" ht="15" customHeight="1">
      <c r="A1184" s="311" t="s">
        <v>5711</v>
      </c>
      <c r="B1184" s="328" t="s">
        <v>5712</v>
      </c>
      <c r="C1184" s="313">
        <v>3.8999999999999999E-4</v>
      </c>
      <c r="D1184" s="314"/>
      <c r="E1184" s="313">
        <v>4.0999999999999999E-4</v>
      </c>
      <c r="F1184" s="316">
        <v>100</v>
      </c>
      <c r="G1184" s="464"/>
    </row>
    <row r="1185" spans="1:7" ht="15" customHeight="1">
      <c r="A1185" s="311" t="s">
        <v>5713</v>
      </c>
      <c r="B1185" s="312" t="s">
        <v>5714</v>
      </c>
      <c r="C1185" s="313">
        <v>5.3899999999999998E-4</v>
      </c>
      <c r="D1185" s="314"/>
      <c r="E1185" s="315">
        <v>4.8299999999999998E-4</v>
      </c>
      <c r="F1185" s="316">
        <v>100</v>
      </c>
      <c r="G1185" s="464"/>
    </row>
    <row r="1186" spans="1:7" ht="15" customHeight="1">
      <c r="A1186" s="2400" t="s">
        <v>5715</v>
      </c>
      <c r="B1186" s="2403" t="s">
        <v>5716</v>
      </c>
      <c r="C1186" s="2406">
        <v>4.8500000000000003E-4</v>
      </c>
      <c r="D1186" s="326" t="s">
        <v>4638</v>
      </c>
      <c r="E1186" s="320">
        <v>0</v>
      </c>
      <c r="F1186" s="2418">
        <v>100</v>
      </c>
      <c r="G1186" s="2412"/>
    </row>
    <row r="1187" spans="1:7" ht="15" customHeight="1">
      <c r="A1187" s="2400"/>
      <c r="B1187" s="2403"/>
      <c r="C1187" s="2406"/>
      <c r="D1187" s="356" t="s">
        <v>4640</v>
      </c>
      <c r="E1187" s="322">
        <v>4.2900000000000002E-4</v>
      </c>
      <c r="F1187" s="2418"/>
      <c r="G1187" s="2412"/>
    </row>
    <row r="1188" spans="1:7" ht="15" customHeight="1">
      <c r="A1188" s="2423"/>
      <c r="B1188" s="2424"/>
      <c r="C1188" s="2425"/>
      <c r="D1188" s="335" t="s">
        <v>4635</v>
      </c>
      <c r="E1188" s="336">
        <v>3.8999999999999999E-4</v>
      </c>
      <c r="F1188" s="2426"/>
      <c r="G1188" s="2427"/>
    </row>
    <row r="1189" spans="1:7" ht="15" customHeight="1">
      <c r="A1189" s="423" t="s">
        <v>5717</v>
      </c>
      <c r="B1189" s="424" t="s">
        <v>5718</v>
      </c>
      <c r="C1189" s="425">
        <v>3.7199999999999999E-4</v>
      </c>
      <c r="D1189" s="426"/>
      <c r="E1189" s="425">
        <v>3.6000000000000001E-5</v>
      </c>
      <c r="F1189" s="427">
        <v>100</v>
      </c>
      <c r="G1189" s="506"/>
    </row>
    <row r="1190" spans="1:7">
      <c r="A1190" s="311" t="s">
        <v>5719</v>
      </c>
      <c r="B1190" s="328" t="s">
        <v>5720</v>
      </c>
      <c r="C1190" s="313">
        <v>4.64E-4</v>
      </c>
      <c r="D1190" s="314"/>
      <c r="E1190" s="315">
        <v>5.13E-4</v>
      </c>
      <c r="F1190" s="316">
        <v>100</v>
      </c>
      <c r="G1190" s="464"/>
    </row>
    <row r="1191" spans="1:7" ht="15" customHeight="1">
      <c r="A1191" s="311" t="s">
        <v>5721</v>
      </c>
      <c r="B1191" s="328" t="s">
        <v>5722</v>
      </c>
      <c r="C1191" s="313">
        <v>1.55E-4</v>
      </c>
      <c r="D1191" s="314"/>
      <c r="E1191" s="315">
        <v>3.1100000000000002E-4</v>
      </c>
      <c r="F1191" s="316">
        <v>100</v>
      </c>
      <c r="G1191" s="464"/>
    </row>
    <row r="1192" spans="1:7" ht="15" customHeight="1">
      <c r="A1192" s="311" t="s">
        <v>5723</v>
      </c>
      <c r="B1192" s="328" t="s">
        <v>5724</v>
      </c>
      <c r="C1192" s="313">
        <v>8.0199999999999998E-4</v>
      </c>
      <c r="D1192" s="314"/>
      <c r="E1192" s="313">
        <v>7.4600000000000003E-4</v>
      </c>
      <c r="F1192" s="316">
        <v>100</v>
      </c>
      <c r="G1192" s="464"/>
    </row>
    <row r="1193" spans="1:7" ht="15" customHeight="1">
      <c r="A1193" s="311" t="s">
        <v>5725</v>
      </c>
      <c r="B1193" s="328" t="s">
        <v>5726</v>
      </c>
      <c r="C1193" s="313">
        <v>4.8500000000000003E-4</v>
      </c>
      <c r="D1193" s="314"/>
      <c r="E1193" s="315">
        <v>4.2999999999999999E-4</v>
      </c>
      <c r="F1193" s="316">
        <v>100</v>
      </c>
      <c r="G1193" s="464"/>
    </row>
    <row r="1194" spans="1:7" ht="15" customHeight="1">
      <c r="A1194" s="311" t="s">
        <v>5727</v>
      </c>
      <c r="B1194" s="328" t="s">
        <v>5728</v>
      </c>
      <c r="C1194" s="313">
        <v>3.2000000000000003E-4</v>
      </c>
      <c r="D1194" s="314"/>
      <c r="E1194" s="315">
        <v>4.9399999999999997E-4</v>
      </c>
      <c r="F1194" s="316">
        <v>100</v>
      </c>
      <c r="G1194" s="464"/>
    </row>
    <row r="1195" spans="1:7" ht="15" customHeight="1">
      <c r="A1195" s="311" t="s">
        <v>5729</v>
      </c>
      <c r="B1195" s="328" t="s">
        <v>5730</v>
      </c>
      <c r="C1195" s="313">
        <v>5.1900000000000004E-4</v>
      </c>
      <c r="D1195" s="314"/>
      <c r="E1195" s="315">
        <v>5.44E-4</v>
      </c>
      <c r="F1195" s="316">
        <v>100</v>
      </c>
      <c r="G1195" s="464"/>
    </row>
    <row r="1196" spans="1:7" ht="15" customHeight="1">
      <c r="A1196" s="311" t="s">
        <v>5731</v>
      </c>
      <c r="B1196" s="328" t="s">
        <v>5732</v>
      </c>
      <c r="C1196" s="313">
        <v>4.4200000000000001E-4</v>
      </c>
      <c r="D1196" s="314"/>
      <c r="E1196" s="315">
        <v>4.9399999999999997E-4</v>
      </c>
      <c r="F1196" s="316">
        <v>100</v>
      </c>
      <c r="G1196" s="464"/>
    </row>
    <row r="1197" spans="1:7" ht="15" customHeight="1">
      <c r="A1197" s="311" t="s">
        <v>5733</v>
      </c>
      <c r="B1197" s="328" t="s">
        <v>5734</v>
      </c>
      <c r="C1197" s="313">
        <v>3.2299999999999999E-4</v>
      </c>
      <c r="D1197" s="314"/>
      <c r="E1197" s="315">
        <v>4.7699999999999999E-4</v>
      </c>
      <c r="F1197" s="316">
        <v>100</v>
      </c>
      <c r="G1197" s="464"/>
    </row>
    <row r="1198" spans="1:7" ht="15" customHeight="1">
      <c r="A1198" s="311" t="s">
        <v>5735</v>
      </c>
      <c r="B1198" s="328" t="s">
        <v>5736</v>
      </c>
      <c r="C1198" s="313">
        <v>5.0000000000000001E-4</v>
      </c>
      <c r="D1198" s="314"/>
      <c r="E1198" s="315">
        <v>4.44E-4</v>
      </c>
      <c r="F1198" s="316">
        <v>100</v>
      </c>
      <c r="G1198" s="464"/>
    </row>
    <row r="1199" spans="1:7" ht="15" customHeight="1">
      <c r="A1199" s="311" t="s">
        <v>5737</v>
      </c>
      <c r="B1199" s="328" t="s">
        <v>5738</v>
      </c>
      <c r="C1199" s="313">
        <v>4.35E-4</v>
      </c>
      <c r="D1199" s="314"/>
      <c r="E1199" s="315">
        <v>3.8000000000000002E-4</v>
      </c>
      <c r="F1199" s="316">
        <v>100</v>
      </c>
      <c r="G1199" s="464"/>
    </row>
    <row r="1200" spans="1:7" ht="27">
      <c r="A1200" s="311" t="s">
        <v>5739</v>
      </c>
      <c r="B1200" s="328" t="s">
        <v>5740</v>
      </c>
      <c r="C1200" s="313">
        <v>4.2700000000000002E-4</v>
      </c>
      <c r="D1200" s="314"/>
      <c r="E1200" s="315">
        <v>4.6700000000000002E-4</v>
      </c>
      <c r="F1200" s="316">
        <v>91.63</v>
      </c>
      <c r="G1200" s="464" t="s">
        <v>5741</v>
      </c>
    </row>
    <row r="1201" spans="1:7" ht="15" customHeight="1">
      <c r="A1201" s="311" t="s">
        <v>5742</v>
      </c>
      <c r="B1201" s="328" t="s">
        <v>5743</v>
      </c>
      <c r="C1201" s="313">
        <v>5.1000000000000004E-4</v>
      </c>
      <c r="D1201" s="474"/>
      <c r="E1201" s="422">
        <v>5.9800000000000001E-4</v>
      </c>
      <c r="F1201" s="316">
        <v>100</v>
      </c>
      <c r="G1201" s="464"/>
    </row>
    <row r="1202" spans="1:7" ht="15" customHeight="1">
      <c r="A1202" s="304" t="s">
        <v>5744</v>
      </c>
      <c r="B1202" s="318" t="s">
        <v>5745</v>
      </c>
      <c r="C1202" s="477">
        <v>3.6999999999999999E-4</v>
      </c>
      <c r="D1202" s="507"/>
      <c r="E1202" s="508">
        <v>5.4600000000000004E-4</v>
      </c>
      <c r="F1202" s="420">
        <v>100</v>
      </c>
      <c r="G1202" s="437"/>
    </row>
    <row r="1203" spans="1:7" ht="15" customHeight="1">
      <c r="A1203" s="311" t="s">
        <v>5746</v>
      </c>
      <c r="B1203" s="328" t="s">
        <v>5747</v>
      </c>
      <c r="C1203" s="313">
        <v>7.2400000000000003E-4</v>
      </c>
      <c r="D1203" s="314"/>
      <c r="E1203" s="313">
        <v>6.69E-4</v>
      </c>
      <c r="F1203" s="316">
        <v>100</v>
      </c>
      <c r="G1203" s="464"/>
    </row>
    <row r="1204" spans="1:7" ht="15" customHeight="1">
      <c r="A1204" s="311" t="s">
        <v>5748</v>
      </c>
      <c r="B1204" s="328" t="s">
        <v>5749</v>
      </c>
      <c r="C1204" s="313">
        <v>4.5199999999999998E-4</v>
      </c>
      <c r="D1204" s="314"/>
      <c r="E1204" s="313">
        <v>4.3899999999999999E-4</v>
      </c>
      <c r="F1204" s="316">
        <v>100</v>
      </c>
      <c r="G1204" s="464"/>
    </row>
    <row r="1205" spans="1:7" ht="15" customHeight="1">
      <c r="A1205" s="311" t="s">
        <v>5750</v>
      </c>
      <c r="B1205" s="328" t="s">
        <v>5751</v>
      </c>
      <c r="C1205" s="313">
        <v>3.4200000000000002E-4</v>
      </c>
      <c r="D1205" s="314"/>
      <c r="E1205" s="313">
        <v>2.8600000000000001E-4</v>
      </c>
      <c r="F1205" s="316">
        <v>100</v>
      </c>
      <c r="G1205" s="464"/>
    </row>
    <row r="1206" spans="1:7" ht="15" customHeight="1">
      <c r="A1206" s="311" t="s">
        <v>5752</v>
      </c>
      <c r="B1206" s="328" t="s">
        <v>5753</v>
      </c>
      <c r="C1206" s="313">
        <v>4.9200000000000003E-4</v>
      </c>
      <c r="D1206" s="314"/>
      <c r="E1206" s="313">
        <v>4.66E-4</v>
      </c>
      <c r="F1206" s="316">
        <v>100</v>
      </c>
      <c r="G1206" s="464"/>
    </row>
    <row r="1207" spans="1:7" ht="15" customHeight="1">
      <c r="A1207" s="311" t="s">
        <v>5754</v>
      </c>
      <c r="B1207" s="328" t="s">
        <v>5755</v>
      </c>
      <c r="C1207" s="313">
        <v>5.71E-4</v>
      </c>
      <c r="D1207" s="314"/>
      <c r="E1207" s="313">
        <v>5.1500000000000005E-4</v>
      </c>
      <c r="F1207" s="316">
        <v>100</v>
      </c>
      <c r="G1207" s="464"/>
    </row>
    <row r="1208" spans="1:7" ht="15" customHeight="1">
      <c r="A1208" s="311" t="s">
        <v>5756</v>
      </c>
      <c r="B1208" s="328" t="s">
        <v>5757</v>
      </c>
      <c r="C1208" s="313">
        <v>4.2999999999999999E-4</v>
      </c>
      <c r="D1208" s="314"/>
      <c r="E1208" s="313">
        <v>4.84E-4</v>
      </c>
      <c r="F1208" s="316">
        <v>100</v>
      </c>
      <c r="G1208" s="464"/>
    </row>
    <row r="1209" spans="1:7" ht="15" customHeight="1">
      <c r="A1209" s="311" t="s">
        <v>5758</v>
      </c>
      <c r="B1209" s="328" t="s">
        <v>5759</v>
      </c>
      <c r="C1209" s="313">
        <v>4.0299999999999998E-4</v>
      </c>
      <c r="D1209" s="314"/>
      <c r="E1209" s="313">
        <v>3.48E-4</v>
      </c>
      <c r="F1209" s="316">
        <v>100</v>
      </c>
      <c r="G1209" s="464"/>
    </row>
    <row r="1210" spans="1:7" ht="15" customHeight="1">
      <c r="A1210" s="311" t="s">
        <v>5760</v>
      </c>
      <c r="B1210" s="328" t="s">
        <v>5761</v>
      </c>
      <c r="C1210" s="313">
        <v>4.84E-4</v>
      </c>
      <c r="D1210" s="314"/>
      <c r="E1210" s="313">
        <v>4.28E-4</v>
      </c>
      <c r="F1210" s="316">
        <v>100</v>
      </c>
      <c r="G1210" s="464"/>
    </row>
    <row r="1211" spans="1:7" ht="15" customHeight="1">
      <c r="A1211" s="311" t="s">
        <v>5762</v>
      </c>
      <c r="B1211" s="328" t="s">
        <v>5763</v>
      </c>
      <c r="C1211" s="313">
        <v>4.4900000000000002E-4</v>
      </c>
      <c r="D1211" s="314"/>
      <c r="E1211" s="313">
        <v>3.9300000000000001E-4</v>
      </c>
      <c r="F1211" s="316">
        <v>100</v>
      </c>
      <c r="G1211" s="464"/>
    </row>
    <row r="1212" spans="1:7" ht="15" customHeight="1">
      <c r="A1212" s="311" t="s">
        <v>5764</v>
      </c>
      <c r="B1212" s="328" t="s">
        <v>5765</v>
      </c>
      <c r="C1212" s="313">
        <v>5.3499999999999999E-4</v>
      </c>
      <c r="D1212" s="314"/>
      <c r="E1212" s="313">
        <v>4.7899999999999999E-4</v>
      </c>
      <c r="F1212" s="316">
        <v>100</v>
      </c>
      <c r="G1212" s="464"/>
    </row>
    <row r="1213" spans="1:7" ht="15" customHeight="1">
      <c r="A1213" s="304" t="s">
        <v>5766</v>
      </c>
      <c r="B1213" s="305" t="s">
        <v>5767</v>
      </c>
      <c r="C1213" s="306">
        <v>4.4499999999999997E-4</v>
      </c>
      <c r="D1213" s="395"/>
      <c r="E1213" s="306">
        <v>5.0100000000000003E-4</v>
      </c>
      <c r="F1213" s="309">
        <v>100</v>
      </c>
      <c r="G1213" s="491"/>
    </row>
    <row r="1214" spans="1:7" ht="15" customHeight="1">
      <c r="A1214" s="2428" t="s">
        <v>5768</v>
      </c>
      <c r="B1214" s="2431" t="s">
        <v>5769</v>
      </c>
      <c r="C1214" s="2432">
        <v>4.6900000000000002E-4</v>
      </c>
      <c r="D1214" s="353" t="s">
        <v>4638</v>
      </c>
      <c r="E1214" s="354">
        <v>0</v>
      </c>
      <c r="F1214" s="2409">
        <v>100</v>
      </c>
      <c r="G1214" s="2433"/>
    </row>
    <row r="1215" spans="1:7" ht="15" customHeight="1">
      <c r="A1215" s="2429"/>
      <c r="B1215" s="2403" t="s">
        <v>6</v>
      </c>
      <c r="C1215" s="2406"/>
      <c r="D1215" s="327" t="s">
        <v>4709</v>
      </c>
      <c r="E1215" s="322">
        <v>2.0599999999999999E-4</v>
      </c>
      <c r="F1215" s="2418"/>
      <c r="G1215" s="2434"/>
    </row>
    <row r="1216" spans="1:7" ht="15" customHeight="1">
      <c r="A1216" s="2430"/>
      <c r="B1216" s="2424" t="s">
        <v>6</v>
      </c>
      <c r="C1216" s="2425"/>
      <c r="D1216" s="335" t="s">
        <v>4635</v>
      </c>
      <c r="E1216" s="336">
        <v>3.4099999999999999E-4</v>
      </c>
      <c r="F1216" s="2426"/>
      <c r="G1216" s="2435"/>
    </row>
    <row r="1217" spans="1:7" ht="15" customHeight="1">
      <c r="A1217" s="423" t="s">
        <v>5770</v>
      </c>
      <c r="B1217" s="424" t="s">
        <v>5771</v>
      </c>
      <c r="C1217" s="425">
        <v>5.5699999999999999E-4</v>
      </c>
      <c r="D1217" s="426"/>
      <c r="E1217" s="425">
        <v>5.0100000000000003E-4</v>
      </c>
      <c r="F1217" s="427">
        <v>100</v>
      </c>
      <c r="G1217" s="506"/>
    </row>
    <row r="1218" spans="1:7" ht="15" customHeight="1">
      <c r="A1218" s="311" t="s">
        <v>5772</v>
      </c>
      <c r="B1218" s="328" t="s">
        <v>5773</v>
      </c>
      <c r="C1218" s="313">
        <v>6.5899999999999997E-4</v>
      </c>
      <c r="D1218" s="314"/>
      <c r="E1218" s="313">
        <v>6.0400000000000004E-4</v>
      </c>
      <c r="F1218" s="316">
        <v>100</v>
      </c>
      <c r="G1218" s="464"/>
    </row>
    <row r="1219" spans="1:7" ht="15" customHeight="1">
      <c r="A1219" s="311" t="s">
        <v>5774</v>
      </c>
      <c r="B1219" s="328" t="s">
        <v>5775</v>
      </c>
      <c r="C1219" s="313">
        <v>4.9899999999999999E-4</v>
      </c>
      <c r="D1219" s="314"/>
      <c r="E1219" s="313">
        <v>0</v>
      </c>
      <c r="F1219" s="316">
        <v>100</v>
      </c>
      <c r="G1219" s="464"/>
    </row>
    <row r="1220" spans="1:7" ht="30" customHeight="1">
      <c r="A1220" s="311" t="s">
        <v>5776</v>
      </c>
      <c r="B1220" s="312" t="s">
        <v>5777</v>
      </c>
      <c r="C1220" s="313">
        <v>5.0699999999999996E-4</v>
      </c>
      <c r="D1220" s="314"/>
      <c r="E1220" s="313">
        <v>6.0400000000000004E-4</v>
      </c>
      <c r="F1220" s="316">
        <v>70.680000000000007</v>
      </c>
      <c r="G1220" s="509" t="s">
        <v>4669</v>
      </c>
    </row>
    <row r="1221" spans="1:7" ht="15" customHeight="1">
      <c r="A1221" s="2400" t="s">
        <v>5778</v>
      </c>
      <c r="B1221" s="2438" t="s">
        <v>5779</v>
      </c>
      <c r="C1221" s="2406">
        <v>1.1900000000000001E-4</v>
      </c>
      <c r="D1221" s="326" t="s">
        <v>4638</v>
      </c>
      <c r="E1221" s="489">
        <v>2.8600000000000001E-4</v>
      </c>
      <c r="F1221" s="2418">
        <v>100</v>
      </c>
      <c r="G1221" s="2412"/>
    </row>
    <row r="1222" spans="1:7" ht="15" customHeight="1">
      <c r="A1222" s="2400"/>
      <c r="B1222" s="2403"/>
      <c r="C1222" s="2406"/>
      <c r="D1222" s="324" t="s">
        <v>4635</v>
      </c>
      <c r="E1222" s="425">
        <v>3.4000000000000002E-4</v>
      </c>
      <c r="F1222" s="2418"/>
      <c r="G1222" s="2412"/>
    </row>
    <row r="1223" spans="1:7" ht="15" customHeight="1">
      <c r="A1223" s="2400" t="s">
        <v>5780</v>
      </c>
      <c r="B1223" s="2403" t="s">
        <v>5781</v>
      </c>
      <c r="C1223" s="2406">
        <v>4.73E-4</v>
      </c>
      <c r="D1223" s="326" t="s">
        <v>4638</v>
      </c>
      <c r="E1223" s="489">
        <v>0</v>
      </c>
      <c r="F1223" s="2418">
        <v>100</v>
      </c>
      <c r="G1223" s="2412"/>
    </row>
    <row r="1224" spans="1:7" ht="15" customHeight="1">
      <c r="A1224" s="2400"/>
      <c r="B1224" s="2403"/>
      <c r="C1224" s="2406"/>
      <c r="D1224" s="510" t="s">
        <v>5608</v>
      </c>
      <c r="E1224" s="322">
        <v>4.4000000000000002E-4</v>
      </c>
      <c r="F1224" s="2418"/>
      <c r="G1224" s="2412"/>
    </row>
    <row r="1225" spans="1:7" ht="15" customHeight="1">
      <c r="A1225" s="2400"/>
      <c r="B1225" s="2403"/>
      <c r="C1225" s="2406"/>
      <c r="D1225" s="324" t="s">
        <v>4635</v>
      </c>
      <c r="E1225" s="425">
        <v>4.2299999999999998E-4</v>
      </c>
      <c r="F1225" s="2418"/>
      <c r="G1225" s="2412"/>
    </row>
    <row r="1226" spans="1:7" ht="15" customHeight="1">
      <c r="A1226" s="311" t="s">
        <v>5782</v>
      </c>
      <c r="B1226" s="511" t="s">
        <v>5783</v>
      </c>
      <c r="C1226" s="313">
        <v>3.3700000000000001E-4</v>
      </c>
      <c r="D1226" s="314"/>
      <c r="E1226" s="313">
        <v>3.4099999999999999E-4</v>
      </c>
      <c r="F1226" s="316">
        <v>100</v>
      </c>
      <c r="G1226" s="464"/>
    </row>
    <row r="1227" spans="1:7" ht="15" customHeight="1">
      <c r="A1227" s="311" t="s">
        <v>5784</v>
      </c>
      <c r="B1227" s="511" t="s">
        <v>5785</v>
      </c>
      <c r="C1227" s="313">
        <v>5.3700000000000004E-4</v>
      </c>
      <c r="D1227" s="314"/>
      <c r="E1227" s="313">
        <v>4.8099999999999998E-4</v>
      </c>
      <c r="F1227" s="316">
        <v>100</v>
      </c>
      <c r="G1227" s="464"/>
    </row>
    <row r="1228" spans="1:7" ht="15" customHeight="1">
      <c r="A1228" s="311" t="s">
        <v>5786</v>
      </c>
      <c r="B1228" s="328" t="s">
        <v>5787</v>
      </c>
      <c r="C1228" s="313">
        <v>8.1800000000000004E-4</v>
      </c>
      <c r="D1228" s="314"/>
      <c r="E1228" s="313">
        <v>7.6300000000000001E-4</v>
      </c>
      <c r="F1228" s="316">
        <v>100</v>
      </c>
      <c r="G1228" s="464"/>
    </row>
    <row r="1229" spans="1:7" ht="15" customHeight="1">
      <c r="A1229" s="311" t="s">
        <v>5788</v>
      </c>
      <c r="B1229" s="312" t="s">
        <v>5789</v>
      </c>
      <c r="C1229" s="313">
        <v>0</v>
      </c>
      <c r="D1229" s="326" t="s">
        <v>4638</v>
      </c>
      <c r="E1229" s="313">
        <v>0</v>
      </c>
      <c r="F1229" s="316">
        <v>100</v>
      </c>
      <c r="G1229" s="464"/>
    </row>
    <row r="1230" spans="1:7" ht="15" customHeight="1">
      <c r="A1230" s="2400" t="s">
        <v>5790</v>
      </c>
      <c r="B1230" s="2416" t="s">
        <v>5791</v>
      </c>
      <c r="C1230" s="2406">
        <v>2.5999999999999998E-5</v>
      </c>
      <c r="D1230" s="326" t="s">
        <v>4638</v>
      </c>
      <c r="E1230" s="489">
        <v>0</v>
      </c>
      <c r="F1230" s="2418">
        <v>100</v>
      </c>
      <c r="G1230" s="2412"/>
    </row>
    <row r="1231" spans="1:7" ht="15" customHeight="1">
      <c r="A1231" s="2401"/>
      <c r="B1231" s="2417"/>
      <c r="C1231" s="2407"/>
      <c r="D1231" s="510" t="s">
        <v>5608</v>
      </c>
      <c r="E1231" s="322">
        <v>0</v>
      </c>
      <c r="F1231" s="2410"/>
      <c r="G1231" s="2413"/>
    </row>
    <row r="1232" spans="1:7" ht="15" customHeight="1">
      <c r="A1232" s="2401"/>
      <c r="B1232" s="2404"/>
      <c r="C1232" s="2407"/>
      <c r="D1232" s="357" t="s">
        <v>4635</v>
      </c>
      <c r="E1232" s="385">
        <v>0</v>
      </c>
      <c r="F1232" s="2410"/>
      <c r="G1232" s="2413"/>
    </row>
    <row r="1233" spans="1:7" ht="15" customHeight="1">
      <c r="A1233" s="498" t="s">
        <v>5792</v>
      </c>
      <c r="B1233" s="440" t="s">
        <v>5793</v>
      </c>
      <c r="C1233" s="501">
        <v>3.2000000000000003E-4</v>
      </c>
      <c r="D1233" s="512" t="s">
        <v>4638</v>
      </c>
      <c r="E1233" s="501">
        <v>0</v>
      </c>
      <c r="F1233" s="370">
        <v>100</v>
      </c>
      <c r="G1233" s="513"/>
    </row>
    <row r="1234" spans="1:7" ht="15" customHeight="1">
      <c r="A1234" s="2419" t="s">
        <v>5794</v>
      </c>
      <c r="B1234" s="2404" t="s">
        <v>5795</v>
      </c>
      <c r="C1234" s="2407">
        <v>3.9100000000000002E-4</v>
      </c>
      <c r="D1234" s="337" t="s">
        <v>4638</v>
      </c>
      <c r="E1234" s="339">
        <v>0</v>
      </c>
      <c r="F1234" s="2410">
        <v>100</v>
      </c>
      <c r="G1234" s="514"/>
    </row>
    <row r="1235" spans="1:7" ht="15" customHeight="1">
      <c r="A1235" s="2419"/>
      <c r="B1235" s="2404"/>
      <c r="C1235" s="2407"/>
      <c r="D1235" s="510" t="s">
        <v>5608</v>
      </c>
      <c r="E1235" s="322">
        <v>4.35E-4</v>
      </c>
      <c r="F1235" s="2410"/>
      <c r="G1235" s="515"/>
    </row>
    <row r="1236" spans="1:7" s="517" customFormat="1" ht="15" customHeight="1">
      <c r="A1236" s="2420"/>
      <c r="B1236" s="2421"/>
      <c r="C1236" s="2422"/>
      <c r="D1236" s="324" t="s">
        <v>4635</v>
      </c>
      <c r="E1236" s="425">
        <v>4.3100000000000001E-4</v>
      </c>
      <c r="F1236" s="2411"/>
      <c r="G1236" s="516"/>
    </row>
    <row r="1237" spans="1:7" ht="15" customHeight="1">
      <c r="A1237" s="423" t="s">
        <v>5796</v>
      </c>
      <c r="B1237" s="424" t="s">
        <v>5797</v>
      </c>
      <c r="C1237" s="425">
        <v>4.8500000000000003E-4</v>
      </c>
      <c r="D1237" s="426"/>
      <c r="E1237" s="425">
        <v>4.2900000000000002E-4</v>
      </c>
      <c r="F1237" s="427">
        <v>100</v>
      </c>
      <c r="G1237" s="506"/>
    </row>
    <row r="1238" spans="1:7" ht="15" customHeight="1">
      <c r="A1238" s="311" t="s">
        <v>5798</v>
      </c>
      <c r="B1238" s="328" t="s">
        <v>5799</v>
      </c>
      <c r="C1238" s="313">
        <v>5.5000000000000003E-4</v>
      </c>
      <c r="D1238" s="314"/>
      <c r="E1238" s="313">
        <v>4.95E-4</v>
      </c>
      <c r="F1238" s="316">
        <v>100</v>
      </c>
      <c r="G1238" s="464"/>
    </row>
    <row r="1239" spans="1:7" ht="15" customHeight="1">
      <c r="A1239" s="2400" t="s">
        <v>5800</v>
      </c>
      <c r="B1239" s="2403" t="s">
        <v>5801</v>
      </c>
      <c r="C1239" s="2406">
        <v>1.9599999999999999E-4</v>
      </c>
      <c r="D1239" s="326" t="s">
        <v>4638</v>
      </c>
      <c r="E1239" s="489">
        <v>0</v>
      </c>
      <c r="F1239" s="2409">
        <v>100</v>
      </c>
      <c r="G1239" s="2412"/>
    </row>
    <row r="1240" spans="1:7" ht="15" customHeight="1">
      <c r="A1240" s="2401"/>
      <c r="B1240" s="2404"/>
      <c r="C1240" s="2407"/>
      <c r="D1240" s="510" t="s">
        <v>5608</v>
      </c>
      <c r="E1240" s="322">
        <v>4.7199999999999998E-4</v>
      </c>
      <c r="F1240" s="2410"/>
      <c r="G1240" s="2413"/>
    </row>
    <row r="1241" spans="1:7" ht="15" customHeight="1">
      <c r="A1241" s="2402"/>
      <c r="B1241" s="2405"/>
      <c r="C1241" s="2408"/>
      <c r="D1241" s="324" t="s">
        <v>4635</v>
      </c>
      <c r="E1241" s="425">
        <v>4.17E-4</v>
      </c>
      <c r="F1241" s="2411"/>
      <c r="G1241" s="2414"/>
    </row>
    <row r="1242" spans="1:7" ht="15" customHeight="1">
      <c r="A1242" s="304" t="s">
        <v>5802</v>
      </c>
      <c r="B1242" s="318" t="s">
        <v>5803</v>
      </c>
      <c r="C1242" s="313">
        <v>4.9100000000000001E-4</v>
      </c>
      <c r="D1242" s="314"/>
      <c r="E1242" s="313">
        <v>4.35E-4</v>
      </c>
      <c r="F1242" s="316">
        <v>100</v>
      </c>
      <c r="G1242" s="464"/>
    </row>
    <row r="1243" spans="1:7" ht="15" customHeight="1">
      <c r="A1243" s="369" t="s">
        <v>5804</v>
      </c>
      <c r="B1243" s="518" t="s">
        <v>5805</v>
      </c>
      <c r="C1243" s="460">
        <v>5.2300000000000003E-4</v>
      </c>
      <c r="D1243" s="326" t="s">
        <v>4638</v>
      </c>
      <c r="E1243" s="489">
        <v>0</v>
      </c>
      <c r="F1243" s="309">
        <v>100</v>
      </c>
      <c r="G1243" s="491"/>
    </row>
    <row r="1244" spans="1:7">
      <c r="C1244" s="520"/>
      <c r="D1244" s="521"/>
      <c r="E1244" s="520"/>
      <c r="F1244" s="522"/>
      <c r="G1244" s="523"/>
    </row>
    <row r="1245" spans="1:7">
      <c r="C1245" s="2415"/>
      <c r="D1245" s="2415"/>
      <c r="E1245" s="2415"/>
      <c r="F1245" s="2415"/>
      <c r="G1245" s="2415"/>
    </row>
    <row r="1246" spans="1:7">
      <c r="A1246" s="524" t="s">
        <v>5806</v>
      </c>
      <c r="B1246" s="525"/>
      <c r="C1246" s="2389"/>
      <c r="D1246" s="2389"/>
      <c r="E1246" s="2389"/>
      <c r="F1246" s="2389"/>
      <c r="G1246" s="2389"/>
    </row>
    <row r="1247" spans="1:7" ht="14.1" customHeight="1">
      <c r="A1247" s="2390" t="s">
        <v>5807</v>
      </c>
      <c r="B1247" s="2390" t="s">
        <v>4620</v>
      </c>
      <c r="C1247" s="526"/>
      <c r="D1247" s="2392" t="s">
        <v>4621</v>
      </c>
      <c r="E1247" s="2393"/>
      <c r="F1247" s="2394" t="s">
        <v>4622</v>
      </c>
      <c r="G1247" s="2396" t="s">
        <v>4623</v>
      </c>
    </row>
    <row r="1248" spans="1:7">
      <c r="A1248" s="2391"/>
      <c r="B1248" s="2391"/>
      <c r="C1248" s="527"/>
      <c r="D1248" s="2398" t="s">
        <v>5808</v>
      </c>
      <c r="E1248" s="2399"/>
      <c r="F1248" s="2395"/>
      <c r="G1248" s="2397"/>
    </row>
    <row r="1249" spans="1:7">
      <c r="A1249" s="528">
        <v>1</v>
      </c>
      <c r="B1249" s="529" t="s">
        <v>5809</v>
      </c>
      <c r="C1249" s="461">
        <v>4.3800000000000002E-4</v>
      </c>
      <c r="D1249" s="530"/>
      <c r="E1249" s="461">
        <v>4.3800000000000002E-4</v>
      </c>
      <c r="F1249" s="313"/>
      <c r="G1249" s="531"/>
    </row>
    <row r="1250" spans="1:7">
      <c r="A1250" s="528">
        <v>2</v>
      </c>
      <c r="B1250" s="529" t="s">
        <v>5810</v>
      </c>
      <c r="C1250" s="461">
        <v>4.3800000000000002E-4</v>
      </c>
      <c r="D1250" s="532"/>
      <c r="E1250" s="461">
        <v>4.3800000000000002E-4</v>
      </c>
      <c r="F1250" s="313"/>
      <c r="G1250" s="531"/>
    </row>
    <row r="1251" spans="1:7">
      <c r="A1251" s="528">
        <v>3</v>
      </c>
      <c r="B1251" s="529" t="s">
        <v>5811</v>
      </c>
      <c r="C1251" s="461">
        <v>4.3800000000000002E-4</v>
      </c>
      <c r="D1251" s="532"/>
      <c r="E1251" s="461">
        <v>4.3800000000000002E-4</v>
      </c>
      <c r="F1251" s="313"/>
      <c r="G1251" s="531"/>
    </row>
    <row r="1252" spans="1:7">
      <c r="A1252" s="528">
        <v>4</v>
      </c>
      <c r="B1252" s="529" t="s">
        <v>5812</v>
      </c>
      <c r="C1252" s="461">
        <v>4.3800000000000002E-4</v>
      </c>
      <c r="D1252" s="530"/>
      <c r="E1252" s="461">
        <v>4.3800000000000002E-4</v>
      </c>
      <c r="F1252" s="313"/>
      <c r="G1252" s="531"/>
    </row>
    <row r="1253" spans="1:7">
      <c r="A1253" s="528">
        <v>5</v>
      </c>
      <c r="B1253" s="528" t="s">
        <v>5813</v>
      </c>
      <c r="C1253" s="461">
        <v>4.3800000000000002E-4</v>
      </c>
      <c r="D1253" s="530"/>
      <c r="E1253" s="461">
        <v>4.3800000000000002E-4</v>
      </c>
      <c r="F1253" s="313"/>
      <c r="G1253" s="531"/>
    </row>
    <row r="1254" spans="1:7">
      <c r="A1254" s="528">
        <v>6</v>
      </c>
      <c r="B1254" s="528" t="s">
        <v>5814</v>
      </c>
      <c r="C1254" s="461">
        <v>4.3800000000000002E-4</v>
      </c>
      <c r="D1254" s="530"/>
      <c r="E1254" s="461">
        <v>4.3800000000000002E-4</v>
      </c>
      <c r="F1254" s="313"/>
      <c r="G1254" s="531"/>
    </row>
    <row r="1255" spans="1:7">
      <c r="A1255" s="528">
        <v>7</v>
      </c>
      <c r="B1255" s="533" t="s">
        <v>5815</v>
      </c>
      <c r="C1255" s="461">
        <v>4.3800000000000002E-4</v>
      </c>
      <c r="D1255" s="530"/>
      <c r="E1255" s="461">
        <v>4.3800000000000002E-4</v>
      </c>
      <c r="F1255" s="313"/>
      <c r="G1255" s="531"/>
    </row>
    <row r="1256" spans="1:7">
      <c r="A1256" s="528">
        <v>8</v>
      </c>
      <c r="B1256" s="528" t="s">
        <v>5816</v>
      </c>
      <c r="C1256" s="461">
        <v>4.3800000000000002E-4</v>
      </c>
      <c r="D1256" s="530"/>
      <c r="E1256" s="461">
        <v>4.3800000000000002E-4</v>
      </c>
      <c r="F1256" s="313"/>
      <c r="G1256" s="531"/>
    </row>
    <row r="1257" spans="1:7">
      <c r="A1257" s="528">
        <v>9</v>
      </c>
      <c r="B1257" s="528" t="s">
        <v>5817</v>
      </c>
      <c r="C1257" s="461">
        <v>4.3800000000000002E-4</v>
      </c>
      <c r="D1257" s="443"/>
      <c r="E1257" s="461">
        <v>4.3800000000000002E-4</v>
      </c>
      <c r="F1257" s="313"/>
      <c r="G1257" s="531"/>
    </row>
    <row r="1258" spans="1:7">
      <c r="A1258" s="528">
        <v>10</v>
      </c>
      <c r="B1258" s="528" t="s">
        <v>5108</v>
      </c>
      <c r="C1258" s="461">
        <v>7.0899999999999999E-4</v>
      </c>
      <c r="D1258" s="530"/>
      <c r="E1258" s="461">
        <v>6.7199999999999996E-4</v>
      </c>
      <c r="F1258" s="531">
        <v>100</v>
      </c>
      <c r="G1258" s="534"/>
    </row>
    <row r="1259" spans="1:7" ht="28.5" customHeight="1">
      <c r="B1259" s="525"/>
      <c r="C1259" s="2436" t="s">
        <v>5818</v>
      </c>
      <c r="D1259" s="2436"/>
      <c r="E1259" s="2436"/>
      <c r="F1259" s="2436"/>
      <c r="G1259" s="2436"/>
    </row>
    <row r="1260" spans="1:7">
      <c r="F1260" s="536"/>
      <c r="G1260" s="537"/>
    </row>
    <row r="1261" spans="1:7">
      <c r="B1261" s="749" t="s">
        <v>6224</v>
      </c>
      <c r="C1261" s="538">
        <v>4.2900000000000002E-4</v>
      </c>
      <c r="D1261" s="539"/>
      <c r="E1261" s="540"/>
      <c r="F1261" s="536"/>
      <c r="G1261" s="537"/>
    </row>
    <row r="1262" spans="1:7">
      <c r="B1262" s="300"/>
      <c r="C1262" s="540"/>
      <c r="D1262" s="539"/>
      <c r="E1262" s="540"/>
      <c r="F1262" s="536"/>
      <c r="G1262" s="537"/>
    </row>
    <row r="1263" spans="1:7">
      <c r="B1263" s="541"/>
      <c r="C1263" s="541"/>
      <c r="D1263" s="541"/>
      <c r="E1263" s="541"/>
      <c r="F1263" s="541"/>
      <c r="G1263" s="519"/>
    </row>
    <row r="1264" spans="1:7">
      <c r="A1264" s="2437" t="s">
        <v>5819</v>
      </c>
      <c r="B1264" s="2437"/>
      <c r="C1264" s="2437"/>
      <c r="D1264" s="2437"/>
      <c r="E1264" s="2437"/>
      <c r="F1264" s="2437"/>
      <c r="G1264" s="2437"/>
    </row>
    <row r="1265" spans="1:7" ht="59.25" customHeight="1">
      <c r="A1265" s="2388" t="s">
        <v>5820</v>
      </c>
      <c r="B1265" s="2388"/>
      <c r="C1265" s="2388"/>
      <c r="D1265" s="2388"/>
      <c r="E1265" s="2388"/>
      <c r="F1265" s="2388"/>
      <c r="G1265" s="2388"/>
    </row>
    <row r="1266" spans="1:7">
      <c r="A1266" s="524"/>
      <c r="B1266" s="511" t="s">
        <v>5821</v>
      </c>
      <c r="C1266" s="461">
        <v>4.3800000000000002E-4</v>
      </c>
    </row>
    <row r="1267" spans="1:7">
      <c r="B1267" s="328" t="s">
        <v>5822</v>
      </c>
      <c r="C1267" s="543" t="s">
        <v>5823</v>
      </c>
    </row>
    <row r="1268" spans="1:7">
      <c r="B1268" s="544" t="s">
        <v>5824</v>
      </c>
      <c r="C1268" s="543" t="s">
        <v>5823</v>
      </c>
    </row>
    <row r="1269" spans="1:7">
      <c r="C1269" s="545"/>
    </row>
    <row r="1270" spans="1:7">
      <c r="C1270" s="545"/>
    </row>
    <row r="1271" spans="1:7">
      <c r="C1271" s="545"/>
    </row>
    <row r="1272" spans="1:7">
      <c r="C1272" s="545"/>
    </row>
    <row r="1273" spans="1:7">
      <c r="C1273" s="545"/>
    </row>
    <row r="1295" spans="2:7" s="540" customFormat="1">
      <c r="B1295" s="519"/>
      <c r="C1295" s="535"/>
      <c r="D1295" s="463"/>
      <c r="E1295" s="535"/>
      <c r="F1295" s="542"/>
      <c r="G1295" s="542"/>
    </row>
  </sheetData>
  <mergeCells count="1101">
    <mergeCell ref="D8:E8"/>
    <mergeCell ref="A11:A13"/>
    <mergeCell ref="B11:B13"/>
    <mergeCell ref="C11:C13"/>
    <mergeCell ref="F11:F13"/>
    <mergeCell ref="G11:G13"/>
    <mergeCell ref="A1:G1"/>
    <mergeCell ref="A2:G2"/>
    <mergeCell ref="A3:G3"/>
    <mergeCell ref="A4:G4"/>
    <mergeCell ref="A6:G6"/>
    <mergeCell ref="A7:A8"/>
    <mergeCell ref="B7:B8"/>
    <mergeCell ref="D7:E7"/>
    <mergeCell ref="F7:F8"/>
    <mergeCell ref="G7:G8"/>
    <mergeCell ref="A29:A31"/>
    <mergeCell ref="B29:B31"/>
    <mergeCell ref="C29:C31"/>
    <mergeCell ref="F29:F31"/>
    <mergeCell ref="G29:G31"/>
    <mergeCell ref="A32:A35"/>
    <mergeCell ref="B32:B35"/>
    <mergeCell ref="C32:C35"/>
    <mergeCell ref="F32:F35"/>
    <mergeCell ref="G32:G35"/>
    <mergeCell ref="A14:A16"/>
    <mergeCell ref="B14:B16"/>
    <mergeCell ref="C14:C16"/>
    <mergeCell ref="F14:F16"/>
    <mergeCell ref="G14:G16"/>
    <mergeCell ref="A19:A28"/>
    <mergeCell ref="B19:B28"/>
    <mergeCell ref="C19:C28"/>
    <mergeCell ref="F19:F28"/>
    <mergeCell ref="G19:G28"/>
    <mergeCell ref="A42:A44"/>
    <mergeCell ref="B42:B44"/>
    <mergeCell ref="C42:C44"/>
    <mergeCell ref="F42:F44"/>
    <mergeCell ref="G42:G44"/>
    <mergeCell ref="A45:A56"/>
    <mergeCell ref="B45:B56"/>
    <mergeCell ref="C45:C56"/>
    <mergeCell ref="F45:F56"/>
    <mergeCell ref="G45:G56"/>
    <mergeCell ref="A36:A38"/>
    <mergeCell ref="B36:B38"/>
    <mergeCell ref="C36:C38"/>
    <mergeCell ref="F36:F38"/>
    <mergeCell ref="G36:G38"/>
    <mergeCell ref="A39:A41"/>
    <mergeCell ref="B39:B41"/>
    <mergeCell ref="C39:C41"/>
    <mergeCell ref="F39:F41"/>
    <mergeCell ref="G39:G41"/>
    <mergeCell ref="A64:A66"/>
    <mergeCell ref="B64:B66"/>
    <mergeCell ref="C64:C66"/>
    <mergeCell ref="F64:F66"/>
    <mergeCell ref="G64:G66"/>
    <mergeCell ref="A67:A72"/>
    <mergeCell ref="B67:B72"/>
    <mergeCell ref="C67:C72"/>
    <mergeCell ref="F67:F72"/>
    <mergeCell ref="G67:G72"/>
    <mergeCell ref="A58:A60"/>
    <mergeCell ref="B58:B60"/>
    <mergeCell ref="C58:C60"/>
    <mergeCell ref="F58:F60"/>
    <mergeCell ref="G58:G60"/>
    <mergeCell ref="A61:A63"/>
    <mergeCell ref="B61:B63"/>
    <mergeCell ref="C61:C63"/>
    <mergeCell ref="F61:F63"/>
    <mergeCell ref="G61:G63"/>
    <mergeCell ref="A81:A97"/>
    <mergeCell ref="B81:B97"/>
    <mergeCell ref="C81:C97"/>
    <mergeCell ref="F81:F97"/>
    <mergeCell ref="G81:G97"/>
    <mergeCell ref="A98:A101"/>
    <mergeCell ref="B98:B101"/>
    <mergeCell ref="C98:C101"/>
    <mergeCell ref="F98:F101"/>
    <mergeCell ref="G98:G101"/>
    <mergeCell ref="A73:A75"/>
    <mergeCell ref="B73:B75"/>
    <mergeCell ref="C73:C75"/>
    <mergeCell ref="F73:F75"/>
    <mergeCell ref="G73:G75"/>
    <mergeCell ref="A76:A80"/>
    <mergeCell ref="B76:B80"/>
    <mergeCell ref="C76:C80"/>
    <mergeCell ref="F76:F80"/>
    <mergeCell ref="G76:G80"/>
    <mergeCell ref="A113:A124"/>
    <mergeCell ref="B113:B124"/>
    <mergeCell ref="C113:C124"/>
    <mergeCell ref="F113:F124"/>
    <mergeCell ref="G113:G124"/>
    <mergeCell ref="A127:A130"/>
    <mergeCell ref="B127:B130"/>
    <mergeCell ref="C127:C130"/>
    <mergeCell ref="F127:F130"/>
    <mergeCell ref="G127:G130"/>
    <mergeCell ref="A102:A107"/>
    <mergeCell ref="B102:B107"/>
    <mergeCell ref="C102:C107"/>
    <mergeCell ref="F102:F107"/>
    <mergeCell ref="G102:G107"/>
    <mergeCell ref="A108:A112"/>
    <mergeCell ref="B108:B112"/>
    <mergeCell ref="C108:C112"/>
    <mergeCell ref="F108:F112"/>
    <mergeCell ref="G108:G112"/>
    <mergeCell ref="A139:A141"/>
    <mergeCell ref="B139:B141"/>
    <mergeCell ref="C139:C141"/>
    <mergeCell ref="F139:F141"/>
    <mergeCell ref="G139:G141"/>
    <mergeCell ref="A142:A145"/>
    <mergeCell ref="B142:B145"/>
    <mergeCell ref="C142:C145"/>
    <mergeCell ref="F142:F145"/>
    <mergeCell ref="G142:G145"/>
    <mergeCell ref="A132:A134"/>
    <mergeCell ref="B132:B134"/>
    <mergeCell ref="C132:C134"/>
    <mergeCell ref="F132:F134"/>
    <mergeCell ref="G132:G134"/>
    <mergeCell ref="A135:A137"/>
    <mergeCell ref="B135:B137"/>
    <mergeCell ref="C135:C137"/>
    <mergeCell ref="F135:F137"/>
    <mergeCell ref="G135:G137"/>
    <mergeCell ref="A153:A157"/>
    <mergeCell ref="B153:B157"/>
    <mergeCell ref="C153:C157"/>
    <mergeCell ref="F153:F157"/>
    <mergeCell ref="G153:G157"/>
    <mergeCell ref="A158:A161"/>
    <mergeCell ref="B158:B161"/>
    <mergeCell ref="C158:C161"/>
    <mergeCell ref="F158:F161"/>
    <mergeCell ref="G158:G161"/>
    <mergeCell ref="A146:A149"/>
    <mergeCell ref="B146:B149"/>
    <mergeCell ref="C146:C149"/>
    <mergeCell ref="F146:F149"/>
    <mergeCell ref="G146:G149"/>
    <mergeCell ref="A150:A152"/>
    <mergeCell ref="B150:B152"/>
    <mergeCell ref="C150:C152"/>
    <mergeCell ref="F150:F152"/>
    <mergeCell ref="G150:G152"/>
    <mergeCell ref="A173:A181"/>
    <mergeCell ref="B173:B181"/>
    <mergeCell ref="C173:C181"/>
    <mergeCell ref="F173:F181"/>
    <mergeCell ref="G173:G181"/>
    <mergeCell ref="A183:A185"/>
    <mergeCell ref="B183:B185"/>
    <mergeCell ref="C183:C185"/>
    <mergeCell ref="F183:F185"/>
    <mergeCell ref="G183:G185"/>
    <mergeCell ref="A162:A167"/>
    <mergeCell ref="B162:B167"/>
    <mergeCell ref="C162:C167"/>
    <mergeCell ref="F162:F167"/>
    <mergeCell ref="G162:G167"/>
    <mergeCell ref="A169:A172"/>
    <mergeCell ref="B169:B172"/>
    <mergeCell ref="C169:C172"/>
    <mergeCell ref="F169:F172"/>
    <mergeCell ref="G169:G172"/>
    <mergeCell ref="A194:A196"/>
    <mergeCell ref="B194:B196"/>
    <mergeCell ref="C194:C196"/>
    <mergeCell ref="F194:F196"/>
    <mergeCell ref="G194:G196"/>
    <mergeCell ref="A197:A199"/>
    <mergeCell ref="B197:B199"/>
    <mergeCell ref="C197:C199"/>
    <mergeCell ref="F197:F199"/>
    <mergeCell ref="G197:G199"/>
    <mergeCell ref="A186:A188"/>
    <mergeCell ref="B186:B188"/>
    <mergeCell ref="C186:C188"/>
    <mergeCell ref="F186:F188"/>
    <mergeCell ref="G186:G188"/>
    <mergeCell ref="A189:A193"/>
    <mergeCell ref="B189:B193"/>
    <mergeCell ref="C189:C193"/>
    <mergeCell ref="F189:F193"/>
    <mergeCell ref="G189:G193"/>
    <mergeCell ref="A210:A212"/>
    <mergeCell ref="B210:B212"/>
    <mergeCell ref="C210:C212"/>
    <mergeCell ref="F210:F212"/>
    <mergeCell ref="G210:G212"/>
    <mergeCell ref="A213:A217"/>
    <mergeCell ref="B213:B217"/>
    <mergeCell ref="C213:C217"/>
    <mergeCell ref="F213:F217"/>
    <mergeCell ref="G213:G217"/>
    <mergeCell ref="A200:A202"/>
    <mergeCell ref="B200:B202"/>
    <mergeCell ref="C200:C202"/>
    <mergeCell ref="F200:F202"/>
    <mergeCell ref="G200:G202"/>
    <mergeCell ref="A203:A209"/>
    <mergeCell ref="B203:B209"/>
    <mergeCell ref="C203:C209"/>
    <mergeCell ref="F203:F209"/>
    <mergeCell ref="G203:G209"/>
    <mergeCell ref="A224:A228"/>
    <mergeCell ref="B224:B228"/>
    <mergeCell ref="C224:C228"/>
    <mergeCell ref="F224:F228"/>
    <mergeCell ref="G224:G228"/>
    <mergeCell ref="A230:A239"/>
    <mergeCell ref="B230:B239"/>
    <mergeCell ref="C230:C239"/>
    <mergeCell ref="F230:F239"/>
    <mergeCell ref="G230:G239"/>
    <mergeCell ref="A218:A220"/>
    <mergeCell ref="B218:B220"/>
    <mergeCell ref="C218:C220"/>
    <mergeCell ref="F218:F220"/>
    <mergeCell ref="G218:G220"/>
    <mergeCell ref="A221:A223"/>
    <mergeCell ref="B221:B223"/>
    <mergeCell ref="C221:C223"/>
    <mergeCell ref="F221:F223"/>
    <mergeCell ref="G221:G223"/>
    <mergeCell ref="A248:A251"/>
    <mergeCell ref="B248:B251"/>
    <mergeCell ref="C248:C251"/>
    <mergeCell ref="F248:F251"/>
    <mergeCell ref="G248:G251"/>
    <mergeCell ref="A253:A255"/>
    <mergeCell ref="B253:B255"/>
    <mergeCell ref="C253:C255"/>
    <mergeCell ref="F253:F255"/>
    <mergeCell ref="G253:G255"/>
    <mergeCell ref="A240:A244"/>
    <mergeCell ref="B240:B244"/>
    <mergeCell ref="C240:C244"/>
    <mergeCell ref="F240:F244"/>
    <mergeCell ref="G240:G244"/>
    <mergeCell ref="A245:A247"/>
    <mergeCell ref="B245:B247"/>
    <mergeCell ref="C245:C247"/>
    <mergeCell ref="F245:F247"/>
    <mergeCell ref="G245:G247"/>
    <mergeCell ref="A269:A272"/>
    <mergeCell ref="B269:B272"/>
    <mergeCell ref="C269:C272"/>
    <mergeCell ref="F269:F272"/>
    <mergeCell ref="G269:G272"/>
    <mergeCell ref="A273:A275"/>
    <mergeCell ref="B273:B275"/>
    <mergeCell ref="C273:C275"/>
    <mergeCell ref="F273:F275"/>
    <mergeCell ref="G273:G275"/>
    <mergeCell ref="A257:A263"/>
    <mergeCell ref="B257:B263"/>
    <mergeCell ref="C257:C263"/>
    <mergeCell ref="F257:F263"/>
    <mergeCell ref="G257:G263"/>
    <mergeCell ref="A264:A266"/>
    <mergeCell ref="B264:B266"/>
    <mergeCell ref="C264:C266"/>
    <mergeCell ref="F264:F266"/>
    <mergeCell ref="G264:G266"/>
    <mergeCell ref="A291:A304"/>
    <mergeCell ref="B291:B304"/>
    <mergeCell ref="C291:C304"/>
    <mergeCell ref="F291:F304"/>
    <mergeCell ref="G291:G304"/>
    <mergeCell ref="A305:A309"/>
    <mergeCell ref="B305:B309"/>
    <mergeCell ref="C305:C309"/>
    <mergeCell ref="F305:F309"/>
    <mergeCell ref="G305:G309"/>
    <mergeCell ref="A278:A281"/>
    <mergeCell ref="B278:B281"/>
    <mergeCell ref="C278:C281"/>
    <mergeCell ref="F278:F281"/>
    <mergeCell ref="G278:G281"/>
    <mergeCell ref="A282:A290"/>
    <mergeCell ref="B282:B290"/>
    <mergeCell ref="C282:C290"/>
    <mergeCell ref="F282:F290"/>
    <mergeCell ref="G282:G290"/>
    <mergeCell ref="A321:A323"/>
    <mergeCell ref="B321:B323"/>
    <mergeCell ref="C321:C323"/>
    <mergeCell ref="F321:F323"/>
    <mergeCell ref="G321:G323"/>
    <mergeCell ref="A324:A326"/>
    <mergeCell ref="B324:B326"/>
    <mergeCell ref="C324:C326"/>
    <mergeCell ref="F324:F326"/>
    <mergeCell ref="G324:G326"/>
    <mergeCell ref="A311:A315"/>
    <mergeCell ref="B311:B315"/>
    <mergeCell ref="C311:C315"/>
    <mergeCell ref="F311:F315"/>
    <mergeCell ref="G311:G315"/>
    <mergeCell ref="A316:A318"/>
    <mergeCell ref="B316:B318"/>
    <mergeCell ref="C316:C318"/>
    <mergeCell ref="F316:F318"/>
    <mergeCell ref="G316:G318"/>
    <mergeCell ref="A333:A335"/>
    <mergeCell ref="B333:B335"/>
    <mergeCell ref="C333:C335"/>
    <mergeCell ref="F333:F335"/>
    <mergeCell ref="G333:G335"/>
    <mergeCell ref="A336:A338"/>
    <mergeCell ref="B336:B338"/>
    <mergeCell ref="C336:C338"/>
    <mergeCell ref="F336:F338"/>
    <mergeCell ref="G336:G338"/>
    <mergeCell ref="A327:A329"/>
    <mergeCell ref="B327:B329"/>
    <mergeCell ref="C327:C329"/>
    <mergeCell ref="F327:F329"/>
    <mergeCell ref="G327:G329"/>
    <mergeCell ref="A330:A332"/>
    <mergeCell ref="B330:B332"/>
    <mergeCell ref="C330:C332"/>
    <mergeCell ref="F330:F332"/>
    <mergeCell ref="G330:G332"/>
    <mergeCell ref="A361:A367"/>
    <mergeCell ref="B361:B367"/>
    <mergeCell ref="C361:C367"/>
    <mergeCell ref="F361:F367"/>
    <mergeCell ref="G361:G367"/>
    <mergeCell ref="A368:A370"/>
    <mergeCell ref="B368:B370"/>
    <mergeCell ref="C368:C370"/>
    <mergeCell ref="F368:F370"/>
    <mergeCell ref="G368:G370"/>
    <mergeCell ref="A339:A341"/>
    <mergeCell ref="B339:B341"/>
    <mergeCell ref="C339:C341"/>
    <mergeCell ref="F339:F341"/>
    <mergeCell ref="G339:G341"/>
    <mergeCell ref="A344:A357"/>
    <mergeCell ref="B344:B357"/>
    <mergeCell ref="C344:C357"/>
    <mergeCell ref="F344:F357"/>
    <mergeCell ref="G344:G357"/>
    <mergeCell ref="A387:A389"/>
    <mergeCell ref="B387:B389"/>
    <mergeCell ref="C387:C389"/>
    <mergeCell ref="F387:F389"/>
    <mergeCell ref="G387:G389"/>
    <mergeCell ref="A390:A393"/>
    <mergeCell ref="B390:B393"/>
    <mergeCell ref="C390:C393"/>
    <mergeCell ref="F390:F393"/>
    <mergeCell ref="G390:G393"/>
    <mergeCell ref="A372:A381"/>
    <mergeCell ref="B372:B381"/>
    <mergeCell ref="C372:C381"/>
    <mergeCell ref="F372:F381"/>
    <mergeCell ref="G372:G381"/>
    <mergeCell ref="A383:A386"/>
    <mergeCell ref="B383:B386"/>
    <mergeCell ref="C383:C386"/>
    <mergeCell ref="F383:F386"/>
    <mergeCell ref="G383:G386"/>
    <mergeCell ref="A402:A404"/>
    <mergeCell ref="B402:B404"/>
    <mergeCell ref="C402:C404"/>
    <mergeCell ref="F402:F404"/>
    <mergeCell ref="G402:G404"/>
    <mergeCell ref="A405:A407"/>
    <mergeCell ref="B405:B407"/>
    <mergeCell ref="C405:C407"/>
    <mergeCell ref="F405:F407"/>
    <mergeCell ref="G405:G407"/>
    <mergeCell ref="A395:A397"/>
    <mergeCell ref="B395:B397"/>
    <mergeCell ref="C395:C397"/>
    <mergeCell ref="F395:F397"/>
    <mergeCell ref="G395:G397"/>
    <mergeCell ref="A398:A401"/>
    <mergeCell ref="B398:B401"/>
    <mergeCell ref="C398:C401"/>
    <mergeCell ref="F398:F401"/>
    <mergeCell ref="G398:G401"/>
    <mergeCell ref="A418:A420"/>
    <mergeCell ref="B418:B420"/>
    <mergeCell ref="C418:C420"/>
    <mergeCell ref="F418:F420"/>
    <mergeCell ref="G418:G420"/>
    <mergeCell ref="A421:A423"/>
    <mergeCell ref="B421:B423"/>
    <mergeCell ref="C421:C423"/>
    <mergeCell ref="F421:F423"/>
    <mergeCell ref="G421:G423"/>
    <mergeCell ref="A408:A413"/>
    <mergeCell ref="B408:B413"/>
    <mergeCell ref="C408:C413"/>
    <mergeCell ref="F408:F413"/>
    <mergeCell ref="G408:G413"/>
    <mergeCell ref="A415:A417"/>
    <mergeCell ref="B415:B417"/>
    <mergeCell ref="C415:C417"/>
    <mergeCell ref="F415:F417"/>
    <mergeCell ref="G415:G417"/>
    <mergeCell ref="A430:A432"/>
    <mergeCell ref="B430:B432"/>
    <mergeCell ref="C430:C432"/>
    <mergeCell ref="F430:F432"/>
    <mergeCell ref="G430:G432"/>
    <mergeCell ref="A433:A444"/>
    <mergeCell ref="B433:B444"/>
    <mergeCell ref="C433:C444"/>
    <mergeCell ref="F433:F444"/>
    <mergeCell ref="G433:G444"/>
    <mergeCell ref="A424:A426"/>
    <mergeCell ref="B424:B426"/>
    <mergeCell ref="C424:C426"/>
    <mergeCell ref="F424:F426"/>
    <mergeCell ref="G424:G426"/>
    <mergeCell ref="A427:A429"/>
    <mergeCell ref="B427:B429"/>
    <mergeCell ref="C427:C429"/>
    <mergeCell ref="F427:F429"/>
    <mergeCell ref="G427:G429"/>
    <mergeCell ref="A454:A456"/>
    <mergeCell ref="B454:B456"/>
    <mergeCell ref="C454:C456"/>
    <mergeCell ref="F454:F456"/>
    <mergeCell ref="G454:G456"/>
    <mergeCell ref="A459:A461"/>
    <mergeCell ref="B459:B461"/>
    <mergeCell ref="C459:C461"/>
    <mergeCell ref="F459:F461"/>
    <mergeCell ref="G459:G461"/>
    <mergeCell ref="A446:A448"/>
    <mergeCell ref="B446:B448"/>
    <mergeCell ref="C446:C448"/>
    <mergeCell ref="F446:F448"/>
    <mergeCell ref="G446:G448"/>
    <mergeCell ref="A450:A453"/>
    <mergeCell ref="B450:B453"/>
    <mergeCell ref="C450:C453"/>
    <mergeCell ref="F450:F453"/>
    <mergeCell ref="G450:G453"/>
    <mergeCell ref="A473:A475"/>
    <mergeCell ref="B473:B475"/>
    <mergeCell ref="C473:C475"/>
    <mergeCell ref="F473:F475"/>
    <mergeCell ref="G473:G475"/>
    <mergeCell ref="A476:A487"/>
    <mergeCell ref="B476:B487"/>
    <mergeCell ref="C476:C487"/>
    <mergeCell ref="F476:F487"/>
    <mergeCell ref="G476:G487"/>
    <mergeCell ref="A462:A464"/>
    <mergeCell ref="B462:B464"/>
    <mergeCell ref="C462:C464"/>
    <mergeCell ref="F462:F464"/>
    <mergeCell ref="G462:G464"/>
    <mergeCell ref="A467:A469"/>
    <mergeCell ref="B467:B469"/>
    <mergeCell ref="C467:C469"/>
    <mergeCell ref="F467:F469"/>
    <mergeCell ref="G467:G469"/>
    <mergeCell ref="A498:A500"/>
    <mergeCell ref="B498:B500"/>
    <mergeCell ref="C498:C500"/>
    <mergeCell ref="F498:F500"/>
    <mergeCell ref="G498:G500"/>
    <mergeCell ref="A501:A504"/>
    <mergeCell ref="B501:B504"/>
    <mergeCell ref="C501:C504"/>
    <mergeCell ref="F501:F504"/>
    <mergeCell ref="G501:G504"/>
    <mergeCell ref="A488:A491"/>
    <mergeCell ref="B488:B491"/>
    <mergeCell ref="C488:C491"/>
    <mergeCell ref="F488:F491"/>
    <mergeCell ref="G488:G491"/>
    <mergeCell ref="A494:A496"/>
    <mergeCell ref="B494:B496"/>
    <mergeCell ref="C494:C496"/>
    <mergeCell ref="F494:F496"/>
    <mergeCell ref="G494:G496"/>
    <mergeCell ref="A515:A519"/>
    <mergeCell ref="B515:B519"/>
    <mergeCell ref="C515:C519"/>
    <mergeCell ref="F515:F519"/>
    <mergeCell ref="G515:G519"/>
    <mergeCell ref="A520:A522"/>
    <mergeCell ref="B520:B522"/>
    <mergeCell ref="C520:C522"/>
    <mergeCell ref="F520:F522"/>
    <mergeCell ref="G520:G522"/>
    <mergeCell ref="A505:A509"/>
    <mergeCell ref="B505:B509"/>
    <mergeCell ref="C505:C509"/>
    <mergeCell ref="F505:F509"/>
    <mergeCell ref="G505:G509"/>
    <mergeCell ref="A511:A513"/>
    <mergeCell ref="B511:B513"/>
    <mergeCell ref="C511:C513"/>
    <mergeCell ref="F511:F513"/>
    <mergeCell ref="G511:G513"/>
    <mergeCell ref="A532:A534"/>
    <mergeCell ref="B532:B534"/>
    <mergeCell ref="C532:C534"/>
    <mergeCell ref="F532:F534"/>
    <mergeCell ref="G532:G534"/>
    <mergeCell ref="A538:A541"/>
    <mergeCell ref="B538:B541"/>
    <mergeCell ref="C538:C541"/>
    <mergeCell ref="F538:F541"/>
    <mergeCell ref="G538:G541"/>
    <mergeCell ref="A523:A526"/>
    <mergeCell ref="B523:B526"/>
    <mergeCell ref="C523:C526"/>
    <mergeCell ref="F523:F526"/>
    <mergeCell ref="G523:G526"/>
    <mergeCell ref="A529:A531"/>
    <mergeCell ref="B529:B531"/>
    <mergeCell ref="C529:C531"/>
    <mergeCell ref="F529:F531"/>
    <mergeCell ref="G529:G531"/>
    <mergeCell ref="A550:A552"/>
    <mergeCell ref="B550:B552"/>
    <mergeCell ref="C550:C552"/>
    <mergeCell ref="F550:F552"/>
    <mergeCell ref="G550:G552"/>
    <mergeCell ref="A556:A560"/>
    <mergeCell ref="B556:B560"/>
    <mergeCell ref="C556:C560"/>
    <mergeCell ref="F556:F560"/>
    <mergeCell ref="G556:G560"/>
    <mergeCell ref="A542:A544"/>
    <mergeCell ref="B542:B544"/>
    <mergeCell ref="C542:C544"/>
    <mergeCell ref="F542:F544"/>
    <mergeCell ref="G542:G544"/>
    <mergeCell ref="A545:A547"/>
    <mergeCell ref="B545:B547"/>
    <mergeCell ref="C545:C547"/>
    <mergeCell ref="F545:F547"/>
    <mergeCell ref="G545:G547"/>
    <mergeCell ref="A570:A572"/>
    <mergeCell ref="B570:B572"/>
    <mergeCell ref="C570:C572"/>
    <mergeCell ref="F570:F572"/>
    <mergeCell ref="G570:G572"/>
    <mergeCell ref="A577:A579"/>
    <mergeCell ref="B577:B579"/>
    <mergeCell ref="C577:C579"/>
    <mergeCell ref="F577:F579"/>
    <mergeCell ref="G577:G579"/>
    <mergeCell ref="A564:A566"/>
    <mergeCell ref="B564:B566"/>
    <mergeCell ref="C564:C566"/>
    <mergeCell ref="F564:F566"/>
    <mergeCell ref="G564:G566"/>
    <mergeCell ref="A567:A569"/>
    <mergeCell ref="B567:B569"/>
    <mergeCell ref="C567:C569"/>
    <mergeCell ref="F567:F569"/>
    <mergeCell ref="G567:G569"/>
    <mergeCell ref="A587:A589"/>
    <mergeCell ref="B587:B589"/>
    <mergeCell ref="C587:C589"/>
    <mergeCell ref="F587:F589"/>
    <mergeCell ref="G587:G589"/>
    <mergeCell ref="A590:A592"/>
    <mergeCell ref="B590:B592"/>
    <mergeCell ref="C590:C592"/>
    <mergeCell ref="F590:F592"/>
    <mergeCell ref="G590:G592"/>
    <mergeCell ref="A580:A582"/>
    <mergeCell ref="B580:B582"/>
    <mergeCell ref="C580:C582"/>
    <mergeCell ref="F580:F582"/>
    <mergeCell ref="G580:G582"/>
    <mergeCell ref="A584:A586"/>
    <mergeCell ref="B584:B586"/>
    <mergeCell ref="C584:C586"/>
    <mergeCell ref="F584:F586"/>
    <mergeCell ref="G584:G586"/>
    <mergeCell ref="A607:A609"/>
    <mergeCell ref="B607:B609"/>
    <mergeCell ref="C607:C609"/>
    <mergeCell ref="F607:F609"/>
    <mergeCell ref="G607:G609"/>
    <mergeCell ref="A613:A615"/>
    <mergeCell ref="B613:B615"/>
    <mergeCell ref="C613:C615"/>
    <mergeCell ref="F613:F615"/>
    <mergeCell ref="G613:G615"/>
    <mergeCell ref="A593:A595"/>
    <mergeCell ref="B593:B595"/>
    <mergeCell ref="C593:C595"/>
    <mergeCell ref="F593:F595"/>
    <mergeCell ref="G593:G595"/>
    <mergeCell ref="A602:A604"/>
    <mergeCell ref="B602:B604"/>
    <mergeCell ref="C602:C604"/>
    <mergeCell ref="F602:F604"/>
    <mergeCell ref="G602:G604"/>
    <mergeCell ref="A628:A632"/>
    <mergeCell ref="B628:B632"/>
    <mergeCell ref="C628:C632"/>
    <mergeCell ref="F628:F632"/>
    <mergeCell ref="G628:G632"/>
    <mergeCell ref="A633:A645"/>
    <mergeCell ref="B633:B645"/>
    <mergeCell ref="C633:C645"/>
    <mergeCell ref="F633:F645"/>
    <mergeCell ref="G633:G645"/>
    <mergeCell ref="A621:A623"/>
    <mergeCell ref="B621:B623"/>
    <mergeCell ref="C621:C623"/>
    <mergeCell ref="F621:F623"/>
    <mergeCell ref="G621:G623"/>
    <mergeCell ref="A624:A627"/>
    <mergeCell ref="B624:B627"/>
    <mergeCell ref="C624:C627"/>
    <mergeCell ref="F624:F627"/>
    <mergeCell ref="G624:G627"/>
    <mergeCell ref="A652:A661"/>
    <mergeCell ref="B652:B661"/>
    <mergeCell ref="C652:C661"/>
    <mergeCell ref="F652:F661"/>
    <mergeCell ref="G652:G661"/>
    <mergeCell ref="A662:A669"/>
    <mergeCell ref="B662:B669"/>
    <mergeCell ref="C662:C669"/>
    <mergeCell ref="F662:F669"/>
    <mergeCell ref="G662:G669"/>
    <mergeCell ref="A646:A648"/>
    <mergeCell ref="B646:B648"/>
    <mergeCell ref="C646:C648"/>
    <mergeCell ref="F646:F648"/>
    <mergeCell ref="G646:G648"/>
    <mergeCell ref="A649:A651"/>
    <mergeCell ref="B649:B651"/>
    <mergeCell ref="C649:C651"/>
    <mergeCell ref="F649:F651"/>
    <mergeCell ref="G649:G651"/>
    <mergeCell ref="A677:A679"/>
    <mergeCell ref="B677:B679"/>
    <mergeCell ref="C677:C679"/>
    <mergeCell ref="F677:F679"/>
    <mergeCell ref="G677:G679"/>
    <mergeCell ref="A690:A692"/>
    <mergeCell ref="B690:B692"/>
    <mergeCell ref="C690:C692"/>
    <mergeCell ref="F690:F692"/>
    <mergeCell ref="G690:G692"/>
    <mergeCell ref="A670:A673"/>
    <mergeCell ref="B670:B673"/>
    <mergeCell ref="C670:C673"/>
    <mergeCell ref="F670:F673"/>
    <mergeCell ref="G670:G673"/>
    <mergeCell ref="A674:A676"/>
    <mergeCell ref="B674:B676"/>
    <mergeCell ref="C674:C676"/>
    <mergeCell ref="F674:F676"/>
    <mergeCell ref="G674:G676"/>
    <mergeCell ref="A709:A711"/>
    <mergeCell ref="B709:B711"/>
    <mergeCell ref="C709:C711"/>
    <mergeCell ref="F709:F711"/>
    <mergeCell ref="G709:G711"/>
    <mergeCell ref="A712:A718"/>
    <mergeCell ref="B712:B718"/>
    <mergeCell ref="C712:C718"/>
    <mergeCell ref="F712:F718"/>
    <mergeCell ref="G712:G718"/>
    <mergeCell ref="A696:A698"/>
    <mergeCell ref="B696:B698"/>
    <mergeCell ref="C696:C698"/>
    <mergeCell ref="F696:F698"/>
    <mergeCell ref="G696:G698"/>
    <mergeCell ref="A701:A705"/>
    <mergeCell ref="B701:B705"/>
    <mergeCell ref="C701:C705"/>
    <mergeCell ref="F701:F705"/>
    <mergeCell ref="G701:G705"/>
    <mergeCell ref="A733:A735"/>
    <mergeCell ref="B733:B735"/>
    <mergeCell ref="C733:C735"/>
    <mergeCell ref="F733:F735"/>
    <mergeCell ref="G733:G735"/>
    <mergeCell ref="A736:A738"/>
    <mergeCell ref="B736:B738"/>
    <mergeCell ref="C736:C738"/>
    <mergeCell ref="F736:F738"/>
    <mergeCell ref="G736:G738"/>
    <mergeCell ref="A727:A729"/>
    <mergeCell ref="B727:B729"/>
    <mergeCell ref="C727:C729"/>
    <mergeCell ref="F727:F729"/>
    <mergeCell ref="G727:G729"/>
    <mergeCell ref="A730:A732"/>
    <mergeCell ref="B730:B732"/>
    <mergeCell ref="C730:C732"/>
    <mergeCell ref="F730:F732"/>
    <mergeCell ref="G730:G732"/>
    <mergeCell ref="A763:A765"/>
    <mergeCell ref="B763:B765"/>
    <mergeCell ref="C763:C765"/>
    <mergeCell ref="F763:F765"/>
    <mergeCell ref="G763:G765"/>
    <mergeCell ref="A769:A771"/>
    <mergeCell ref="B769:B771"/>
    <mergeCell ref="C769:C771"/>
    <mergeCell ref="F769:F771"/>
    <mergeCell ref="G769:G771"/>
    <mergeCell ref="A745:A747"/>
    <mergeCell ref="B745:B747"/>
    <mergeCell ref="C745:C747"/>
    <mergeCell ref="F745:F747"/>
    <mergeCell ref="G745:G747"/>
    <mergeCell ref="A754:A758"/>
    <mergeCell ref="B754:B758"/>
    <mergeCell ref="C754:C758"/>
    <mergeCell ref="F754:F758"/>
    <mergeCell ref="G754:G758"/>
    <mergeCell ref="A784:A788"/>
    <mergeCell ref="B784:B788"/>
    <mergeCell ref="C784:C788"/>
    <mergeCell ref="F784:F788"/>
    <mergeCell ref="G784:G788"/>
    <mergeCell ref="A793:A795"/>
    <mergeCell ref="B793:B795"/>
    <mergeCell ref="C793:C795"/>
    <mergeCell ref="F793:F795"/>
    <mergeCell ref="G793:G795"/>
    <mergeCell ref="A772:A779"/>
    <mergeCell ref="B772:B779"/>
    <mergeCell ref="C772:C779"/>
    <mergeCell ref="F772:F779"/>
    <mergeCell ref="G772:G779"/>
    <mergeCell ref="A781:A783"/>
    <mergeCell ref="B781:B783"/>
    <mergeCell ref="C781:C783"/>
    <mergeCell ref="F781:F783"/>
    <mergeCell ref="G781:G783"/>
    <mergeCell ref="A803:A805"/>
    <mergeCell ref="B803:B805"/>
    <mergeCell ref="C803:C805"/>
    <mergeCell ref="F803:F805"/>
    <mergeCell ref="G803:G805"/>
    <mergeCell ref="A807:A810"/>
    <mergeCell ref="B807:B810"/>
    <mergeCell ref="C807:C810"/>
    <mergeCell ref="F807:F810"/>
    <mergeCell ref="G807:G810"/>
    <mergeCell ref="A796:A798"/>
    <mergeCell ref="B796:B798"/>
    <mergeCell ref="C796:C798"/>
    <mergeCell ref="F796:F798"/>
    <mergeCell ref="G796:G798"/>
    <mergeCell ref="A800:A802"/>
    <mergeCell ref="B800:B802"/>
    <mergeCell ref="C800:C802"/>
    <mergeCell ref="F800:F802"/>
    <mergeCell ref="G800:G802"/>
    <mergeCell ref="A830:A832"/>
    <mergeCell ref="B830:B832"/>
    <mergeCell ref="C830:C832"/>
    <mergeCell ref="F830:F832"/>
    <mergeCell ref="G830:G832"/>
    <mergeCell ref="A835:A838"/>
    <mergeCell ref="B835:B838"/>
    <mergeCell ref="C835:C838"/>
    <mergeCell ref="F835:F838"/>
    <mergeCell ref="G835:G838"/>
    <mergeCell ref="A820:A822"/>
    <mergeCell ref="B820:B822"/>
    <mergeCell ref="C820:C822"/>
    <mergeCell ref="F820:F822"/>
    <mergeCell ref="G820:G822"/>
    <mergeCell ref="A823:A826"/>
    <mergeCell ref="B823:B826"/>
    <mergeCell ref="C823:C826"/>
    <mergeCell ref="F823:F826"/>
    <mergeCell ref="G823:G826"/>
    <mergeCell ref="A862:A864"/>
    <mergeCell ref="B862:B864"/>
    <mergeCell ref="C862:C864"/>
    <mergeCell ref="F862:F864"/>
    <mergeCell ref="G862:G864"/>
    <mergeCell ref="A868:A870"/>
    <mergeCell ref="B868:B870"/>
    <mergeCell ref="C868:C870"/>
    <mergeCell ref="F868:F870"/>
    <mergeCell ref="G868:G870"/>
    <mergeCell ref="A844:A846"/>
    <mergeCell ref="B844:B846"/>
    <mergeCell ref="C844:C846"/>
    <mergeCell ref="F844:F846"/>
    <mergeCell ref="G844:G846"/>
    <mergeCell ref="A853:A855"/>
    <mergeCell ref="B853:B855"/>
    <mergeCell ref="C853:C855"/>
    <mergeCell ref="F853:F855"/>
    <mergeCell ref="G853:G855"/>
    <mergeCell ref="A886:A888"/>
    <mergeCell ref="B886:B888"/>
    <mergeCell ref="C886:C888"/>
    <mergeCell ref="F886:F888"/>
    <mergeCell ref="G886:G888"/>
    <mergeCell ref="A890:A892"/>
    <mergeCell ref="B890:B892"/>
    <mergeCell ref="C890:C892"/>
    <mergeCell ref="F890:F892"/>
    <mergeCell ref="G890:G892"/>
    <mergeCell ref="A872:A874"/>
    <mergeCell ref="B872:B874"/>
    <mergeCell ref="C872:C874"/>
    <mergeCell ref="F872:F874"/>
    <mergeCell ref="G872:G874"/>
    <mergeCell ref="A877:A879"/>
    <mergeCell ref="B877:B879"/>
    <mergeCell ref="C877:C879"/>
    <mergeCell ref="F877:F879"/>
    <mergeCell ref="G877:G879"/>
    <mergeCell ref="A905:A907"/>
    <mergeCell ref="B905:B907"/>
    <mergeCell ref="C905:C907"/>
    <mergeCell ref="F905:F907"/>
    <mergeCell ref="G905:G907"/>
    <mergeCell ref="A908:A911"/>
    <mergeCell ref="B908:B911"/>
    <mergeCell ref="C908:C911"/>
    <mergeCell ref="F908:F911"/>
    <mergeCell ref="G908:G911"/>
    <mergeCell ref="A896:A898"/>
    <mergeCell ref="B896:B898"/>
    <mergeCell ref="C896:C898"/>
    <mergeCell ref="F896:F898"/>
    <mergeCell ref="G896:G898"/>
    <mergeCell ref="A901:A903"/>
    <mergeCell ref="B901:B903"/>
    <mergeCell ref="C901:C903"/>
    <mergeCell ref="F901:F903"/>
    <mergeCell ref="G901:G903"/>
    <mergeCell ref="A929:A931"/>
    <mergeCell ref="B929:B931"/>
    <mergeCell ref="C929:C931"/>
    <mergeCell ref="F929:F931"/>
    <mergeCell ref="G929:G931"/>
    <mergeCell ref="A936:A938"/>
    <mergeCell ref="B936:B938"/>
    <mergeCell ref="C936:C938"/>
    <mergeCell ref="F936:F938"/>
    <mergeCell ref="G936:G938"/>
    <mergeCell ref="A915:A917"/>
    <mergeCell ref="B915:B917"/>
    <mergeCell ref="C915:C917"/>
    <mergeCell ref="F915:F917"/>
    <mergeCell ref="G915:G917"/>
    <mergeCell ref="A922:A928"/>
    <mergeCell ref="B922:B928"/>
    <mergeCell ref="C922:C928"/>
    <mergeCell ref="F922:F928"/>
    <mergeCell ref="G922:G928"/>
    <mergeCell ref="A949:A952"/>
    <mergeCell ref="B949:B952"/>
    <mergeCell ref="C949:C952"/>
    <mergeCell ref="F949:F952"/>
    <mergeCell ref="G949:G952"/>
    <mergeCell ref="A954:A957"/>
    <mergeCell ref="B954:B957"/>
    <mergeCell ref="C954:C957"/>
    <mergeCell ref="F954:F957"/>
    <mergeCell ref="G954:G957"/>
    <mergeCell ref="A939:A941"/>
    <mergeCell ref="B939:B941"/>
    <mergeCell ref="C939:C941"/>
    <mergeCell ref="F939:F941"/>
    <mergeCell ref="G939:G941"/>
    <mergeCell ref="A944:A946"/>
    <mergeCell ref="B944:B946"/>
    <mergeCell ref="C944:C946"/>
    <mergeCell ref="F944:F946"/>
    <mergeCell ref="G944:G946"/>
    <mergeCell ref="A967:A969"/>
    <mergeCell ref="B967:B969"/>
    <mergeCell ref="C967:C969"/>
    <mergeCell ref="F967:F969"/>
    <mergeCell ref="G967:G969"/>
    <mergeCell ref="A975:A977"/>
    <mergeCell ref="B975:B977"/>
    <mergeCell ref="C975:C977"/>
    <mergeCell ref="F975:F977"/>
    <mergeCell ref="G975:G977"/>
    <mergeCell ref="A959:A962"/>
    <mergeCell ref="B959:B962"/>
    <mergeCell ref="C959:C962"/>
    <mergeCell ref="F959:F962"/>
    <mergeCell ref="G959:G962"/>
    <mergeCell ref="A964:A966"/>
    <mergeCell ref="B964:B966"/>
    <mergeCell ref="C964:C966"/>
    <mergeCell ref="F964:F966"/>
    <mergeCell ref="G964:G966"/>
    <mergeCell ref="A989:A991"/>
    <mergeCell ref="B989:B991"/>
    <mergeCell ref="C989:C991"/>
    <mergeCell ref="F989:F991"/>
    <mergeCell ref="G989:G991"/>
    <mergeCell ref="A1000:A1003"/>
    <mergeCell ref="B1000:B1003"/>
    <mergeCell ref="C1000:C1003"/>
    <mergeCell ref="F1000:F1003"/>
    <mergeCell ref="G1000:G1003"/>
    <mergeCell ref="A980:A983"/>
    <mergeCell ref="B980:B983"/>
    <mergeCell ref="C980:C983"/>
    <mergeCell ref="F980:F983"/>
    <mergeCell ref="G980:G983"/>
    <mergeCell ref="A985:A987"/>
    <mergeCell ref="B985:B987"/>
    <mergeCell ref="C985:C987"/>
    <mergeCell ref="F985:F987"/>
    <mergeCell ref="G985:G987"/>
    <mergeCell ref="A1017:A1019"/>
    <mergeCell ref="B1017:B1019"/>
    <mergeCell ref="C1017:C1019"/>
    <mergeCell ref="F1017:F1019"/>
    <mergeCell ref="G1017:G1019"/>
    <mergeCell ref="A1024:A1026"/>
    <mergeCell ref="B1024:B1026"/>
    <mergeCell ref="C1024:C1026"/>
    <mergeCell ref="F1024:F1026"/>
    <mergeCell ref="G1024:G1026"/>
    <mergeCell ref="A1007:A1009"/>
    <mergeCell ref="B1007:B1009"/>
    <mergeCell ref="C1007:C1009"/>
    <mergeCell ref="F1007:F1009"/>
    <mergeCell ref="G1007:G1009"/>
    <mergeCell ref="A1011:A1014"/>
    <mergeCell ref="B1011:B1014"/>
    <mergeCell ref="C1011:C1014"/>
    <mergeCell ref="F1011:F1014"/>
    <mergeCell ref="G1011:G1014"/>
    <mergeCell ref="A1043:A1046"/>
    <mergeCell ref="B1043:B1046"/>
    <mergeCell ref="C1043:C1046"/>
    <mergeCell ref="F1043:F1046"/>
    <mergeCell ref="G1043:G1046"/>
    <mergeCell ref="A1049:A1052"/>
    <mergeCell ref="B1049:B1052"/>
    <mergeCell ref="C1049:C1052"/>
    <mergeCell ref="F1049:F1052"/>
    <mergeCell ref="G1049:G1052"/>
    <mergeCell ref="A1027:A1030"/>
    <mergeCell ref="B1027:B1030"/>
    <mergeCell ref="C1027:C1030"/>
    <mergeCell ref="F1027:F1030"/>
    <mergeCell ref="G1027:G1030"/>
    <mergeCell ref="A1034:A1036"/>
    <mergeCell ref="B1034:B1036"/>
    <mergeCell ref="C1034:C1036"/>
    <mergeCell ref="F1034:F1036"/>
    <mergeCell ref="G1034:G1036"/>
    <mergeCell ref="A1063:A1065"/>
    <mergeCell ref="B1063:B1065"/>
    <mergeCell ref="C1063:C1065"/>
    <mergeCell ref="F1063:F1065"/>
    <mergeCell ref="G1063:G1065"/>
    <mergeCell ref="A1072:A1076"/>
    <mergeCell ref="B1072:B1076"/>
    <mergeCell ref="C1072:C1076"/>
    <mergeCell ref="F1072:F1076"/>
    <mergeCell ref="G1072:G1076"/>
    <mergeCell ref="A1055:A1057"/>
    <mergeCell ref="B1055:B1057"/>
    <mergeCell ref="C1055:C1057"/>
    <mergeCell ref="F1055:F1057"/>
    <mergeCell ref="G1055:G1057"/>
    <mergeCell ref="A1060:A1062"/>
    <mergeCell ref="B1060:B1062"/>
    <mergeCell ref="C1060:C1062"/>
    <mergeCell ref="F1060:F1062"/>
    <mergeCell ref="G1060:G1062"/>
    <mergeCell ref="A1090:A1093"/>
    <mergeCell ref="B1090:B1093"/>
    <mergeCell ref="C1090:C1093"/>
    <mergeCell ref="F1090:F1093"/>
    <mergeCell ref="G1090:G1093"/>
    <mergeCell ref="A1098:A1104"/>
    <mergeCell ref="B1098:B1104"/>
    <mergeCell ref="C1098:C1104"/>
    <mergeCell ref="F1098:F1104"/>
    <mergeCell ref="G1098:G1104"/>
    <mergeCell ref="A1081:A1083"/>
    <mergeCell ref="B1081:B1083"/>
    <mergeCell ref="C1081:C1083"/>
    <mergeCell ref="F1081:F1083"/>
    <mergeCell ref="G1081:G1083"/>
    <mergeCell ref="A1085:A1087"/>
    <mergeCell ref="B1085:B1087"/>
    <mergeCell ref="C1085:C1087"/>
    <mergeCell ref="F1085:F1087"/>
    <mergeCell ref="G1085:G1087"/>
    <mergeCell ref="A1118:A1124"/>
    <mergeCell ref="B1118:B1124"/>
    <mergeCell ref="C1118:C1124"/>
    <mergeCell ref="F1118:F1124"/>
    <mergeCell ref="G1118:G1124"/>
    <mergeCell ref="A1131:A1133"/>
    <mergeCell ref="B1131:B1133"/>
    <mergeCell ref="C1131:C1133"/>
    <mergeCell ref="F1131:F1133"/>
    <mergeCell ref="G1131:G1133"/>
    <mergeCell ref="A1105:A1107"/>
    <mergeCell ref="B1105:B1107"/>
    <mergeCell ref="C1105:C1107"/>
    <mergeCell ref="F1105:F1107"/>
    <mergeCell ref="G1105:G1107"/>
    <mergeCell ref="A1108:A1110"/>
    <mergeCell ref="B1108:B1110"/>
    <mergeCell ref="C1108:C1110"/>
    <mergeCell ref="F1108:F1110"/>
    <mergeCell ref="G1108:G1110"/>
    <mergeCell ref="A1157:A1159"/>
    <mergeCell ref="B1157:B1159"/>
    <mergeCell ref="C1157:C1159"/>
    <mergeCell ref="F1157:F1159"/>
    <mergeCell ref="G1157:G1159"/>
    <mergeCell ref="A1176:A1179"/>
    <mergeCell ref="B1176:B1179"/>
    <mergeCell ref="C1176:C1179"/>
    <mergeCell ref="F1176:F1179"/>
    <mergeCell ref="G1176:G1179"/>
    <mergeCell ref="A1135:A1141"/>
    <mergeCell ref="B1135:B1141"/>
    <mergeCell ref="C1135:C1141"/>
    <mergeCell ref="F1135:F1141"/>
    <mergeCell ref="G1135:G1141"/>
    <mergeCell ref="A1145:A1150"/>
    <mergeCell ref="B1145:B1150"/>
    <mergeCell ref="C1145:C1150"/>
    <mergeCell ref="F1145:F1150"/>
    <mergeCell ref="G1145:G1150"/>
    <mergeCell ref="A1221:A1222"/>
    <mergeCell ref="B1221:B1222"/>
    <mergeCell ref="C1221:C1222"/>
    <mergeCell ref="F1221:F1222"/>
    <mergeCell ref="G1221:G1222"/>
    <mergeCell ref="A1223:A1225"/>
    <mergeCell ref="B1223:B1225"/>
    <mergeCell ref="C1223:C1225"/>
    <mergeCell ref="F1223:F1225"/>
    <mergeCell ref="G1223:G1225"/>
    <mergeCell ref="A1186:A1188"/>
    <mergeCell ref="B1186:B1188"/>
    <mergeCell ref="C1186:C1188"/>
    <mergeCell ref="F1186:F1188"/>
    <mergeCell ref="G1186:G1188"/>
    <mergeCell ref="A1214:A1216"/>
    <mergeCell ref="B1214:B1216"/>
    <mergeCell ref="C1214:C1216"/>
    <mergeCell ref="F1214:F1216"/>
    <mergeCell ref="G1214:G1216"/>
    <mergeCell ref="C1259:G1259"/>
    <mergeCell ref="A1264:G1264"/>
    <mergeCell ref="A1265:G1265"/>
    <mergeCell ref="C1246:G1246"/>
    <mergeCell ref="A1247:A1248"/>
    <mergeCell ref="B1247:B1248"/>
    <mergeCell ref="D1247:E1247"/>
    <mergeCell ref="F1247:F1248"/>
    <mergeCell ref="G1247:G1248"/>
    <mergeCell ref="D1248:E1248"/>
    <mergeCell ref="A1239:A1241"/>
    <mergeCell ref="B1239:B1241"/>
    <mergeCell ref="C1239:C1241"/>
    <mergeCell ref="F1239:F1241"/>
    <mergeCell ref="G1239:G1241"/>
    <mergeCell ref="C1245:G1245"/>
    <mergeCell ref="A1230:A1232"/>
    <mergeCell ref="B1230:B1232"/>
    <mergeCell ref="C1230:C1232"/>
    <mergeCell ref="F1230:F1232"/>
    <mergeCell ref="G1230:G1232"/>
    <mergeCell ref="A1234:A1236"/>
    <mergeCell ref="B1234:B1236"/>
    <mergeCell ref="C1234:C1236"/>
    <mergeCell ref="F1234:F1236"/>
  </mergeCells>
  <phoneticPr fontId="17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C1B3F-59CD-4DE4-8936-A5B052B37328}">
  <sheetPr codeName="Sheet17">
    <tabColor rgb="FF00B050"/>
  </sheetPr>
  <dimension ref="B2:AA33"/>
  <sheetViews>
    <sheetView zoomScale="110" zoomScaleNormal="110" workbookViewId="0"/>
  </sheetViews>
  <sheetFormatPr defaultRowHeight="13.5"/>
  <cols>
    <col min="2" max="2" width="2.5" customWidth="1"/>
    <col min="3" max="3" width="2.625" customWidth="1"/>
  </cols>
  <sheetData>
    <row r="2" spans="2:4" ht="18.75">
      <c r="B2" s="1246" t="s">
        <v>7219</v>
      </c>
    </row>
    <row r="4" spans="2:4" ht="16.5">
      <c r="B4" t="s">
        <v>7220</v>
      </c>
      <c r="C4" s="1247"/>
    </row>
    <row r="6" spans="2:4">
      <c r="B6" t="s">
        <v>7221</v>
      </c>
      <c r="C6" t="s">
        <v>7222</v>
      </c>
      <c r="D6" s="1248"/>
    </row>
    <row r="7" spans="2:4">
      <c r="D7" s="1248" t="s">
        <v>7223</v>
      </c>
    </row>
    <row r="9" spans="2:4">
      <c r="B9" t="s">
        <v>7224</v>
      </c>
      <c r="C9" t="s">
        <v>7225</v>
      </c>
    </row>
    <row r="11" spans="2:4">
      <c r="B11" t="s">
        <v>7226</v>
      </c>
      <c r="C11" t="s">
        <v>7227</v>
      </c>
    </row>
    <row r="12" spans="2:4">
      <c r="C12" t="s">
        <v>7228</v>
      </c>
    </row>
    <row r="14" spans="2:4">
      <c r="D14" t="s">
        <v>7229</v>
      </c>
    </row>
    <row r="20" spans="17:27">
      <c r="AA20" t="s">
        <v>5851</v>
      </c>
    </row>
    <row r="21" spans="17:27">
      <c r="Q21" s="281"/>
      <c r="R21" s="281" t="s">
        <v>4551</v>
      </c>
      <c r="S21" s="281" t="s">
        <v>4552</v>
      </c>
      <c r="T21" s="281" t="s">
        <v>4553</v>
      </c>
      <c r="U21" s="281" t="s">
        <v>4554</v>
      </c>
      <c r="V21" s="281" t="s">
        <v>4555</v>
      </c>
      <c r="W21" s="281" t="s">
        <v>4556</v>
      </c>
      <c r="X21" s="281" t="s">
        <v>4557</v>
      </c>
      <c r="Y21" s="281" t="s">
        <v>4558</v>
      </c>
      <c r="Z21" s="281" t="s">
        <v>4559</v>
      </c>
      <c r="AA21" s="281" t="s">
        <v>4560</v>
      </c>
    </row>
    <row r="22" spans="17:27">
      <c r="Q22" s="281" t="s">
        <v>4561</v>
      </c>
      <c r="R22" s="1245">
        <v>9.4</v>
      </c>
      <c r="S22" s="1245">
        <v>9.08</v>
      </c>
      <c r="T22" s="1245">
        <v>9.4</v>
      </c>
      <c r="U22" s="1245">
        <v>9.4</v>
      </c>
      <c r="V22" s="1245">
        <v>9.4</v>
      </c>
      <c r="W22" s="1245">
        <v>9.4</v>
      </c>
      <c r="X22" s="1245">
        <v>9.27</v>
      </c>
      <c r="Y22" s="1245">
        <v>9.14</v>
      </c>
      <c r="Z22" s="1245">
        <v>8.3000000000000007</v>
      </c>
      <c r="AA22" s="1245">
        <v>9.4</v>
      </c>
    </row>
    <row r="23" spans="17:27">
      <c r="Q23" s="281" t="s">
        <v>4562</v>
      </c>
      <c r="R23" s="1245">
        <v>9.35</v>
      </c>
      <c r="S23" s="1245">
        <v>8.8699999999999992</v>
      </c>
      <c r="T23" s="1245">
        <v>9.4</v>
      </c>
      <c r="U23" s="1245">
        <v>9.4</v>
      </c>
      <c r="V23" s="1245">
        <v>9.4</v>
      </c>
      <c r="W23" s="1245">
        <v>9.4</v>
      </c>
      <c r="X23" s="1245">
        <v>9.09</v>
      </c>
      <c r="Y23" s="1245">
        <v>9.0299999999999994</v>
      </c>
      <c r="Z23" s="1245">
        <v>8.9700000000000006</v>
      </c>
      <c r="AA23" s="1245">
        <v>9.4</v>
      </c>
    </row>
    <row r="24" spans="17:27">
      <c r="Q24" s="281" t="s">
        <v>4563</v>
      </c>
      <c r="R24" s="1245">
        <v>9.4</v>
      </c>
      <c r="S24" s="1245">
        <v>9.4</v>
      </c>
      <c r="T24" s="1245">
        <v>9.68</v>
      </c>
      <c r="U24" s="1245">
        <v>9.4</v>
      </c>
      <c r="V24" s="1245">
        <v>9.4</v>
      </c>
      <c r="W24" s="1245">
        <v>9.4</v>
      </c>
      <c r="X24" s="1245">
        <v>9.4</v>
      </c>
      <c r="Y24" s="1245">
        <v>9.4</v>
      </c>
      <c r="Z24" s="1245">
        <v>9.4</v>
      </c>
      <c r="AA24" s="1245">
        <v>9.4</v>
      </c>
    </row>
    <row r="25" spans="17:27">
      <c r="Q25" s="281" t="s">
        <v>4564</v>
      </c>
      <c r="R25" s="1245">
        <v>9.4</v>
      </c>
      <c r="S25" s="1245">
        <v>9.4</v>
      </c>
      <c r="T25" s="1245">
        <v>9.49</v>
      </c>
      <c r="U25" s="1245">
        <v>9.4</v>
      </c>
      <c r="V25" s="1245">
        <v>9.4</v>
      </c>
      <c r="W25" s="1245">
        <v>9.4</v>
      </c>
      <c r="X25" s="1245">
        <v>9.4</v>
      </c>
      <c r="Y25" s="1245">
        <v>9.4</v>
      </c>
      <c r="Z25" s="1245">
        <v>9.4</v>
      </c>
      <c r="AA25" s="1245">
        <v>9.4</v>
      </c>
    </row>
    <row r="26" spans="17:27">
      <c r="Q26" s="281" t="s">
        <v>4565</v>
      </c>
      <c r="R26" s="1245">
        <v>9.3800000000000008</v>
      </c>
      <c r="S26" s="1245">
        <v>9.4</v>
      </c>
      <c r="T26" s="1245">
        <v>9.4</v>
      </c>
      <c r="U26" s="1245">
        <v>9.4</v>
      </c>
      <c r="V26" s="1245">
        <v>9.4</v>
      </c>
      <c r="W26" s="1245">
        <v>9.4</v>
      </c>
      <c r="X26" s="1245">
        <v>9.4</v>
      </c>
      <c r="Y26" s="1245">
        <v>9.4</v>
      </c>
      <c r="Z26" s="1245">
        <v>9.34</v>
      </c>
      <c r="AA26" s="1245">
        <v>9.4</v>
      </c>
    </row>
    <row r="27" spans="17:27">
      <c r="Q27" s="281" t="s">
        <v>4566</v>
      </c>
      <c r="R27" s="1245">
        <v>9.31</v>
      </c>
      <c r="S27" s="1245">
        <v>9.4</v>
      </c>
      <c r="T27" s="1245">
        <v>9.4</v>
      </c>
      <c r="U27" s="1245">
        <v>9.4</v>
      </c>
      <c r="V27" s="1245">
        <v>9.4</v>
      </c>
      <c r="W27" s="1245">
        <v>9.4</v>
      </c>
      <c r="X27" s="1245">
        <v>9.4</v>
      </c>
      <c r="Y27" s="1245">
        <v>9.4</v>
      </c>
      <c r="Z27" s="1245">
        <v>9.34</v>
      </c>
      <c r="AA27" s="1245">
        <v>9.4</v>
      </c>
    </row>
    <row r="28" spans="17:27">
      <c r="Q28" s="281" t="s">
        <v>4567</v>
      </c>
      <c r="R28" s="1245">
        <v>9.4</v>
      </c>
      <c r="S28" s="1245">
        <v>9.4</v>
      </c>
      <c r="T28" s="1245">
        <v>9.4</v>
      </c>
      <c r="U28" s="1245">
        <v>9.4</v>
      </c>
      <c r="V28" s="1245">
        <v>9.4</v>
      </c>
      <c r="W28" s="1245">
        <v>9.4</v>
      </c>
      <c r="X28" s="1245">
        <v>9.2799999999999994</v>
      </c>
      <c r="Y28" s="1245">
        <v>9.4</v>
      </c>
      <c r="Z28" s="1245">
        <v>8.9600000000000009</v>
      </c>
      <c r="AA28" s="1245">
        <v>9.4</v>
      </c>
    </row>
    <row r="29" spans="17:27">
      <c r="Q29" s="281" t="s">
        <v>4568</v>
      </c>
      <c r="R29" s="1245">
        <v>9.4</v>
      </c>
      <c r="S29" s="1245">
        <v>9.4</v>
      </c>
      <c r="T29" s="1245">
        <v>9.4</v>
      </c>
      <c r="U29" s="1245">
        <v>9.4</v>
      </c>
      <c r="V29" s="1245">
        <v>9.4</v>
      </c>
      <c r="W29" s="1245">
        <v>9.4</v>
      </c>
      <c r="X29" s="1245">
        <v>9.4</v>
      </c>
      <c r="Y29" s="1245">
        <v>9.4</v>
      </c>
      <c r="Z29" s="1245">
        <v>9.14</v>
      </c>
      <c r="AA29" s="1245">
        <v>9.4</v>
      </c>
    </row>
    <row r="30" spans="17:27">
      <c r="Q30" s="281" t="s">
        <v>4569</v>
      </c>
      <c r="R30" s="1245">
        <v>9.49</v>
      </c>
      <c r="S30" s="1245">
        <v>9.4</v>
      </c>
      <c r="T30" s="1245">
        <v>9.4</v>
      </c>
      <c r="U30" s="1245">
        <v>9.4</v>
      </c>
      <c r="V30" s="1245">
        <v>9.4</v>
      </c>
      <c r="W30" s="1245">
        <v>9.4</v>
      </c>
      <c r="X30" s="1245">
        <v>9.4</v>
      </c>
      <c r="Y30" s="1245">
        <v>9.4</v>
      </c>
      <c r="Z30" s="1245">
        <v>9.34</v>
      </c>
      <c r="AA30" s="1245">
        <v>9.4</v>
      </c>
    </row>
    <row r="31" spans="17:27">
      <c r="Q31" s="281" t="s">
        <v>4570</v>
      </c>
      <c r="R31" s="1245">
        <v>9.4</v>
      </c>
      <c r="S31" s="1245">
        <v>9.4</v>
      </c>
      <c r="T31" s="1245">
        <v>9.4</v>
      </c>
      <c r="U31" s="1245">
        <v>9.4</v>
      </c>
      <c r="V31" s="1245">
        <v>9.4</v>
      </c>
      <c r="W31" s="1245">
        <v>9.4</v>
      </c>
      <c r="X31" s="1245">
        <v>9.4</v>
      </c>
      <c r="Y31" s="1245">
        <v>9.4</v>
      </c>
      <c r="Z31" s="1245">
        <v>9.0299999999999994</v>
      </c>
      <c r="AA31" s="1245">
        <v>9.34</v>
      </c>
    </row>
    <row r="32" spans="17:27">
      <c r="Q32" s="281" t="s">
        <v>4571</v>
      </c>
      <c r="R32" s="1245">
        <v>9.4</v>
      </c>
      <c r="S32" s="1245">
        <v>9.4</v>
      </c>
      <c r="T32" s="1245">
        <v>9.4</v>
      </c>
      <c r="U32" s="1245">
        <v>9.4</v>
      </c>
      <c r="V32" s="1245">
        <v>9.4</v>
      </c>
      <c r="W32" s="1245">
        <v>9.4</v>
      </c>
      <c r="X32" s="1245">
        <v>9.4</v>
      </c>
      <c r="Y32" s="1245">
        <v>9.4</v>
      </c>
      <c r="Z32" s="1245">
        <v>8.5</v>
      </c>
      <c r="AA32" s="1245">
        <v>9.4</v>
      </c>
    </row>
    <row r="33" spans="17:27">
      <c r="Q33" s="281" t="s">
        <v>4572</v>
      </c>
      <c r="R33" s="1245">
        <v>9.4</v>
      </c>
      <c r="S33" s="1245">
        <v>9.18</v>
      </c>
      <c r="T33" s="1245">
        <v>9.4</v>
      </c>
      <c r="U33" s="1245">
        <v>9.4</v>
      </c>
      <c r="V33" s="1245">
        <v>9.4</v>
      </c>
      <c r="W33" s="1245">
        <v>9.4</v>
      </c>
      <c r="X33" s="1245">
        <v>9.09</v>
      </c>
      <c r="Y33" s="1245">
        <v>9.2799999999999994</v>
      </c>
      <c r="Z33" s="1245">
        <v>8.0299999999999994</v>
      </c>
      <c r="AA33" s="1245">
        <v>9.2799999999999994</v>
      </c>
    </row>
  </sheetData>
  <sheetProtection algorithmName="SHA-512" hashValue="54nWcQ2hlwy8THGLL1cjJa6oy4VTR0ZfVIuMmDAKkbwTOlCiF40T2eMWF/s+UdWFi3QtS8IHyXPe8w37sJkLXA==" saltValue="8AAMxXFcAixVGtoSWgjzag==" spinCount="100000" sheet="1" objects="1" scenarios="1"/>
  <phoneticPr fontId="170"/>
  <hyperlinks>
    <hyperlink ref="D7" r:id="rId1" xr:uid="{BF30E354-52CF-41C0-BFAF-CE7DF33B3936}"/>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BBFE7-1D8F-48E4-8A1D-2C0B93A76377}">
  <sheetPr codeName="Sheet8"/>
  <dimension ref="B2:AL76"/>
  <sheetViews>
    <sheetView topLeftCell="A2" zoomScale="80" zoomScaleNormal="80" workbookViewId="0">
      <selection activeCell="A2" sqref="A2"/>
    </sheetView>
  </sheetViews>
  <sheetFormatPr defaultRowHeight="13.5"/>
  <cols>
    <col min="1" max="1" width="3.375" customWidth="1"/>
    <col min="2" max="5" width="9" hidden="1" customWidth="1"/>
    <col min="6" max="6" width="12" hidden="1" customWidth="1"/>
    <col min="7" max="20" width="9" hidden="1" customWidth="1"/>
    <col min="27" max="27" width="9.875" bestFit="1" customWidth="1"/>
  </cols>
  <sheetData>
    <row r="2" spans="2:32">
      <c r="G2" s="99" t="s">
        <v>7232</v>
      </c>
      <c r="H2" s="1249">
        <f>H7+H9+H11+H13+H14+H15</f>
        <v>3.1079000000000006E-2</v>
      </c>
      <c r="I2" s="1249">
        <f>I7+I9+I11+I13+I14+I15</f>
        <v>3.1678999999999999E-2</v>
      </c>
      <c r="J2" s="1249">
        <f t="shared" ref="J2:S2" si="0">J7+J9+J11+J13+J14+J15</f>
        <v>0.22713900000000001</v>
      </c>
      <c r="K2" s="1249">
        <f t="shared" si="0"/>
        <v>0.22773900000000002</v>
      </c>
      <c r="L2" s="1249">
        <f t="shared" si="0"/>
        <v>0.22833900000000001</v>
      </c>
      <c r="M2" s="1249">
        <f t="shared" si="0"/>
        <v>0.22893900000000003</v>
      </c>
      <c r="N2" s="1249">
        <f t="shared" si="0"/>
        <v>0.22953899999999999</v>
      </c>
      <c r="O2" s="1249">
        <f t="shared" si="0"/>
        <v>0.23013900000000001</v>
      </c>
      <c r="P2" s="1249">
        <f t="shared" si="0"/>
        <v>0.23073900000000003</v>
      </c>
      <c r="Q2" s="1249">
        <f t="shared" si="0"/>
        <v>0.23133900000000002</v>
      </c>
      <c r="R2" s="1249">
        <f t="shared" si="0"/>
        <v>0.23193900000000003</v>
      </c>
      <c r="S2" s="1249">
        <f t="shared" si="0"/>
        <v>0.232539</v>
      </c>
    </row>
    <row r="3" spans="2:32">
      <c r="H3" s="89" t="s">
        <v>7233</v>
      </c>
      <c r="I3" s="89" t="s">
        <v>7233</v>
      </c>
      <c r="J3" s="89" t="s">
        <v>7233</v>
      </c>
      <c r="K3" s="89" t="s">
        <v>7233</v>
      </c>
      <c r="L3" s="89" t="s">
        <v>7233</v>
      </c>
      <c r="M3" s="89" t="s">
        <v>7233</v>
      </c>
      <c r="N3" s="89" t="s">
        <v>7233</v>
      </c>
      <c r="O3" s="89" t="s">
        <v>7233</v>
      </c>
      <c r="P3" s="89" t="s">
        <v>7233</v>
      </c>
      <c r="Q3" s="89" t="s">
        <v>7233</v>
      </c>
      <c r="R3" s="89" t="s">
        <v>7233</v>
      </c>
      <c r="S3" s="89" t="s">
        <v>7233</v>
      </c>
    </row>
    <row r="4" spans="2:32" ht="18.75">
      <c r="B4" s="2696" t="s">
        <v>7217</v>
      </c>
      <c r="C4" s="2696"/>
      <c r="D4" s="2696"/>
      <c r="E4" s="2696"/>
      <c r="F4" s="2696"/>
      <c r="U4" s="577" t="s">
        <v>5848</v>
      </c>
      <c r="V4" s="573"/>
      <c r="W4" s="573"/>
    </row>
    <row r="5" spans="2:32">
      <c r="B5" s="2663" t="s">
        <v>4573</v>
      </c>
      <c r="C5" s="2663"/>
      <c r="D5" s="2663"/>
      <c r="E5" s="2663"/>
      <c r="F5" s="2663"/>
      <c r="G5" s="1244" t="s">
        <v>4574</v>
      </c>
      <c r="H5" s="1244" t="s">
        <v>4561</v>
      </c>
      <c r="I5" s="1244" t="s">
        <v>4562</v>
      </c>
      <c r="J5" s="1244" t="s">
        <v>4563</v>
      </c>
      <c r="K5" s="1244" t="s">
        <v>4564</v>
      </c>
      <c r="L5" s="1244" t="s">
        <v>4565</v>
      </c>
      <c r="M5" s="1244" t="s">
        <v>4566</v>
      </c>
      <c r="N5" s="1244" t="s">
        <v>4567</v>
      </c>
      <c r="O5" s="1244" t="s">
        <v>4568</v>
      </c>
      <c r="P5" s="1244" t="s">
        <v>4569</v>
      </c>
      <c r="Q5" s="1244" t="s">
        <v>4570</v>
      </c>
      <c r="R5" s="1244" t="s">
        <v>4571</v>
      </c>
      <c r="S5" s="1244" t="s">
        <v>4572</v>
      </c>
      <c r="U5" t="s">
        <v>4550</v>
      </c>
      <c r="V5" s="1237" t="s">
        <v>7242</v>
      </c>
      <c r="AF5" t="s">
        <v>5851</v>
      </c>
    </row>
    <row r="6" spans="2:32" ht="15">
      <c r="B6" s="2674" t="s">
        <v>5842</v>
      </c>
      <c r="C6" s="2668" t="s">
        <v>4576</v>
      </c>
      <c r="D6" s="2671" t="s">
        <v>4577</v>
      </c>
      <c r="E6" s="2672"/>
      <c r="F6" s="2673"/>
      <c r="G6" s="2624"/>
      <c r="H6" s="2625"/>
      <c r="I6" s="2625"/>
      <c r="J6" s="2625"/>
      <c r="K6" s="2625"/>
      <c r="L6" s="2625"/>
      <c r="M6" s="2625"/>
      <c r="N6" s="2625"/>
      <c r="O6" s="2625"/>
      <c r="P6" s="2625"/>
      <c r="Q6" s="2625"/>
      <c r="R6" s="2625"/>
      <c r="S6" s="2626"/>
    </row>
    <row r="7" spans="2:32" ht="15">
      <c r="B7" s="2675"/>
      <c r="C7" s="2669"/>
      <c r="D7" s="2637" t="s">
        <v>4579</v>
      </c>
      <c r="E7" s="2637"/>
      <c r="F7" s="2637"/>
      <c r="G7" s="291" t="s">
        <v>4254</v>
      </c>
      <c r="H7" s="1238">
        <f>H43*$T$41/1000</f>
        <v>4.9400000000000008E-3</v>
      </c>
      <c r="I7" s="1238">
        <f t="shared" ref="I7:S11" si="1">I43*$T$41/1000</f>
        <v>5.0400000000000002E-3</v>
      </c>
      <c r="J7" s="1238">
        <f t="shared" si="1"/>
        <v>0.2</v>
      </c>
      <c r="K7" s="1238">
        <f t="shared" si="1"/>
        <v>0.20010000000000003</v>
      </c>
      <c r="L7" s="1238">
        <f t="shared" si="1"/>
        <v>0.20020000000000002</v>
      </c>
      <c r="M7" s="1238">
        <f t="shared" si="1"/>
        <v>0.20030000000000001</v>
      </c>
      <c r="N7" s="1238">
        <f t="shared" si="1"/>
        <v>0.20039999999999999</v>
      </c>
      <c r="O7" s="1238">
        <f t="shared" si="1"/>
        <v>0.20050000000000001</v>
      </c>
      <c r="P7" s="1238">
        <f t="shared" si="1"/>
        <v>0.20060000000000003</v>
      </c>
      <c r="Q7" s="1238">
        <f t="shared" si="1"/>
        <v>0.20070000000000002</v>
      </c>
      <c r="R7" s="1238">
        <f t="shared" si="1"/>
        <v>0.20080000000000001</v>
      </c>
      <c r="S7" s="1238">
        <f t="shared" si="1"/>
        <v>0.2009</v>
      </c>
      <c r="V7" s="281"/>
      <c r="W7" s="281" t="s">
        <v>4551</v>
      </c>
      <c r="X7" s="281" t="s">
        <v>4552</v>
      </c>
      <c r="Y7" s="281" t="s">
        <v>4553</v>
      </c>
      <c r="Z7" s="281" t="s">
        <v>4554</v>
      </c>
      <c r="AA7" s="281" t="s">
        <v>4555</v>
      </c>
      <c r="AB7" s="281" t="s">
        <v>4556</v>
      </c>
      <c r="AC7" s="281" t="s">
        <v>4557</v>
      </c>
      <c r="AD7" s="281" t="s">
        <v>4558</v>
      </c>
      <c r="AE7" s="281" t="s">
        <v>4559</v>
      </c>
      <c r="AF7" s="281" t="s">
        <v>4560</v>
      </c>
    </row>
    <row r="8" spans="2:32" ht="15">
      <c r="B8" s="2675"/>
      <c r="C8" s="2669"/>
      <c r="D8" s="1241"/>
      <c r="E8" s="2638" t="s">
        <v>4581</v>
      </c>
      <c r="F8" s="2638"/>
      <c r="G8" s="2624"/>
      <c r="H8" s="2625"/>
      <c r="I8" s="2625"/>
      <c r="J8" s="2625"/>
      <c r="K8" s="2625"/>
      <c r="L8" s="2625"/>
      <c r="M8" s="2625"/>
      <c r="N8" s="2625"/>
      <c r="O8" s="2625"/>
      <c r="P8" s="2625"/>
      <c r="Q8" s="2625"/>
      <c r="R8" s="2625"/>
      <c r="S8" s="2626"/>
      <c r="V8" s="281" t="s">
        <v>4561</v>
      </c>
      <c r="W8" s="1250">
        <v>9.4</v>
      </c>
      <c r="X8" s="1250">
        <v>9.08</v>
      </c>
      <c r="Y8" s="1250">
        <v>9.4</v>
      </c>
      <c r="Z8" s="1250">
        <v>9.08</v>
      </c>
      <c r="AA8" s="1250">
        <v>9.08</v>
      </c>
      <c r="AB8" s="1250">
        <v>9.4</v>
      </c>
      <c r="AC8" s="1250">
        <v>8.24</v>
      </c>
      <c r="AD8" s="1250">
        <v>8.5399999999999991</v>
      </c>
      <c r="AE8" s="1250">
        <v>7.95</v>
      </c>
      <c r="AF8" s="1250">
        <v>9.26</v>
      </c>
    </row>
    <row r="9" spans="2:32" ht="15">
      <c r="B9" s="2675"/>
      <c r="C9" s="2670"/>
      <c r="D9" s="2637" t="s">
        <v>4582</v>
      </c>
      <c r="E9" s="2637"/>
      <c r="F9" s="2637"/>
      <c r="G9" s="291" t="s">
        <v>4254</v>
      </c>
      <c r="H9" s="1238">
        <f>H45*$T$41/1000</f>
        <v>5.0500000000000007E-3</v>
      </c>
      <c r="I9" s="1238">
        <f t="shared" si="1"/>
        <v>5.1500000000000001E-3</v>
      </c>
      <c r="J9" s="1238">
        <f t="shared" si="1"/>
        <v>5.2500000000000003E-3</v>
      </c>
      <c r="K9" s="1238">
        <f t="shared" si="1"/>
        <v>5.3500000000000006E-3</v>
      </c>
      <c r="L9" s="1238">
        <f t="shared" si="1"/>
        <v>5.45E-3</v>
      </c>
      <c r="M9" s="1238">
        <f t="shared" si="1"/>
        <v>5.5500000000000011E-3</v>
      </c>
      <c r="N9" s="1238">
        <f t="shared" si="1"/>
        <v>5.6500000000000005E-3</v>
      </c>
      <c r="O9" s="1238">
        <f t="shared" si="1"/>
        <v>5.7499999999999999E-3</v>
      </c>
      <c r="P9" s="1238">
        <f t="shared" si="1"/>
        <v>5.8500000000000002E-3</v>
      </c>
      <c r="Q9" s="1238">
        <f t="shared" si="1"/>
        <v>5.9500000000000004E-3</v>
      </c>
      <c r="R9" s="1238">
        <f t="shared" si="1"/>
        <v>6.0500000000000007E-3</v>
      </c>
      <c r="S9" s="1238">
        <f t="shared" si="1"/>
        <v>6.1500000000000001E-3</v>
      </c>
      <c r="V9" s="281" t="s">
        <v>4562</v>
      </c>
      <c r="W9" s="1250">
        <v>9.4</v>
      </c>
      <c r="X9" s="1250">
        <v>9.15</v>
      </c>
      <c r="Y9" s="1250">
        <v>9.4</v>
      </c>
      <c r="Z9" s="1250">
        <v>9.14</v>
      </c>
      <c r="AA9" s="1250">
        <v>9.09</v>
      </c>
      <c r="AB9" s="1250">
        <v>9.4</v>
      </c>
      <c r="AC9" s="1250">
        <v>8.2799999999999994</v>
      </c>
      <c r="AD9" s="1250">
        <v>8.84</v>
      </c>
      <c r="AE9" s="1250">
        <v>7.72</v>
      </c>
      <c r="AF9" s="1250">
        <v>9.4</v>
      </c>
    </row>
    <row r="10" spans="2:32" ht="15">
      <c r="B10" s="2675"/>
      <c r="C10" s="2668" t="s">
        <v>4583</v>
      </c>
      <c r="D10" s="2671" t="s">
        <v>4584</v>
      </c>
      <c r="E10" s="2672"/>
      <c r="F10" s="2673"/>
      <c r="G10" s="2624"/>
      <c r="H10" s="2625"/>
      <c r="I10" s="2625"/>
      <c r="J10" s="2625"/>
      <c r="K10" s="2625"/>
      <c r="L10" s="2625"/>
      <c r="M10" s="2625"/>
      <c r="N10" s="2625"/>
      <c r="O10" s="2625"/>
      <c r="P10" s="2625"/>
      <c r="Q10" s="2625"/>
      <c r="R10" s="2625"/>
      <c r="S10" s="2626"/>
      <c r="V10" s="281" t="s">
        <v>4563</v>
      </c>
      <c r="W10" s="1250">
        <v>9.4</v>
      </c>
      <c r="X10" s="1250">
        <v>9.3000000000000007</v>
      </c>
      <c r="Y10" s="1250">
        <v>9.4</v>
      </c>
      <c r="Z10" s="1250">
        <v>9.27</v>
      </c>
      <c r="AA10" s="1250">
        <v>9.27</v>
      </c>
      <c r="AB10" s="1250">
        <v>9.36</v>
      </c>
      <c r="AC10" s="1250">
        <v>9.08</v>
      </c>
      <c r="AD10" s="1250">
        <v>9.18</v>
      </c>
      <c r="AE10" s="1250">
        <v>8.75</v>
      </c>
      <c r="AF10" s="1250">
        <v>9.4</v>
      </c>
    </row>
    <row r="11" spans="2:32" ht="15">
      <c r="B11" s="2675"/>
      <c r="C11" s="2669"/>
      <c r="D11" s="2637" t="s">
        <v>4579</v>
      </c>
      <c r="E11" s="2637"/>
      <c r="F11" s="2637"/>
      <c r="G11" s="291" t="s">
        <v>4254</v>
      </c>
      <c r="H11" s="1238">
        <f>H47*$T$41/1000</f>
        <v>5.1200000000000013E-3</v>
      </c>
      <c r="I11" s="1238">
        <f t="shared" si="1"/>
        <v>5.2200000000000007E-3</v>
      </c>
      <c r="J11" s="1238">
        <f t="shared" si="1"/>
        <v>5.3200000000000001E-3</v>
      </c>
      <c r="K11" s="1238">
        <f t="shared" si="1"/>
        <v>5.4200000000000012E-3</v>
      </c>
      <c r="L11" s="1238">
        <f t="shared" si="1"/>
        <v>5.5200000000000006E-3</v>
      </c>
      <c r="M11" s="1238">
        <f t="shared" si="1"/>
        <v>5.6200000000000009E-3</v>
      </c>
      <c r="N11" s="1238">
        <f t="shared" si="1"/>
        <v>5.7200000000000003E-3</v>
      </c>
      <c r="O11" s="1238">
        <f t="shared" si="1"/>
        <v>5.8200000000000005E-3</v>
      </c>
      <c r="P11" s="1238">
        <f t="shared" si="1"/>
        <v>5.9200000000000008E-3</v>
      </c>
      <c r="Q11" s="1238">
        <f t="shared" si="1"/>
        <v>6.0200000000000002E-3</v>
      </c>
      <c r="R11" s="1238">
        <f t="shared" si="1"/>
        <v>6.1200000000000013E-3</v>
      </c>
      <c r="S11" s="1238">
        <f t="shared" si="1"/>
        <v>6.2200000000000007E-3</v>
      </c>
      <c r="V11" s="281" t="s">
        <v>4564</v>
      </c>
      <c r="W11" s="1250">
        <v>9.4</v>
      </c>
      <c r="X11" s="1250">
        <v>9.4</v>
      </c>
      <c r="Y11" s="1250">
        <v>9.4</v>
      </c>
      <c r="Z11" s="1250">
        <v>9.4</v>
      </c>
      <c r="AA11" s="1250">
        <v>9.4</v>
      </c>
      <c r="AB11" s="1250">
        <v>9.4</v>
      </c>
      <c r="AC11" s="1250">
        <v>9.4</v>
      </c>
      <c r="AD11" s="1250">
        <v>9.3699999999999992</v>
      </c>
      <c r="AE11" s="1250">
        <v>9.4</v>
      </c>
      <c r="AF11" s="1250">
        <v>9.4</v>
      </c>
    </row>
    <row r="12" spans="2:32" ht="15">
      <c r="B12" s="2675"/>
      <c r="C12" s="2669"/>
      <c r="D12" s="1241"/>
      <c r="E12" s="2638" t="s">
        <v>4581</v>
      </c>
      <c r="F12" s="2638"/>
      <c r="G12" s="2624"/>
      <c r="H12" s="2625"/>
      <c r="I12" s="2625"/>
      <c r="J12" s="2625"/>
      <c r="K12" s="2625"/>
      <c r="L12" s="2625"/>
      <c r="M12" s="2625"/>
      <c r="N12" s="2625"/>
      <c r="O12" s="2625"/>
      <c r="P12" s="2625"/>
      <c r="Q12" s="2625"/>
      <c r="R12" s="2625"/>
      <c r="S12" s="2626"/>
      <c r="V12" s="281" t="s">
        <v>4565</v>
      </c>
      <c r="W12" s="1250">
        <v>9.4</v>
      </c>
      <c r="X12" s="1250">
        <v>9.4</v>
      </c>
      <c r="Y12" s="1250">
        <v>9.4</v>
      </c>
      <c r="Z12" s="1250">
        <v>9.4</v>
      </c>
      <c r="AA12" s="1250">
        <v>9.4</v>
      </c>
      <c r="AB12" s="1250">
        <v>9.4</v>
      </c>
      <c r="AC12" s="1250">
        <v>9.4</v>
      </c>
      <c r="AD12" s="1250">
        <v>9.4</v>
      </c>
      <c r="AE12" s="1250">
        <v>9.34</v>
      </c>
      <c r="AF12" s="1250">
        <v>9.4</v>
      </c>
    </row>
    <row r="13" spans="2:32" ht="15">
      <c r="B13" s="2675"/>
      <c r="C13" s="2670"/>
      <c r="D13" s="2637" t="s">
        <v>4582</v>
      </c>
      <c r="E13" s="2637"/>
      <c r="F13" s="2637"/>
      <c r="G13" s="291" t="s">
        <v>4254</v>
      </c>
      <c r="H13" s="1238">
        <f t="shared" ref="H13:S13" si="2">H49*$T$41/1000</f>
        <v>5.2230000000000002E-3</v>
      </c>
      <c r="I13" s="1238">
        <f t="shared" si="2"/>
        <v>5.3230000000000005E-3</v>
      </c>
      <c r="J13" s="1238">
        <f t="shared" si="2"/>
        <v>5.4229999999999999E-3</v>
      </c>
      <c r="K13" s="1238">
        <f t="shared" si="2"/>
        <v>5.5229999999999993E-3</v>
      </c>
      <c r="L13" s="1238">
        <f t="shared" si="2"/>
        <v>5.6230000000000004E-3</v>
      </c>
      <c r="M13" s="1238">
        <f t="shared" si="2"/>
        <v>5.7229999999999998E-3</v>
      </c>
      <c r="N13" s="1238">
        <f t="shared" si="2"/>
        <v>5.8230000000000001E-3</v>
      </c>
      <c r="O13" s="1238">
        <f t="shared" si="2"/>
        <v>5.9230000000000003E-3</v>
      </c>
      <c r="P13" s="1238">
        <f t="shared" si="2"/>
        <v>6.0229999999999997E-3</v>
      </c>
      <c r="Q13" s="1238">
        <f t="shared" si="2"/>
        <v>6.123E-3</v>
      </c>
      <c r="R13" s="1238">
        <f t="shared" si="2"/>
        <v>6.2230000000000002E-3</v>
      </c>
      <c r="S13" s="1238">
        <f t="shared" si="2"/>
        <v>6.3230000000000005E-3</v>
      </c>
      <c r="V13" s="281" t="s">
        <v>4566</v>
      </c>
      <c r="W13" s="1250">
        <v>9.4</v>
      </c>
      <c r="X13" s="1250">
        <v>9.4</v>
      </c>
      <c r="Y13" s="1250">
        <v>9.4</v>
      </c>
      <c r="Z13" s="1250">
        <v>9.4</v>
      </c>
      <c r="AA13" s="1250">
        <v>9.4</v>
      </c>
      <c r="AB13" s="1250">
        <v>9.4</v>
      </c>
      <c r="AC13" s="1250">
        <v>9.4</v>
      </c>
      <c r="AD13" s="1250">
        <v>9.4</v>
      </c>
      <c r="AE13" s="1250">
        <v>9.01</v>
      </c>
      <c r="AF13" s="1250">
        <v>9.4</v>
      </c>
    </row>
    <row r="14" spans="2:32" ht="15">
      <c r="B14" s="2675"/>
      <c r="C14" s="2668" t="s">
        <v>4585</v>
      </c>
      <c r="D14" s="2671" t="s">
        <v>4586</v>
      </c>
      <c r="E14" s="2672"/>
      <c r="F14" s="2673"/>
      <c r="G14" s="291" t="s">
        <v>4254</v>
      </c>
      <c r="H14" s="1238">
        <f t="shared" ref="H14:S14" si="3">H50*$T$41/1000</f>
        <v>5.3230000000000005E-3</v>
      </c>
      <c r="I14" s="1238">
        <f t="shared" si="3"/>
        <v>5.4229999999999999E-3</v>
      </c>
      <c r="J14" s="1238">
        <f t="shared" si="3"/>
        <v>5.5229999999999993E-3</v>
      </c>
      <c r="K14" s="1238">
        <f t="shared" si="3"/>
        <v>5.6230000000000004E-3</v>
      </c>
      <c r="L14" s="1238">
        <f t="shared" si="3"/>
        <v>5.7229999999999998E-3</v>
      </c>
      <c r="M14" s="1238">
        <f t="shared" si="3"/>
        <v>5.8230000000000001E-3</v>
      </c>
      <c r="N14" s="1238">
        <f t="shared" si="3"/>
        <v>5.9230000000000003E-3</v>
      </c>
      <c r="O14" s="1238">
        <f t="shared" si="3"/>
        <v>6.0229999999999997E-3</v>
      </c>
      <c r="P14" s="1238">
        <f t="shared" si="3"/>
        <v>6.123E-3</v>
      </c>
      <c r="Q14" s="1238">
        <f t="shared" si="3"/>
        <v>6.2230000000000002E-3</v>
      </c>
      <c r="R14" s="1238">
        <f t="shared" si="3"/>
        <v>6.3230000000000005E-3</v>
      </c>
      <c r="S14" s="1238">
        <f t="shared" si="3"/>
        <v>6.4230000000000008E-3</v>
      </c>
      <c r="V14" s="281" t="s">
        <v>4567</v>
      </c>
      <c r="W14" s="1250">
        <v>9.34</v>
      </c>
      <c r="X14" s="1250">
        <v>9.4</v>
      </c>
      <c r="Y14" s="1250">
        <v>9.4</v>
      </c>
      <c r="Z14" s="1250">
        <v>9.4</v>
      </c>
      <c r="AA14" s="1250">
        <v>9.4</v>
      </c>
      <c r="AB14" s="1250">
        <v>9.4</v>
      </c>
      <c r="AC14" s="1250">
        <v>9.15</v>
      </c>
      <c r="AD14" s="1250">
        <v>9.31</v>
      </c>
      <c r="AE14" s="1250">
        <v>7.9</v>
      </c>
      <c r="AF14" s="1250">
        <v>9.4</v>
      </c>
    </row>
    <row r="15" spans="2:32" ht="15">
      <c r="B15" s="2675"/>
      <c r="C15" s="2669"/>
      <c r="D15" s="2671" t="s">
        <v>4587</v>
      </c>
      <c r="E15" s="2672"/>
      <c r="F15" s="2673"/>
      <c r="G15" s="291" t="s">
        <v>4254</v>
      </c>
      <c r="H15" s="1238">
        <f t="shared" ref="H15:S15" si="4">H51*$T$41/1000</f>
        <v>5.4229999999999999E-3</v>
      </c>
      <c r="I15" s="1238">
        <f t="shared" si="4"/>
        <v>5.5229999999999993E-3</v>
      </c>
      <c r="J15" s="1238">
        <f t="shared" si="4"/>
        <v>5.6230000000000004E-3</v>
      </c>
      <c r="K15" s="1238">
        <f t="shared" si="4"/>
        <v>5.7229999999999998E-3</v>
      </c>
      <c r="L15" s="1238">
        <f t="shared" si="4"/>
        <v>5.8230000000000001E-3</v>
      </c>
      <c r="M15" s="1238">
        <f t="shared" si="4"/>
        <v>5.9230000000000003E-3</v>
      </c>
      <c r="N15" s="1238">
        <f t="shared" si="4"/>
        <v>6.0229999999999997E-3</v>
      </c>
      <c r="O15" s="1238">
        <f t="shared" si="4"/>
        <v>6.123E-3</v>
      </c>
      <c r="P15" s="1238">
        <f t="shared" si="4"/>
        <v>6.2230000000000002E-3</v>
      </c>
      <c r="Q15" s="1238">
        <f t="shared" si="4"/>
        <v>6.3230000000000005E-3</v>
      </c>
      <c r="R15" s="1238">
        <f t="shared" si="4"/>
        <v>6.4230000000000008E-3</v>
      </c>
      <c r="S15" s="1238">
        <f t="shared" si="4"/>
        <v>6.5230000000000002E-3</v>
      </c>
      <c r="V15" s="281" t="s">
        <v>4568</v>
      </c>
      <c r="W15" s="1250">
        <v>9.4</v>
      </c>
      <c r="X15" s="1250">
        <v>9.4</v>
      </c>
      <c r="Y15" s="1250">
        <v>9.4</v>
      </c>
      <c r="Z15" s="1250">
        <v>9.4</v>
      </c>
      <c r="AA15" s="1250">
        <v>9.4</v>
      </c>
      <c r="AB15" s="1250">
        <v>9.4</v>
      </c>
      <c r="AC15" s="1250">
        <v>9.34</v>
      </c>
      <c r="AD15" s="1250">
        <v>9.4</v>
      </c>
      <c r="AE15" s="1250">
        <v>8.43</v>
      </c>
      <c r="AF15" s="1250">
        <v>9.34</v>
      </c>
    </row>
    <row r="16" spans="2:32" ht="15">
      <c r="B16" s="2675"/>
      <c r="C16" s="2669"/>
      <c r="D16" s="2671" t="s">
        <v>4588</v>
      </c>
      <c r="E16" s="2672"/>
      <c r="F16" s="2673"/>
      <c r="G16" s="291" t="s">
        <v>4254</v>
      </c>
      <c r="H16" s="1238">
        <f t="shared" ref="H16:S16" si="5">H52*$T$41/1000</f>
        <v>5.5229999999999993E-3</v>
      </c>
      <c r="I16" s="1238">
        <f t="shared" si="5"/>
        <v>5.6230000000000004E-3</v>
      </c>
      <c r="J16" s="1238">
        <f t="shared" si="5"/>
        <v>5.7229999999999998E-3</v>
      </c>
      <c r="K16" s="1238">
        <f t="shared" si="5"/>
        <v>5.8230000000000001E-3</v>
      </c>
      <c r="L16" s="1238">
        <f t="shared" si="5"/>
        <v>5.9230000000000003E-3</v>
      </c>
      <c r="M16" s="1238">
        <f t="shared" si="5"/>
        <v>6.0229999999999997E-3</v>
      </c>
      <c r="N16" s="1238">
        <f t="shared" si="5"/>
        <v>6.123E-3</v>
      </c>
      <c r="O16" s="1238">
        <f t="shared" si="5"/>
        <v>6.2230000000000002E-3</v>
      </c>
      <c r="P16" s="1238">
        <f t="shared" si="5"/>
        <v>6.3230000000000005E-3</v>
      </c>
      <c r="Q16" s="1238">
        <f t="shared" si="5"/>
        <v>6.4230000000000008E-3</v>
      </c>
      <c r="R16" s="1238">
        <f t="shared" si="5"/>
        <v>6.5230000000000002E-3</v>
      </c>
      <c r="S16" s="1238">
        <f t="shared" si="5"/>
        <v>6.6230000000000013E-3</v>
      </c>
      <c r="V16" s="281" t="s">
        <v>4569</v>
      </c>
      <c r="W16" s="1250">
        <v>9.4</v>
      </c>
      <c r="X16" s="1250">
        <v>9.4</v>
      </c>
      <c r="Y16" s="1250">
        <v>9.4</v>
      </c>
      <c r="Z16" s="1250">
        <v>9.4</v>
      </c>
      <c r="AA16" s="1250">
        <v>9.4</v>
      </c>
      <c r="AB16" s="1250">
        <v>9.4</v>
      </c>
      <c r="AC16" s="1250">
        <v>9.34</v>
      </c>
      <c r="AD16" s="1250">
        <v>9.39</v>
      </c>
      <c r="AE16" s="1250">
        <v>9.2100000000000009</v>
      </c>
      <c r="AF16" s="1250">
        <v>9.2799999999999994</v>
      </c>
    </row>
    <row r="17" spans="2:38" ht="15">
      <c r="B17" s="2675"/>
      <c r="C17" s="2669"/>
      <c r="D17" s="2631" t="s">
        <v>4589</v>
      </c>
      <c r="E17" s="2633"/>
      <c r="F17" s="1239" t="s">
        <v>4590</v>
      </c>
      <c r="G17" s="291" t="s">
        <v>4254</v>
      </c>
      <c r="H17" s="1238">
        <f t="shared" ref="H17:S17" si="6">H53*$T$41/1000</f>
        <v>5.6230000000000004E-3</v>
      </c>
      <c r="I17" s="1238">
        <f t="shared" si="6"/>
        <v>5.7229999999999998E-3</v>
      </c>
      <c r="J17" s="1238">
        <f t="shared" si="6"/>
        <v>5.8230000000000001E-3</v>
      </c>
      <c r="K17" s="1238">
        <f t="shared" si="6"/>
        <v>5.9230000000000003E-3</v>
      </c>
      <c r="L17" s="1238">
        <f t="shared" si="6"/>
        <v>6.0229999999999997E-3</v>
      </c>
      <c r="M17" s="1238">
        <f t="shared" si="6"/>
        <v>6.123E-3</v>
      </c>
      <c r="N17" s="1238">
        <f t="shared" si="6"/>
        <v>6.2230000000000002E-3</v>
      </c>
      <c r="O17" s="1238">
        <f t="shared" si="6"/>
        <v>6.3230000000000005E-3</v>
      </c>
      <c r="P17" s="1238">
        <f t="shared" si="6"/>
        <v>6.4230000000000008E-3</v>
      </c>
      <c r="Q17" s="1238">
        <f t="shared" si="6"/>
        <v>6.5230000000000002E-3</v>
      </c>
      <c r="R17" s="1238">
        <f t="shared" si="6"/>
        <v>6.6230000000000013E-3</v>
      </c>
      <c r="S17" s="1238">
        <f t="shared" si="6"/>
        <v>6.7230000000000007E-3</v>
      </c>
      <c r="V17" s="281" t="s">
        <v>4570</v>
      </c>
      <c r="W17" s="1250">
        <v>9.4</v>
      </c>
      <c r="X17" s="1250">
        <v>9.4</v>
      </c>
      <c r="Y17" s="1250">
        <v>9.4</v>
      </c>
      <c r="Z17" s="1250">
        <v>9.4</v>
      </c>
      <c r="AA17" s="1250">
        <v>9.4</v>
      </c>
      <c r="AB17" s="1250">
        <v>9.4</v>
      </c>
      <c r="AC17" s="1250">
        <v>9.2799999999999994</v>
      </c>
      <c r="AD17" s="1250">
        <v>9.3800000000000008</v>
      </c>
      <c r="AE17" s="1250">
        <v>9.15</v>
      </c>
      <c r="AF17" s="1250">
        <v>9.26</v>
      </c>
    </row>
    <row r="18" spans="2:38" ht="15">
      <c r="B18" s="2675"/>
      <c r="C18" s="2669"/>
      <c r="D18" s="2664"/>
      <c r="E18" s="2665"/>
      <c r="F18" s="1239" t="s">
        <v>4591</v>
      </c>
      <c r="G18" s="291" t="s">
        <v>4254</v>
      </c>
      <c r="H18" s="1238">
        <f t="shared" ref="H18:S18" si="7">H54*$T$41/1000</f>
        <v>5.7229999999999998E-3</v>
      </c>
      <c r="I18" s="1238">
        <f t="shared" si="7"/>
        <v>5.8230000000000001E-3</v>
      </c>
      <c r="J18" s="1238">
        <f t="shared" si="7"/>
        <v>5.9230000000000003E-3</v>
      </c>
      <c r="K18" s="1238">
        <f t="shared" si="7"/>
        <v>6.0229999999999997E-3</v>
      </c>
      <c r="L18" s="1238">
        <f t="shared" si="7"/>
        <v>6.123E-3</v>
      </c>
      <c r="M18" s="1238">
        <f t="shared" si="7"/>
        <v>6.2230000000000002E-3</v>
      </c>
      <c r="N18" s="1238">
        <f t="shared" si="7"/>
        <v>6.3230000000000005E-3</v>
      </c>
      <c r="O18" s="1238">
        <f t="shared" si="7"/>
        <v>6.4230000000000008E-3</v>
      </c>
      <c r="P18" s="1238">
        <f t="shared" si="7"/>
        <v>6.5230000000000002E-3</v>
      </c>
      <c r="Q18" s="1238">
        <f t="shared" si="7"/>
        <v>6.6230000000000013E-3</v>
      </c>
      <c r="R18" s="1238">
        <f t="shared" si="7"/>
        <v>6.7230000000000007E-3</v>
      </c>
      <c r="S18" s="1238">
        <f t="shared" si="7"/>
        <v>6.8230000000000001E-3</v>
      </c>
      <c r="V18" s="281" t="s">
        <v>4571</v>
      </c>
      <c r="W18" s="1250">
        <v>9.4</v>
      </c>
      <c r="X18" s="1250">
        <v>9.4</v>
      </c>
      <c r="Y18" s="1250">
        <v>9.4</v>
      </c>
      <c r="Z18" s="1250">
        <v>9.4</v>
      </c>
      <c r="AA18" s="1250">
        <v>9.4</v>
      </c>
      <c r="AB18" s="1250">
        <v>9.4</v>
      </c>
      <c r="AC18" s="1250">
        <v>9.07</v>
      </c>
      <c r="AD18" s="1250">
        <v>9.4</v>
      </c>
      <c r="AE18" s="1250">
        <v>8.8699999999999992</v>
      </c>
      <c r="AF18" s="1250">
        <v>8.93</v>
      </c>
    </row>
    <row r="19" spans="2:38" ht="30">
      <c r="B19" s="2675"/>
      <c r="C19" s="2669"/>
      <c r="D19" s="2634"/>
      <c r="E19" s="2636"/>
      <c r="F19" s="1242" t="s">
        <v>4592</v>
      </c>
      <c r="G19" s="291" t="s">
        <v>4254</v>
      </c>
      <c r="H19" s="1238">
        <f t="shared" ref="H19:S19" si="8">H55*$T$41/1000</f>
        <v>5.8230000000000001E-3</v>
      </c>
      <c r="I19" s="1238">
        <f t="shared" si="8"/>
        <v>5.9230000000000003E-3</v>
      </c>
      <c r="J19" s="1238">
        <f t="shared" si="8"/>
        <v>6.0229999999999997E-3</v>
      </c>
      <c r="K19" s="1238">
        <f t="shared" si="8"/>
        <v>6.123E-3</v>
      </c>
      <c r="L19" s="1238">
        <f t="shared" si="8"/>
        <v>6.2230000000000002E-3</v>
      </c>
      <c r="M19" s="1238">
        <f t="shared" si="8"/>
        <v>6.3230000000000005E-3</v>
      </c>
      <c r="N19" s="1238">
        <f t="shared" si="8"/>
        <v>6.4230000000000008E-3</v>
      </c>
      <c r="O19" s="1238">
        <f t="shared" si="8"/>
        <v>6.5230000000000002E-3</v>
      </c>
      <c r="P19" s="1238">
        <f t="shared" si="8"/>
        <v>6.6230000000000013E-3</v>
      </c>
      <c r="Q19" s="1238">
        <f t="shared" si="8"/>
        <v>6.7230000000000007E-3</v>
      </c>
      <c r="R19" s="1238">
        <f t="shared" si="8"/>
        <v>6.8230000000000001E-3</v>
      </c>
      <c r="S19" s="1238">
        <f t="shared" si="8"/>
        <v>6.9230000000000012E-3</v>
      </c>
      <c r="V19" s="281" t="s">
        <v>4572</v>
      </c>
      <c r="W19" s="1250">
        <v>9.4</v>
      </c>
      <c r="X19" s="1250">
        <v>9.2100000000000009</v>
      </c>
      <c r="Y19" s="1250">
        <v>9.4</v>
      </c>
      <c r="Z19" s="1250">
        <v>9.32</v>
      </c>
      <c r="AA19" s="1250">
        <v>9.4</v>
      </c>
      <c r="AB19" s="1250">
        <v>9.4</v>
      </c>
      <c r="AC19" s="1250">
        <v>9.15</v>
      </c>
      <c r="AD19" s="1250">
        <v>9.19</v>
      </c>
      <c r="AE19" s="1250">
        <v>8.02</v>
      </c>
      <c r="AF19" s="1250">
        <v>9.2799999999999994</v>
      </c>
    </row>
    <row r="20" spans="2:38" ht="15">
      <c r="B20" s="2675"/>
      <c r="C20" s="2669"/>
      <c r="D20" s="2677"/>
      <c r="E20" s="2678"/>
      <c r="F20" s="1240" t="s">
        <v>4590</v>
      </c>
      <c r="G20" s="291" t="s">
        <v>4254</v>
      </c>
      <c r="H20" s="1238">
        <f t="shared" ref="H20:S20" si="9">H56*$T$41/1000</f>
        <v>5.9230000000000003E-3</v>
      </c>
      <c r="I20" s="1238">
        <f t="shared" si="9"/>
        <v>6.0229999999999997E-3</v>
      </c>
      <c r="J20" s="1238">
        <f t="shared" si="9"/>
        <v>6.123E-3</v>
      </c>
      <c r="K20" s="1238">
        <f t="shared" si="9"/>
        <v>6.2230000000000002E-3</v>
      </c>
      <c r="L20" s="1238">
        <f t="shared" si="9"/>
        <v>6.3230000000000005E-3</v>
      </c>
      <c r="M20" s="1238">
        <f t="shared" si="9"/>
        <v>6.4230000000000008E-3</v>
      </c>
      <c r="N20" s="1238">
        <f t="shared" si="9"/>
        <v>6.5230000000000002E-3</v>
      </c>
      <c r="O20" s="1238">
        <f t="shared" si="9"/>
        <v>6.6230000000000013E-3</v>
      </c>
      <c r="P20" s="1238">
        <f t="shared" si="9"/>
        <v>6.7230000000000007E-3</v>
      </c>
      <c r="Q20" s="1238">
        <f t="shared" si="9"/>
        <v>6.8230000000000001E-3</v>
      </c>
      <c r="R20" s="1238">
        <f t="shared" si="9"/>
        <v>6.9230000000000012E-3</v>
      </c>
      <c r="S20" s="1238">
        <f t="shared" si="9"/>
        <v>7.0230000000000006E-3</v>
      </c>
    </row>
    <row r="21" spans="2:38" ht="15">
      <c r="B21" s="2675"/>
      <c r="C21" s="2669"/>
      <c r="D21" s="2679"/>
      <c r="E21" s="2680"/>
      <c r="F21" s="1240" t="s">
        <v>4591</v>
      </c>
      <c r="G21" s="291" t="s">
        <v>4254</v>
      </c>
      <c r="H21" s="1238">
        <f t="shared" ref="H21:S21" si="10">H57*$T$41/1000</f>
        <v>6.0229999999999997E-3</v>
      </c>
      <c r="I21" s="1238">
        <f t="shared" si="10"/>
        <v>6.123E-3</v>
      </c>
      <c r="J21" s="1238">
        <f t="shared" si="10"/>
        <v>6.2230000000000002E-3</v>
      </c>
      <c r="K21" s="1238">
        <f t="shared" si="10"/>
        <v>6.3230000000000005E-3</v>
      </c>
      <c r="L21" s="1238">
        <f t="shared" si="10"/>
        <v>6.4230000000000008E-3</v>
      </c>
      <c r="M21" s="1238">
        <f t="shared" si="10"/>
        <v>6.5230000000000002E-3</v>
      </c>
      <c r="N21" s="1238">
        <f t="shared" si="10"/>
        <v>6.6230000000000013E-3</v>
      </c>
      <c r="O21" s="1238">
        <f t="shared" si="10"/>
        <v>6.7230000000000007E-3</v>
      </c>
      <c r="P21" s="1238">
        <f t="shared" si="10"/>
        <v>6.8230000000000001E-3</v>
      </c>
      <c r="Q21" s="1238">
        <f t="shared" si="10"/>
        <v>6.9230000000000012E-3</v>
      </c>
      <c r="R21" s="1238">
        <f t="shared" si="10"/>
        <v>7.0230000000000006E-3</v>
      </c>
      <c r="S21" s="1238">
        <f t="shared" si="10"/>
        <v>7.1230000000000009E-3</v>
      </c>
    </row>
    <row r="22" spans="2:38" ht="30" hidden="1">
      <c r="B22" s="2675"/>
      <c r="C22" s="2670"/>
      <c r="D22" s="2681"/>
      <c r="E22" s="2682"/>
      <c r="F22" s="1243" t="s">
        <v>4592</v>
      </c>
      <c r="G22" s="291" t="s">
        <v>4254</v>
      </c>
      <c r="H22" s="1238">
        <f t="shared" ref="H22:S22" si="11">H58*$T$41/1000</f>
        <v>6.123E-3</v>
      </c>
      <c r="I22" s="1238">
        <f t="shared" si="11"/>
        <v>6.2230000000000002E-3</v>
      </c>
      <c r="J22" s="1238">
        <f t="shared" si="11"/>
        <v>6.3230000000000005E-3</v>
      </c>
      <c r="K22" s="1238">
        <f t="shared" si="11"/>
        <v>6.4230000000000008E-3</v>
      </c>
      <c r="L22" s="1238">
        <f t="shared" si="11"/>
        <v>6.5230000000000002E-3</v>
      </c>
      <c r="M22" s="1238">
        <f t="shared" si="11"/>
        <v>6.6230000000000013E-3</v>
      </c>
      <c r="N22" s="1238">
        <f t="shared" si="11"/>
        <v>6.7230000000000007E-3</v>
      </c>
      <c r="O22" s="1238">
        <f t="shared" si="11"/>
        <v>6.8230000000000001E-3</v>
      </c>
      <c r="P22" s="1238">
        <f t="shared" si="11"/>
        <v>6.9230000000000012E-3</v>
      </c>
      <c r="Q22" s="1238">
        <f t="shared" si="11"/>
        <v>7.0230000000000006E-3</v>
      </c>
      <c r="R22" s="1238">
        <f t="shared" si="11"/>
        <v>7.1230000000000009E-3</v>
      </c>
      <c r="S22" s="1238">
        <f t="shared" si="11"/>
        <v>7.2230000000000011E-3</v>
      </c>
      <c r="V22" s="578" t="s">
        <v>5843</v>
      </c>
      <c r="AA22" t="s">
        <v>7214</v>
      </c>
    </row>
    <row r="23" spans="2:38" ht="15" hidden="1">
      <c r="B23" s="2675"/>
      <c r="C23" s="2668" t="s">
        <v>109</v>
      </c>
      <c r="D23" s="2631" t="s">
        <v>4593</v>
      </c>
      <c r="E23" s="2632"/>
      <c r="F23" s="2633"/>
      <c r="G23" s="291" t="s">
        <v>4254</v>
      </c>
      <c r="H23" s="1238">
        <f t="shared" ref="H23:S23" si="12">H59*$T$41/1000</f>
        <v>6.2230000000000002E-3</v>
      </c>
      <c r="I23" s="1238">
        <f t="shared" si="12"/>
        <v>6.3230000000000005E-3</v>
      </c>
      <c r="J23" s="1238">
        <f t="shared" si="12"/>
        <v>6.4230000000000008E-3</v>
      </c>
      <c r="K23" s="1238">
        <f t="shared" si="12"/>
        <v>6.5230000000000002E-3</v>
      </c>
      <c r="L23" s="1238">
        <f t="shared" si="12"/>
        <v>6.6230000000000013E-3</v>
      </c>
      <c r="M23" s="1238">
        <f t="shared" si="12"/>
        <v>6.7230000000000007E-3</v>
      </c>
      <c r="N23" s="1238">
        <f t="shared" si="12"/>
        <v>6.8230000000000001E-3</v>
      </c>
      <c r="O23" s="1238">
        <f t="shared" si="12"/>
        <v>6.9230000000000012E-3</v>
      </c>
      <c r="P23" s="1238">
        <f t="shared" si="12"/>
        <v>7.0230000000000006E-3</v>
      </c>
      <c r="Q23" s="1238">
        <f t="shared" si="12"/>
        <v>7.1230000000000009E-3</v>
      </c>
      <c r="R23" s="1238">
        <f t="shared" si="12"/>
        <v>7.2230000000000011E-3</v>
      </c>
      <c r="S23" s="1238">
        <f t="shared" si="12"/>
        <v>7.3230000000000005E-3</v>
      </c>
      <c r="V23" s="1541" t="s">
        <v>4573</v>
      </c>
      <c r="W23" s="1541"/>
      <c r="X23" s="1541"/>
      <c r="Y23" s="1541"/>
      <c r="Z23" s="1541"/>
      <c r="AA23" s="293" t="s">
        <v>4603</v>
      </c>
      <c r="AB23" s="293" t="s">
        <v>4604</v>
      </c>
      <c r="AC23" s="293" t="s">
        <v>4605</v>
      </c>
      <c r="AD23" s="293" t="s">
        <v>4606</v>
      </c>
      <c r="AE23" s="293" t="s">
        <v>4607</v>
      </c>
      <c r="AF23" s="293" t="s">
        <v>4608</v>
      </c>
      <c r="AG23" s="293" t="s">
        <v>4609</v>
      </c>
      <c r="AH23" s="293" t="s">
        <v>4610</v>
      </c>
      <c r="AI23" s="293" t="s">
        <v>4611</v>
      </c>
      <c r="AJ23" s="293" t="s">
        <v>4612</v>
      </c>
      <c r="AK23" s="293" t="s">
        <v>4613</v>
      </c>
      <c r="AL23" s="293" t="s">
        <v>4614</v>
      </c>
    </row>
    <row r="24" spans="2:38" ht="15" hidden="1">
      <c r="B24" s="2675"/>
      <c r="C24" s="2669"/>
      <c r="D24" s="2634"/>
      <c r="E24" s="2635"/>
      <c r="F24" s="2636"/>
      <c r="G24" s="2624"/>
      <c r="H24" s="2625"/>
      <c r="I24" s="2625"/>
      <c r="J24" s="2625"/>
      <c r="K24" s="2625"/>
      <c r="L24" s="2625"/>
      <c r="M24" s="2625"/>
      <c r="N24" s="2625"/>
      <c r="O24" s="2625"/>
      <c r="P24" s="2625"/>
      <c r="Q24" s="2625"/>
      <c r="R24" s="2625"/>
      <c r="S24" s="2626"/>
      <c r="V24" s="2687" t="s">
        <v>5842</v>
      </c>
      <c r="W24" s="2639" t="s">
        <v>5825</v>
      </c>
      <c r="X24" s="2642"/>
      <c r="Y24" s="2643"/>
      <c r="Z24" s="2644"/>
      <c r="AA24" s="2627">
        <f>IF(V5="","",VLOOKUP(H5,$V$8:$AF$19,MATCH($V$5,$V$7:$AF$7,0),0)*SUM(H7+H9+H11+H13))</f>
        <v>0.19113020000000006</v>
      </c>
      <c r="AB24" s="2627">
        <f>IF(V5="","",VLOOKUP(I5,$V$8:$AF$19,MATCH($V$5,$V$7:$AF$7,0),0)*SUM(I7+I9+I11+I13))</f>
        <v>0.19489020000000001</v>
      </c>
      <c r="AC24" s="2627">
        <f>IF(V5="","",VLOOKUP(J5,$V$8:$AF$19,MATCH($V$5,$V$7:$AF$7,0),0)*SUM(J7+J9+J11+J13))</f>
        <v>2.0303342000000004</v>
      </c>
      <c r="AD24" s="2627">
        <f>IF(V5="","",VLOOKUP(K5,$V$8:$AF$19,MATCH($V$5,$V$7:$AF$7,0),0)*SUM(K7+K9+K11+K13))</f>
        <v>2.0340942000000002</v>
      </c>
      <c r="AE24" s="2627">
        <f>IF(V5="","",VLOOKUP(L5,$V$8:$AF$19,MATCH($V$5,$V$7:$AF$7,0),0)*SUM(L7+L9+L11+L13))</f>
        <v>2.0378542000000004</v>
      </c>
      <c r="AF24" s="2627">
        <f>IF(V5="","",VLOOKUP(M5,$V$8:$AF$19,MATCH($V$5,$V$7:$AF$7,0),0)*SUM(M7+M9+M11+M13))</f>
        <v>2.0416142000000002</v>
      </c>
      <c r="AG24" s="2627">
        <f>IF(V5="","",VLOOKUP(N5,$V$8:$AF$19,MATCH($V$5,$V$7:$AF$7,0),0)*SUM(N7+N9+N11+N13))</f>
        <v>2.0453741999999999</v>
      </c>
      <c r="AH24" s="2627">
        <f>IF(V5="","",VLOOKUP(O5,$V$8:$AF$19,MATCH($V$5,$V$7:$AF$7,0),0)*SUM(O7+O9+O11+O13))</f>
        <v>2.0491342000000001</v>
      </c>
      <c r="AI24" s="2627">
        <f>IF(V5="","",VLOOKUP(P5,$V$8:$AF$19,MATCH($V$5,$V$7:$AF$7,0),0)*SUM(P7+P9+P11+P13))</f>
        <v>2.0528942000000003</v>
      </c>
      <c r="AJ24" s="2627">
        <f>IF(V5="","",VLOOKUP(Q5,$V$8:$AF$19,MATCH($V$5,$V$7:$AF$7,0),0)*SUM(Q7+Q9+Q11+Q13))</f>
        <v>2.0566542000000001</v>
      </c>
      <c r="AK24" s="2627">
        <f>IF(V5="","",VLOOKUP(R5,$V$8:$AF$19,MATCH($V$5,$V$7:$AF$7,0),0)*SUM(R7+R9+R11+R13))</f>
        <v>2.0604142000000003</v>
      </c>
      <c r="AL24" s="2627">
        <f>IF(V5="","",VLOOKUP(S5,$V$8:$AF$19,MATCH($V$5,$V$7:$AF$7,0),0)*SUM(S7+S9+S11+S13))</f>
        <v>2.0641742000000001</v>
      </c>
    </row>
    <row r="25" spans="2:38" ht="15" hidden="1">
      <c r="B25" s="2675"/>
      <c r="C25" s="2669"/>
      <c r="D25" s="2631" t="s">
        <v>4595</v>
      </c>
      <c r="E25" s="2632"/>
      <c r="F25" s="2633"/>
      <c r="G25" s="291" t="s">
        <v>4254</v>
      </c>
      <c r="H25" s="1238">
        <f t="shared" ref="H25:S33" si="13">H61*$T$41/1000</f>
        <v>6.4230000000000008E-3</v>
      </c>
      <c r="I25" s="1238">
        <f t="shared" si="13"/>
        <v>6.5230000000000002E-3</v>
      </c>
      <c r="J25" s="1238">
        <f t="shared" si="13"/>
        <v>6.6230000000000013E-3</v>
      </c>
      <c r="K25" s="1238">
        <f t="shared" si="13"/>
        <v>6.7230000000000007E-3</v>
      </c>
      <c r="L25" s="1238">
        <f t="shared" si="13"/>
        <v>6.8230000000000001E-3</v>
      </c>
      <c r="M25" s="1238">
        <f t="shared" si="13"/>
        <v>6.9230000000000012E-3</v>
      </c>
      <c r="N25" s="1238">
        <f t="shared" si="13"/>
        <v>7.0230000000000006E-3</v>
      </c>
      <c r="O25" s="1238">
        <f t="shared" si="13"/>
        <v>7.1230000000000009E-3</v>
      </c>
      <c r="P25" s="1238">
        <f t="shared" si="13"/>
        <v>7.2230000000000011E-3</v>
      </c>
      <c r="Q25" s="1238">
        <f t="shared" si="13"/>
        <v>7.3230000000000005E-3</v>
      </c>
      <c r="R25" s="1238">
        <f t="shared" si="13"/>
        <v>7.4230000000000008E-3</v>
      </c>
      <c r="S25" s="1238">
        <f t="shared" si="13"/>
        <v>7.5230000000000002E-3</v>
      </c>
      <c r="V25" s="2688"/>
      <c r="W25" s="2640"/>
      <c r="X25" s="2645"/>
      <c r="Y25" s="2646"/>
      <c r="Z25" s="2647"/>
      <c r="AA25" s="1541"/>
      <c r="AB25" s="1541"/>
      <c r="AC25" s="1541"/>
      <c r="AD25" s="1541"/>
      <c r="AE25" s="1541"/>
      <c r="AF25" s="1541"/>
      <c r="AG25" s="1541"/>
      <c r="AH25" s="1541"/>
      <c r="AI25" s="1541"/>
      <c r="AJ25" s="1541"/>
      <c r="AK25" s="1541"/>
      <c r="AL25" s="1541"/>
    </row>
    <row r="26" spans="2:38" ht="15" hidden="1">
      <c r="B26" s="2675"/>
      <c r="C26" s="2669"/>
      <c r="D26" s="2634"/>
      <c r="E26" s="2635"/>
      <c r="F26" s="2636"/>
      <c r="G26" s="2624"/>
      <c r="H26" s="2625"/>
      <c r="I26" s="2625"/>
      <c r="J26" s="2625"/>
      <c r="K26" s="2625"/>
      <c r="L26" s="2625"/>
      <c r="M26" s="2625"/>
      <c r="N26" s="2625"/>
      <c r="O26" s="2625"/>
      <c r="P26" s="2625"/>
      <c r="Q26" s="2625"/>
      <c r="R26" s="2625"/>
      <c r="S26" s="2626"/>
      <c r="V26" s="2688"/>
      <c r="W26" s="2640"/>
      <c r="X26" s="2645"/>
      <c r="Y26" s="2646"/>
      <c r="Z26" s="2647"/>
      <c r="AA26" s="1541"/>
      <c r="AB26" s="1541"/>
      <c r="AC26" s="1541"/>
      <c r="AD26" s="1541"/>
      <c r="AE26" s="1541"/>
      <c r="AF26" s="1541"/>
      <c r="AG26" s="1541"/>
      <c r="AH26" s="1541"/>
      <c r="AI26" s="1541"/>
      <c r="AJ26" s="1541"/>
      <c r="AK26" s="1541"/>
      <c r="AL26" s="1541"/>
    </row>
    <row r="27" spans="2:38" ht="15" hidden="1">
      <c r="B27" s="2675"/>
      <c r="C27" s="2669"/>
      <c r="D27" s="2631" t="s">
        <v>4596</v>
      </c>
      <c r="E27" s="2632"/>
      <c r="F27" s="2633"/>
      <c r="G27" s="291" t="s">
        <v>4254</v>
      </c>
      <c r="H27" s="1238">
        <f t="shared" si="13"/>
        <v>6.6230000000000013E-3</v>
      </c>
      <c r="I27" s="1238">
        <f t="shared" si="13"/>
        <v>6.7230000000000007E-3</v>
      </c>
      <c r="J27" s="1238">
        <f t="shared" si="13"/>
        <v>6.8230000000000001E-3</v>
      </c>
      <c r="K27" s="1238">
        <f t="shared" si="13"/>
        <v>6.9230000000000012E-3</v>
      </c>
      <c r="L27" s="1238">
        <f t="shared" si="13"/>
        <v>7.0230000000000006E-3</v>
      </c>
      <c r="M27" s="1238">
        <f t="shared" si="13"/>
        <v>7.1230000000000009E-3</v>
      </c>
      <c r="N27" s="1238">
        <f t="shared" si="13"/>
        <v>7.2230000000000011E-3</v>
      </c>
      <c r="O27" s="1238">
        <f t="shared" si="13"/>
        <v>7.3230000000000005E-3</v>
      </c>
      <c r="P27" s="1238">
        <f t="shared" si="13"/>
        <v>7.4230000000000008E-3</v>
      </c>
      <c r="Q27" s="1238">
        <f t="shared" si="13"/>
        <v>7.5230000000000002E-3</v>
      </c>
      <c r="R27" s="1238">
        <f t="shared" si="13"/>
        <v>7.6230000000000013E-3</v>
      </c>
      <c r="S27" s="1238">
        <f t="shared" si="13"/>
        <v>7.7230000000000007E-3</v>
      </c>
      <c r="V27" s="2688"/>
      <c r="W27" s="2640"/>
      <c r="X27" s="2645"/>
      <c r="Y27" s="2646"/>
      <c r="Z27" s="2647"/>
      <c r="AA27" s="1541"/>
      <c r="AB27" s="1541"/>
      <c r="AC27" s="1541"/>
      <c r="AD27" s="1541"/>
      <c r="AE27" s="1541"/>
      <c r="AF27" s="1541"/>
      <c r="AG27" s="1541"/>
      <c r="AH27" s="1541"/>
      <c r="AI27" s="1541"/>
      <c r="AJ27" s="1541"/>
      <c r="AK27" s="1541"/>
      <c r="AL27" s="1541"/>
    </row>
    <row r="28" spans="2:38" ht="15" hidden="1">
      <c r="B28" s="2675"/>
      <c r="C28" s="2669"/>
      <c r="D28" s="2634"/>
      <c r="E28" s="2635"/>
      <c r="F28" s="2636"/>
      <c r="G28" s="2624"/>
      <c r="H28" s="2625"/>
      <c r="I28" s="2625"/>
      <c r="J28" s="2625"/>
      <c r="K28" s="2625"/>
      <c r="L28" s="2625"/>
      <c r="M28" s="2625"/>
      <c r="N28" s="2625"/>
      <c r="O28" s="2625"/>
      <c r="P28" s="2625"/>
      <c r="Q28" s="2625"/>
      <c r="R28" s="2625"/>
      <c r="S28" s="2626"/>
      <c r="V28" s="2688"/>
      <c r="W28" s="2640"/>
      <c r="X28" s="2645"/>
      <c r="Y28" s="2646"/>
      <c r="Z28" s="2647"/>
      <c r="AA28" s="1541"/>
      <c r="AB28" s="1541"/>
      <c r="AC28" s="1541"/>
      <c r="AD28" s="1541"/>
      <c r="AE28" s="1541"/>
      <c r="AF28" s="1541"/>
      <c r="AG28" s="1541"/>
      <c r="AH28" s="1541"/>
      <c r="AI28" s="1541"/>
      <c r="AJ28" s="1541"/>
      <c r="AK28" s="1541"/>
      <c r="AL28" s="1541"/>
    </row>
    <row r="29" spans="2:38" ht="15" hidden="1">
      <c r="B29" s="2675"/>
      <c r="C29" s="2669"/>
      <c r="D29" s="2631" t="s">
        <v>4456</v>
      </c>
      <c r="E29" s="2632"/>
      <c r="F29" s="2633"/>
      <c r="G29" s="291" t="s">
        <v>4254</v>
      </c>
      <c r="H29" s="1238">
        <f t="shared" si="13"/>
        <v>6.8230000000000001E-3</v>
      </c>
      <c r="I29" s="1238">
        <f t="shared" si="13"/>
        <v>6.9230000000000012E-3</v>
      </c>
      <c r="J29" s="1238">
        <f t="shared" si="13"/>
        <v>7.0230000000000006E-3</v>
      </c>
      <c r="K29" s="1238">
        <f t="shared" si="13"/>
        <v>7.1230000000000009E-3</v>
      </c>
      <c r="L29" s="1238">
        <f t="shared" si="13"/>
        <v>7.2230000000000011E-3</v>
      </c>
      <c r="M29" s="1238">
        <f t="shared" si="13"/>
        <v>7.3230000000000005E-3</v>
      </c>
      <c r="N29" s="1238">
        <f t="shared" si="13"/>
        <v>7.4230000000000008E-3</v>
      </c>
      <c r="O29" s="1238">
        <f t="shared" si="13"/>
        <v>7.5230000000000002E-3</v>
      </c>
      <c r="P29" s="1238">
        <f t="shared" si="13"/>
        <v>7.6230000000000013E-3</v>
      </c>
      <c r="Q29" s="1238">
        <f t="shared" si="13"/>
        <v>7.7230000000000007E-3</v>
      </c>
      <c r="R29" s="1238">
        <f t="shared" si="13"/>
        <v>7.8230000000000001E-3</v>
      </c>
      <c r="S29" s="1238">
        <f t="shared" si="13"/>
        <v>7.9230000000000012E-3</v>
      </c>
      <c r="V29" s="2688"/>
      <c r="W29" s="2640"/>
      <c r="X29" s="2645"/>
      <c r="Y29" s="2646"/>
      <c r="Z29" s="2647"/>
      <c r="AA29" s="1541"/>
      <c r="AB29" s="1541"/>
      <c r="AC29" s="1541"/>
      <c r="AD29" s="1541"/>
      <c r="AE29" s="1541"/>
      <c r="AF29" s="1541"/>
      <c r="AG29" s="1541"/>
      <c r="AH29" s="1541"/>
      <c r="AI29" s="1541"/>
      <c r="AJ29" s="1541"/>
      <c r="AK29" s="1541"/>
      <c r="AL29" s="1541"/>
    </row>
    <row r="30" spans="2:38" ht="15" hidden="1">
      <c r="B30" s="2675"/>
      <c r="C30" s="2669"/>
      <c r="D30" s="2634"/>
      <c r="E30" s="2635"/>
      <c r="F30" s="2636"/>
      <c r="G30" s="2624"/>
      <c r="H30" s="2625"/>
      <c r="I30" s="2625"/>
      <c r="J30" s="2625"/>
      <c r="K30" s="2625"/>
      <c r="L30" s="2625"/>
      <c r="M30" s="2625"/>
      <c r="N30" s="2625"/>
      <c r="O30" s="2625"/>
      <c r="P30" s="2625"/>
      <c r="Q30" s="2625"/>
      <c r="R30" s="2625"/>
      <c r="S30" s="2626"/>
      <c r="V30" s="2688"/>
      <c r="W30" s="2641"/>
      <c r="X30" s="2648"/>
      <c r="Y30" s="2649"/>
      <c r="Z30" s="2650"/>
      <c r="AA30" s="1541"/>
      <c r="AB30" s="1541"/>
      <c r="AC30" s="1541"/>
      <c r="AD30" s="1541"/>
      <c r="AE30" s="1541"/>
      <c r="AF30" s="1541"/>
      <c r="AG30" s="1541"/>
      <c r="AH30" s="1541"/>
      <c r="AI30" s="1541"/>
      <c r="AJ30" s="1541"/>
      <c r="AK30" s="1541"/>
      <c r="AL30" s="1541"/>
    </row>
    <row r="31" spans="2:38" ht="15" hidden="1" customHeight="1">
      <c r="B31" s="2675"/>
      <c r="C31" s="2669"/>
      <c r="D31" s="2631" t="s">
        <v>4597</v>
      </c>
      <c r="E31" s="2633"/>
      <c r="F31" s="2666"/>
      <c r="G31" s="291" t="s">
        <v>4254</v>
      </c>
      <c r="H31" s="1238">
        <f t="shared" si="13"/>
        <v>7.0230000000000006E-3</v>
      </c>
      <c r="I31" s="1238">
        <f t="shared" si="13"/>
        <v>7.1230000000000009E-3</v>
      </c>
      <c r="J31" s="1238">
        <f t="shared" si="13"/>
        <v>7.2230000000000011E-3</v>
      </c>
      <c r="K31" s="1238">
        <f t="shared" si="13"/>
        <v>7.3230000000000005E-3</v>
      </c>
      <c r="L31" s="1238">
        <f t="shared" si="13"/>
        <v>7.4230000000000008E-3</v>
      </c>
      <c r="M31" s="1238">
        <f t="shared" si="13"/>
        <v>7.5230000000000002E-3</v>
      </c>
      <c r="N31" s="1238">
        <f t="shared" si="13"/>
        <v>7.6230000000000013E-3</v>
      </c>
      <c r="O31" s="1238">
        <f t="shared" si="13"/>
        <v>7.7230000000000007E-3</v>
      </c>
      <c r="P31" s="1238">
        <f t="shared" si="13"/>
        <v>7.8230000000000001E-3</v>
      </c>
      <c r="Q31" s="1238">
        <f t="shared" si="13"/>
        <v>7.9230000000000012E-3</v>
      </c>
      <c r="R31" s="1238">
        <f t="shared" si="13"/>
        <v>8.0230000000000006E-3</v>
      </c>
      <c r="S31" s="1238">
        <f t="shared" si="13"/>
        <v>8.1230000000000017E-3</v>
      </c>
      <c r="V31" s="2688"/>
      <c r="W31" s="2639" t="s">
        <v>4585</v>
      </c>
      <c r="X31" s="2628" t="s">
        <v>4586</v>
      </c>
      <c r="Y31" s="2629"/>
      <c r="Z31" s="2630"/>
      <c r="AA31" s="194">
        <f>IF(V5="","",VLOOKUP(H5,$V$8:$AF$19,MATCH($V$5,$V$7:$AF$7,0),0)*SUM(H14))</f>
        <v>5.0036200000000003E-2</v>
      </c>
      <c r="AB31" s="194">
        <f>IF(V5="","",VLOOKUP(I5,$V$8:$AF$19,MATCH($V$5,$V$7:$AF$7,0),0)*SUM(I14))</f>
        <v>5.0976199999999999E-2</v>
      </c>
      <c r="AC31" s="194">
        <f>IF(V5="","",VLOOKUP(J5,$V$8:$AF$19,MATCH($V$5,$V$7:$AF$7,0),0)*SUM(J14))</f>
        <v>5.1916199999999996E-2</v>
      </c>
      <c r="AD31" s="194">
        <f>IF(V5="","",VLOOKUP(K5,$V$8:$AF$19,MATCH($V$5,$V$7:$AF$7,0),0)*SUM(K14))</f>
        <v>5.2856200000000006E-2</v>
      </c>
      <c r="AE31" s="194">
        <f>IF(V5="","",VLOOKUP(L5,$V$8:$AF$19,MATCH($V$5,$V$7:$AF$7,0),0)*SUM(L14))</f>
        <v>5.3796200000000002E-2</v>
      </c>
      <c r="AF31" s="194">
        <f>IF(V5="","",VLOOKUP(M5,$V$8:$AF$19,MATCH($V$5,$V$7:$AF$7,0),0)*SUM(M14))</f>
        <v>5.4736200000000006E-2</v>
      </c>
      <c r="AG31" s="194">
        <f>IF(V5="","",VLOOKUP(N5,$V$8:$AF$19,MATCH($V$5,$V$7:$AF$7,0),0)*SUM(N14))</f>
        <v>5.5676200000000002E-2</v>
      </c>
      <c r="AH31" s="194">
        <f>IF(V5="","",VLOOKUP(O5,$V$8:$AF$19,MATCH($V$5,$V$7:$AF$7,0),0)*SUM(O14))</f>
        <v>5.6616199999999998E-2</v>
      </c>
      <c r="AI31" s="194">
        <f>IF(V5="","",VLOOKUP(P5,$V$8:$AF$19,MATCH($V$5,$V$7:$AF$7,0),0)*SUM(P14))</f>
        <v>5.7556200000000002E-2</v>
      </c>
      <c r="AJ31" s="194">
        <f>IF(V5="","",VLOOKUP(Q5,$V$8:$AF$19,MATCH($V$5,$V$7:$AF$7,0),0)*SUM(Q14))</f>
        <v>5.8496200000000005E-2</v>
      </c>
      <c r="AK31" s="194">
        <f>IF(V5="","",VLOOKUP(R5,$V$8:$AF$19,MATCH($V$5,$V$7:$AF$7,0),0)*SUM(R14))</f>
        <v>5.9436200000000008E-2</v>
      </c>
      <c r="AL31" s="194">
        <f>IF(V5="","",VLOOKUP(S5,$V$8:$AF$19,MATCH($V$5,$V$7:$AF$7,0),0)*SUM(S14))</f>
        <v>6.0376200000000012E-2</v>
      </c>
    </row>
    <row r="32" spans="2:38" ht="15" hidden="1">
      <c r="B32" s="2675"/>
      <c r="C32" s="2669"/>
      <c r="D32" s="2664"/>
      <c r="E32" s="2665"/>
      <c r="F32" s="2667"/>
      <c r="G32" s="2624"/>
      <c r="H32" s="2625"/>
      <c r="I32" s="2625"/>
      <c r="J32" s="2625"/>
      <c r="K32" s="2625"/>
      <c r="L32" s="2625"/>
      <c r="M32" s="2625"/>
      <c r="N32" s="2625"/>
      <c r="O32" s="2625"/>
      <c r="P32" s="2625"/>
      <c r="Q32" s="2625"/>
      <c r="R32" s="2625"/>
      <c r="S32" s="2626"/>
      <c r="V32" s="2688"/>
      <c r="W32" s="2640"/>
      <c r="X32" s="2628" t="s">
        <v>4587</v>
      </c>
      <c r="Y32" s="2629"/>
      <c r="Z32" s="2630"/>
      <c r="AA32" s="194">
        <f t="shared" ref="AA32:AL32" si="14">IF($V$5="","",VLOOKUP(H5,$V$8:$AF$19,MATCH($V$5,$V$7:$AF$7,0),0)*SUM(H15))</f>
        <v>5.0976199999999999E-2</v>
      </c>
      <c r="AB32" s="194">
        <f t="shared" si="14"/>
        <v>5.1916199999999996E-2</v>
      </c>
      <c r="AC32" s="194">
        <f t="shared" si="14"/>
        <v>5.2856200000000006E-2</v>
      </c>
      <c r="AD32" s="194">
        <f t="shared" si="14"/>
        <v>5.3796200000000002E-2</v>
      </c>
      <c r="AE32" s="194">
        <f t="shared" si="14"/>
        <v>5.4736200000000006E-2</v>
      </c>
      <c r="AF32" s="194">
        <f t="shared" si="14"/>
        <v>5.5676200000000002E-2</v>
      </c>
      <c r="AG32" s="194">
        <f t="shared" si="14"/>
        <v>5.6616199999999998E-2</v>
      </c>
      <c r="AH32" s="194">
        <f t="shared" si="14"/>
        <v>5.7556200000000002E-2</v>
      </c>
      <c r="AI32" s="194">
        <f t="shared" si="14"/>
        <v>5.8496200000000005E-2</v>
      </c>
      <c r="AJ32" s="194">
        <f t="shared" si="14"/>
        <v>5.9436200000000008E-2</v>
      </c>
      <c r="AK32" s="194">
        <f t="shared" si="14"/>
        <v>6.0376200000000012E-2</v>
      </c>
      <c r="AL32" s="194">
        <f t="shared" si="14"/>
        <v>6.1316200000000001E-2</v>
      </c>
    </row>
    <row r="33" spans="2:38" ht="15" hidden="1" customHeight="1">
      <c r="B33" s="2675"/>
      <c r="C33" s="2669"/>
      <c r="D33" s="2664"/>
      <c r="E33" s="2665"/>
      <c r="F33" s="2666"/>
      <c r="G33" s="291" t="s">
        <v>4254</v>
      </c>
      <c r="H33" s="1238">
        <f t="shared" si="13"/>
        <v>7.2230000000000011E-3</v>
      </c>
      <c r="I33" s="1238">
        <f t="shared" si="13"/>
        <v>7.3230000000000005E-3</v>
      </c>
      <c r="J33" s="1238">
        <f t="shared" si="13"/>
        <v>7.4230000000000008E-3</v>
      </c>
      <c r="K33" s="1238">
        <f t="shared" si="13"/>
        <v>7.5230000000000002E-3</v>
      </c>
      <c r="L33" s="1238">
        <f t="shared" si="13"/>
        <v>7.6230000000000013E-3</v>
      </c>
      <c r="M33" s="1238">
        <f t="shared" si="13"/>
        <v>7.7230000000000007E-3</v>
      </c>
      <c r="N33" s="1238">
        <f t="shared" si="13"/>
        <v>7.8230000000000001E-3</v>
      </c>
      <c r="O33" s="1238">
        <f t="shared" si="13"/>
        <v>7.9230000000000012E-3</v>
      </c>
      <c r="P33" s="1238">
        <f t="shared" si="13"/>
        <v>8.0230000000000006E-3</v>
      </c>
      <c r="Q33" s="1238">
        <f t="shared" si="13"/>
        <v>8.1230000000000017E-3</v>
      </c>
      <c r="R33" s="1238">
        <f t="shared" si="13"/>
        <v>8.2230000000000011E-3</v>
      </c>
      <c r="S33" s="1238">
        <f t="shared" si="13"/>
        <v>8.3230000000000005E-3</v>
      </c>
      <c r="V33" s="2688"/>
      <c r="W33" s="2640"/>
      <c r="X33" s="2651" t="s">
        <v>4589</v>
      </c>
      <c r="Y33" s="2652"/>
      <c r="Z33" s="292" t="s">
        <v>4590</v>
      </c>
      <c r="AA33" s="194">
        <f>IF(H17="","",H17*8.64)</f>
        <v>4.858272000000001E-2</v>
      </c>
      <c r="AB33" s="194">
        <f t="shared" ref="AB33:AL33" si="15">IF(I17="","",I17*8.64)</f>
        <v>4.944672E-2</v>
      </c>
      <c r="AC33" s="194">
        <f t="shared" si="15"/>
        <v>5.0310720000000003E-2</v>
      </c>
      <c r="AD33" s="194">
        <f t="shared" si="15"/>
        <v>5.1174720000000007E-2</v>
      </c>
      <c r="AE33" s="194">
        <f t="shared" si="15"/>
        <v>5.2038720000000004E-2</v>
      </c>
      <c r="AF33" s="194">
        <f t="shared" si="15"/>
        <v>5.290272E-2</v>
      </c>
      <c r="AG33" s="194">
        <f t="shared" si="15"/>
        <v>5.3766720000000004E-2</v>
      </c>
      <c r="AH33" s="194">
        <f t="shared" si="15"/>
        <v>5.4630720000000008E-2</v>
      </c>
      <c r="AI33" s="194">
        <f t="shared" si="15"/>
        <v>5.5494720000000011E-2</v>
      </c>
      <c r="AJ33" s="194">
        <f t="shared" si="15"/>
        <v>5.6358720000000008E-2</v>
      </c>
      <c r="AK33" s="194">
        <f t="shared" si="15"/>
        <v>5.7222720000000012E-2</v>
      </c>
      <c r="AL33" s="194">
        <f t="shared" si="15"/>
        <v>5.8086720000000008E-2</v>
      </c>
    </row>
    <row r="34" spans="2:38" ht="15" hidden="1" customHeight="1">
      <c r="B34" s="2675"/>
      <c r="C34" s="2669"/>
      <c r="D34" s="2634"/>
      <c r="E34" s="2636"/>
      <c r="F34" s="2667"/>
      <c r="G34" s="2624"/>
      <c r="H34" s="2625"/>
      <c r="I34" s="2625"/>
      <c r="J34" s="2625"/>
      <c r="K34" s="2625"/>
      <c r="L34" s="2625"/>
      <c r="M34" s="2625"/>
      <c r="N34" s="2625"/>
      <c r="O34" s="2625"/>
      <c r="P34" s="2625"/>
      <c r="Q34" s="2625"/>
      <c r="R34" s="2625"/>
      <c r="S34" s="2626"/>
      <c r="V34" s="2688"/>
      <c r="W34" s="2640"/>
      <c r="X34" s="2653"/>
      <c r="Y34" s="2654"/>
      <c r="Z34" s="292" t="s">
        <v>4591</v>
      </c>
      <c r="AA34" s="194">
        <f t="shared" ref="AA34:AA38" si="16">IF(H18="","",H18*8.64)</f>
        <v>4.944672E-2</v>
      </c>
      <c r="AB34" s="194">
        <f t="shared" ref="AB34:AL34" si="17">IF(I18="","",I18*8.64)</f>
        <v>5.0310720000000003E-2</v>
      </c>
      <c r="AC34" s="194">
        <f t="shared" si="17"/>
        <v>5.1174720000000007E-2</v>
      </c>
      <c r="AD34" s="194">
        <f t="shared" si="17"/>
        <v>5.2038720000000004E-2</v>
      </c>
      <c r="AE34" s="194">
        <f t="shared" si="17"/>
        <v>5.290272E-2</v>
      </c>
      <c r="AF34" s="194">
        <f t="shared" si="17"/>
        <v>5.3766720000000004E-2</v>
      </c>
      <c r="AG34" s="194">
        <f t="shared" si="17"/>
        <v>5.4630720000000008E-2</v>
      </c>
      <c r="AH34" s="194">
        <f t="shared" si="17"/>
        <v>5.5494720000000011E-2</v>
      </c>
      <c r="AI34" s="194">
        <f t="shared" si="17"/>
        <v>5.6358720000000008E-2</v>
      </c>
      <c r="AJ34" s="194">
        <f t="shared" si="17"/>
        <v>5.7222720000000012E-2</v>
      </c>
      <c r="AK34" s="194">
        <f t="shared" si="17"/>
        <v>5.8086720000000008E-2</v>
      </c>
      <c r="AL34" s="194">
        <f t="shared" si="17"/>
        <v>5.8950720000000005E-2</v>
      </c>
    </row>
    <row r="35" spans="2:38" ht="30" hidden="1">
      <c r="B35" s="2675"/>
      <c r="C35" s="2669"/>
      <c r="D35" s="2631" t="s">
        <v>4599</v>
      </c>
      <c r="E35" s="2633"/>
      <c r="F35" s="1239" t="s">
        <v>4600</v>
      </c>
      <c r="G35" s="291" t="s">
        <v>4254</v>
      </c>
      <c r="H35" s="1238">
        <f t="shared" ref="H35:S35" si="18">H71*$T$41/1000</f>
        <v>7.4230000000000008E-3</v>
      </c>
      <c r="I35" s="1238">
        <f t="shared" si="18"/>
        <v>7.5230000000000002E-3</v>
      </c>
      <c r="J35" s="1238">
        <f t="shared" si="18"/>
        <v>7.6230000000000013E-3</v>
      </c>
      <c r="K35" s="1238">
        <f t="shared" si="18"/>
        <v>7.7230000000000007E-3</v>
      </c>
      <c r="L35" s="1238">
        <f t="shared" si="18"/>
        <v>7.8230000000000001E-3</v>
      </c>
      <c r="M35" s="1238">
        <f t="shared" si="18"/>
        <v>7.9230000000000012E-3</v>
      </c>
      <c r="N35" s="1238">
        <f t="shared" si="18"/>
        <v>8.0230000000000006E-3</v>
      </c>
      <c r="O35" s="1238">
        <f t="shared" si="18"/>
        <v>8.1230000000000017E-3</v>
      </c>
      <c r="P35" s="1238">
        <f t="shared" si="18"/>
        <v>8.2230000000000011E-3</v>
      </c>
      <c r="Q35" s="1238">
        <f t="shared" si="18"/>
        <v>8.3230000000000005E-3</v>
      </c>
      <c r="R35" s="1238">
        <f t="shared" si="18"/>
        <v>8.4229999999999999E-3</v>
      </c>
      <c r="S35" s="1238">
        <f t="shared" si="18"/>
        <v>8.5230000000000011E-3</v>
      </c>
      <c r="V35" s="2688"/>
      <c r="W35" s="2640"/>
      <c r="X35" s="2655"/>
      <c r="Y35" s="2656"/>
      <c r="Z35" s="295" t="s">
        <v>4592</v>
      </c>
      <c r="AA35" s="194">
        <f t="shared" si="16"/>
        <v>5.0310720000000003E-2</v>
      </c>
      <c r="AB35" s="194">
        <f t="shared" ref="AB35:AL35" si="19">IF(I19="","",I19*8.64)</f>
        <v>5.1174720000000007E-2</v>
      </c>
      <c r="AC35" s="194">
        <f t="shared" si="19"/>
        <v>5.2038720000000004E-2</v>
      </c>
      <c r="AD35" s="194">
        <f t="shared" si="19"/>
        <v>5.290272E-2</v>
      </c>
      <c r="AE35" s="194">
        <f t="shared" si="19"/>
        <v>5.3766720000000004E-2</v>
      </c>
      <c r="AF35" s="194">
        <f t="shared" si="19"/>
        <v>5.4630720000000008E-2</v>
      </c>
      <c r="AG35" s="194">
        <f t="shared" si="19"/>
        <v>5.5494720000000011E-2</v>
      </c>
      <c r="AH35" s="194">
        <f t="shared" si="19"/>
        <v>5.6358720000000008E-2</v>
      </c>
      <c r="AI35" s="194">
        <f t="shared" si="19"/>
        <v>5.7222720000000012E-2</v>
      </c>
      <c r="AJ35" s="194">
        <f t="shared" si="19"/>
        <v>5.8086720000000008E-2</v>
      </c>
      <c r="AK35" s="194">
        <f t="shared" si="19"/>
        <v>5.8950720000000005E-2</v>
      </c>
      <c r="AL35" s="194">
        <f t="shared" si="19"/>
        <v>5.9814720000000016E-2</v>
      </c>
    </row>
    <row r="36" spans="2:38" ht="30" hidden="1" customHeight="1">
      <c r="B36" s="2675"/>
      <c r="C36" s="2669"/>
      <c r="D36" s="2634"/>
      <c r="E36" s="2636"/>
      <c r="F36" s="1239" t="s">
        <v>4601</v>
      </c>
      <c r="G36" s="291" t="s">
        <v>4254</v>
      </c>
      <c r="H36" s="1238">
        <f t="shared" ref="H36:S36" si="20">H72*$T$41/1000</f>
        <v>7.5230000000000002E-3</v>
      </c>
      <c r="I36" s="1238">
        <f t="shared" si="20"/>
        <v>7.6230000000000013E-3</v>
      </c>
      <c r="J36" s="1238">
        <f t="shared" si="20"/>
        <v>7.7230000000000007E-3</v>
      </c>
      <c r="K36" s="1238">
        <f t="shared" si="20"/>
        <v>7.8230000000000001E-3</v>
      </c>
      <c r="L36" s="1238">
        <f t="shared" si="20"/>
        <v>7.9230000000000012E-3</v>
      </c>
      <c r="M36" s="1238">
        <f t="shared" si="20"/>
        <v>8.0230000000000006E-3</v>
      </c>
      <c r="N36" s="1238">
        <f t="shared" si="20"/>
        <v>8.1230000000000017E-3</v>
      </c>
      <c r="O36" s="1238">
        <f t="shared" si="20"/>
        <v>8.2230000000000011E-3</v>
      </c>
      <c r="P36" s="1238">
        <f t="shared" si="20"/>
        <v>8.3230000000000005E-3</v>
      </c>
      <c r="Q36" s="1238">
        <f t="shared" si="20"/>
        <v>8.4229999999999999E-3</v>
      </c>
      <c r="R36" s="1238">
        <f t="shared" si="20"/>
        <v>8.5230000000000011E-3</v>
      </c>
      <c r="S36" s="1238">
        <f t="shared" si="20"/>
        <v>8.6230000000000005E-3</v>
      </c>
      <c r="V36" s="2688"/>
      <c r="W36" s="2640"/>
      <c r="X36" s="2657">
        <f>D20</f>
        <v>0</v>
      </c>
      <c r="Y36" s="2658"/>
      <c r="Z36" s="293" t="s">
        <v>4590</v>
      </c>
      <c r="AA36" s="194">
        <f>IF(H20="","",H20*8.64)</f>
        <v>5.1174720000000007E-2</v>
      </c>
      <c r="AB36" s="194">
        <f t="shared" ref="AB36:AL36" si="21">IF(I20="","",I20*8.64)</f>
        <v>5.2038720000000004E-2</v>
      </c>
      <c r="AC36" s="194">
        <f t="shared" si="21"/>
        <v>5.290272E-2</v>
      </c>
      <c r="AD36" s="194">
        <f t="shared" si="21"/>
        <v>5.3766720000000004E-2</v>
      </c>
      <c r="AE36" s="194">
        <f t="shared" si="21"/>
        <v>5.4630720000000008E-2</v>
      </c>
      <c r="AF36" s="194">
        <f t="shared" si="21"/>
        <v>5.5494720000000011E-2</v>
      </c>
      <c r="AG36" s="194">
        <f t="shared" si="21"/>
        <v>5.6358720000000008E-2</v>
      </c>
      <c r="AH36" s="194">
        <f t="shared" si="21"/>
        <v>5.7222720000000012E-2</v>
      </c>
      <c r="AI36" s="194">
        <f t="shared" si="21"/>
        <v>5.8086720000000008E-2</v>
      </c>
      <c r="AJ36" s="194">
        <f t="shared" si="21"/>
        <v>5.8950720000000005E-2</v>
      </c>
      <c r="AK36" s="194">
        <f t="shared" si="21"/>
        <v>5.9814720000000016E-2</v>
      </c>
      <c r="AL36" s="194">
        <f t="shared" si="21"/>
        <v>6.0678720000000012E-2</v>
      </c>
    </row>
    <row r="37" spans="2:38" ht="15" hidden="1">
      <c r="B37" s="2675"/>
      <c r="C37" s="2669"/>
      <c r="D37" s="2631" t="s">
        <v>4602</v>
      </c>
      <c r="E37" s="2633"/>
      <c r="F37" s="1239" t="s">
        <v>4600</v>
      </c>
      <c r="G37" s="291" t="s">
        <v>4254</v>
      </c>
      <c r="H37" s="1238">
        <f t="shared" ref="H37:S37" si="22">H73*$T$41/1000</f>
        <v>7.6230000000000013E-3</v>
      </c>
      <c r="I37" s="1238">
        <f t="shared" si="22"/>
        <v>7.7230000000000007E-3</v>
      </c>
      <c r="J37" s="1238">
        <f t="shared" si="22"/>
        <v>7.8230000000000001E-3</v>
      </c>
      <c r="K37" s="1238">
        <f t="shared" si="22"/>
        <v>7.9230000000000012E-3</v>
      </c>
      <c r="L37" s="1238">
        <f t="shared" si="22"/>
        <v>8.0230000000000006E-3</v>
      </c>
      <c r="M37" s="1238">
        <f t="shared" si="22"/>
        <v>8.1230000000000017E-3</v>
      </c>
      <c r="N37" s="1238">
        <f t="shared" si="22"/>
        <v>8.2230000000000011E-3</v>
      </c>
      <c r="O37" s="1238">
        <f t="shared" si="22"/>
        <v>8.3230000000000005E-3</v>
      </c>
      <c r="P37" s="1238">
        <f t="shared" si="22"/>
        <v>8.4229999999999999E-3</v>
      </c>
      <c r="Q37" s="1238">
        <f t="shared" si="22"/>
        <v>8.5230000000000011E-3</v>
      </c>
      <c r="R37" s="1238">
        <f t="shared" si="22"/>
        <v>8.6230000000000005E-3</v>
      </c>
      <c r="S37" s="1238">
        <f t="shared" si="22"/>
        <v>8.7230000000000016E-3</v>
      </c>
      <c r="V37" s="2688"/>
      <c r="W37" s="2640"/>
      <c r="X37" s="2659"/>
      <c r="Y37" s="2660"/>
      <c r="Z37" s="293" t="s">
        <v>4591</v>
      </c>
      <c r="AA37" s="194">
        <f t="shared" si="16"/>
        <v>5.2038720000000004E-2</v>
      </c>
      <c r="AB37" s="194">
        <f t="shared" ref="AB37:AL37" si="23">IF(I21="","",I21*8.64)</f>
        <v>5.290272E-2</v>
      </c>
      <c r="AC37" s="194">
        <f t="shared" si="23"/>
        <v>5.3766720000000004E-2</v>
      </c>
      <c r="AD37" s="194">
        <f t="shared" si="23"/>
        <v>5.4630720000000008E-2</v>
      </c>
      <c r="AE37" s="194">
        <f t="shared" si="23"/>
        <v>5.5494720000000011E-2</v>
      </c>
      <c r="AF37" s="194">
        <f t="shared" si="23"/>
        <v>5.6358720000000008E-2</v>
      </c>
      <c r="AG37" s="194">
        <f t="shared" si="23"/>
        <v>5.7222720000000012E-2</v>
      </c>
      <c r="AH37" s="194">
        <f t="shared" si="23"/>
        <v>5.8086720000000008E-2</v>
      </c>
      <c r="AI37" s="194">
        <f t="shared" si="23"/>
        <v>5.8950720000000005E-2</v>
      </c>
      <c r="AJ37" s="194">
        <f t="shared" si="23"/>
        <v>5.9814720000000016E-2</v>
      </c>
      <c r="AK37" s="194">
        <f t="shared" si="23"/>
        <v>6.0678720000000012E-2</v>
      </c>
      <c r="AL37" s="194">
        <f t="shared" si="23"/>
        <v>6.1542720000000009E-2</v>
      </c>
    </row>
    <row r="38" spans="2:38" ht="30" hidden="1">
      <c r="B38" s="2676"/>
      <c r="C38" s="2670"/>
      <c r="D38" s="2634"/>
      <c r="E38" s="2636"/>
      <c r="F38" s="1239" t="s">
        <v>4601</v>
      </c>
      <c r="G38" s="291" t="s">
        <v>4254</v>
      </c>
      <c r="H38" s="1238">
        <f t="shared" ref="H38:S38" si="24">H74*$T$41/1000</f>
        <v>7.7230000000000007E-3</v>
      </c>
      <c r="I38" s="1238">
        <f t="shared" si="24"/>
        <v>7.8230000000000001E-3</v>
      </c>
      <c r="J38" s="1238">
        <f t="shared" si="24"/>
        <v>7.9230000000000012E-3</v>
      </c>
      <c r="K38" s="1238">
        <f t="shared" si="24"/>
        <v>8.0230000000000006E-3</v>
      </c>
      <c r="L38" s="1238">
        <f t="shared" si="24"/>
        <v>8.1230000000000017E-3</v>
      </c>
      <c r="M38" s="1238">
        <f t="shared" si="24"/>
        <v>8.2230000000000011E-3</v>
      </c>
      <c r="N38" s="1238">
        <f t="shared" si="24"/>
        <v>8.3230000000000005E-3</v>
      </c>
      <c r="O38" s="1238">
        <f t="shared" si="24"/>
        <v>8.4229999999999999E-3</v>
      </c>
      <c r="P38" s="1238">
        <f t="shared" si="24"/>
        <v>8.5230000000000011E-3</v>
      </c>
      <c r="Q38" s="1238">
        <f t="shared" si="24"/>
        <v>8.6230000000000005E-3</v>
      </c>
      <c r="R38" s="1238">
        <f t="shared" si="24"/>
        <v>8.7230000000000016E-3</v>
      </c>
      <c r="S38" s="1238">
        <f t="shared" si="24"/>
        <v>8.823000000000001E-3</v>
      </c>
      <c r="V38" s="2688"/>
      <c r="W38" s="2640"/>
      <c r="X38" s="2661"/>
      <c r="Y38" s="2662"/>
      <c r="Z38" s="296" t="s">
        <v>4592</v>
      </c>
      <c r="AA38" s="194">
        <f t="shared" si="16"/>
        <v>5.290272E-2</v>
      </c>
      <c r="AB38" s="194">
        <f t="shared" ref="AB38:AL38" si="25">IF(I22="","",I22*8.64)</f>
        <v>5.3766720000000004E-2</v>
      </c>
      <c r="AC38" s="194">
        <f t="shared" si="25"/>
        <v>5.4630720000000008E-2</v>
      </c>
      <c r="AD38" s="194">
        <f t="shared" si="25"/>
        <v>5.5494720000000011E-2</v>
      </c>
      <c r="AE38" s="194">
        <f t="shared" si="25"/>
        <v>5.6358720000000008E-2</v>
      </c>
      <c r="AF38" s="194">
        <f t="shared" si="25"/>
        <v>5.7222720000000012E-2</v>
      </c>
      <c r="AG38" s="194">
        <f t="shared" si="25"/>
        <v>5.8086720000000008E-2</v>
      </c>
      <c r="AH38" s="194">
        <f t="shared" si="25"/>
        <v>5.8950720000000005E-2</v>
      </c>
      <c r="AI38" s="194">
        <f t="shared" si="25"/>
        <v>5.9814720000000016E-2</v>
      </c>
      <c r="AJ38" s="194">
        <f t="shared" si="25"/>
        <v>6.0678720000000012E-2</v>
      </c>
      <c r="AK38" s="194">
        <f t="shared" si="25"/>
        <v>6.1542720000000009E-2</v>
      </c>
      <c r="AL38" s="194">
        <f t="shared" si="25"/>
        <v>6.2406720000000013E-2</v>
      </c>
    </row>
    <row r="39" spans="2:38" ht="15" hidden="1">
      <c r="B39" s="574"/>
      <c r="C39" s="575"/>
      <c r="D39" s="575"/>
      <c r="E39" s="575"/>
      <c r="F39" s="575"/>
      <c r="G39" s="575"/>
      <c r="H39" s="576"/>
      <c r="I39" s="576"/>
      <c r="J39" s="576"/>
      <c r="K39" s="576"/>
      <c r="L39" s="576"/>
      <c r="M39" s="576"/>
      <c r="N39" s="576"/>
      <c r="O39" s="576"/>
      <c r="P39" s="576"/>
      <c r="Q39" s="576"/>
      <c r="R39" s="576"/>
      <c r="S39" s="576"/>
      <c r="V39" s="2688"/>
      <c r="W39" s="546"/>
      <c r="X39" s="2697" t="s">
        <v>5846</v>
      </c>
      <c r="Y39" s="2698"/>
      <c r="Z39" s="2699"/>
      <c r="AA39" s="548">
        <f>SUM(AA36:AA38)</f>
        <v>0.15611616</v>
      </c>
      <c r="AB39" s="548">
        <f t="shared" ref="AB39:AL39" si="26">SUM(AB36:AB38)</f>
        <v>0.15870815999999999</v>
      </c>
      <c r="AC39" s="548">
        <f t="shared" si="26"/>
        <v>0.16130016000000003</v>
      </c>
      <c r="AD39" s="548">
        <f t="shared" si="26"/>
        <v>0.16389216000000001</v>
      </c>
      <c r="AE39" s="548">
        <f t="shared" si="26"/>
        <v>0.16648416000000002</v>
      </c>
      <c r="AF39" s="548">
        <f t="shared" si="26"/>
        <v>0.16907616000000003</v>
      </c>
      <c r="AG39" s="548">
        <f t="shared" si="26"/>
        <v>0.17166816000000001</v>
      </c>
      <c r="AH39" s="548">
        <f t="shared" si="26"/>
        <v>0.17426016000000003</v>
      </c>
      <c r="AI39" s="548">
        <f t="shared" si="26"/>
        <v>0.17685216000000004</v>
      </c>
      <c r="AJ39" s="548">
        <f t="shared" si="26"/>
        <v>0.17944416000000005</v>
      </c>
      <c r="AK39" s="548">
        <f t="shared" si="26"/>
        <v>0.18203616000000006</v>
      </c>
      <c r="AL39" s="548">
        <f t="shared" si="26"/>
        <v>0.18462816000000004</v>
      </c>
    </row>
    <row r="40" spans="2:38" ht="18.75" hidden="1">
      <c r="B40" s="2696" t="s">
        <v>5847</v>
      </c>
      <c r="C40" s="2696"/>
      <c r="D40" s="2696"/>
      <c r="E40" s="2696"/>
      <c r="F40" s="2696"/>
      <c r="G40" s="575"/>
      <c r="H40" s="576"/>
      <c r="I40" s="576"/>
      <c r="J40" s="576"/>
      <c r="K40" s="576"/>
      <c r="L40" s="576"/>
      <c r="M40" s="576"/>
      <c r="N40" s="576"/>
      <c r="O40" s="576"/>
      <c r="P40" s="576"/>
      <c r="Q40" s="576"/>
      <c r="R40" s="576"/>
      <c r="S40" s="576"/>
      <c r="T40" t="s">
        <v>7215</v>
      </c>
      <c r="V40" s="2688"/>
      <c r="W40" s="2639" t="s">
        <v>109</v>
      </c>
      <c r="X40" s="2651" t="s">
        <v>4593</v>
      </c>
      <c r="Y40" s="2689"/>
      <c r="Z40" s="2652"/>
      <c r="AA40" s="2683">
        <f>IF(H23="","",H23*3.6)</f>
        <v>2.24028E-2</v>
      </c>
      <c r="AB40" s="2683">
        <f t="shared" ref="AB40:AL40" si="27">IF(I23="","",I23*3.6)</f>
        <v>2.2762800000000003E-2</v>
      </c>
      <c r="AC40" s="2683">
        <f t="shared" si="27"/>
        <v>2.3122800000000002E-2</v>
      </c>
      <c r="AD40" s="2683">
        <f t="shared" si="27"/>
        <v>2.3482800000000002E-2</v>
      </c>
      <c r="AE40" s="2683">
        <f t="shared" si="27"/>
        <v>2.3842800000000004E-2</v>
      </c>
      <c r="AF40" s="2683">
        <f t="shared" si="27"/>
        <v>2.4202800000000003E-2</v>
      </c>
      <c r="AG40" s="2683">
        <f t="shared" si="27"/>
        <v>2.4562799999999999E-2</v>
      </c>
      <c r="AH40" s="2683">
        <f t="shared" si="27"/>
        <v>2.4922800000000005E-2</v>
      </c>
      <c r="AI40" s="2683">
        <f t="shared" si="27"/>
        <v>2.5282800000000001E-2</v>
      </c>
      <c r="AJ40" s="2683">
        <f t="shared" si="27"/>
        <v>2.5642800000000004E-2</v>
      </c>
      <c r="AK40" s="2683">
        <f t="shared" si="27"/>
        <v>2.6002800000000003E-2</v>
      </c>
      <c r="AL40" s="2683">
        <f t="shared" si="27"/>
        <v>2.6362800000000002E-2</v>
      </c>
    </row>
    <row r="41" spans="2:38" hidden="1">
      <c r="B41" s="1541" t="s">
        <v>4573</v>
      </c>
      <c r="C41" s="1541"/>
      <c r="D41" s="1541"/>
      <c r="E41" s="1541"/>
      <c r="F41" s="1541"/>
      <c r="G41" s="193" t="s">
        <v>4574</v>
      </c>
      <c r="H41" s="193" t="s">
        <v>4561</v>
      </c>
      <c r="I41" s="193" t="s">
        <v>4562</v>
      </c>
      <c r="J41" s="193" t="s">
        <v>4563</v>
      </c>
      <c r="K41" s="193" t="s">
        <v>4564</v>
      </c>
      <c r="L41" s="193" t="s">
        <v>4565</v>
      </c>
      <c r="M41" s="193" t="s">
        <v>4566</v>
      </c>
      <c r="N41" s="193" t="s">
        <v>4567</v>
      </c>
      <c r="O41" s="193" t="s">
        <v>4568</v>
      </c>
      <c r="P41" s="193" t="s">
        <v>4569</v>
      </c>
      <c r="Q41" s="193" t="s">
        <v>4570</v>
      </c>
      <c r="R41" s="193" t="s">
        <v>4571</v>
      </c>
      <c r="S41" s="193" t="s">
        <v>4572</v>
      </c>
      <c r="T41" s="1237">
        <v>0.1</v>
      </c>
      <c r="V41" s="2688"/>
      <c r="W41" s="2640"/>
      <c r="X41" s="2655"/>
      <c r="Y41" s="2690"/>
      <c r="Z41" s="2656"/>
      <c r="AA41" s="2684"/>
      <c r="AB41" s="2684"/>
      <c r="AC41" s="2684"/>
      <c r="AD41" s="2684"/>
      <c r="AE41" s="2684"/>
      <c r="AF41" s="2684"/>
      <c r="AG41" s="2684"/>
      <c r="AH41" s="2684"/>
      <c r="AI41" s="2684"/>
      <c r="AJ41" s="2684"/>
      <c r="AK41" s="2684"/>
      <c r="AL41" s="2684"/>
    </row>
    <row r="42" spans="2:38" ht="15" hidden="1">
      <c r="B42" s="2687" t="s">
        <v>5842</v>
      </c>
      <c r="C42" s="2639" t="s">
        <v>4576</v>
      </c>
      <c r="D42" s="2628" t="s">
        <v>4577</v>
      </c>
      <c r="E42" s="2629"/>
      <c r="F42" s="2630"/>
      <c r="G42" s="293" t="s">
        <v>4578</v>
      </c>
      <c r="H42" s="970"/>
      <c r="I42" s="2691"/>
      <c r="J42" s="2691"/>
      <c r="K42" s="971"/>
      <c r="L42" s="971"/>
      <c r="M42" s="970"/>
      <c r="N42" s="971"/>
      <c r="O42" s="2712"/>
      <c r="P42" s="2713"/>
      <c r="Q42" s="971"/>
      <c r="R42" s="972"/>
      <c r="S42" s="973"/>
      <c r="T42" t="s">
        <v>7216</v>
      </c>
      <c r="V42" s="2688"/>
      <c r="W42" s="2640"/>
      <c r="X42" s="2651" t="s">
        <v>4595</v>
      </c>
      <c r="Y42" s="2689"/>
      <c r="Z42" s="2652"/>
      <c r="AA42" s="2683">
        <f>IF(H25="","",H25*3.6)</f>
        <v>2.3122800000000002E-2</v>
      </c>
      <c r="AB42" s="2683">
        <f t="shared" ref="AB42:AL42" si="28">IF(I25="","",I25*3.6)</f>
        <v>2.3482800000000002E-2</v>
      </c>
      <c r="AC42" s="2683">
        <f t="shared" si="28"/>
        <v>2.3842800000000004E-2</v>
      </c>
      <c r="AD42" s="2683">
        <f t="shared" si="28"/>
        <v>2.4202800000000003E-2</v>
      </c>
      <c r="AE42" s="2683">
        <f t="shared" si="28"/>
        <v>2.4562799999999999E-2</v>
      </c>
      <c r="AF42" s="2683">
        <f t="shared" si="28"/>
        <v>2.4922800000000005E-2</v>
      </c>
      <c r="AG42" s="2683">
        <f t="shared" si="28"/>
        <v>2.5282800000000001E-2</v>
      </c>
      <c r="AH42" s="2683">
        <f t="shared" si="28"/>
        <v>2.5642800000000004E-2</v>
      </c>
      <c r="AI42" s="2683">
        <f t="shared" si="28"/>
        <v>2.6002800000000003E-2</v>
      </c>
      <c r="AJ42" s="2683">
        <f t="shared" si="28"/>
        <v>2.6362800000000002E-2</v>
      </c>
      <c r="AK42" s="2683">
        <f t="shared" si="28"/>
        <v>2.6722800000000005E-2</v>
      </c>
      <c r="AL42" s="2683">
        <f t="shared" si="28"/>
        <v>2.7082800000000001E-2</v>
      </c>
    </row>
    <row r="43" spans="2:38" ht="15" hidden="1">
      <c r="B43" s="2688"/>
      <c r="C43" s="2640"/>
      <c r="D43" s="2694" t="s">
        <v>4579</v>
      </c>
      <c r="E43" s="2694"/>
      <c r="F43" s="2694"/>
      <c r="G43" s="291" t="s">
        <v>4580</v>
      </c>
      <c r="H43" s="974">
        <v>49.4</v>
      </c>
      <c r="I43" s="974">
        <v>50.4</v>
      </c>
      <c r="J43" s="974">
        <v>2000</v>
      </c>
      <c r="K43" s="974">
        <v>2001</v>
      </c>
      <c r="L43" s="974">
        <v>2002</v>
      </c>
      <c r="M43" s="974">
        <v>2003</v>
      </c>
      <c r="N43" s="974">
        <v>2004</v>
      </c>
      <c r="O43" s="974">
        <v>2005</v>
      </c>
      <c r="P43" s="974">
        <v>2006</v>
      </c>
      <c r="Q43" s="974">
        <v>2007</v>
      </c>
      <c r="R43" s="974">
        <v>2008</v>
      </c>
      <c r="S43" s="974">
        <v>2009</v>
      </c>
      <c r="T43" s="1237">
        <v>1</v>
      </c>
      <c r="V43" s="2688"/>
      <c r="W43" s="2640"/>
      <c r="X43" s="2655"/>
      <c r="Y43" s="2690"/>
      <c r="Z43" s="2656"/>
      <c r="AA43" s="2684"/>
      <c r="AB43" s="2684"/>
      <c r="AC43" s="2684"/>
      <c r="AD43" s="2684"/>
      <c r="AE43" s="2684"/>
      <c r="AF43" s="2684"/>
      <c r="AG43" s="2684"/>
      <c r="AH43" s="2684"/>
      <c r="AI43" s="2684"/>
      <c r="AJ43" s="2684"/>
      <c r="AK43" s="2684"/>
      <c r="AL43" s="2684"/>
    </row>
    <row r="44" spans="2:38" ht="15" hidden="1">
      <c r="B44" s="2688"/>
      <c r="C44" s="2640"/>
      <c r="D44" s="294"/>
      <c r="E44" s="2695" t="s">
        <v>4581</v>
      </c>
      <c r="F44" s="2695"/>
      <c r="G44" s="291" t="s">
        <v>4580</v>
      </c>
      <c r="H44" s="975"/>
      <c r="I44" s="975"/>
      <c r="J44" s="975"/>
      <c r="K44" s="976">
        <v>2001</v>
      </c>
      <c r="L44" s="976">
        <v>2002</v>
      </c>
      <c r="M44" s="976">
        <v>2003</v>
      </c>
      <c r="N44" s="975"/>
      <c r="O44" s="975"/>
      <c r="P44" s="976">
        <v>2006</v>
      </c>
      <c r="Q44" s="976">
        <v>2007</v>
      </c>
      <c r="R44" s="976">
        <v>2008</v>
      </c>
      <c r="S44" s="976">
        <v>2009</v>
      </c>
      <c r="V44" s="2688"/>
      <c r="W44" s="2640"/>
      <c r="X44" s="2651" t="s">
        <v>4596</v>
      </c>
      <c r="Y44" s="2689"/>
      <c r="Z44" s="2652"/>
      <c r="AA44" s="2683">
        <f>IF(H27="","",H27*3.6)</f>
        <v>2.3842800000000004E-2</v>
      </c>
      <c r="AB44" s="2683">
        <f t="shared" ref="AB44:AL44" si="29">IF(I27="","",I27*3.6)</f>
        <v>2.4202800000000003E-2</v>
      </c>
      <c r="AC44" s="2683">
        <f t="shared" si="29"/>
        <v>2.4562799999999999E-2</v>
      </c>
      <c r="AD44" s="2683">
        <f t="shared" si="29"/>
        <v>2.4922800000000005E-2</v>
      </c>
      <c r="AE44" s="2683">
        <f t="shared" si="29"/>
        <v>2.5282800000000001E-2</v>
      </c>
      <c r="AF44" s="2683">
        <f t="shared" si="29"/>
        <v>2.5642800000000004E-2</v>
      </c>
      <c r="AG44" s="2683">
        <f t="shared" si="29"/>
        <v>2.6002800000000003E-2</v>
      </c>
      <c r="AH44" s="2683">
        <f t="shared" si="29"/>
        <v>2.6362800000000002E-2</v>
      </c>
      <c r="AI44" s="2683">
        <f t="shared" si="29"/>
        <v>2.6722800000000005E-2</v>
      </c>
      <c r="AJ44" s="2683">
        <f t="shared" si="29"/>
        <v>2.7082800000000001E-2</v>
      </c>
      <c r="AK44" s="2683">
        <f t="shared" si="29"/>
        <v>2.7442800000000007E-2</v>
      </c>
      <c r="AL44" s="2683">
        <f t="shared" si="29"/>
        <v>2.7802800000000003E-2</v>
      </c>
    </row>
    <row r="45" spans="2:38" ht="15" hidden="1">
      <c r="B45" s="2688"/>
      <c r="C45" s="2641"/>
      <c r="D45" s="2694" t="s">
        <v>4582</v>
      </c>
      <c r="E45" s="2694"/>
      <c r="F45" s="2694"/>
      <c r="G45" s="293" t="s">
        <v>4580</v>
      </c>
      <c r="H45" s="974">
        <v>50.5</v>
      </c>
      <c r="I45" s="974">
        <v>51.5</v>
      </c>
      <c r="J45" s="974">
        <v>52.5</v>
      </c>
      <c r="K45" s="974">
        <v>53.5</v>
      </c>
      <c r="L45" s="974">
        <v>54.5</v>
      </c>
      <c r="M45" s="974">
        <v>55.5</v>
      </c>
      <c r="N45" s="974">
        <v>56.5</v>
      </c>
      <c r="O45" s="974">
        <v>57.5</v>
      </c>
      <c r="P45" s="974">
        <v>58.5</v>
      </c>
      <c r="Q45" s="974">
        <v>59.5</v>
      </c>
      <c r="R45" s="974">
        <v>60.5</v>
      </c>
      <c r="S45" s="974">
        <v>61.5</v>
      </c>
      <c r="V45" s="2688"/>
      <c r="W45" s="2640"/>
      <c r="X45" s="2655"/>
      <c r="Y45" s="2690"/>
      <c r="Z45" s="2656"/>
      <c r="AA45" s="2684"/>
      <c r="AB45" s="2684"/>
      <c r="AC45" s="2684"/>
      <c r="AD45" s="2684"/>
      <c r="AE45" s="2684"/>
      <c r="AF45" s="2684"/>
      <c r="AG45" s="2684"/>
      <c r="AH45" s="2684"/>
      <c r="AI45" s="2684"/>
      <c r="AJ45" s="2684"/>
      <c r="AK45" s="2684"/>
      <c r="AL45" s="2684"/>
    </row>
    <row r="46" spans="2:38" ht="15" hidden="1">
      <c r="B46" s="2688"/>
      <c r="C46" s="2639" t="s">
        <v>4583</v>
      </c>
      <c r="D46" s="2628" t="s">
        <v>4584</v>
      </c>
      <c r="E46" s="2629"/>
      <c r="F46" s="2630"/>
      <c r="G46" s="293" t="s">
        <v>4578</v>
      </c>
      <c r="H46" s="970" t="s">
        <v>7251</v>
      </c>
      <c r="I46" s="2691"/>
      <c r="J46" s="2691"/>
      <c r="K46" s="971"/>
      <c r="L46" s="977" t="s">
        <v>7240</v>
      </c>
      <c r="M46" s="970" t="s">
        <v>5856</v>
      </c>
      <c r="N46" s="971"/>
      <c r="O46" s="2692" t="s">
        <v>7252</v>
      </c>
      <c r="P46" s="2693"/>
      <c r="Q46" s="971"/>
      <c r="R46" s="972" t="s">
        <v>7241</v>
      </c>
      <c r="S46" s="973">
        <v>0.2</v>
      </c>
      <c r="V46" s="2688"/>
      <c r="W46" s="2640"/>
      <c r="X46" s="2651" t="s">
        <v>4456</v>
      </c>
      <c r="Y46" s="2689"/>
      <c r="Z46" s="2652"/>
      <c r="AA46" s="2683">
        <f>IF(H29="","",H29*3.6)</f>
        <v>2.4562799999999999E-2</v>
      </c>
      <c r="AB46" s="2683">
        <f t="shared" ref="AB46:AL46" si="30">IF(I29="","",I29*3.6)</f>
        <v>2.4922800000000005E-2</v>
      </c>
      <c r="AC46" s="2683">
        <f t="shared" si="30"/>
        <v>2.5282800000000001E-2</v>
      </c>
      <c r="AD46" s="2683">
        <f t="shared" si="30"/>
        <v>2.5642800000000004E-2</v>
      </c>
      <c r="AE46" s="2683">
        <f t="shared" si="30"/>
        <v>2.6002800000000003E-2</v>
      </c>
      <c r="AF46" s="2683">
        <f t="shared" si="30"/>
        <v>2.6362800000000002E-2</v>
      </c>
      <c r="AG46" s="2683">
        <f t="shared" si="30"/>
        <v>2.6722800000000005E-2</v>
      </c>
      <c r="AH46" s="2683">
        <f t="shared" si="30"/>
        <v>2.7082800000000001E-2</v>
      </c>
      <c r="AI46" s="2683">
        <f t="shared" si="30"/>
        <v>2.7442800000000007E-2</v>
      </c>
      <c r="AJ46" s="2683">
        <f t="shared" si="30"/>
        <v>2.7802800000000003E-2</v>
      </c>
      <c r="AK46" s="2683">
        <f t="shared" si="30"/>
        <v>2.8162800000000002E-2</v>
      </c>
      <c r="AL46" s="2683">
        <f t="shared" si="30"/>
        <v>2.8522800000000004E-2</v>
      </c>
    </row>
    <row r="47" spans="2:38" ht="15" hidden="1">
      <c r="B47" s="2688"/>
      <c r="C47" s="2640"/>
      <c r="D47" s="2694" t="s">
        <v>4579</v>
      </c>
      <c r="E47" s="2694"/>
      <c r="F47" s="2694"/>
      <c r="G47" s="291" t="s">
        <v>4580</v>
      </c>
      <c r="H47" s="974">
        <v>51.2</v>
      </c>
      <c r="I47" s="974">
        <v>52.2</v>
      </c>
      <c r="J47" s="974">
        <v>53.2</v>
      </c>
      <c r="K47" s="974">
        <v>54.2</v>
      </c>
      <c r="L47" s="974">
        <v>55.2</v>
      </c>
      <c r="M47" s="974">
        <v>56.2</v>
      </c>
      <c r="N47" s="974">
        <v>57.2</v>
      </c>
      <c r="O47" s="974">
        <v>58.2</v>
      </c>
      <c r="P47" s="974">
        <v>59.2</v>
      </c>
      <c r="Q47" s="974">
        <v>60.2</v>
      </c>
      <c r="R47" s="974">
        <v>61.2</v>
      </c>
      <c r="S47" s="974">
        <v>62.2</v>
      </c>
      <c r="V47" s="2688"/>
      <c r="W47" s="2640"/>
      <c r="X47" s="2655"/>
      <c r="Y47" s="2690"/>
      <c r="Z47" s="2656"/>
      <c r="AA47" s="2684"/>
      <c r="AB47" s="2684"/>
      <c r="AC47" s="2684"/>
      <c r="AD47" s="2684"/>
      <c r="AE47" s="2684"/>
      <c r="AF47" s="2684"/>
      <c r="AG47" s="2684"/>
      <c r="AH47" s="2684"/>
      <c r="AI47" s="2684"/>
      <c r="AJ47" s="2684"/>
      <c r="AK47" s="2684"/>
      <c r="AL47" s="2684"/>
    </row>
    <row r="48" spans="2:38" ht="15" hidden="1">
      <c r="B48" s="2688"/>
      <c r="C48" s="2640"/>
      <c r="D48" s="294"/>
      <c r="E48" s="2695" t="s">
        <v>4581</v>
      </c>
      <c r="F48" s="2695"/>
      <c r="G48" s="291" t="s">
        <v>4580</v>
      </c>
      <c r="H48" s="975"/>
      <c r="I48" s="975"/>
      <c r="J48" s="975"/>
      <c r="K48" s="976">
        <v>54.2</v>
      </c>
      <c r="L48" s="976">
        <v>55.2</v>
      </c>
      <c r="M48" s="976">
        <v>56.2</v>
      </c>
      <c r="N48" s="975"/>
      <c r="O48" s="975"/>
      <c r="P48" s="976">
        <v>59.2</v>
      </c>
      <c r="Q48" s="976">
        <v>60.2</v>
      </c>
      <c r="R48" s="976">
        <v>61.2</v>
      </c>
      <c r="S48" s="976">
        <v>62.2</v>
      </c>
      <c r="V48" s="2688"/>
      <c r="W48" s="2640"/>
      <c r="X48" s="2651" t="s">
        <v>4597</v>
      </c>
      <c r="Y48" s="2652"/>
      <c r="Z48" s="2685">
        <f>F31</f>
        <v>0</v>
      </c>
      <c r="AA48" s="2683">
        <f>IF(H31="","",H31*3.6)</f>
        <v>2.5282800000000001E-2</v>
      </c>
      <c r="AB48" s="2683">
        <f t="shared" ref="AB48:AL48" si="31">IF(I31="","",I31*3.6)</f>
        <v>2.5642800000000004E-2</v>
      </c>
      <c r="AC48" s="2683">
        <f t="shared" si="31"/>
        <v>2.6002800000000003E-2</v>
      </c>
      <c r="AD48" s="2683">
        <f t="shared" si="31"/>
        <v>2.6362800000000002E-2</v>
      </c>
      <c r="AE48" s="2683">
        <f t="shared" si="31"/>
        <v>2.6722800000000005E-2</v>
      </c>
      <c r="AF48" s="2683">
        <f t="shared" si="31"/>
        <v>2.7082800000000001E-2</v>
      </c>
      <c r="AG48" s="2683">
        <f t="shared" si="31"/>
        <v>2.7442800000000007E-2</v>
      </c>
      <c r="AH48" s="2683">
        <f t="shared" si="31"/>
        <v>2.7802800000000003E-2</v>
      </c>
      <c r="AI48" s="2683">
        <f t="shared" si="31"/>
        <v>2.8162800000000002E-2</v>
      </c>
      <c r="AJ48" s="2683">
        <f t="shared" si="31"/>
        <v>2.8522800000000004E-2</v>
      </c>
      <c r="AK48" s="2683">
        <f t="shared" si="31"/>
        <v>2.8882800000000004E-2</v>
      </c>
      <c r="AL48" s="2683">
        <f t="shared" si="31"/>
        <v>2.9242800000000006E-2</v>
      </c>
    </row>
    <row r="49" spans="2:38" ht="15" hidden="1">
      <c r="B49" s="2688"/>
      <c r="C49" s="2641"/>
      <c r="D49" s="2694" t="s">
        <v>4582</v>
      </c>
      <c r="E49" s="2694"/>
      <c r="F49" s="2694"/>
      <c r="G49" s="293" t="s">
        <v>4580</v>
      </c>
      <c r="H49" s="974">
        <v>52.23</v>
      </c>
      <c r="I49" s="974">
        <v>53.23</v>
      </c>
      <c r="J49" s="974">
        <v>54.23</v>
      </c>
      <c r="K49" s="974">
        <v>55.23</v>
      </c>
      <c r="L49" s="974">
        <v>56.23</v>
      </c>
      <c r="M49" s="974">
        <v>57.23</v>
      </c>
      <c r="N49" s="974">
        <v>58.23</v>
      </c>
      <c r="O49" s="974">
        <v>59.23</v>
      </c>
      <c r="P49" s="974">
        <v>60.23</v>
      </c>
      <c r="Q49" s="974">
        <v>61.23</v>
      </c>
      <c r="R49" s="974">
        <v>62.23</v>
      </c>
      <c r="S49" s="974">
        <v>63.23</v>
      </c>
      <c r="V49" s="2688"/>
      <c r="W49" s="2640"/>
      <c r="X49" s="2653"/>
      <c r="Y49" s="2654"/>
      <c r="Z49" s="2686"/>
      <c r="AA49" s="2684"/>
      <c r="AB49" s="2684"/>
      <c r="AC49" s="2684"/>
      <c r="AD49" s="2684"/>
      <c r="AE49" s="2684"/>
      <c r="AF49" s="2684"/>
      <c r="AG49" s="2684"/>
      <c r="AH49" s="2684"/>
      <c r="AI49" s="2684"/>
      <c r="AJ49" s="2684"/>
      <c r="AK49" s="2684"/>
      <c r="AL49" s="2684"/>
    </row>
    <row r="50" spans="2:38" ht="15" hidden="1">
      <c r="B50" s="2688"/>
      <c r="C50" s="2639" t="s">
        <v>4585</v>
      </c>
      <c r="D50" s="2628" t="s">
        <v>4586</v>
      </c>
      <c r="E50" s="2629"/>
      <c r="F50" s="2630"/>
      <c r="G50" s="293" t="s">
        <v>4580</v>
      </c>
      <c r="H50" s="974">
        <v>53.23</v>
      </c>
      <c r="I50" s="974">
        <v>54.23</v>
      </c>
      <c r="J50" s="974">
        <v>55.23</v>
      </c>
      <c r="K50" s="974">
        <v>56.23</v>
      </c>
      <c r="L50" s="974">
        <v>57.23</v>
      </c>
      <c r="M50" s="974">
        <v>58.23</v>
      </c>
      <c r="N50" s="974">
        <v>59.23</v>
      </c>
      <c r="O50" s="974">
        <v>60.23</v>
      </c>
      <c r="P50" s="974">
        <v>61.23</v>
      </c>
      <c r="Q50" s="974">
        <v>62.23</v>
      </c>
      <c r="R50" s="974">
        <v>63.23</v>
      </c>
      <c r="S50" s="974">
        <v>64.23</v>
      </c>
      <c r="V50" s="2688"/>
      <c r="W50" s="2640"/>
      <c r="X50" s="2653"/>
      <c r="Y50" s="2654"/>
      <c r="Z50" s="2685">
        <f>F33</f>
        <v>0</v>
      </c>
      <c r="AA50" s="2683">
        <f>IF(H33="","",H33*3.6)</f>
        <v>2.6002800000000003E-2</v>
      </c>
      <c r="AB50" s="2683">
        <f t="shared" ref="AB50:AL50" si="32">IF(I33="","",I33*3.6)</f>
        <v>2.6362800000000002E-2</v>
      </c>
      <c r="AC50" s="2683">
        <f t="shared" si="32"/>
        <v>2.6722800000000005E-2</v>
      </c>
      <c r="AD50" s="2683">
        <f t="shared" si="32"/>
        <v>2.7082800000000001E-2</v>
      </c>
      <c r="AE50" s="2683">
        <f t="shared" si="32"/>
        <v>2.7442800000000007E-2</v>
      </c>
      <c r="AF50" s="2683">
        <f t="shared" si="32"/>
        <v>2.7802800000000003E-2</v>
      </c>
      <c r="AG50" s="2683">
        <f t="shared" si="32"/>
        <v>2.8162800000000002E-2</v>
      </c>
      <c r="AH50" s="2683">
        <f t="shared" si="32"/>
        <v>2.8522800000000004E-2</v>
      </c>
      <c r="AI50" s="2683">
        <f t="shared" si="32"/>
        <v>2.8882800000000004E-2</v>
      </c>
      <c r="AJ50" s="2683">
        <f t="shared" si="32"/>
        <v>2.9242800000000006E-2</v>
      </c>
      <c r="AK50" s="2683">
        <f t="shared" si="32"/>
        <v>2.9602800000000005E-2</v>
      </c>
      <c r="AL50" s="2683">
        <f t="shared" si="32"/>
        <v>2.9962800000000001E-2</v>
      </c>
    </row>
    <row r="51" spans="2:38" ht="15" hidden="1">
      <c r="B51" s="2688"/>
      <c r="C51" s="2640"/>
      <c r="D51" s="2628" t="s">
        <v>4587</v>
      </c>
      <c r="E51" s="2629"/>
      <c r="F51" s="2630"/>
      <c r="G51" s="293" t="s">
        <v>4580</v>
      </c>
      <c r="H51" s="974">
        <v>54.23</v>
      </c>
      <c r="I51" s="974">
        <v>55.23</v>
      </c>
      <c r="J51" s="974">
        <v>56.23</v>
      </c>
      <c r="K51" s="974">
        <v>57.23</v>
      </c>
      <c r="L51" s="974">
        <v>58.23</v>
      </c>
      <c r="M51" s="974">
        <v>59.23</v>
      </c>
      <c r="N51" s="974">
        <v>60.23</v>
      </c>
      <c r="O51" s="974">
        <v>61.23</v>
      </c>
      <c r="P51" s="974">
        <v>62.23</v>
      </c>
      <c r="Q51" s="974">
        <v>63.23</v>
      </c>
      <c r="R51" s="974">
        <v>64.23</v>
      </c>
      <c r="S51" s="974">
        <v>65.23</v>
      </c>
      <c r="V51" s="2688"/>
      <c r="W51" s="2640"/>
      <c r="X51" s="2655"/>
      <c r="Y51" s="2656"/>
      <c r="Z51" s="2686"/>
      <c r="AA51" s="2684"/>
      <c r="AB51" s="2684"/>
      <c r="AC51" s="2684"/>
      <c r="AD51" s="2684"/>
      <c r="AE51" s="2684"/>
      <c r="AF51" s="2684"/>
      <c r="AG51" s="2684"/>
      <c r="AH51" s="2684"/>
      <c r="AI51" s="2684"/>
      <c r="AJ51" s="2684"/>
      <c r="AK51" s="2684"/>
      <c r="AL51" s="2684"/>
    </row>
    <row r="52" spans="2:38" ht="13.5" hidden="1" customHeight="1">
      <c r="B52" s="2688"/>
      <c r="C52" s="2640"/>
      <c r="D52" s="2628" t="s">
        <v>4588</v>
      </c>
      <c r="E52" s="2629"/>
      <c r="F52" s="2630"/>
      <c r="G52" s="293" t="s">
        <v>4580</v>
      </c>
      <c r="H52" s="974">
        <v>55.23</v>
      </c>
      <c r="I52" s="974">
        <v>56.23</v>
      </c>
      <c r="J52" s="974">
        <v>57.23</v>
      </c>
      <c r="K52" s="974">
        <v>58.23</v>
      </c>
      <c r="L52" s="974">
        <v>59.23</v>
      </c>
      <c r="M52" s="974">
        <v>60.23</v>
      </c>
      <c r="N52" s="974">
        <v>61.23</v>
      </c>
      <c r="O52" s="974">
        <v>62.23</v>
      </c>
      <c r="P52" s="974">
        <v>63.23</v>
      </c>
      <c r="Q52" s="974">
        <v>64.23</v>
      </c>
      <c r="R52" s="974">
        <v>65.23</v>
      </c>
      <c r="S52" s="974">
        <v>66.23</v>
      </c>
      <c r="V52" s="2628" t="s">
        <v>5845</v>
      </c>
      <c r="W52" s="2629"/>
      <c r="X52" s="2629"/>
      <c r="Y52" s="2629"/>
      <c r="Z52" s="2630"/>
      <c r="AA52" s="547">
        <f>IFERROR(SUM(AA24+AA31+AA32)*T43,"")</f>
        <v>0.29214260000000003</v>
      </c>
      <c r="AB52" s="547">
        <f>IFERROR(SUM(AB24+AB31+AB32)*T43,"")</f>
        <v>0.29778260000000001</v>
      </c>
      <c r="AC52" s="547">
        <f>IFERROR(SUM(AC24+AC31+AC32)*T43,"")</f>
        <v>2.1351066000000003</v>
      </c>
      <c r="AD52" s="547">
        <f>IFERROR(SUM(AD24+AD31+AD32)*T43,"")</f>
        <v>2.1407465999999999</v>
      </c>
      <c r="AE52" s="547">
        <f>IFERROR(SUM(AE24+AE31+AE32)*T43,"")</f>
        <v>2.1463866</v>
      </c>
      <c r="AF52" s="547">
        <f>IFERROR(SUM(AF24+AF31+AF32)*T43,"")</f>
        <v>2.1520266000000001</v>
      </c>
      <c r="AG52" s="547">
        <f>IFERROR(SUM(AG24+AG31+AG32)*T43,"")</f>
        <v>2.1576666000000002</v>
      </c>
      <c r="AH52" s="547">
        <f>IFERROR(SUM(AH24+AH31+AH32)*T43,"")</f>
        <v>2.1633066000000003</v>
      </c>
      <c r="AI52" s="547">
        <f>IFERROR(SUM(AI24+AI31+AI32)*T43,"")</f>
        <v>2.1689466000000004</v>
      </c>
      <c r="AJ52" s="547">
        <f>IFERROR(SUM(AJ24+AJ31+AJ32)*T43,"")</f>
        <v>2.1745866</v>
      </c>
      <c r="AK52" s="547">
        <f>IFERROR(SUM(AK24+AK31+AK32)*T43,"")</f>
        <v>2.1802266000000001</v>
      </c>
      <c r="AL52" s="547">
        <f>IFERROR(SUM(AL24+AL31+AL32)*T43,"")</f>
        <v>2.1858665999999998</v>
      </c>
    </row>
    <row r="53" spans="2:38" ht="13.5" hidden="1" customHeight="1">
      <c r="B53" s="2688"/>
      <c r="C53" s="2640"/>
      <c r="D53" s="2651" t="s">
        <v>4589</v>
      </c>
      <c r="E53" s="2652"/>
      <c r="F53" s="292" t="s">
        <v>4590</v>
      </c>
      <c r="G53" s="293" t="s">
        <v>4580</v>
      </c>
      <c r="H53" s="974">
        <v>56.23</v>
      </c>
      <c r="I53" s="974">
        <v>57.23</v>
      </c>
      <c r="J53" s="974">
        <v>58.23</v>
      </c>
      <c r="K53" s="974">
        <v>59.23</v>
      </c>
      <c r="L53" s="974">
        <v>60.23</v>
      </c>
      <c r="M53" s="974">
        <v>61.23</v>
      </c>
      <c r="N53" s="974">
        <v>62.23</v>
      </c>
      <c r="O53" s="974">
        <v>63.23</v>
      </c>
      <c r="P53" s="974">
        <v>64.23</v>
      </c>
      <c r="Q53" s="974">
        <v>65.23</v>
      </c>
      <c r="R53" s="974">
        <v>66.23</v>
      </c>
      <c r="S53" s="974">
        <v>67.23</v>
      </c>
      <c r="V53" s="2694" t="s">
        <v>5844</v>
      </c>
      <c r="W53" s="2694"/>
      <c r="X53" s="2694"/>
      <c r="Y53" s="2694"/>
      <c r="Z53" s="2694"/>
      <c r="AA53" s="547">
        <f>SUM(AA24:AA38)+SUM(AA40:AA51)</f>
        <v>0.74181571999999996</v>
      </c>
      <c r="AB53" s="547">
        <f t="shared" ref="AB53:AL53" si="33">SUM(AB24:AB38)+SUM(AB40:AB51)</f>
        <v>0.75479972000000006</v>
      </c>
      <c r="AC53" s="547">
        <f t="shared" si="33"/>
        <v>2.5994677200000007</v>
      </c>
      <c r="AD53" s="547">
        <f t="shared" si="33"/>
        <v>2.6124517200000001</v>
      </c>
      <c r="AE53" s="547">
        <f t="shared" si="33"/>
        <v>2.6254357200000005</v>
      </c>
      <c r="AF53" s="547">
        <f t="shared" si="33"/>
        <v>2.6384197200000004</v>
      </c>
      <c r="AG53" s="547">
        <f t="shared" si="33"/>
        <v>2.6514037200000002</v>
      </c>
      <c r="AH53" s="547">
        <f t="shared" si="33"/>
        <v>2.6643877200000001</v>
      </c>
      <c r="AI53" s="547">
        <f t="shared" si="33"/>
        <v>2.67737172</v>
      </c>
      <c r="AJ53" s="547">
        <f t="shared" si="33"/>
        <v>2.6903557199999995</v>
      </c>
      <c r="AK53" s="547">
        <f t="shared" si="33"/>
        <v>2.7033397199999993</v>
      </c>
      <c r="AL53" s="547">
        <f t="shared" si="33"/>
        <v>2.7163237199999988</v>
      </c>
    </row>
    <row r="54" spans="2:38" ht="15" hidden="1">
      <c r="B54" s="2688"/>
      <c r="C54" s="2640"/>
      <c r="D54" s="2653"/>
      <c r="E54" s="2654"/>
      <c r="F54" s="292" t="s">
        <v>4591</v>
      </c>
      <c r="G54" s="293" t="s">
        <v>4580</v>
      </c>
      <c r="H54" s="974">
        <v>57.23</v>
      </c>
      <c r="I54" s="974">
        <v>58.23</v>
      </c>
      <c r="J54" s="974">
        <v>59.23</v>
      </c>
      <c r="K54" s="974">
        <v>60.23</v>
      </c>
      <c r="L54" s="974">
        <v>61.23</v>
      </c>
      <c r="M54" s="974">
        <v>62.23</v>
      </c>
      <c r="N54" s="974">
        <v>63.23</v>
      </c>
      <c r="O54" s="974">
        <v>64.23</v>
      </c>
      <c r="P54" s="974">
        <v>65.23</v>
      </c>
      <c r="Q54" s="974">
        <v>66.23</v>
      </c>
      <c r="R54" s="974">
        <v>67.23</v>
      </c>
      <c r="S54" s="974">
        <v>68.23</v>
      </c>
      <c r="V54" s="2694"/>
      <c r="W54" s="2694"/>
      <c r="X54" s="2694"/>
      <c r="Y54" s="2694"/>
      <c r="Z54" s="2694"/>
      <c r="AA54" s="2627" cm="1">
        <f t="array" ref="AA54">SUM(AA53:AL53+'STEP２（第１、2表）'!AD189*0.8+'STEP２（第１、2表）'!AD223+'STEP２（第１、2表）'!AD151)*0.0258</f>
        <v>114317.24658732933</v>
      </c>
      <c r="AB54" s="1541"/>
      <c r="AC54" s="1541"/>
      <c r="AD54" s="1541"/>
      <c r="AE54" s="1541"/>
      <c r="AF54" s="1541"/>
      <c r="AG54" s="1541"/>
      <c r="AH54" s="1541"/>
      <c r="AI54" s="1541"/>
      <c r="AJ54" s="1541"/>
      <c r="AK54" s="1541"/>
      <c r="AL54" s="1541"/>
    </row>
    <row r="55" spans="2:38" ht="30" hidden="1">
      <c r="B55" s="2688"/>
      <c r="C55" s="2640"/>
      <c r="D55" s="2655"/>
      <c r="E55" s="2656"/>
      <c r="F55" s="295" t="s">
        <v>4592</v>
      </c>
      <c r="G55" s="293" t="s">
        <v>4580</v>
      </c>
      <c r="H55" s="974">
        <v>58.23</v>
      </c>
      <c r="I55" s="974">
        <v>59.23</v>
      </c>
      <c r="J55" s="974">
        <v>60.23</v>
      </c>
      <c r="K55" s="974">
        <v>61.23</v>
      </c>
      <c r="L55" s="974">
        <v>62.23</v>
      </c>
      <c r="M55" s="974">
        <v>63.23</v>
      </c>
      <c r="N55" s="974">
        <v>64.23</v>
      </c>
      <c r="O55" s="974">
        <v>65.23</v>
      </c>
      <c r="P55" s="974">
        <v>66.23</v>
      </c>
      <c r="Q55" s="974">
        <v>67.23</v>
      </c>
      <c r="R55" s="974">
        <v>68.23</v>
      </c>
      <c r="S55" s="974">
        <v>69.23</v>
      </c>
    </row>
    <row r="56" spans="2:38" ht="15" hidden="1">
      <c r="B56" s="2688"/>
      <c r="C56" s="2640"/>
      <c r="D56" s="2700"/>
      <c r="E56" s="2701"/>
      <c r="F56" s="293" t="s">
        <v>4590</v>
      </c>
      <c r="G56" s="293" t="s">
        <v>4580</v>
      </c>
      <c r="H56" s="974">
        <v>59.23</v>
      </c>
      <c r="I56" s="974">
        <v>60.23</v>
      </c>
      <c r="J56" s="974">
        <v>61.23</v>
      </c>
      <c r="K56" s="974">
        <v>62.23</v>
      </c>
      <c r="L56" s="974">
        <v>63.23</v>
      </c>
      <c r="M56" s="974">
        <v>64.23</v>
      </c>
      <c r="N56" s="974">
        <v>65.23</v>
      </c>
      <c r="O56" s="974">
        <v>66.23</v>
      </c>
      <c r="P56" s="974">
        <v>67.23</v>
      </c>
      <c r="Q56" s="974">
        <v>68.23</v>
      </c>
      <c r="R56" s="974">
        <v>69.23</v>
      </c>
      <c r="S56" s="974">
        <v>70.23</v>
      </c>
      <c r="W56" t="s">
        <v>5849</v>
      </c>
    </row>
    <row r="57" spans="2:38" ht="15" hidden="1">
      <c r="B57" s="2688"/>
      <c r="C57" s="2640"/>
      <c r="D57" s="2702"/>
      <c r="E57" s="2703"/>
      <c r="F57" s="293" t="s">
        <v>4591</v>
      </c>
      <c r="G57" s="293" t="s">
        <v>4580</v>
      </c>
      <c r="H57" s="974">
        <v>60.23</v>
      </c>
      <c r="I57" s="974">
        <v>61.23</v>
      </c>
      <c r="J57" s="974">
        <v>62.23</v>
      </c>
      <c r="K57" s="974">
        <v>63.23</v>
      </c>
      <c r="L57" s="974">
        <v>64.23</v>
      </c>
      <c r="M57" s="974">
        <v>65.23</v>
      </c>
      <c r="N57" s="974">
        <v>66.23</v>
      </c>
      <c r="O57" s="974">
        <v>67.23</v>
      </c>
      <c r="P57" s="974">
        <v>68.23</v>
      </c>
      <c r="Q57" s="974">
        <v>69.23</v>
      </c>
      <c r="R57" s="974">
        <v>70.23</v>
      </c>
      <c r="S57" s="974">
        <v>71.23</v>
      </c>
      <c r="W57" s="289" t="s">
        <v>5850</v>
      </c>
    </row>
    <row r="58" spans="2:38" ht="30" hidden="1">
      <c r="B58" s="2688"/>
      <c r="C58" s="2641"/>
      <c r="D58" s="2704"/>
      <c r="E58" s="2705"/>
      <c r="F58" s="296" t="s">
        <v>4592</v>
      </c>
      <c r="G58" s="293" t="s">
        <v>4580</v>
      </c>
      <c r="H58" s="974">
        <v>61.23</v>
      </c>
      <c r="I58" s="974">
        <v>62.23</v>
      </c>
      <c r="J58" s="974">
        <v>63.23</v>
      </c>
      <c r="K58" s="974">
        <v>64.23</v>
      </c>
      <c r="L58" s="974">
        <v>65.23</v>
      </c>
      <c r="M58" s="974">
        <v>66.23</v>
      </c>
      <c r="N58" s="974">
        <v>67.23</v>
      </c>
      <c r="O58" s="974">
        <v>68.23</v>
      </c>
      <c r="P58" s="974">
        <v>69.23</v>
      </c>
      <c r="Q58" s="974">
        <v>70.23</v>
      </c>
      <c r="R58" s="974">
        <v>71.23</v>
      </c>
      <c r="S58" s="974">
        <v>72.23</v>
      </c>
      <c r="W58" s="289" t="s">
        <v>6299</v>
      </c>
    </row>
    <row r="59" spans="2:38" ht="15" hidden="1">
      <c r="B59" s="2688"/>
      <c r="C59" s="2639" t="s">
        <v>109</v>
      </c>
      <c r="D59" s="2651" t="s">
        <v>4593</v>
      </c>
      <c r="E59" s="2689"/>
      <c r="F59" s="2652"/>
      <c r="G59" s="293" t="s">
        <v>4580</v>
      </c>
      <c r="H59" s="974">
        <v>62.23</v>
      </c>
      <c r="I59" s="974">
        <v>63.23</v>
      </c>
      <c r="J59" s="974">
        <v>64.23</v>
      </c>
      <c r="K59" s="974">
        <v>65.23</v>
      </c>
      <c r="L59" s="974">
        <v>66.23</v>
      </c>
      <c r="M59" s="974">
        <v>67.23</v>
      </c>
      <c r="N59" s="974">
        <v>68.23</v>
      </c>
      <c r="O59" s="974">
        <v>69.23</v>
      </c>
      <c r="P59" s="974">
        <v>70.23</v>
      </c>
      <c r="Q59" s="974">
        <v>71.23</v>
      </c>
      <c r="R59" s="974">
        <v>72.23</v>
      </c>
      <c r="S59" s="974">
        <v>73.23</v>
      </c>
      <c r="W59" s="289" t="s">
        <v>5852</v>
      </c>
    </row>
    <row r="60" spans="2:38" ht="15" hidden="1">
      <c r="B60" s="2688"/>
      <c r="C60" s="2640"/>
      <c r="D60" s="2655"/>
      <c r="E60" s="2690"/>
      <c r="F60" s="2656"/>
      <c r="G60" s="293" t="s">
        <v>4594</v>
      </c>
      <c r="H60" s="974">
        <v>63.23</v>
      </c>
      <c r="I60" s="2706"/>
      <c r="J60" s="2707"/>
      <c r="K60" s="2707"/>
      <c r="L60" s="2707"/>
      <c r="M60" s="2707"/>
      <c r="N60" s="2707"/>
      <c r="O60" s="2707"/>
      <c r="P60" s="2707"/>
      <c r="Q60" s="2707"/>
      <c r="R60" s="2707"/>
      <c r="S60" s="2708"/>
      <c r="W60" s="289"/>
    </row>
    <row r="61" spans="2:38" ht="15" hidden="1">
      <c r="B61" s="2688"/>
      <c r="C61" s="2640"/>
      <c r="D61" s="2651" t="s">
        <v>4595</v>
      </c>
      <c r="E61" s="2689"/>
      <c r="F61" s="2652"/>
      <c r="G61" s="293" t="s">
        <v>4580</v>
      </c>
      <c r="H61" s="974">
        <v>64.23</v>
      </c>
      <c r="I61" s="974">
        <v>65.23</v>
      </c>
      <c r="J61" s="974">
        <v>66.23</v>
      </c>
      <c r="K61" s="974">
        <v>67.23</v>
      </c>
      <c r="L61" s="974">
        <v>68.23</v>
      </c>
      <c r="M61" s="974">
        <v>69.23</v>
      </c>
      <c r="N61" s="974">
        <v>70.23</v>
      </c>
      <c r="O61" s="974">
        <v>71.23</v>
      </c>
      <c r="P61" s="974">
        <v>72.23</v>
      </c>
      <c r="Q61" s="974">
        <v>73.23</v>
      </c>
      <c r="R61" s="974">
        <v>74.23</v>
      </c>
      <c r="S61" s="974">
        <v>75.23</v>
      </c>
      <c r="W61" s="289" t="s">
        <v>5853</v>
      </c>
    </row>
    <row r="62" spans="2:38" ht="15" hidden="1">
      <c r="B62" s="2688"/>
      <c r="C62" s="2640"/>
      <c r="D62" s="2655"/>
      <c r="E62" s="2690"/>
      <c r="F62" s="2656"/>
      <c r="G62" s="293" t="s">
        <v>4594</v>
      </c>
      <c r="H62" s="974">
        <v>65.23</v>
      </c>
      <c r="I62" s="2706"/>
      <c r="J62" s="2707"/>
      <c r="K62" s="2707"/>
      <c r="L62" s="2707"/>
      <c r="M62" s="2707"/>
      <c r="N62" s="2707"/>
      <c r="O62" s="2707"/>
      <c r="P62" s="2707"/>
      <c r="Q62" s="2707"/>
      <c r="R62" s="2707"/>
      <c r="S62" s="2708"/>
      <c r="W62" s="289"/>
    </row>
    <row r="63" spans="2:38" ht="16.5" hidden="1">
      <c r="B63" s="2688"/>
      <c r="C63" s="2640"/>
      <c r="D63" s="2651" t="s">
        <v>4596</v>
      </c>
      <c r="E63" s="2689"/>
      <c r="F63" s="2652"/>
      <c r="G63" s="293" t="s">
        <v>4580</v>
      </c>
      <c r="H63" s="974">
        <v>66.23</v>
      </c>
      <c r="I63" s="974">
        <v>67.23</v>
      </c>
      <c r="J63" s="974">
        <v>68.23</v>
      </c>
      <c r="K63" s="974">
        <v>69.23</v>
      </c>
      <c r="L63" s="974">
        <v>70.23</v>
      </c>
      <c r="M63" s="974">
        <v>71.23</v>
      </c>
      <c r="N63" s="974">
        <v>72.23</v>
      </c>
      <c r="O63" s="974">
        <v>73.23</v>
      </c>
      <c r="P63" s="974">
        <v>74.23</v>
      </c>
      <c r="Q63" s="974">
        <v>75.23</v>
      </c>
      <c r="R63" s="974">
        <v>76.23</v>
      </c>
      <c r="S63" s="974">
        <v>77.23</v>
      </c>
      <c r="W63" s="290" t="s">
        <v>5854</v>
      </c>
    </row>
    <row r="64" spans="2:38" ht="15" hidden="1">
      <c r="B64" s="2688"/>
      <c r="C64" s="2640"/>
      <c r="D64" s="2655"/>
      <c r="E64" s="2690"/>
      <c r="F64" s="2656"/>
      <c r="G64" s="293" t="s">
        <v>4594</v>
      </c>
      <c r="H64" s="974">
        <v>67.23</v>
      </c>
      <c r="I64" s="2706"/>
      <c r="J64" s="2707"/>
      <c r="K64" s="2707"/>
      <c r="L64" s="2707"/>
      <c r="M64" s="2707"/>
      <c r="N64" s="2707"/>
      <c r="O64" s="2707"/>
      <c r="P64" s="2707"/>
      <c r="Q64" s="2707"/>
      <c r="R64" s="2707"/>
      <c r="S64" s="2708"/>
      <c r="W64" s="289"/>
    </row>
    <row r="65" spans="2:23" ht="18.75" hidden="1">
      <c r="B65" s="2688"/>
      <c r="C65" s="2640"/>
      <c r="D65" s="2651" t="s">
        <v>4456</v>
      </c>
      <c r="E65" s="2689"/>
      <c r="F65" s="2652"/>
      <c r="G65" s="293" t="s">
        <v>4580</v>
      </c>
      <c r="H65" s="974">
        <v>68.23</v>
      </c>
      <c r="I65" s="974">
        <v>69.23</v>
      </c>
      <c r="J65" s="974">
        <v>70.23</v>
      </c>
      <c r="K65" s="974">
        <v>71.23</v>
      </c>
      <c r="L65" s="974">
        <v>72.23</v>
      </c>
      <c r="M65" s="974">
        <v>73.23</v>
      </c>
      <c r="N65" s="974">
        <v>74.23</v>
      </c>
      <c r="O65" s="974">
        <v>75.23</v>
      </c>
      <c r="P65" s="974">
        <v>76.23</v>
      </c>
      <c r="Q65" s="974">
        <v>77.23</v>
      </c>
      <c r="R65" s="974">
        <v>78.23</v>
      </c>
      <c r="S65" s="974">
        <v>79.23</v>
      </c>
      <c r="W65" s="290" t="s">
        <v>4575</v>
      </c>
    </row>
    <row r="66" spans="2:23" ht="15" hidden="1">
      <c r="B66" s="2688"/>
      <c r="C66" s="2640"/>
      <c r="D66" s="2655"/>
      <c r="E66" s="2690"/>
      <c r="F66" s="2656"/>
      <c r="G66" s="293" t="s">
        <v>4594</v>
      </c>
      <c r="H66" s="974">
        <v>69.23</v>
      </c>
      <c r="I66" s="2706"/>
      <c r="J66" s="2707"/>
      <c r="K66" s="2707"/>
      <c r="L66" s="2707"/>
      <c r="M66" s="2707"/>
      <c r="N66" s="2707"/>
      <c r="O66" s="2707"/>
      <c r="P66" s="2707"/>
      <c r="Q66" s="2707"/>
      <c r="R66" s="2707"/>
      <c r="S66" s="2708"/>
    </row>
    <row r="67" spans="2:23" ht="15" hidden="1">
      <c r="B67" s="2688"/>
      <c r="C67" s="2640"/>
      <c r="D67" s="2651" t="s">
        <v>4597</v>
      </c>
      <c r="E67" s="2652"/>
      <c r="F67" s="2709"/>
      <c r="G67" s="293" t="s">
        <v>4580</v>
      </c>
      <c r="H67" s="974">
        <v>70.23</v>
      </c>
      <c r="I67" s="974">
        <v>71.23</v>
      </c>
      <c r="J67" s="974">
        <v>72.23</v>
      </c>
      <c r="K67" s="974">
        <v>73.23</v>
      </c>
      <c r="L67" s="974">
        <v>74.23</v>
      </c>
      <c r="M67" s="974">
        <v>75.23</v>
      </c>
      <c r="N67" s="974">
        <v>76.23</v>
      </c>
      <c r="O67" s="974">
        <v>77.23</v>
      </c>
      <c r="P67" s="974">
        <v>78.23</v>
      </c>
      <c r="Q67" s="974">
        <v>79.23</v>
      </c>
      <c r="R67" s="974">
        <v>80.23</v>
      </c>
      <c r="S67" s="974">
        <v>81.23</v>
      </c>
    </row>
    <row r="68" spans="2:23" ht="15" hidden="1">
      <c r="B68" s="2688"/>
      <c r="C68" s="2640"/>
      <c r="D68" s="2653"/>
      <c r="E68" s="2654"/>
      <c r="F68" s="2710"/>
      <c r="G68" s="293" t="s">
        <v>4598</v>
      </c>
      <c r="H68" s="974">
        <v>71.23</v>
      </c>
      <c r="I68" s="2706"/>
      <c r="J68" s="2707"/>
      <c r="K68" s="2707"/>
      <c r="L68" s="2707"/>
      <c r="M68" s="2707"/>
      <c r="N68" s="2707"/>
      <c r="O68" s="2707"/>
      <c r="P68" s="2707"/>
      <c r="Q68" s="2707"/>
      <c r="R68" s="2707"/>
      <c r="S68" s="2708"/>
    </row>
    <row r="69" spans="2:23" ht="15" hidden="1">
      <c r="B69" s="2688"/>
      <c r="C69" s="2640"/>
      <c r="D69" s="2653"/>
      <c r="E69" s="2654"/>
      <c r="F69" s="2709"/>
      <c r="G69" s="293" t="s">
        <v>4580</v>
      </c>
      <c r="H69" s="974">
        <v>72.23</v>
      </c>
      <c r="I69" s="974">
        <v>73.23</v>
      </c>
      <c r="J69" s="974">
        <v>74.23</v>
      </c>
      <c r="K69" s="974">
        <v>75.23</v>
      </c>
      <c r="L69" s="974">
        <v>76.23</v>
      </c>
      <c r="M69" s="974">
        <v>77.23</v>
      </c>
      <c r="N69" s="974">
        <v>78.23</v>
      </c>
      <c r="O69" s="974">
        <v>79.23</v>
      </c>
      <c r="P69" s="974">
        <v>80.23</v>
      </c>
      <c r="Q69" s="974">
        <v>81.23</v>
      </c>
      <c r="R69" s="974">
        <v>82.23</v>
      </c>
      <c r="S69" s="974">
        <v>83.23</v>
      </c>
    </row>
    <row r="70" spans="2:23" ht="15" hidden="1">
      <c r="B70" s="2688"/>
      <c r="C70" s="2640"/>
      <c r="D70" s="2655"/>
      <c r="E70" s="2656"/>
      <c r="F70" s="2710"/>
      <c r="G70" s="293" t="s">
        <v>4598</v>
      </c>
      <c r="H70" s="974">
        <v>73.23</v>
      </c>
      <c r="I70" s="2706"/>
      <c r="J70" s="2707"/>
      <c r="K70" s="2707"/>
      <c r="L70" s="2707"/>
      <c r="M70" s="2707"/>
      <c r="N70" s="2707"/>
      <c r="O70" s="2707"/>
      <c r="P70" s="2707"/>
      <c r="Q70" s="2707"/>
      <c r="R70" s="2707"/>
      <c r="S70" s="2708"/>
    </row>
    <row r="71" spans="2:23" ht="15" hidden="1">
      <c r="B71" s="2688"/>
      <c r="C71" s="2640"/>
      <c r="D71" s="2651" t="s">
        <v>4599</v>
      </c>
      <c r="E71" s="2652"/>
      <c r="F71" s="292" t="s">
        <v>4600</v>
      </c>
      <c r="G71" s="293" t="s">
        <v>4580</v>
      </c>
      <c r="H71" s="974">
        <v>74.23</v>
      </c>
      <c r="I71" s="974">
        <v>75.23</v>
      </c>
      <c r="J71" s="974">
        <v>76.23</v>
      </c>
      <c r="K71" s="974">
        <v>77.23</v>
      </c>
      <c r="L71" s="974">
        <v>78.23</v>
      </c>
      <c r="M71" s="974">
        <v>79.23</v>
      </c>
      <c r="N71" s="974">
        <v>80.23</v>
      </c>
      <c r="O71" s="974">
        <v>81.23</v>
      </c>
      <c r="P71" s="974">
        <v>82.23</v>
      </c>
      <c r="Q71" s="974">
        <v>83.23</v>
      </c>
      <c r="R71" s="974">
        <v>84.23</v>
      </c>
      <c r="S71" s="974">
        <v>85.23</v>
      </c>
    </row>
    <row r="72" spans="2:23" ht="15" hidden="1">
      <c r="B72" s="2688"/>
      <c r="C72" s="2640"/>
      <c r="D72" s="2655"/>
      <c r="E72" s="2656"/>
      <c r="F72" s="292" t="s">
        <v>4601</v>
      </c>
      <c r="G72" s="293" t="s">
        <v>4580</v>
      </c>
      <c r="H72" s="974">
        <v>75.23</v>
      </c>
      <c r="I72" s="974">
        <v>76.23</v>
      </c>
      <c r="J72" s="974">
        <v>77.23</v>
      </c>
      <c r="K72" s="974">
        <v>78.23</v>
      </c>
      <c r="L72" s="974">
        <v>79.23</v>
      </c>
      <c r="M72" s="974">
        <v>80.23</v>
      </c>
      <c r="N72" s="974">
        <v>81.23</v>
      </c>
      <c r="O72" s="974">
        <v>82.23</v>
      </c>
      <c r="P72" s="974">
        <v>83.23</v>
      </c>
      <c r="Q72" s="974">
        <v>84.23</v>
      </c>
      <c r="R72" s="974">
        <v>85.23</v>
      </c>
      <c r="S72" s="974">
        <v>86.23</v>
      </c>
    </row>
    <row r="73" spans="2:23" ht="15" hidden="1">
      <c r="B73" s="2688"/>
      <c r="C73" s="2640"/>
      <c r="D73" s="2651" t="s">
        <v>4602</v>
      </c>
      <c r="E73" s="2652"/>
      <c r="F73" s="292" t="s">
        <v>4600</v>
      </c>
      <c r="G73" s="293" t="s">
        <v>4580</v>
      </c>
      <c r="H73" s="974">
        <v>76.23</v>
      </c>
      <c r="I73" s="974">
        <v>77.23</v>
      </c>
      <c r="J73" s="974">
        <v>78.23</v>
      </c>
      <c r="K73" s="974">
        <v>79.23</v>
      </c>
      <c r="L73" s="974">
        <v>80.23</v>
      </c>
      <c r="M73" s="974">
        <v>81.23</v>
      </c>
      <c r="N73" s="974">
        <v>82.23</v>
      </c>
      <c r="O73" s="974">
        <v>83.23</v>
      </c>
      <c r="P73" s="974">
        <v>84.23</v>
      </c>
      <c r="Q73" s="974">
        <v>85.23</v>
      </c>
      <c r="R73" s="974">
        <v>86.23</v>
      </c>
      <c r="S73" s="974">
        <v>87.23</v>
      </c>
    </row>
    <row r="74" spans="2:23" ht="15" hidden="1">
      <c r="B74" s="2711"/>
      <c r="C74" s="2641"/>
      <c r="D74" s="2655"/>
      <c r="E74" s="2656"/>
      <c r="F74" s="292" t="s">
        <v>4601</v>
      </c>
      <c r="G74" s="293" t="s">
        <v>4580</v>
      </c>
      <c r="H74" s="974">
        <v>77.23</v>
      </c>
      <c r="I74" s="974">
        <v>78.23</v>
      </c>
      <c r="J74" s="974">
        <v>79.23</v>
      </c>
      <c r="K74" s="974">
        <v>80.23</v>
      </c>
      <c r="L74" s="974">
        <v>81.23</v>
      </c>
      <c r="M74" s="974">
        <v>82.23</v>
      </c>
      <c r="N74" s="974">
        <v>83.23</v>
      </c>
      <c r="O74" s="974">
        <v>84.23</v>
      </c>
      <c r="P74" s="974">
        <v>85.23</v>
      </c>
      <c r="Q74" s="974">
        <v>86.23</v>
      </c>
      <c r="R74" s="974">
        <v>87.23</v>
      </c>
      <c r="S74" s="974">
        <v>88.23</v>
      </c>
    </row>
    <row r="75" spans="2:23" hidden="1"/>
    <row r="76" spans="2:23" hidden="1"/>
  </sheetData>
  <sheetProtection algorithmName="SHA-512" hashValue="hCYdtNp/V/4ij34L0NQAN0wATS54xfzvPDs5hmWxZnzLq5u2AsysK7p3t7SRtJu7LrQ7qHe5k9jb//+tBAANTQ==" saltValue="sSci7PkDJQWVM796vhYwfw==" spinCount="100000" sheet="1" objects="1" scenarios="1"/>
  <dataConsolidate/>
  <mergeCells count="183">
    <mergeCell ref="B40:F40"/>
    <mergeCell ref="I60:S60"/>
    <mergeCell ref="D61:F62"/>
    <mergeCell ref="I62:S62"/>
    <mergeCell ref="D63:F64"/>
    <mergeCell ref="I64:S64"/>
    <mergeCell ref="D65:F66"/>
    <mergeCell ref="I66:S66"/>
    <mergeCell ref="D67:E70"/>
    <mergeCell ref="F67:F68"/>
    <mergeCell ref="I68:S68"/>
    <mergeCell ref="F69:F70"/>
    <mergeCell ref="I70:S70"/>
    <mergeCell ref="B41:F41"/>
    <mergeCell ref="B42:B74"/>
    <mergeCell ref="C42:C45"/>
    <mergeCell ref="D42:F42"/>
    <mergeCell ref="I42:J42"/>
    <mergeCell ref="O42:P42"/>
    <mergeCell ref="D43:F43"/>
    <mergeCell ref="E44:F44"/>
    <mergeCell ref="D45:F45"/>
    <mergeCell ref="D49:F49"/>
    <mergeCell ref="C50:C58"/>
    <mergeCell ref="D50:F50"/>
    <mergeCell ref="D51:F51"/>
    <mergeCell ref="D52:F52"/>
    <mergeCell ref="D53:E55"/>
    <mergeCell ref="D56:E58"/>
    <mergeCell ref="D71:E72"/>
    <mergeCell ref="D73:E74"/>
    <mergeCell ref="C59:C74"/>
    <mergeCell ref="D59:F60"/>
    <mergeCell ref="AI46:AI47"/>
    <mergeCell ref="V53:Z54"/>
    <mergeCell ref="AA54:AL54"/>
    <mergeCell ref="AF50:AF51"/>
    <mergeCell ref="AG50:AG51"/>
    <mergeCell ref="AH50:AH51"/>
    <mergeCell ref="AI50:AI51"/>
    <mergeCell ref="AJ50:AJ51"/>
    <mergeCell ref="AA50:AA51"/>
    <mergeCell ref="AB50:AB51"/>
    <mergeCell ref="AC50:AC51"/>
    <mergeCell ref="AD50:AD51"/>
    <mergeCell ref="AE50:AE51"/>
    <mergeCell ref="AK50:AK51"/>
    <mergeCell ref="AL50:AL51"/>
    <mergeCell ref="V52:Z52"/>
    <mergeCell ref="AK46:AK47"/>
    <mergeCell ref="AL46:AL47"/>
    <mergeCell ref="AL48:AL49"/>
    <mergeCell ref="AF46:AF47"/>
    <mergeCell ref="AG46:AG47"/>
    <mergeCell ref="AH46:AH47"/>
    <mergeCell ref="C46:C49"/>
    <mergeCell ref="D46:F46"/>
    <mergeCell ref="I46:J46"/>
    <mergeCell ref="O46:P46"/>
    <mergeCell ref="D47:F47"/>
    <mergeCell ref="E48:F48"/>
    <mergeCell ref="AJ40:AJ41"/>
    <mergeCell ref="B4:F4"/>
    <mergeCell ref="X39:Z39"/>
    <mergeCell ref="AA48:AA49"/>
    <mergeCell ref="AB48:AB49"/>
    <mergeCell ref="AC48:AC49"/>
    <mergeCell ref="AD48:AD49"/>
    <mergeCell ref="AE48:AE49"/>
    <mergeCell ref="AF48:AF49"/>
    <mergeCell ref="AG42:AG43"/>
    <mergeCell ref="AH42:AH43"/>
    <mergeCell ref="AI42:AI43"/>
    <mergeCell ref="AJ42:AJ43"/>
    <mergeCell ref="AG48:AG49"/>
    <mergeCell ref="AH48:AH49"/>
    <mergeCell ref="AG40:AG41"/>
    <mergeCell ref="AH40:AH41"/>
    <mergeCell ref="AI40:AI41"/>
    <mergeCell ref="AB40:AB41"/>
    <mergeCell ref="AC40:AC41"/>
    <mergeCell ref="AD40:AD41"/>
    <mergeCell ref="AE40:AE41"/>
    <mergeCell ref="V24:V51"/>
    <mergeCell ref="AA46:AA47"/>
    <mergeCell ref="AB46:AB47"/>
    <mergeCell ref="AC46:AC47"/>
    <mergeCell ref="AD46:AD47"/>
    <mergeCell ref="AE46:AE47"/>
    <mergeCell ref="AA44:AA45"/>
    <mergeCell ref="AB44:AB45"/>
    <mergeCell ref="AC44:AC45"/>
    <mergeCell ref="AD44:AD45"/>
    <mergeCell ref="AE44:AE45"/>
    <mergeCell ref="W40:W51"/>
    <mergeCell ref="X40:Z41"/>
    <mergeCell ref="X42:Z43"/>
    <mergeCell ref="X44:Z45"/>
    <mergeCell ref="X46:Z47"/>
    <mergeCell ref="X48:Y51"/>
    <mergeCell ref="AA40:AA41"/>
    <mergeCell ref="AK40:AK41"/>
    <mergeCell ref="AL40:AL41"/>
    <mergeCell ref="Z48:Z49"/>
    <mergeCell ref="Z50:Z51"/>
    <mergeCell ref="AA42:AA43"/>
    <mergeCell ref="AB42:AB43"/>
    <mergeCell ref="AC42:AC43"/>
    <mergeCell ref="AD42:AD43"/>
    <mergeCell ref="AE42:AE43"/>
    <mergeCell ref="AK42:AK43"/>
    <mergeCell ref="AL42:AL43"/>
    <mergeCell ref="AF44:AF45"/>
    <mergeCell ref="AG44:AG45"/>
    <mergeCell ref="AH44:AH45"/>
    <mergeCell ref="AI44:AI45"/>
    <mergeCell ref="AJ44:AJ45"/>
    <mergeCell ref="AK44:AK45"/>
    <mergeCell ref="AL44:AL45"/>
    <mergeCell ref="AF42:AF43"/>
    <mergeCell ref="AI48:AI49"/>
    <mergeCell ref="AJ48:AJ49"/>
    <mergeCell ref="AK48:AK49"/>
    <mergeCell ref="AF40:AF41"/>
    <mergeCell ref="AJ46:AJ47"/>
    <mergeCell ref="B5:F5"/>
    <mergeCell ref="D31:E34"/>
    <mergeCell ref="F31:F32"/>
    <mergeCell ref="C23:C38"/>
    <mergeCell ref="C14:C22"/>
    <mergeCell ref="D14:F14"/>
    <mergeCell ref="D15:F15"/>
    <mergeCell ref="D16:F16"/>
    <mergeCell ref="D25:F26"/>
    <mergeCell ref="D9:F9"/>
    <mergeCell ref="C10:C13"/>
    <mergeCell ref="D10:F10"/>
    <mergeCell ref="D27:F28"/>
    <mergeCell ref="D29:F30"/>
    <mergeCell ref="D17:E19"/>
    <mergeCell ref="B6:B38"/>
    <mergeCell ref="C6:C9"/>
    <mergeCell ref="D6:F6"/>
    <mergeCell ref="D11:F11"/>
    <mergeCell ref="E12:F12"/>
    <mergeCell ref="D13:F13"/>
    <mergeCell ref="F33:F34"/>
    <mergeCell ref="D35:E36"/>
    <mergeCell ref="D20:E22"/>
    <mergeCell ref="D23:F24"/>
    <mergeCell ref="D7:F7"/>
    <mergeCell ref="E8:F8"/>
    <mergeCell ref="D37:E38"/>
    <mergeCell ref="V23:Z23"/>
    <mergeCell ref="W24:W30"/>
    <mergeCell ref="X24:Z30"/>
    <mergeCell ref="AA24:AA30"/>
    <mergeCell ref="X33:Y35"/>
    <mergeCell ref="X36:Y38"/>
    <mergeCell ref="W31:W38"/>
    <mergeCell ref="G30:S30"/>
    <mergeCell ref="G32:S32"/>
    <mergeCell ref="G34:S34"/>
    <mergeCell ref="G12:S12"/>
    <mergeCell ref="G10:S10"/>
    <mergeCell ref="G8:S8"/>
    <mergeCell ref="G6:S6"/>
    <mergeCell ref="G24:S24"/>
    <mergeCell ref="G26:S26"/>
    <mergeCell ref="G28:S28"/>
    <mergeCell ref="AL24:AL30"/>
    <mergeCell ref="X31:Z31"/>
    <mergeCell ref="X32:Z32"/>
    <mergeCell ref="AG24:AG30"/>
    <mergeCell ref="AH24:AH30"/>
    <mergeCell ref="AI24:AI30"/>
    <mergeCell ref="AJ24:AJ30"/>
    <mergeCell ref="AK24:AK30"/>
    <mergeCell ref="AB24:AB30"/>
    <mergeCell ref="AC24:AC30"/>
    <mergeCell ref="AD24:AD30"/>
    <mergeCell ref="AE24:AE30"/>
    <mergeCell ref="AF24:AF30"/>
  </mergeCells>
  <phoneticPr fontId="170"/>
  <conditionalFormatting sqref="I42:J42">
    <cfRule type="expression" dxfId="1" priority="1">
      <formula>#REF!="その他（※右欄に記入）"</formula>
    </cfRule>
  </conditionalFormatting>
  <conditionalFormatting sqref="I46:J46">
    <cfRule type="expression" dxfId="0" priority="2">
      <formula>#REF!="その他（※右欄に記入）"</formula>
    </cfRule>
  </conditionalFormatting>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0" tint="-0.34998626667073579"/>
  </sheetPr>
  <dimension ref="D13:D25"/>
  <sheetViews>
    <sheetView workbookViewId="0">
      <selection activeCell="B18" sqref="B18:J28"/>
    </sheetView>
  </sheetViews>
  <sheetFormatPr defaultColWidth="9" defaultRowHeight="13.5"/>
  <cols>
    <col min="1" max="1" width="9" customWidth="1"/>
  </cols>
  <sheetData>
    <row r="13" spans="4:4">
      <c r="D13" t="s">
        <v>40</v>
      </c>
    </row>
    <row r="14" spans="4:4">
      <c r="D14" t="s">
        <v>41</v>
      </c>
    </row>
    <row r="15" spans="4:4">
      <c r="D15" s="254" t="s">
        <v>3</v>
      </c>
    </row>
    <row r="24" spans="4:4">
      <c r="D24" t="s">
        <v>160</v>
      </c>
    </row>
    <row r="25" spans="4:4">
      <c r="D25" t="s">
        <v>37</v>
      </c>
    </row>
  </sheetData>
  <phoneticPr fontId="19"/>
  <pageMargins left="0.78700000000000003" right="0.78700000000000003" top="0.98399999999999999" bottom="0.98399999999999999" header="0.51200000000000001" footer="0.51200000000000001"/>
  <pageSetup paperSize="9" orientation="portrait" r:id="rId1"/>
  <headerFooter alignWithMargins="0"/>
  <drawing r:id="rId2"/>
  <legacyDrawing r:id="rId3"/>
  <controls>
    <mc:AlternateContent xmlns:mc="http://schemas.openxmlformats.org/markup-compatibility/2006">
      <mc:Choice Requires="x14">
        <control shapeId="280577" r:id="rId4" name="CheckBox_BlackAndWhite">
          <controlPr defaultSize="0" autoLine="0" r:id="rId5">
            <anchor moveWithCells="1">
              <from>
                <xdr:col>9</xdr:col>
                <xdr:colOff>0</xdr:colOff>
                <xdr:row>10</xdr:row>
                <xdr:rowOff>0</xdr:rowOff>
              </from>
              <to>
                <xdr:col>10</xdr:col>
                <xdr:colOff>552450</xdr:colOff>
                <xdr:row>11</xdr:row>
                <xdr:rowOff>133350</xdr:rowOff>
              </to>
            </anchor>
          </controlPr>
        </control>
      </mc:Choice>
      <mc:Fallback>
        <control shapeId="280577" r:id="rId4" name="CheckBox_BlackAndWhite"/>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5597D-182E-4728-9406-35AAEA44BAFB}">
  <sheetPr codeName="Sheet15"/>
  <dimension ref="B2:K83"/>
  <sheetViews>
    <sheetView topLeftCell="A16" zoomScaleNormal="100" workbookViewId="0">
      <selection activeCell="M28" sqref="M28"/>
    </sheetView>
  </sheetViews>
  <sheetFormatPr defaultRowHeight="13.5"/>
  <cols>
    <col min="1" max="1" width="3.5" customWidth="1"/>
    <col min="2" max="2" width="23.875" customWidth="1"/>
    <col min="3" max="3" width="16.875" customWidth="1"/>
    <col min="4" max="4" width="12.625" customWidth="1"/>
    <col min="5" max="5" width="27.5" customWidth="1"/>
    <col min="7" max="7" width="10.625" customWidth="1"/>
    <col min="8" max="8" width="13.375" customWidth="1"/>
    <col min="9" max="9" width="12.375" customWidth="1"/>
    <col min="11" max="11" width="17.25" customWidth="1"/>
  </cols>
  <sheetData>
    <row r="2" spans="2:11">
      <c r="E2" s="71" t="s">
        <v>292</v>
      </c>
    </row>
    <row r="3" spans="2:11">
      <c r="B3" s="2" t="s">
        <v>92</v>
      </c>
      <c r="C3" s="2"/>
      <c r="E3" s="2" t="s">
        <v>290</v>
      </c>
      <c r="G3" s="2" t="s">
        <v>6208</v>
      </c>
      <c r="K3" s="2" t="s">
        <v>6237</v>
      </c>
    </row>
    <row r="4" spans="2:11">
      <c r="B4" s="3" t="s">
        <v>90</v>
      </c>
      <c r="C4" s="4"/>
      <c r="E4" t="s">
        <v>98</v>
      </c>
      <c r="G4" t="s">
        <v>6209</v>
      </c>
      <c r="K4" s="72" t="s">
        <v>6238</v>
      </c>
    </row>
    <row r="5" spans="2:11">
      <c r="B5" s="5" t="s">
        <v>4469</v>
      </c>
      <c r="C5" s="14"/>
      <c r="E5" t="s">
        <v>3101</v>
      </c>
      <c r="K5" s="72" t="s">
        <v>6239</v>
      </c>
    </row>
    <row r="6" spans="2:11">
      <c r="B6" s="5" t="s">
        <v>4470</v>
      </c>
      <c r="C6" s="14"/>
      <c r="E6" t="s">
        <v>106</v>
      </c>
      <c r="K6" s="72" t="s">
        <v>6240</v>
      </c>
    </row>
    <row r="7" spans="2:11">
      <c r="B7" s="5"/>
      <c r="C7" s="14"/>
      <c r="E7" t="s">
        <v>3093</v>
      </c>
      <c r="K7" s="72" t="s">
        <v>6241</v>
      </c>
    </row>
    <row r="8" spans="2:11">
      <c r="B8" s="5"/>
      <c r="C8" s="14"/>
      <c r="E8" s="12" t="s">
        <v>3094</v>
      </c>
      <c r="F8" s="12"/>
      <c r="K8" s="72" t="s">
        <v>6242</v>
      </c>
    </row>
    <row r="9" spans="2:11">
      <c r="B9" s="6"/>
      <c r="C9" s="7"/>
      <c r="K9" s="72" t="s">
        <v>6243</v>
      </c>
    </row>
    <row r="10" spans="2:11">
      <c r="B10" s="71" t="s">
        <v>291</v>
      </c>
      <c r="H10" s="71" t="s">
        <v>293</v>
      </c>
      <c r="K10" s="72" t="s">
        <v>6244</v>
      </c>
    </row>
    <row r="11" spans="2:11">
      <c r="B11" s="8" t="s">
        <v>93</v>
      </c>
      <c r="C11" s="16"/>
      <c r="D11" s="17"/>
      <c r="E11" s="17"/>
      <c r="F11" s="8" t="s">
        <v>110</v>
      </c>
      <c r="G11" s="17"/>
      <c r="H11" s="8" t="s">
        <v>111</v>
      </c>
      <c r="I11" s="17"/>
      <c r="K11" s="72" t="s">
        <v>6245</v>
      </c>
    </row>
    <row r="12" spans="2:11">
      <c r="B12" s="9" t="s">
        <v>4408</v>
      </c>
      <c r="C12" s="3"/>
      <c r="D12" s="4"/>
      <c r="E12" s="9" t="s">
        <v>4</v>
      </c>
      <c r="F12" s="9">
        <v>38.299999999999997</v>
      </c>
      <c r="G12" s="9" t="s">
        <v>4406</v>
      </c>
      <c r="H12" s="741">
        <v>1.9E-2</v>
      </c>
      <c r="I12" s="9" t="s">
        <v>95</v>
      </c>
      <c r="K12" s="72" t="s">
        <v>6246</v>
      </c>
    </row>
    <row r="13" spans="2:11">
      <c r="B13" s="10"/>
      <c r="C13" s="192"/>
      <c r="D13" s="255"/>
      <c r="E13" s="10" t="s">
        <v>96</v>
      </c>
      <c r="F13" s="10">
        <v>34.799999999999997</v>
      </c>
      <c r="G13" s="10" t="s">
        <v>94</v>
      </c>
      <c r="H13" s="10">
        <v>1.83E-2</v>
      </c>
      <c r="I13" s="10" t="s">
        <v>95</v>
      </c>
      <c r="K13" s="72" t="s">
        <v>6247</v>
      </c>
    </row>
    <row r="14" spans="2:11">
      <c r="B14" s="10"/>
      <c r="C14" s="192"/>
      <c r="D14" s="255"/>
      <c r="E14" s="10" t="s">
        <v>4458</v>
      </c>
      <c r="F14" s="10">
        <v>33.4</v>
      </c>
      <c r="G14" s="10" t="s">
        <v>94</v>
      </c>
      <c r="H14" s="10">
        <v>1.8700000000000001E-2</v>
      </c>
      <c r="I14" s="10" t="s">
        <v>95</v>
      </c>
      <c r="K14" s="72" t="s">
        <v>6248</v>
      </c>
    </row>
    <row r="15" spans="2:11">
      <c r="B15" s="10"/>
      <c r="C15" s="192"/>
      <c r="D15" s="255"/>
      <c r="E15" s="10" t="s">
        <v>76</v>
      </c>
      <c r="F15" s="10">
        <v>33.299999999999997</v>
      </c>
      <c r="G15" s="10" t="s">
        <v>94</v>
      </c>
      <c r="H15" s="10">
        <v>1.8599999999999998E-2</v>
      </c>
      <c r="I15" s="10" t="s">
        <v>95</v>
      </c>
      <c r="K15" s="72" t="s">
        <v>6249</v>
      </c>
    </row>
    <row r="16" spans="2:11">
      <c r="B16" s="274"/>
      <c r="C16" s="192"/>
      <c r="D16" s="255"/>
      <c r="E16" s="748" t="s">
        <v>4405</v>
      </c>
      <c r="F16" s="10">
        <v>36.299999999999997</v>
      </c>
      <c r="G16" s="748" t="s">
        <v>4406</v>
      </c>
      <c r="H16" s="10">
        <v>1.8599999999999998E-2</v>
      </c>
      <c r="I16" s="748" t="s">
        <v>4407</v>
      </c>
      <c r="K16" s="72" t="s">
        <v>114</v>
      </c>
    </row>
    <row r="17" spans="2:11">
      <c r="B17" s="10"/>
      <c r="C17" s="192"/>
      <c r="D17" s="255"/>
      <c r="E17" s="10" t="s">
        <v>77</v>
      </c>
      <c r="F17" s="10">
        <v>36.5</v>
      </c>
      <c r="G17" s="10" t="s">
        <v>94</v>
      </c>
      <c r="H17" s="10">
        <v>1.8700000000000001E-2</v>
      </c>
      <c r="I17" s="10" t="s">
        <v>95</v>
      </c>
      <c r="K17" s="72" t="s">
        <v>6250</v>
      </c>
    </row>
    <row r="18" spans="2:11">
      <c r="B18" s="10"/>
      <c r="C18" s="192"/>
      <c r="D18" s="255"/>
      <c r="E18" s="10" t="s">
        <v>78</v>
      </c>
      <c r="F18" s="10">
        <v>38</v>
      </c>
      <c r="G18" s="10" t="s">
        <v>94</v>
      </c>
      <c r="H18" s="10">
        <v>1.8800000000000001E-2</v>
      </c>
      <c r="I18" s="10" t="s">
        <v>95</v>
      </c>
      <c r="K18" s="72" t="s">
        <v>6251</v>
      </c>
    </row>
    <row r="19" spans="2:11">
      <c r="B19" s="10"/>
      <c r="C19" s="192"/>
      <c r="D19" s="255"/>
      <c r="E19" s="10" t="s">
        <v>79</v>
      </c>
      <c r="F19" s="10">
        <v>38.9</v>
      </c>
      <c r="G19" s="10" t="s">
        <v>4406</v>
      </c>
      <c r="H19" s="10">
        <v>1.9300000000000001E-2</v>
      </c>
      <c r="I19" s="10" t="s">
        <v>95</v>
      </c>
      <c r="K19" s="72" t="s">
        <v>6252</v>
      </c>
    </row>
    <row r="20" spans="2:11">
      <c r="B20" s="10"/>
      <c r="C20" s="192"/>
      <c r="D20" s="255"/>
      <c r="E20" s="10" t="s">
        <v>80</v>
      </c>
      <c r="F20" s="10">
        <v>41.8</v>
      </c>
      <c r="G20" s="10" t="s">
        <v>94</v>
      </c>
      <c r="H20" s="10">
        <v>2.0199999999999999E-2</v>
      </c>
      <c r="I20" s="10" t="s">
        <v>95</v>
      </c>
      <c r="K20" s="72" t="s">
        <v>6253</v>
      </c>
    </row>
    <row r="21" spans="2:11">
      <c r="B21" s="10"/>
      <c r="C21" s="192"/>
      <c r="D21" s="255"/>
      <c r="E21" s="10" t="s">
        <v>81</v>
      </c>
      <c r="F21" s="10">
        <v>40</v>
      </c>
      <c r="G21" s="10" t="s">
        <v>97</v>
      </c>
      <c r="H21" s="10">
        <v>2.0400000000000001E-2</v>
      </c>
      <c r="I21" s="10" t="s">
        <v>95</v>
      </c>
      <c r="K21" s="72" t="s">
        <v>6254</v>
      </c>
    </row>
    <row r="22" spans="2:11">
      <c r="B22" s="10"/>
      <c r="C22" s="192"/>
      <c r="D22" s="255"/>
      <c r="E22" s="10" t="s">
        <v>4460</v>
      </c>
      <c r="F22" s="10">
        <v>34.1</v>
      </c>
      <c r="G22" s="10" t="s">
        <v>97</v>
      </c>
      <c r="H22" s="10">
        <v>2.4500000000000001E-2</v>
      </c>
      <c r="I22" s="10" t="s">
        <v>95</v>
      </c>
      <c r="K22" s="72" t="s">
        <v>6255</v>
      </c>
    </row>
    <row r="23" spans="2:11">
      <c r="B23" s="10"/>
      <c r="C23" s="192" t="s">
        <v>4409</v>
      </c>
      <c r="D23" s="255"/>
      <c r="E23" s="15" t="s">
        <v>3131</v>
      </c>
      <c r="F23" s="10">
        <v>50.1</v>
      </c>
      <c r="G23" s="10" t="s">
        <v>97</v>
      </c>
      <c r="H23" s="10">
        <v>1.6299999999999999E-2</v>
      </c>
      <c r="I23" s="10" t="s">
        <v>95</v>
      </c>
      <c r="K23" s="72" t="s">
        <v>6256</v>
      </c>
    </row>
    <row r="24" spans="2:11">
      <c r="B24" s="10"/>
      <c r="C24" s="192"/>
      <c r="D24" s="255"/>
      <c r="E24" s="10" t="s">
        <v>3132</v>
      </c>
      <c r="F24" s="10">
        <v>46.1</v>
      </c>
      <c r="G24" s="10" t="s">
        <v>98</v>
      </c>
      <c r="H24" s="10">
        <v>1.44E-2</v>
      </c>
      <c r="I24" s="10" t="s">
        <v>95</v>
      </c>
      <c r="K24" s="72" t="s">
        <v>6257</v>
      </c>
    </row>
    <row r="25" spans="2:11">
      <c r="B25" s="10"/>
      <c r="C25" s="192" t="s">
        <v>83</v>
      </c>
      <c r="D25" s="255"/>
      <c r="E25" s="10" t="s">
        <v>3133</v>
      </c>
      <c r="F25" s="10">
        <v>54.7</v>
      </c>
      <c r="G25" s="10" t="s">
        <v>97</v>
      </c>
      <c r="H25" s="10">
        <v>1.3899999999999999E-2</v>
      </c>
      <c r="I25" s="10" t="s">
        <v>95</v>
      </c>
      <c r="K25" s="72" t="s">
        <v>6258</v>
      </c>
    </row>
    <row r="26" spans="2:11">
      <c r="B26" s="10"/>
      <c r="C26" s="192"/>
      <c r="D26" s="255"/>
      <c r="E26" s="10" t="s">
        <v>4461</v>
      </c>
      <c r="F26" s="10">
        <v>38.4</v>
      </c>
      <c r="G26" s="10" t="s">
        <v>98</v>
      </c>
      <c r="H26" s="10">
        <v>1.3899999999999999E-2</v>
      </c>
      <c r="I26" s="10" t="s">
        <v>95</v>
      </c>
      <c r="K26" s="72" t="s">
        <v>6259</v>
      </c>
    </row>
    <row r="27" spans="2:11">
      <c r="B27" s="10"/>
      <c r="C27" s="192" t="s">
        <v>84</v>
      </c>
      <c r="D27" s="255"/>
      <c r="E27" s="10" t="s">
        <v>4410</v>
      </c>
      <c r="F27" s="10">
        <v>28.7</v>
      </c>
      <c r="G27" s="10" t="s">
        <v>97</v>
      </c>
      <c r="H27" s="10">
        <v>2.46E-2</v>
      </c>
      <c r="I27" s="10" t="s">
        <v>95</v>
      </c>
      <c r="K27" s="72" t="s">
        <v>6260</v>
      </c>
    </row>
    <row r="28" spans="2:11">
      <c r="B28" s="274"/>
      <c r="C28" s="192"/>
      <c r="D28" s="255"/>
      <c r="E28" s="268" t="s">
        <v>4411</v>
      </c>
      <c r="F28" s="10">
        <v>28.9</v>
      </c>
      <c r="G28" s="10" t="s">
        <v>4435</v>
      </c>
      <c r="H28" s="10">
        <v>2.4500000000000001E-2</v>
      </c>
      <c r="I28" s="10" t="s">
        <v>95</v>
      </c>
      <c r="K28" s="72" t="s">
        <v>6261</v>
      </c>
    </row>
    <row r="29" spans="2:11">
      <c r="B29" s="274"/>
      <c r="C29" s="192"/>
      <c r="D29" s="255"/>
      <c r="E29" s="268" t="s">
        <v>4412</v>
      </c>
      <c r="F29" s="10">
        <v>28.3</v>
      </c>
      <c r="G29" s="10" t="s">
        <v>97</v>
      </c>
      <c r="H29" s="10">
        <v>2.5100000000000001E-2</v>
      </c>
      <c r="I29" s="10" t="s">
        <v>95</v>
      </c>
      <c r="K29" s="72" t="s">
        <v>6262</v>
      </c>
    </row>
    <row r="30" spans="2:11">
      <c r="B30" s="10"/>
      <c r="C30" s="192"/>
      <c r="D30" s="255"/>
      <c r="E30" s="10" t="s">
        <v>4413</v>
      </c>
      <c r="F30" s="10">
        <v>26.1</v>
      </c>
      <c r="G30" s="10" t="s">
        <v>97</v>
      </c>
      <c r="H30" s="10">
        <v>2.4299999999999999E-2</v>
      </c>
      <c r="I30" s="10" t="s">
        <v>95</v>
      </c>
      <c r="K30" s="72" t="s">
        <v>6263</v>
      </c>
    </row>
    <row r="31" spans="2:11">
      <c r="B31" s="274"/>
      <c r="C31" s="192"/>
      <c r="D31" s="255"/>
      <c r="E31" s="274" t="s">
        <v>4414</v>
      </c>
      <c r="F31" s="10">
        <v>24.2</v>
      </c>
      <c r="G31" s="10" t="s">
        <v>97</v>
      </c>
      <c r="H31" s="10">
        <v>2.4199999999999999E-2</v>
      </c>
      <c r="I31" s="10" t="s">
        <v>95</v>
      </c>
      <c r="K31" s="72" t="s">
        <v>6264</v>
      </c>
    </row>
    <row r="32" spans="2:11">
      <c r="B32" s="10"/>
      <c r="C32" s="192"/>
      <c r="D32" s="255"/>
      <c r="E32" s="10" t="s">
        <v>4415</v>
      </c>
      <c r="F32" s="10">
        <v>27.8</v>
      </c>
      <c r="G32" s="10" t="s">
        <v>97</v>
      </c>
      <c r="H32" s="10">
        <v>2.5899999999999999E-2</v>
      </c>
      <c r="I32" s="10" t="s">
        <v>95</v>
      </c>
      <c r="K32" s="72" t="s">
        <v>6265</v>
      </c>
    </row>
    <row r="33" spans="2:11">
      <c r="B33" s="10"/>
      <c r="C33" s="192"/>
      <c r="D33" s="255"/>
      <c r="E33" s="10" t="s">
        <v>85</v>
      </c>
      <c r="F33" s="10">
        <v>29</v>
      </c>
      <c r="G33" s="10" t="s">
        <v>97</v>
      </c>
      <c r="H33" s="10">
        <v>2.9899999999999999E-2</v>
      </c>
      <c r="I33" s="10" t="s">
        <v>95</v>
      </c>
      <c r="K33" s="72" t="s">
        <v>6266</v>
      </c>
    </row>
    <row r="34" spans="2:11">
      <c r="B34" s="10"/>
      <c r="C34" s="192"/>
      <c r="D34" s="255"/>
      <c r="E34" s="10" t="s">
        <v>86</v>
      </c>
      <c r="F34" s="10">
        <v>37.299999999999997</v>
      </c>
      <c r="G34" s="10" t="s">
        <v>97</v>
      </c>
      <c r="H34" s="10">
        <v>2.0899999999999998E-2</v>
      </c>
      <c r="I34" s="10" t="s">
        <v>4407</v>
      </c>
      <c r="K34" s="72" t="s">
        <v>6267</v>
      </c>
    </row>
    <row r="35" spans="2:11">
      <c r="B35" s="10"/>
      <c r="C35" s="192"/>
      <c r="D35" s="255"/>
      <c r="E35" s="10" t="s">
        <v>4466</v>
      </c>
      <c r="F35" s="10">
        <v>18.399999999999999</v>
      </c>
      <c r="G35" s="10" t="s">
        <v>98</v>
      </c>
      <c r="H35" s="10">
        <v>1.09E-2</v>
      </c>
      <c r="I35" s="10" t="s">
        <v>95</v>
      </c>
      <c r="K35" s="72" t="s">
        <v>6268</v>
      </c>
    </row>
    <row r="36" spans="2:11">
      <c r="B36" s="10"/>
      <c r="C36" s="192"/>
      <c r="D36" s="255"/>
      <c r="E36" s="10" t="s">
        <v>4467</v>
      </c>
      <c r="F36" s="10">
        <v>3.23</v>
      </c>
      <c r="G36" s="10" t="s">
        <v>98</v>
      </c>
      <c r="H36" s="10">
        <v>2.64E-2</v>
      </c>
      <c r="I36" s="10" t="s">
        <v>95</v>
      </c>
      <c r="K36" s="72" t="s">
        <v>6269</v>
      </c>
    </row>
    <row r="37" spans="2:11">
      <c r="B37" s="274"/>
      <c r="C37" s="192"/>
      <c r="D37" s="255"/>
      <c r="E37" s="274" t="s">
        <v>4416</v>
      </c>
      <c r="F37" s="10">
        <v>3.45</v>
      </c>
      <c r="G37" s="10" t="s">
        <v>98</v>
      </c>
      <c r="H37" s="10">
        <v>2.64E-2</v>
      </c>
      <c r="I37" s="10" t="s">
        <v>95</v>
      </c>
      <c r="K37" s="72" t="s">
        <v>6270</v>
      </c>
    </row>
    <row r="38" spans="2:11">
      <c r="B38" s="10"/>
      <c r="C38" s="192"/>
      <c r="D38" s="255"/>
      <c r="E38" s="10" t="s">
        <v>4468</v>
      </c>
      <c r="F38" s="10">
        <v>7.53</v>
      </c>
      <c r="G38" s="10" t="s">
        <v>98</v>
      </c>
      <c r="H38" s="742">
        <v>4.2000000000000003E-2</v>
      </c>
      <c r="I38" s="10" t="s">
        <v>95</v>
      </c>
      <c r="K38" s="72" t="s">
        <v>6271</v>
      </c>
    </row>
    <row r="39" spans="2:11">
      <c r="B39" s="10"/>
      <c r="C39" s="192" t="s">
        <v>4417</v>
      </c>
      <c r="D39" s="255"/>
      <c r="E39" s="10" t="s">
        <v>90</v>
      </c>
      <c r="F39" s="1222">
        <v>18</v>
      </c>
      <c r="G39" s="10" t="s">
        <v>98</v>
      </c>
      <c r="H39" s="10">
        <v>1.1000000000000001</v>
      </c>
      <c r="I39" s="10" t="s">
        <v>95</v>
      </c>
      <c r="K39" s="72" t="s">
        <v>6272</v>
      </c>
    </row>
    <row r="40" spans="2:11">
      <c r="B40" s="10"/>
      <c r="C40" s="192"/>
      <c r="E40" s="1226" t="s">
        <v>7202</v>
      </c>
      <c r="F40" s="1226">
        <v>1</v>
      </c>
      <c r="G40" s="1226" t="s">
        <v>7203</v>
      </c>
      <c r="H40" s="1226">
        <v>5.7000000000000002E-2</v>
      </c>
      <c r="I40" s="1226" t="s">
        <v>7204</v>
      </c>
      <c r="K40" s="72" t="s">
        <v>6273</v>
      </c>
    </row>
    <row r="41" spans="2:11">
      <c r="B41" s="10"/>
      <c r="C41" s="192"/>
      <c r="E41" s="1224" t="s">
        <v>7205</v>
      </c>
      <c r="F41" s="1224">
        <v>34.1</v>
      </c>
      <c r="G41" s="1224" t="s">
        <v>7206</v>
      </c>
      <c r="H41" s="1224">
        <v>2.4500000000000001E-2</v>
      </c>
      <c r="I41" s="1224" t="s">
        <v>7204</v>
      </c>
      <c r="K41" s="72" t="s">
        <v>6274</v>
      </c>
    </row>
    <row r="42" spans="2:11">
      <c r="B42" s="10"/>
      <c r="C42" s="192"/>
      <c r="E42" s="1224" t="s">
        <v>7207</v>
      </c>
      <c r="F42" s="1224">
        <v>40.200000000000003</v>
      </c>
      <c r="G42" s="1226" t="s">
        <v>94</v>
      </c>
      <c r="H42" s="1224">
        <v>1.9900000000000001E-2</v>
      </c>
      <c r="I42" s="1224" t="s">
        <v>95</v>
      </c>
      <c r="K42" s="72" t="s">
        <v>6275</v>
      </c>
    </row>
    <row r="43" spans="2:11">
      <c r="B43" s="11"/>
      <c r="C43" s="571"/>
      <c r="D43" s="40"/>
      <c r="E43" s="1225" t="s">
        <v>7208</v>
      </c>
      <c r="F43" s="1225">
        <v>38</v>
      </c>
      <c r="G43" s="1227" t="s">
        <v>94</v>
      </c>
      <c r="H43" s="1225">
        <v>1.8800000000000001E-2</v>
      </c>
      <c r="I43" s="1225" t="s">
        <v>95</v>
      </c>
      <c r="K43" s="72" t="s">
        <v>6276</v>
      </c>
    </row>
    <row r="44" spans="2:11">
      <c r="B44" s="274" t="s">
        <v>4418</v>
      </c>
      <c r="C44" s="192"/>
      <c r="D44" s="255"/>
      <c r="E44" s="10" t="s">
        <v>4419</v>
      </c>
      <c r="F44" s="1223">
        <v>13.6</v>
      </c>
      <c r="G44" s="10" t="s">
        <v>4435</v>
      </c>
      <c r="H44" s="743"/>
      <c r="I44" s="743"/>
      <c r="K44" s="72" t="s">
        <v>6277</v>
      </c>
    </row>
    <row r="45" spans="2:11">
      <c r="B45" s="274"/>
      <c r="C45" s="192"/>
      <c r="D45" s="255"/>
      <c r="E45" s="274" t="s">
        <v>4420</v>
      </c>
      <c r="F45" s="274">
        <v>13.2</v>
      </c>
      <c r="G45" s="274" t="s">
        <v>4435</v>
      </c>
      <c r="H45" s="743"/>
      <c r="I45" s="743"/>
      <c r="K45" s="72" t="s">
        <v>6278</v>
      </c>
    </row>
    <row r="46" spans="2:11">
      <c r="B46" s="274"/>
      <c r="C46" s="192"/>
      <c r="D46" s="255"/>
      <c r="E46" s="274" t="s">
        <v>4421</v>
      </c>
      <c r="F46" s="274">
        <v>17.100000000000001</v>
      </c>
      <c r="G46" s="274" t="s">
        <v>4435</v>
      </c>
      <c r="H46" s="743"/>
      <c r="I46" s="743"/>
      <c r="K46" s="72" t="s">
        <v>6279</v>
      </c>
    </row>
    <row r="47" spans="2:11">
      <c r="B47" s="274"/>
      <c r="C47" s="192"/>
      <c r="D47" s="255"/>
      <c r="E47" s="274" t="s">
        <v>4422</v>
      </c>
      <c r="F47" s="274">
        <v>23.4</v>
      </c>
      <c r="G47" s="274" t="s">
        <v>4406</v>
      </c>
      <c r="H47" s="743"/>
      <c r="I47" s="743"/>
      <c r="K47" s="72" t="s">
        <v>6280</v>
      </c>
    </row>
    <row r="48" spans="2:11">
      <c r="B48" s="274"/>
      <c r="C48" s="192"/>
      <c r="D48" s="255"/>
      <c r="E48" s="268" t="s">
        <v>4423</v>
      </c>
      <c r="F48" s="274">
        <v>35.6</v>
      </c>
      <c r="G48" s="274" t="s">
        <v>4406</v>
      </c>
      <c r="H48" s="743"/>
      <c r="I48" s="743"/>
      <c r="K48" s="72" t="s">
        <v>6281</v>
      </c>
    </row>
    <row r="49" spans="2:11">
      <c r="B49" s="274"/>
      <c r="C49" s="192"/>
      <c r="D49" s="255"/>
      <c r="E49" s="274" t="s">
        <v>4424</v>
      </c>
      <c r="F49" s="274">
        <v>21.2</v>
      </c>
      <c r="G49" s="274" t="s">
        <v>4436</v>
      </c>
      <c r="H49" s="743"/>
      <c r="I49" s="743"/>
      <c r="K49" s="72" t="s">
        <v>6282</v>
      </c>
    </row>
    <row r="50" spans="2:11">
      <c r="B50" s="274"/>
      <c r="C50" s="192"/>
      <c r="D50" s="255"/>
      <c r="E50" s="274" t="s">
        <v>4425</v>
      </c>
      <c r="F50" s="274">
        <v>13.2</v>
      </c>
      <c r="G50" s="274" t="s">
        <v>4435</v>
      </c>
      <c r="H50" s="743"/>
      <c r="I50" s="743"/>
      <c r="K50" s="72" t="s">
        <v>6283</v>
      </c>
    </row>
    <row r="51" spans="2:11">
      <c r="B51" s="274"/>
      <c r="C51" s="192"/>
      <c r="D51" s="255"/>
      <c r="E51" s="274" t="s">
        <v>4426</v>
      </c>
      <c r="F51" s="274">
        <v>18</v>
      </c>
      <c r="G51" s="274" t="s">
        <v>4435</v>
      </c>
      <c r="H51">
        <v>1.6199999999999999E-2</v>
      </c>
      <c r="I51" s="274" t="s">
        <v>4407</v>
      </c>
      <c r="K51" s="72" t="s">
        <v>6284</v>
      </c>
    </row>
    <row r="52" spans="2:11">
      <c r="B52" s="274"/>
      <c r="C52" s="192"/>
      <c r="D52" s="255"/>
      <c r="E52" s="274" t="s">
        <v>4427</v>
      </c>
      <c r="F52" s="274">
        <v>26.9</v>
      </c>
      <c r="G52" s="274" t="s">
        <v>4435</v>
      </c>
      <c r="H52">
        <v>1.66E-2</v>
      </c>
      <c r="I52" s="274" t="s">
        <v>4407</v>
      </c>
      <c r="K52" s="72" t="s">
        <v>6285</v>
      </c>
    </row>
    <row r="53" spans="2:11">
      <c r="B53" s="274"/>
      <c r="C53" s="192"/>
      <c r="D53" s="255"/>
      <c r="E53" s="274" t="s">
        <v>4428</v>
      </c>
      <c r="F53" s="274">
        <v>33.200000000000003</v>
      </c>
      <c r="G53" s="274" t="s">
        <v>4435</v>
      </c>
      <c r="H53">
        <v>1.35E-2</v>
      </c>
      <c r="I53" s="274" t="s">
        <v>4407</v>
      </c>
    </row>
    <row r="54" spans="2:11">
      <c r="B54" s="274"/>
      <c r="C54" s="192"/>
      <c r="D54" s="255"/>
      <c r="E54" s="274" t="s">
        <v>4429</v>
      </c>
      <c r="F54" s="274">
        <v>29.3</v>
      </c>
      <c r="G54" s="274" t="s">
        <v>4435</v>
      </c>
      <c r="H54">
        <v>2.5700000000000001E-2</v>
      </c>
      <c r="I54" s="274" t="s">
        <v>4407</v>
      </c>
    </row>
    <row r="55" spans="2:11">
      <c r="B55" s="274"/>
      <c r="C55" s="192"/>
      <c r="D55" s="255"/>
      <c r="E55" s="274" t="s">
        <v>4430</v>
      </c>
      <c r="F55" s="274">
        <v>40.200000000000003</v>
      </c>
      <c r="G55" s="274" t="s">
        <v>4406</v>
      </c>
      <c r="H55">
        <v>1.7899999999999999E-2</v>
      </c>
      <c r="I55" s="274" t="s">
        <v>4407</v>
      </c>
    </row>
    <row r="56" spans="2:11">
      <c r="B56" s="274"/>
      <c r="C56" s="192"/>
      <c r="D56" s="255"/>
      <c r="E56" s="274" t="s">
        <v>4431</v>
      </c>
      <c r="F56" s="274">
        <v>21.2</v>
      </c>
      <c r="G56" s="274" t="s">
        <v>4436</v>
      </c>
      <c r="H56" s="743"/>
      <c r="I56" s="743"/>
    </row>
    <row r="57" spans="2:11">
      <c r="B57" s="274"/>
      <c r="C57" s="192"/>
      <c r="D57" s="255"/>
      <c r="E57" s="274" t="s">
        <v>4432</v>
      </c>
      <c r="F57" s="274">
        <v>17.100000000000001</v>
      </c>
      <c r="G57" s="274" t="s">
        <v>4435</v>
      </c>
      <c r="H57" s="743"/>
      <c r="I57" s="743"/>
    </row>
    <row r="58" spans="2:11">
      <c r="B58" s="274"/>
      <c r="C58" s="192"/>
      <c r="D58" s="255"/>
      <c r="E58" s="274" t="s">
        <v>4433</v>
      </c>
      <c r="F58" s="274">
        <v>142</v>
      </c>
      <c r="G58" s="274" t="s">
        <v>4435</v>
      </c>
      <c r="H58" s="743"/>
      <c r="I58" s="743"/>
    </row>
    <row r="59" spans="2:11">
      <c r="B59" s="274"/>
      <c r="C59" s="192"/>
      <c r="D59" s="7"/>
      <c r="E59" s="274" t="s">
        <v>4434</v>
      </c>
      <c r="F59" s="274">
        <v>22.5</v>
      </c>
      <c r="G59" s="274" t="s">
        <v>4435</v>
      </c>
      <c r="H59" s="744"/>
      <c r="I59" s="744"/>
    </row>
    <row r="60" spans="2:11">
      <c r="B60" s="9" t="s">
        <v>99</v>
      </c>
      <c r="C60" s="3" t="s">
        <v>4437</v>
      </c>
      <c r="D60" s="255"/>
      <c r="E60" s="9" t="s">
        <v>100</v>
      </c>
      <c r="F60" s="9">
        <v>1.17</v>
      </c>
      <c r="G60" s="9" t="s">
        <v>4441</v>
      </c>
      <c r="H60" s="9">
        <v>6.54E-2</v>
      </c>
      <c r="I60" s="9" t="s">
        <v>4442</v>
      </c>
    </row>
    <row r="61" spans="2:11">
      <c r="B61" s="274"/>
      <c r="C61" s="192"/>
      <c r="D61" s="255"/>
      <c r="E61" s="268" t="s">
        <v>4438</v>
      </c>
      <c r="F61" s="274">
        <v>1.17</v>
      </c>
      <c r="G61" s="274" t="s">
        <v>4441</v>
      </c>
      <c r="H61" s="274">
        <v>6.54E-2</v>
      </c>
      <c r="I61" s="274" t="s">
        <v>4442</v>
      </c>
    </row>
    <row r="62" spans="2:11">
      <c r="B62" s="10"/>
      <c r="C62" s="192"/>
      <c r="D62" s="255"/>
      <c r="E62" s="10" t="s">
        <v>103</v>
      </c>
      <c r="F62" s="274">
        <v>1.19</v>
      </c>
      <c r="G62" s="10" t="s">
        <v>101</v>
      </c>
      <c r="H62" s="274">
        <f>IF('STEP１（第１入力頁）'!$L$98="発電所である",IF('STEP１（第１入力頁）'!M137 = 0,$J$63,'STEP１（第１入力頁）'!M137),IF('STEP１（第１入力頁）'!$L$98="熱供給事業者である",IF('STEP１（第１入力頁）'!M158 = 0,$J$63,'STEP１（第１入力頁）'!M158),IF('STEP１（第１入力頁）'!$L$98="電気や熱を供給する事業者ではない",IF('STEP１（第１入力頁）'!M115 = 0,$J$63,'STEP１（第１入力頁）'!M115),$J$63)))</f>
        <v>5.3199999999999997E-2</v>
      </c>
      <c r="I62" s="10" t="s">
        <v>102</v>
      </c>
      <c r="J62" s="1153" t="s">
        <v>6223</v>
      </c>
    </row>
    <row r="63" spans="2:11">
      <c r="B63" s="274"/>
      <c r="C63" s="192"/>
      <c r="D63" s="255"/>
      <c r="E63" s="268" t="s">
        <v>4438</v>
      </c>
      <c r="F63" s="274">
        <v>1.19</v>
      </c>
      <c r="G63" s="10" t="s">
        <v>101</v>
      </c>
      <c r="H63" s="274">
        <f>H62</f>
        <v>5.3199999999999997E-2</v>
      </c>
      <c r="I63" s="274" t="s">
        <v>4442</v>
      </c>
      <c r="J63" s="1153">
        <v>5.3199999999999997E-2</v>
      </c>
    </row>
    <row r="64" spans="2:11">
      <c r="B64" s="10"/>
      <c r="C64" s="192"/>
      <c r="D64" s="255"/>
      <c r="E64" s="10" t="s">
        <v>104</v>
      </c>
      <c r="F64" s="274">
        <v>1.19</v>
      </c>
      <c r="G64" s="10" t="s">
        <v>101</v>
      </c>
      <c r="H64" s="274">
        <f>IF('STEP１（第１入力頁）'!$L$98="発電所である",IF('STEP１（第１入力頁）'!M139 = 0,$J$63,'STEP１（第１入力頁）'!M139),IF('STEP１（第１入力頁）'!$L$98="熱供給事業者である",IF('STEP１（第１入力頁）'!M160 = 0,$J$63,'STEP１（第１入力頁）'!M160),IF('STEP１（第１入力頁）'!$L$98="電気や熱を供給する事業者ではない",IF('STEP１（第１入力頁）'!M117 = 0,$J$63,'STEP１（第１入力頁）'!M117),$J$63)))</f>
        <v>5.3199999999999997E-2</v>
      </c>
      <c r="I64" s="10" t="s">
        <v>102</v>
      </c>
    </row>
    <row r="65" spans="2:10">
      <c r="B65" s="274"/>
      <c r="C65" s="192"/>
      <c r="D65" s="255"/>
      <c r="E65" s="268" t="s">
        <v>4438</v>
      </c>
      <c r="F65" s="274">
        <v>1.19</v>
      </c>
      <c r="G65" s="10" t="s">
        <v>101</v>
      </c>
      <c r="H65" s="274">
        <f>H64</f>
        <v>5.3199999999999997E-2</v>
      </c>
      <c r="I65" s="274" t="s">
        <v>4442</v>
      </c>
    </row>
    <row r="66" spans="2:10">
      <c r="B66" s="274"/>
      <c r="C66" s="192"/>
      <c r="D66" s="255"/>
      <c r="E66" s="268" t="s">
        <v>4439</v>
      </c>
      <c r="F66" s="274">
        <v>1.19</v>
      </c>
      <c r="G66" s="274" t="s">
        <v>4441</v>
      </c>
      <c r="H66" s="274">
        <f>IF('STEP１（第１入力頁）'!$L$98="発電所である",IF('STEP１（第１入力頁）'!M141 = 0,$J$63,'STEP１（第１入力頁）'!M141),IF('STEP１（第１入力頁）'!$L$98="熱供給事業者である",IF('STEP１（第１入力頁）'!M162 = 0,$J$63,'STEP１（第１入力頁）'!M162),IF('STEP１（第１入力頁）'!$L$98="電気や熱を供給する事業者ではない",IF('STEP１（第１入力頁）'!M119 = 0,$J$63,'STEP１（第１入力頁）'!M119),$J$63)))</f>
        <v>5.3199999999999997E-2</v>
      </c>
      <c r="I66" s="274" t="s">
        <v>4442</v>
      </c>
    </row>
    <row r="67" spans="2:10">
      <c r="B67" s="274"/>
      <c r="C67" s="192"/>
      <c r="D67" s="255"/>
      <c r="E67" s="268" t="s">
        <v>4438</v>
      </c>
      <c r="F67" s="274">
        <v>1.19</v>
      </c>
      <c r="G67" s="274" t="s">
        <v>4441</v>
      </c>
      <c r="H67" s="274">
        <f>H66</f>
        <v>5.3199999999999997E-2</v>
      </c>
      <c r="I67" s="274" t="s">
        <v>4442</v>
      </c>
    </row>
    <row r="68" spans="2:10">
      <c r="B68" s="274"/>
      <c r="C68" s="192" t="s">
        <v>4443</v>
      </c>
      <c r="D68" s="255"/>
      <c r="E68" s="268" t="s">
        <v>4400</v>
      </c>
      <c r="F68" s="746">
        <v>1.1399999999999999</v>
      </c>
      <c r="G68" s="274" t="s">
        <v>4441</v>
      </c>
      <c r="H68" s="274">
        <v>8.6999999999999994E-3</v>
      </c>
      <c r="I68" s="274" t="s">
        <v>4442</v>
      </c>
    </row>
    <row r="69" spans="2:10">
      <c r="B69" s="274"/>
      <c r="C69" s="192"/>
      <c r="D69" s="255"/>
      <c r="E69" s="268" t="s">
        <v>4444</v>
      </c>
      <c r="F69" s="746">
        <v>1.67</v>
      </c>
      <c r="G69" s="274" t="s">
        <v>4441</v>
      </c>
      <c r="H69" s="274">
        <f>IF('STEP１（第１入力頁）'!K91="",0,'STEP１（第１入力頁）'!K91)</f>
        <v>40</v>
      </c>
      <c r="I69" s="274" t="s">
        <v>4442</v>
      </c>
    </row>
    <row r="70" spans="2:10">
      <c r="B70" s="274"/>
      <c r="C70" s="192"/>
      <c r="D70" s="255"/>
      <c r="E70" s="268" t="s">
        <v>4445</v>
      </c>
      <c r="F70" s="746">
        <v>0.78</v>
      </c>
      <c r="G70" s="274" t="s">
        <v>4441</v>
      </c>
      <c r="H70" s="274">
        <f>IF('STEP１（第１入力頁）'!K92="",0,'STEP１（第１入力頁）'!K92)</f>
        <v>50</v>
      </c>
      <c r="I70" s="274" t="s">
        <v>4442</v>
      </c>
    </row>
    <row r="71" spans="2:10">
      <c r="B71" s="11"/>
      <c r="C71" s="6"/>
      <c r="D71" s="7"/>
      <c r="E71" s="11" t="s">
        <v>4446</v>
      </c>
      <c r="F71" s="747">
        <v>0.98</v>
      </c>
      <c r="G71" s="11" t="s">
        <v>4441</v>
      </c>
      <c r="H71" s="11">
        <f>IF('STEP１（第１入力頁）'!K93="",0,'STEP１（第１入力頁）'!K93)</f>
        <v>60</v>
      </c>
      <c r="I71" s="11" t="s">
        <v>4442</v>
      </c>
    </row>
    <row r="72" spans="2:10">
      <c r="B72" s="10" t="s">
        <v>105</v>
      </c>
      <c r="C72" s="10" t="s">
        <v>4447</v>
      </c>
      <c r="D72" s="274"/>
      <c r="E72" s="10" t="s">
        <v>4253</v>
      </c>
      <c r="F72" s="10">
        <v>8.64</v>
      </c>
      <c r="G72" s="10" t="s">
        <v>106</v>
      </c>
      <c r="H72" s="13">
        <f>IF(AND('STEP１（第１入力頁）'!G57&lt;&gt;"",'STEP１（第１入力頁）'!K57&lt;&gt;""),'STEP１（第１入力頁）'!N57,J73)</f>
        <v>4.0700000000000003E-4</v>
      </c>
      <c r="I72" s="10" t="s">
        <v>107</v>
      </c>
      <c r="J72" s="1153" t="s">
        <v>6223</v>
      </c>
    </row>
    <row r="73" spans="2:10">
      <c r="B73" s="10"/>
      <c r="C73" s="192"/>
      <c r="D73" s="255"/>
      <c r="E73" s="10" t="s">
        <v>4440</v>
      </c>
      <c r="F73" s="10">
        <v>8.64</v>
      </c>
      <c r="G73" s="10" t="s">
        <v>106</v>
      </c>
      <c r="H73" s="13">
        <f>H72</f>
        <v>4.0700000000000003E-4</v>
      </c>
      <c r="I73" s="10" t="s">
        <v>107</v>
      </c>
      <c r="J73" s="1153">
        <v>4.4099999999999999E-4</v>
      </c>
    </row>
    <row r="74" spans="2:10" ht="27">
      <c r="B74" s="10"/>
      <c r="C74" s="192" t="s">
        <v>4448</v>
      </c>
      <c r="D74" s="255"/>
      <c r="E74" s="15" t="s">
        <v>4449</v>
      </c>
      <c r="F74" s="10">
        <v>3.6</v>
      </c>
      <c r="G74" s="10" t="s">
        <v>106</v>
      </c>
      <c r="H74" s="745"/>
      <c r="I74" s="743"/>
    </row>
    <row r="75" spans="2:10" ht="27">
      <c r="B75" s="274"/>
      <c r="C75" s="192"/>
      <c r="D75" s="255"/>
      <c r="E75" s="268" t="s">
        <v>4450</v>
      </c>
      <c r="F75" s="10">
        <v>3.6</v>
      </c>
      <c r="G75" s="10" t="s">
        <v>106</v>
      </c>
      <c r="H75" s="745"/>
      <c r="I75" s="743"/>
    </row>
    <row r="76" spans="2:10" ht="27">
      <c r="B76" s="274"/>
      <c r="C76" s="192"/>
      <c r="D76" s="255"/>
      <c r="E76" s="268" t="s">
        <v>4453</v>
      </c>
      <c r="F76" s="10">
        <v>3.6</v>
      </c>
      <c r="G76" s="10" t="s">
        <v>106</v>
      </c>
      <c r="H76" s="745"/>
      <c r="I76" s="743"/>
    </row>
    <row r="77" spans="2:10">
      <c r="B77" s="274"/>
      <c r="C77" s="192"/>
      <c r="D77" s="255"/>
      <c r="E77" s="268" t="s">
        <v>4452</v>
      </c>
      <c r="F77" s="10">
        <v>8.64</v>
      </c>
      <c r="G77" s="10" t="s">
        <v>106</v>
      </c>
      <c r="H77" s="745"/>
      <c r="I77" s="743"/>
    </row>
    <row r="78" spans="2:10">
      <c r="B78" s="274"/>
      <c r="C78" s="192"/>
      <c r="D78" s="255"/>
      <c r="E78" s="274" t="s">
        <v>4438</v>
      </c>
      <c r="F78" s="10">
        <v>8.64</v>
      </c>
      <c r="G78" s="10" t="s">
        <v>106</v>
      </c>
      <c r="H78" s="745"/>
      <c r="I78" s="743"/>
    </row>
    <row r="79" spans="2:10">
      <c r="B79" s="274"/>
      <c r="C79" s="192"/>
      <c r="D79" s="255"/>
      <c r="E79" s="274" t="s">
        <v>4451</v>
      </c>
      <c r="F79" s="10">
        <v>8.64</v>
      </c>
      <c r="G79" s="10" t="s">
        <v>106</v>
      </c>
      <c r="H79" s="745"/>
      <c r="I79" s="743"/>
    </row>
    <row r="80" spans="2:10">
      <c r="B80" s="274"/>
      <c r="C80" s="192"/>
      <c r="D80" s="255"/>
      <c r="E80" s="274" t="s">
        <v>4454</v>
      </c>
      <c r="F80" s="743"/>
      <c r="G80" s="743"/>
      <c r="H80" s="745"/>
      <c r="I80" s="743"/>
    </row>
    <row r="81" spans="2:9">
      <c r="B81" s="274"/>
      <c r="C81" s="192"/>
      <c r="D81" s="255"/>
      <c r="E81" s="274" t="s">
        <v>4438</v>
      </c>
      <c r="F81" s="743"/>
      <c r="G81" s="743"/>
      <c r="H81" s="745"/>
      <c r="I81" s="743"/>
    </row>
    <row r="82" spans="2:9">
      <c r="B82" s="274"/>
      <c r="C82" s="192"/>
      <c r="D82" s="255"/>
      <c r="E82" s="274" t="s">
        <v>4451</v>
      </c>
      <c r="F82" s="743"/>
      <c r="G82" s="743"/>
      <c r="H82" s="745"/>
      <c r="I82" s="743"/>
    </row>
    <row r="83" spans="2:9">
      <c r="B83" s="580"/>
      <c r="C83" s="571" t="s">
        <v>4455</v>
      </c>
      <c r="D83" s="751"/>
      <c r="E83" s="580" t="s">
        <v>4455</v>
      </c>
      <c r="F83" s="580">
        <f>IF(AND('STEP１（第１入力頁）'!F106=1,'STEP１（第１入力頁）'!I121&gt;0),'STEP１（第１入力頁）'!I121,IF(AND('STEP１（第１入力頁）'!F106=3,'STEP１（第１入力頁）'!I164&gt;0),'STEP１（第１入力頁）'!I164,0))</f>
        <v>0</v>
      </c>
      <c r="G83" s="580" t="s">
        <v>106</v>
      </c>
      <c r="H83" s="548">
        <f>IF(AND('STEP１（第１入力頁）'!$F$106=1,'STEP１（第１入力頁）'!M121&gt;0),'STEP１（第１入力頁）'!M121,IF(AND('STEP１（第１入力頁）'!$F$106=3,'STEP１（第１入力頁）'!M164&gt;0),'STEP１（第１入力頁）'!M164,'STEP１（第１入力頁）'!$S$53))</f>
        <v>4.4099999999999999E-4</v>
      </c>
      <c r="I83" s="580" t="s">
        <v>4442</v>
      </c>
    </row>
  </sheetData>
  <phoneticPr fontId="170"/>
  <pageMargins left="0.11811023622047245" right="0.11811023622047245" top="0.74803149606299213" bottom="0.74803149606299213" header="0.31496062992125984" footer="0.31496062992125984"/>
  <pageSetup paperSize="9" orientation="portrait" horizontalDpi="360" verticalDpi="360"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022DC-F04D-4497-878F-8135AD28711D}">
  <sheetPr codeName="Sheet16"/>
  <dimension ref="B1:AF295"/>
  <sheetViews>
    <sheetView view="pageBreakPreview" zoomScaleNormal="100" zoomScaleSheetLayoutView="100" workbookViewId="0"/>
  </sheetViews>
  <sheetFormatPr defaultColWidth="9" defaultRowHeight="14.25"/>
  <cols>
    <col min="1" max="3" width="3.875" customWidth="1"/>
    <col min="4" max="17" width="2.375" customWidth="1"/>
    <col min="18" max="18" width="6.875" customWidth="1"/>
    <col min="19" max="19" width="12.125" style="1081" customWidth="1"/>
    <col min="20" max="20" width="12.125" style="1082" customWidth="1"/>
    <col min="21" max="21" width="12.125" style="1081" customWidth="1"/>
    <col min="22" max="22" width="12.125" style="1082" customWidth="1"/>
    <col min="23" max="23" width="10" style="12" customWidth="1"/>
    <col min="24" max="24" width="10" style="1083" customWidth="1"/>
    <col min="25" max="25" width="14" customWidth="1"/>
    <col min="26" max="26" width="11.375" customWidth="1"/>
  </cols>
  <sheetData>
    <row r="1" spans="2:26" ht="15" customHeight="1" thickBot="1">
      <c r="T1" s="1082" t="s">
        <v>123</v>
      </c>
    </row>
    <row r="2" spans="2:26" ht="14.25" customHeight="1">
      <c r="B2" s="21"/>
      <c r="C2" s="2771" t="s">
        <v>124</v>
      </c>
      <c r="D2" s="2772"/>
      <c r="E2" s="2772"/>
      <c r="F2" s="2772"/>
      <c r="G2" s="2772"/>
      <c r="H2" s="2772"/>
      <c r="I2" s="2772"/>
      <c r="J2" s="2772"/>
      <c r="K2" s="2772"/>
      <c r="L2" s="2772"/>
      <c r="M2" s="2772"/>
      <c r="N2" s="2772"/>
      <c r="O2" s="2772"/>
      <c r="P2" s="2772"/>
      <c r="Q2" s="2773"/>
      <c r="R2" s="1084"/>
      <c r="S2" s="2714" t="s">
        <v>125</v>
      </c>
      <c r="T2" s="2715"/>
      <c r="U2" s="2716" t="s">
        <v>126</v>
      </c>
      <c r="V2" s="2717"/>
      <c r="W2" s="1085" t="s">
        <v>127</v>
      </c>
      <c r="X2" s="1086"/>
      <c r="Y2" s="1087" t="s">
        <v>128</v>
      </c>
      <c r="Z2" s="1088"/>
    </row>
    <row r="3" spans="2:26" ht="19.5" customHeight="1" thickBot="1">
      <c r="B3" s="21"/>
      <c r="C3" s="2774"/>
      <c r="D3" s="2775"/>
      <c r="E3" s="2775"/>
      <c r="F3" s="2775"/>
      <c r="G3" s="2775"/>
      <c r="H3" s="2775"/>
      <c r="I3" s="2775"/>
      <c r="J3" s="2775"/>
      <c r="K3" s="2775"/>
      <c r="L3" s="2775"/>
      <c r="M3" s="2775"/>
      <c r="N3" s="2775"/>
      <c r="O3" s="2775"/>
      <c r="P3" s="2775"/>
      <c r="Q3" s="2776"/>
      <c r="R3" s="13" t="s">
        <v>121</v>
      </c>
      <c r="S3" s="1089" t="s">
        <v>129</v>
      </c>
      <c r="T3" s="1090" t="s">
        <v>156</v>
      </c>
      <c r="U3" s="1091" t="s">
        <v>129</v>
      </c>
      <c r="V3" s="1092" t="s">
        <v>156</v>
      </c>
      <c r="W3" s="1093" t="s">
        <v>130</v>
      </c>
      <c r="X3" s="1094"/>
      <c r="Y3" s="1095" t="s">
        <v>201</v>
      </c>
      <c r="Z3" s="1096"/>
    </row>
    <row r="4" spans="2:26" ht="17.25" customHeight="1">
      <c r="B4" s="1097"/>
      <c r="C4" s="1807" t="s">
        <v>4191</v>
      </c>
      <c r="D4" s="1808"/>
      <c r="E4" s="2721" t="s">
        <v>4</v>
      </c>
      <c r="F4" s="2722"/>
      <c r="G4" s="2722"/>
      <c r="H4" s="2722"/>
      <c r="I4" s="2722"/>
      <c r="J4" s="2722"/>
      <c r="K4" s="2722"/>
      <c r="L4" s="2722"/>
      <c r="M4" s="2722"/>
      <c r="N4" s="2722"/>
      <c r="O4" s="2722"/>
      <c r="P4" s="2722"/>
      <c r="Q4" s="2723"/>
      <c r="R4" s="1098" t="s">
        <v>4228</v>
      </c>
      <c r="S4" s="1099">
        <f>IF('STEP２（第１、2表）'!U93=0,"",'STEP２（第１、2表）'!U93)</f>
        <v>81.599999999999994</v>
      </c>
      <c r="T4" s="1100">
        <f>IF(S4="","",S4*W4*Y4*44/12)</f>
        <v>217.72783999999999</v>
      </c>
      <c r="U4" s="1101">
        <f>IF('STEP２（第１、2表）'!BE93=0,"",'STEP２（第１、2表）'!BE93)</f>
        <v>13.24</v>
      </c>
      <c r="V4" s="1102">
        <f>IF(U4="","",U4*W4*Y4*44/12)</f>
        <v>35.327409333333335</v>
      </c>
      <c r="W4" s="1103">
        <f>係数!F12</f>
        <v>38.299999999999997</v>
      </c>
      <c r="X4" s="1103" t="s">
        <v>94</v>
      </c>
      <c r="Y4" s="1104">
        <f>係数!H12</f>
        <v>1.9E-2</v>
      </c>
      <c r="Z4" s="1105" t="s">
        <v>4489</v>
      </c>
    </row>
    <row r="5" spans="2:26" ht="17.25" customHeight="1">
      <c r="B5" s="1097"/>
      <c r="C5" s="1786"/>
      <c r="D5" s="1592"/>
      <c r="E5" s="2724" t="s">
        <v>96</v>
      </c>
      <c r="F5" s="2725"/>
      <c r="G5" s="2725"/>
      <c r="H5" s="2725"/>
      <c r="I5" s="2725"/>
      <c r="J5" s="2725"/>
      <c r="K5" s="2725"/>
      <c r="L5" s="2725"/>
      <c r="M5" s="2725"/>
      <c r="N5" s="2725"/>
      <c r="O5" s="2725"/>
      <c r="P5" s="2725"/>
      <c r="Q5" s="2726"/>
      <c r="R5" s="1106" t="s">
        <v>4228</v>
      </c>
      <c r="S5" s="1107">
        <f>IF('STEP２（第１、2表）'!U95=0,"",'STEP２（第１、2表）'!U95)</f>
        <v>93.6</v>
      </c>
      <c r="T5" s="1108">
        <f>IF(S5="","",S5*W5*Y5*44/12)</f>
        <v>218.56348799999998</v>
      </c>
      <c r="U5" s="1101">
        <f>IF('STEP２（第１、2表）'!BE95=0,"",'STEP２（第１、2表）'!BE95)</f>
        <v>14.24</v>
      </c>
      <c r="V5" s="1109">
        <f>IF(U5="","",U5*W5*Y5*44/12)</f>
        <v>33.251539199999996</v>
      </c>
      <c r="W5" s="1110">
        <f>係数!F13</f>
        <v>34.799999999999997</v>
      </c>
      <c r="X5" s="1110" t="s">
        <v>94</v>
      </c>
      <c r="Y5" s="1111">
        <f>係数!H13</f>
        <v>1.83E-2</v>
      </c>
      <c r="Z5" s="1112" t="s">
        <v>4489</v>
      </c>
    </row>
    <row r="6" spans="2:26" ht="17.25" customHeight="1">
      <c r="B6" s="1097"/>
      <c r="C6" s="1786"/>
      <c r="D6" s="1592"/>
      <c r="E6" s="2724" t="s">
        <v>5</v>
      </c>
      <c r="F6" s="2725"/>
      <c r="G6" s="2725"/>
      <c r="H6" s="2725"/>
      <c r="I6" s="2725"/>
      <c r="J6" s="2725"/>
      <c r="K6" s="2725"/>
      <c r="L6" s="2725"/>
      <c r="M6" s="2725"/>
      <c r="N6" s="2725"/>
      <c r="O6" s="2725"/>
      <c r="P6" s="2725"/>
      <c r="Q6" s="2726"/>
      <c r="R6" s="1106" t="s">
        <v>4228</v>
      </c>
      <c r="S6" s="1107">
        <f>IF('STEP２（第１、2表）'!U97=0,"",'STEP２（第１、2表）'!U97)</f>
        <v>105.59999999999998</v>
      </c>
      <c r="T6" s="1108">
        <f t="shared" ref="T6:T30" si="0">IF(S6="","",S6*W6*Y6*44/12)</f>
        <v>241.83737599999995</v>
      </c>
      <c r="U6" s="1101">
        <f>IF('STEP２（第１、2表）'!BE97=0,"",'STEP２（第１、2表）'!BE97)</f>
        <v>15.24</v>
      </c>
      <c r="V6" s="1109">
        <f t="shared" ref="V6:V31" si="1">IF(U6="","",U6*W6*Y6*44/12)</f>
        <v>34.901530400000006</v>
      </c>
      <c r="W6" s="1110">
        <f>係数!F14</f>
        <v>33.4</v>
      </c>
      <c r="X6" s="1110" t="s">
        <v>94</v>
      </c>
      <c r="Y6" s="1111">
        <f>係数!H14</f>
        <v>1.8700000000000001E-2</v>
      </c>
      <c r="Z6" s="1112" t="s">
        <v>4489</v>
      </c>
    </row>
    <row r="7" spans="2:26" ht="17.25" customHeight="1">
      <c r="B7" s="1097"/>
      <c r="C7" s="1786"/>
      <c r="D7" s="1592"/>
      <c r="E7" s="2724" t="s">
        <v>4193</v>
      </c>
      <c r="F7" s="2725"/>
      <c r="G7" s="2725"/>
      <c r="H7" s="2725"/>
      <c r="I7" s="2725"/>
      <c r="J7" s="2725"/>
      <c r="K7" s="2725"/>
      <c r="L7" s="2725"/>
      <c r="M7" s="2725"/>
      <c r="N7" s="2725"/>
      <c r="O7" s="2725"/>
      <c r="P7" s="2725"/>
      <c r="Q7" s="2726"/>
      <c r="R7" s="1106" t="s">
        <v>4228</v>
      </c>
      <c r="S7" s="1107">
        <f>IF('STEP２（第１、2表）'!U99=0,"",'STEP２（第１、2表）'!U99)</f>
        <v>117.59999999999998</v>
      </c>
      <c r="T7" s="1108">
        <f t="shared" si="0"/>
        <v>267.0766559999999</v>
      </c>
      <c r="U7" s="1101">
        <f>IF('STEP２（第１、2表）'!BE99=0,"",'STEP２（第１、2表）'!BE99)</f>
        <v>16.239999999999998</v>
      </c>
      <c r="V7" s="1109">
        <f t="shared" si="1"/>
        <v>36.882014399999989</v>
      </c>
      <c r="W7" s="1110">
        <f>係数!F15</f>
        <v>33.299999999999997</v>
      </c>
      <c r="X7" s="1110" t="s">
        <v>94</v>
      </c>
      <c r="Y7" s="1111">
        <f>係数!H15</f>
        <v>1.8599999999999998E-2</v>
      </c>
      <c r="Z7" s="1112" t="s">
        <v>4489</v>
      </c>
    </row>
    <row r="8" spans="2:26" ht="17.25" customHeight="1">
      <c r="B8" s="1097"/>
      <c r="C8" s="1786"/>
      <c r="D8" s="1592"/>
      <c r="E8" s="2724" t="s">
        <v>4194</v>
      </c>
      <c r="F8" s="2725"/>
      <c r="G8" s="2725"/>
      <c r="H8" s="2725"/>
      <c r="I8" s="2725"/>
      <c r="J8" s="2725"/>
      <c r="K8" s="2725"/>
      <c r="L8" s="2725"/>
      <c r="M8" s="2725"/>
      <c r="N8" s="2725"/>
      <c r="O8" s="2725"/>
      <c r="P8" s="2725"/>
      <c r="Q8" s="2726"/>
      <c r="R8" s="1106" t="s">
        <v>4228</v>
      </c>
      <c r="S8" s="1107">
        <f>IF('STEP２（第１、2表）'!U101=0,"",'STEP２（第１、2表）'!U101)</f>
        <v>129.6</v>
      </c>
      <c r="T8" s="1108">
        <f t="shared" si="0"/>
        <v>320.84553599999992</v>
      </c>
      <c r="U8" s="1101">
        <f>IF('STEP２（第１、2表）'!BE101=0,"",'STEP２（第１、2表）'!BE101)</f>
        <v>17.239999999999998</v>
      </c>
      <c r="V8" s="1109">
        <f t="shared" si="1"/>
        <v>42.680378399999988</v>
      </c>
      <c r="W8" s="1110">
        <f>係数!F16</f>
        <v>36.299999999999997</v>
      </c>
      <c r="X8" s="1110" t="s">
        <v>4406</v>
      </c>
      <c r="Y8" s="1111">
        <f>係数!H16</f>
        <v>1.8599999999999998E-2</v>
      </c>
      <c r="Z8" s="1112" t="s">
        <v>4489</v>
      </c>
    </row>
    <row r="9" spans="2:26" ht="17.25" customHeight="1">
      <c r="B9" s="1097"/>
      <c r="C9" s="1786"/>
      <c r="D9" s="1592"/>
      <c r="E9" s="2724" t="s">
        <v>4195</v>
      </c>
      <c r="F9" s="2725"/>
      <c r="G9" s="2725"/>
      <c r="H9" s="2725"/>
      <c r="I9" s="2725"/>
      <c r="J9" s="2725"/>
      <c r="K9" s="2725"/>
      <c r="L9" s="2725"/>
      <c r="M9" s="2725"/>
      <c r="N9" s="2725"/>
      <c r="O9" s="2725"/>
      <c r="P9" s="2725"/>
      <c r="Q9" s="2726"/>
      <c r="R9" s="1106" t="s">
        <v>4228</v>
      </c>
      <c r="S9" s="1107">
        <f>IF('STEP２（第１、2表）'!U103=0,"",'STEP２（第１、2表）'!U103)</f>
        <v>141.6</v>
      </c>
      <c r="T9" s="1108">
        <f t="shared" si="0"/>
        <v>354.37995999999998</v>
      </c>
      <c r="U9" s="1101">
        <f>IF('STEP２（第１、2表）'!BE103=0,"",'STEP２（第１、2表）'!BE103)</f>
        <v>18.239999999999998</v>
      </c>
      <c r="V9" s="1109">
        <f t="shared" si="1"/>
        <v>45.648944</v>
      </c>
      <c r="W9" s="1110">
        <f>係数!F17</f>
        <v>36.5</v>
      </c>
      <c r="X9" s="1110" t="s">
        <v>94</v>
      </c>
      <c r="Y9" s="1111">
        <f>係数!H17</f>
        <v>1.8700000000000001E-2</v>
      </c>
      <c r="Z9" s="1112" t="s">
        <v>4489</v>
      </c>
    </row>
    <row r="10" spans="2:26" ht="17.25" customHeight="1">
      <c r="B10" s="1097"/>
      <c r="C10" s="1786"/>
      <c r="D10" s="1592"/>
      <c r="E10" s="2724" t="s">
        <v>4196</v>
      </c>
      <c r="F10" s="2725"/>
      <c r="G10" s="2725"/>
      <c r="H10" s="2725"/>
      <c r="I10" s="2725"/>
      <c r="J10" s="2725"/>
      <c r="K10" s="2725"/>
      <c r="L10" s="2725"/>
      <c r="M10" s="2725"/>
      <c r="N10" s="2725"/>
      <c r="O10" s="2725"/>
      <c r="P10" s="2725"/>
      <c r="Q10" s="2726"/>
      <c r="R10" s="1106" t="s">
        <v>4228</v>
      </c>
      <c r="S10" s="1107">
        <f>IF('STEP２（第１、2表）'!U105=0,"",'STEP２（第１、2表）'!U105)</f>
        <v>153.6</v>
      </c>
      <c r="T10" s="1108">
        <f t="shared" si="0"/>
        <v>402.35007999999999</v>
      </c>
      <c r="U10" s="1101">
        <f>IF('STEP２（第１、2表）'!BE105=0,"",'STEP２（第１、2表）'!BE105)</f>
        <v>19.239999999999998</v>
      </c>
      <c r="V10" s="1109">
        <f t="shared" si="1"/>
        <v>50.39853866666666</v>
      </c>
      <c r="W10" s="1110">
        <f>係数!F18</f>
        <v>38</v>
      </c>
      <c r="X10" s="1110" t="s">
        <v>94</v>
      </c>
      <c r="Y10" s="1111">
        <f>係数!H18</f>
        <v>1.8800000000000001E-2</v>
      </c>
      <c r="Z10" s="1112" t="s">
        <v>4489</v>
      </c>
    </row>
    <row r="11" spans="2:26" ht="17.25" customHeight="1">
      <c r="B11" s="1097"/>
      <c r="C11" s="1786"/>
      <c r="D11" s="1592"/>
      <c r="E11" s="2724" t="s">
        <v>4197</v>
      </c>
      <c r="F11" s="2725"/>
      <c r="G11" s="2725"/>
      <c r="H11" s="2725"/>
      <c r="I11" s="2725"/>
      <c r="J11" s="2725"/>
      <c r="K11" s="2725"/>
      <c r="L11" s="2725"/>
      <c r="M11" s="2725"/>
      <c r="N11" s="2725"/>
      <c r="O11" s="2725"/>
      <c r="P11" s="2725"/>
      <c r="Q11" s="2726"/>
      <c r="R11" s="1106" t="s">
        <v>4228</v>
      </c>
      <c r="S11" s="1107">
        <f>IF('STEP２（第１、2表）'!U107=0,"",'STEP２（第１、2表）'!U107)</f>
        <v>165.6</v>
      </c>
      <c r="T11" s="1108">
        <f t="shared" si="0"/>
        <v>455.86754400000001</v>
      </c>
      <c r="U11" s="1101">
        <f>IF('STEP２（第１、2表）'!BE107=0,"",'STEP２（第１、2表）'!BE107)</f>
        <v>20.239999999999998</v>
      </c>
      <c r="V11" s="1109">
        <f t="shared" si="1"/>
        <v>55.717144266666658</v>
      </c>
      <c r="W11" s="1110">
        <f>係数!F19</f>
        <v>38.9</v>
      </c>
      <c r="X11" s="1110" t="s">
        <v>4406</v>
      </c>
      <c r="Y11" s="1111">
        <f>係数!H19</f>
        <v>1.9300000000000001E-2</v>
      </c>
      <c r="Z11" s="1112" t="s">
        <v>4489</v>
      </c>
    </row>
    <row r="12" spans="2:26" ht="17.25" customHeight="1">
      <c r="B12" s="1113"/>
      <c r="C12" s="1786"/>
      <c r="D12" s="1592"/>
      <c r="E12" s="2724" t="s">
        <v>4198</v>
      </c>
      <c r="F12" s="2725"/>
      <c r="G12" s="2725"/>
      <c r="H12" s="2725"/>
      <c r="I12" s="2725"/>
      <c r="J12" s="2725"/>
      <c r="K12" s="2725"/>
      <c r="L12" s="2725"/>
      <c r="M12" s="2725"/>
      <c r="N12" s="2725"/>
      <c r="O12" s="2725"/>
      <c r="P12" s="2725"/>
      <c r="Q12" s="2726"/>
      <c r="R12" s="1106" t="s">
        <v>4228</v>
      </c>
      <c r="S12" s="1107">
        <f>IF('STEP２（第１、2表）'!U109=0,"",'STEP２（第１、2表）'!U109)</f>
        <v>177.60000000000002</v>
      </c>
      <c r="T12" s="1108">
        <f t="shared" si="0"/>
        <v>549.84723199999996</v>
      </c>
      <c r="U12" s="1101">
        <f>IF('STEP２（第１、2表）'!BE109=0,"",'STEP２（第１、2表）'!BE109)</f>
        <v>21.24</v>
      </c>
      <c r="V12" s="1109">
        <f t="shared" si="1"/>
        <v>65.758756799999986</v>
      </c>
      <c r="W12" s="1110">
        <f>係数!F20</f>
        <v>41.8</v>
      </c>
      <c r="X12" s="1110" t="s">
        <v>94</v>
      </c>
      <c r="Y12" s="1111">
        <f>係数!H20</f>
        <v>2.0199999999999999E-2</v>
      </c>
      <c r="Z12" s="1112" t="s">
        <v>4489</v>
      </c>
    </row>
    <row r="13" spans="2:26" ht="17.25" customHeight="1">
      <c r="B13" s="1113"/>
      <c r="C13" s="1786"/>
      <c r="D13" s="1592"/>
      <c r="E13" s="2724" t="s">
        <v>4199</v>
      </c>
      <c r="F13" s="2725"/>
      <c r="G13" s="2725"/>
      <c r="H13" s="2725"/>
      <c r="I13" s="2725"/>
      <c r="J13" s="2725"/>
      <c r="K13" s="2725"/>
      <c r="L13" s="2725"/>
      <c r="M13" s="2725"/>
      <c r="N13" s="2725"/>
      <c r="O13" s="2725"/>
      <c r="P13" s="2725"/>
      <c r="Q13" s="2726"/>
      <c r="R13" s="1106" t="s">
        <v>4225</v>
      </c>
      <c r="S13" s="1107">
        <f>IF('STEP２（第１、2表）'!U111=0,"",'STEP２（第１、2表）'!U111)</f>
        <v>189.60000000000002</v>
      </c>
      <c r="T13" s="1108">
        <f t="shared" si="0"/>
        <v>567.28320000000019</v>
      </c>
      <c r="U13" s="1101">
        <f>IF('STEP２（第１、2表）'!BE111=0,"",'STEP２（第１、2表）'!BE111)</f>
        <v>22.24</v>
      </c>
      <c r="V13" s="1109">
        <f t="shared" si="1"/>
        <v>66.542079999999999</v>
      </c>
      <c r="W13" s="1110">
        <f>係数!F21</f>
        <v>40</v>
      </c>
      <c r="X13" s="1110" t="s">
        <v>97</v>
      </c>
      <c r="Y13" s="1111">
        <f>係数!H21</f>
        <v>2.0400000000000001E-2</v>
      </c>
      <c r="Z13" s="1112" t="s">
        <v>4489</v>
      </c>
    </row>
    <row r="14" spans="2:26" ht="24.75" customHeight="1">
      <c r="B14" s="1097"/>
      <c r="C14" s="1786"/>
      <c r="D14" s="1592"/>
      <c r="E14" s="2724" t="s">
        <v>4201</v>
      </c>
      <c r="F14" s="2725"/>
      <c r="G14" s="2725"/>
      <c r="H14" s="2725"/>
      <c r="I14" s="2725"/>
      <c r="J14" s="2725"/>
      <c r="K14" s="2725"/>
      <c r="L14" s="2725"/>
      <c r="M14" s="2725"/>
      <c r="N14" s="2725"/>
      <c r="O14" s="2725"/>
      <c r="P14" s="2725"/>
      <c r="Q14" s="2726"/>
      <c r="R14" s="1106" t="s">
        <v>4225</v>
      </c>
      <c r="S14" s="1107">
        <f>IF('STEP２（第１、2表）'!U113=0,"",'STEP２（第１、2表）'!U113)</f>
        <v>201.60000000000002</v>
      </c>
      <c r="T14" s="1108">
        <f t="shared" si="0"/>
        <v>617.56464000000017</v>
      </c>
      <c r="U14" s="1101">
        <f>IF('STEP２（第１、2表）'!BE113=0,"",'STEP２（第１、2表）'!BE113)</f>
        <v>23.24</v>
      </c>
      <c r="V14" s="1109">
        <f t="shared" si="1"/>
        <v>71.191479333333334</v>
      </c>
      <c r="W14" s="1110">
        <f>係数!F22</f>
        <v>34.1</v>
      </c>
      <c r="X14" s="1110" t="s">
        <v>97</v>
      </c>
      <c r="Y14" s="1111">
        <f>係数!H22</f>
        <v>2.4500000000000001E-2</v>
      </c>
      <c r="Z14" s="1112" t="s">
        <v>4489</v>
      </c>
    </row>
    <row r="15" spans="2:26" ht="30" customHeight="1">
      <c r="B15" s="1097"/>
      <c r="C15" s="1786"/>
      <c r="D15" s="1592"/>
      <c r="E15" s="2747" t="s">
        <v>4202</v>
      </c>
      <c r="F15" s="2748"/>
      <c r="G15" s="2748"/>
      <c r="H15" s="2748"/>
      <c r="I15" s="2749"/>
      <c r="J15" s="2718" t="s">
        <v>6298</v>
      </c>
      <c r="K15" s="2719"/>
      <c r="L15" s="2719"/>
      <c r="M15" s="2719"/>
      <c r="N15" s="2719"/>
      <c r="O15" s="2719"/>
      <c r="P15" s="2719"/>
      <c r="Q15" s="2720"/>
      <c r="R15" s="1106" t="s">
        <v>4225</v>
      </c>
      <c r="S15" s="1107">
        <f>IF('STEP２（第１、2表）'!U115=0,"",'STEP２（第１、2表）'!U115)</f>
        <v>213.60000000000002</v>
      </c>
      <c r="T15" s="1108">
        <f t="shared" si="0"/>
        <v>639.58461599999998</v>
      </c>
      <c r="U15" s="1101">
        <f>IF('STEP２（第１、2表）'!BE115=0,"",'STEP２（第１、2表）'!BE115)</f>
        <v>24.24</v>
      </c>
      <c r="V15" s="1109">
        <f t="shared" si="1"/>
        <v>72.582074399999996</v>
      </c>
      <c r="W15" s="1110">
        <f>係数!F23</f>
        <v>50.1</v>
      </c>
      <c r="X15" s="1110" t="s">
        <v>97</v>
      </c>
      <c r="Y15" s="1111">
        <f>係数!H23</f>
        <v>1.6299999999999999E-2</v>
      </c>
      <c r="Z15" s="1112" t="s">
        <v>4489</v>
      </c>
    </row>
    <row r="16" spans="2:26" ht="27.75" customHeight="1">
      <c r="B16" s="1097"/>
      <c r="C16" s="1786"/>
      <c r="D16" s="1592"/>
      <c r="E16" s="2750"/>
      <c r="F16" s="2751"/>
      <c r="G16" s="2751"/>
      <c r="H16" s="2751"/>
      <c r="I16" s="2752"/>
      <c r="J16" s="2718" t="s">
        <v>6297</v>
      </c>
      <c r="K16" s="2719"/>
      <c r="L16" s="2719"/>
      <c r="M16" s="2719"/>
      <c r="N16" s="2719"/>
      <c r="O16" s="2719"/>
      <c r="P16" s="2719"/>
      <c r="Q16" s="2720"/>
      <c r="R16" s="1106" t="s">
        <v>4204</v>
      </c>
      <c r="S16" s="1107">
        <f>IF('STEP２（第１、2表）'!U117=0,"",'STEP２（第１、2表）'!U117)</f>
        <v>0.22560000000000005</v>
      </c>
      <c r="T16" s="1108">
        <f t="shared" si="0"/>
        <v>0.54912844800000016</v>
      </c>
      <c r="U16" s="1101">
        <f>IF('STEP２（第１、2表）'!BE117=0,"",'STEP２（第１、2表）'!BE117)</f>
        <v>25.24</v>
      </c>
      <c r="V16" s="1109">
        <f t="shared" si="1"/>
        <v>61.436179199999998</v>
      </c>
      <c r="W16" s="1110">
        <f>係数!F24</f>
        <v>46.1</v>
      </c>
      <c r="X16" s="1110" t="s">
        <v>6216</v>
      </c>
      <c r="Y16" s="1111">
        <f>係数!H24</f>
        <v>1.44E-2</v>
      </c>
      <c r="Z16" s="1112" t="s">
        <v>4489</v>
      </c>
    </row>
    <row r="17" spans="2:27" ht="27.75" customHeight="1">
      <c r="B17" s="1097"/>
      <c r="C17" s="1786"/>
      <c r="D17" s="1592"/>
      <c r="E17" s="2741" t="s">
        <v>4205</v>
      </c>
      <c r="F17" s="2742"/>
      <c r="G17" s="2742"/>
      <c r="H17" s="2742"/>
      <c r="I17" s="2743"/>
      <c r="J17" s="2718" t="s">
        <v>6296</v>
      </c>
      <c r="K17" s="2719"/>
      <c r="L17" s="2719"/>
      <c r="M17" s="2719"/>
      <c r="N17" s="2719"/>
      <c r="O17" s="2719"/>
      <c r="P17" s="2719"/>
      <c r="Q17" s="2720"/>
      <c r="R17" s="1106" t="s">
        <v>4225</v>
      </c>
      <c r="S17" s="1107">
        <f>IF('STEP２（第１、2表）'!U119=0,"",'STEP２（第１、2表）'!U119)</f>
        <v>237.60000000000005</v>
      </c>
      <c r="T17" s="1108">
        <f t="shared" si="0"/>
        <v>662.39949600000011</v>
      </c>
      <c r="U17" s="1101">
        <f>IF('STEP２（第１、2表）'!BE119=0,"",'STEP２（第１、2表）'!BE119)</f>
        <v>26.24</v>
      </c>
      <c r="V17" s="1109">
        <f t="shared" si="1"/>
        <v>73.15388373333333</v>
      </c>
      <c r="W17" s="1110">
        <f>係数!F25</f>
        <v>54.7</v>
      </c>
      <c r="X17" s="1110" t="s">
        <v>97</v>
      </c>
      <c r="Y17" s="1111">
        <f>係数!H25</f>
        <v>1.3899999999999999E-2</v>
      </c>
      <c r="Z17" s="1112" t="s">
        <v>4489</v>
      </c>
    </row>
    <row r="18" spans="2:27" ht="26.25" customHeight="1">
      <c r="B18" s="1097"/>
      <c r="C18" s="1786"/>
      <c r="D18" s="1592"/>
      <c r="E18" s="2753"/>
      <c r="F18" s="2754"/>
      <c r="G18" s="2754"/>
      <c r="H18" s="2754"/>
      <c r="I18" s="2755"/>
      <c r="J18" s="2718" t="s">
        <v>4207</v>
      </c>
      <c r="K18" s="2719"/>
      <c r="L18" s="2719"/>
      <c r="M18" s="2719"/>
      <c r="N18" s="2719"/>
      <c r="O18" s="2719"/>
      <c r="P18" s="2719"/>
      <c r="Q18" s="2720"/>
      <c r="R18" s="1106" t="s">
        <v>4204</v>
      </c>
      <c r="S18" s="1107">
        <f>IF('STEP２（第１、2表）'!U121=0,"",'STEP２（第１、2表）'!U121)</f>
        <v>0.24960000000000004</v>
      </c>
      <c r="T18" s="1108">
        <f t="shared" si="0"/>
        <v>0.4884971520000001</v>
      </c>
      <c r="U18" s="1101">
        <f>IF('STEP２（第１、2表）'!BE121=0,"",'STEP２（第１、2表）'!BE121)</f>
        <v>27.24</v>
      </c>
      <c r="V18" s="1109">
        <f t="shared" si="1"/>
        <v>53.311948799999989</v>
      </c>
      <c r="W18" s="1110">
        <f>係数!F26</f>
        <v>38.4</v>
      </c>
      <c r="X18" s="1110" t="s">
        <v>6216</v>
      </c>
      <c r="Y18" s="1111">
        <f>係数!H26</f>
        <v>1.3899999999999999E-2</v>
      </c>
      <c r="Z18" s="1112" t="s">
        <v>4489</v>
      </c>
    </row>
    <row r="19" spans="2:27">
      <c r="B19" s="1097"/>
      <c r="C19" s="1786"/>
      <c r="D19" s="1592"/>
      <c r="E19" s="2747" t="s">
        <v>4208</v>
      </c>
      <c r="F19" s="2748"/>
      <c r="G19" s="2748"/>
      <c r="H19" s="2748"/>
      <c r="I19" s="2749"/>
      <c r="J19" s="2718" t="s">
        <v>4209</v>
      </c>
      <c r="K19" s="2719"/>
      <c r="L19" s="2719"/>
      <c r="M19" s="2719"/>
      <c r="N19" s="2719"/>
      <c r="O19" s="2719"/>
      <c r="P19" s="2719"/>
      <c r="Q19" s="2720"/>
      <c r="R19" s="1106" t="s">
        <v>4225</v>
      </c>
      <c r="S19" s="1107">
        <f>IF('STEP２（第１、2表）'!U123=0,"",'STEP２（第１、2表）'!U123)</f>
        <v>261.60000000000002</v>
      </c>
      <c r="T19" s="1108">
        <f t="shared" si="0"/>
        <v>677.214384</v>
      </c>
      <c r="U19" s="1101">
        <f>IF('STEP２（第１、2表）'!BE123=0,"",'STEP２（第１、2表）'!BE123)</f>
        <v>28.24</v>
      </c>
      <c r="V19" s="1109">
        <f t="shared" si="1"/>
        <v>73.106017599999987</v>
      </c>
      <c r="W19" s="1110">
        <f>係数!F27</f>
        <v>28.7</v>
      </c>
      <c r="X19" s="1110" t="s">
        <v>97</v>
      </c>
      <c r="Y19" s="1111">
        <f>係数!H27</f>
        <v>2.46E-2</v>
      </c>
      <c r="Z19" s="1112" t="s">
        <v>4489</v>
      </c>
    </row>
    <row r="20" spans="2:27">
      <c r="B20" s="1097"/>
      <c r="C20" s="1786"/>
      <c r="D20" s="1592"/>
      <c r="E20" s="2756"/>
      <c r="F20" s="1666"/>
      <c r="G20" s="1666"/>
      <c r="H20" s="1666"/>
      <c r="I20" s="2757"/>
      <c r="J20" s="2718" t="s">
        <v>4491</v>
      </c>
      <c r="K20" s="2719"/>
      <c r="L20" s="2719"/>
      <c r="M20" s="2719"/>
      <c r="N20" s="2719"/>
      <c r="O20" s="2719"/>
      <c r="P20" s="2719"/>
      <c r="Q20" s="2720"/>
      <c r="R20" s="1106" t="s">
        <v>4225</v>
      </c>
      <c r="S20" s="1107">
        <f>IF('STEP２（第１、2表）'!U125=0,"",'STEP２（第１、2表）'!U125)</f>
        <v>273.60000000000002</v>
      </c>
      <c r="T20" s="1108">
        <f t="shared" si="0"/>
        <v>710.31576000000007</v>
      </c>
      <c r="U20" s="1101">
        <f>IF('STEP２（第１、2表）'!BE125=0,"",'STEP２（第１、2表）'!BE125)</f>
        <v>29.24</v>
      </c>
      <c r="V20" s="1109">
        <f t="shared" si="1"/>
        <v>75.912400666666656</v>
      </c>
      <c r="W20" s="1110">
        <f>係数!F28</f>
        <v>28.9</v>
      </c>
      <c r="X20" s="1110" t="s">
        <v>4435</v>
      </c>
      <c r="Y20" s="1111">
        <f>係数!H28</f>
        <v>2.4500000000000001E-2</v>
      </c>
      <c r="Z20" s="1112" t="s">
        <v>4489</v>
      </c>
    </row>
    <row r="21" spans="2:27">
      <c r="B21" s="1097"/>
      <c r="C21" s="1786"/>
      <c r="D21" s="1592"/>
      <c r="E21" s="2756"/>
      <c r="F21" s="1666"/>
      <c r="G21" s="1666"/>
      <c r="H21" s="1666"/>
      <c r="I21" s="2757"/>
      <c r="J21" s="2718" t="s">
        <v>4490</v>
      </c>
      <c r="K21" s="2719"/>
      <c r="L21" s="2719"/>
      <c r="M21" s="2719"/>
      <c r="N21" s="2719"/>
      <c r="O21" s="2719"/>
      <c r="P21" s="2719"/>
      <c r="Q21" s="2720"/>
      <c r="R21" s="1106" t="s">
        <v>4225</v>
      </c>
      <c r="S21" s="1107">
        <f>IF('STEP２（第１、2表）'!U127=0,"",'STEP２（第１、2表）'!U127)</f>
        <v>285.60000000000002</v>
      </c>
      <c r="T21" s="1108">
        <f t="shared" si="0"/>
        <v>743.85757600000022</v>
      </c>
      <c r="U21" s="1101">
        <f>IF('STEP２（第１、2表）'!BE127=0,"",'STEP２（第１、2表）'!BE127)</f>
        <v>30.24</v>
      </c>
      <c r="V21" s="1109">
        <f t="shared" si="1"/>
        <v>78.761390399999996</v>
      </c>
      <c r="W21" s="1110">
        <f>係数!F29</f>
        <v>28.3</v>
      </c>
      <c r="X21" s="1110" t="s">
        <v>97</v>
      </c>
      <c r="Y21" s="1111">
        <f>係数!H29</f>
        <v>2.5100000000000001E-2</v>
      </c>
      <c r="Z21" s="1112" t="s">
        <v>4489</v>
      </c>
    </row>
    <row r="22" spans="2:27" ht="17.25" customHeight="1">
      <c r="B22" s="1097"/>
      <c r="C22" s="1786"/>
      <c r="D22" s="1592"/>
      <c r="E22" s="2756"/>
      <c r="F22" s="1666"/>
      <c r="G22" s="1666"/>
      <c r="H22" s="1666"/>
      <c r="I22" s="2757"/>
      <c r="J22" s="2718" t="s">
        <v>4211</v>
      </c>
      <c r="K22" s="2719"/>
      <c r="L22" s="2719"/>
      <c r="M22" s="2719"/>
      <c r="N22" s="2719"/>
      <c r="O22" s="2719"/>
      <c r="P22" s="2719"/>
      <c r="Q22" s="2720"/>
      <c r="R22" s="1106" t="s">
        <v>4225</v>
      </c>
      <c r="S22" s="1107">
        <f>IF('STEP２（第１、2表）'!U129=0,"",'STEP２（第１、2表）'!U129)</f>
        <v>297.60000000000008</v>
      </c>
      <c r="T22" s="1108">
        <f t="shared" si="0"/>
        <v>692.07177600000023</v>
      </c>
      <c r="U22" s="1101">
        <f>IF('STEP２（第１、2表）'!BE129=0,"",'STEP２（第１、2表）'!BE129)</f>
        <v>31.24</v>
      </c>
      <c r="V22" s="1109">
        <f t="shared" si="1"/>
        <v>72.648932399999993</v>
      </c>
      <c r="W22" s="1110">
        <f>係数!F30</f>
        <v>26.1</v>
      </c>
      <c r="X22" s="1110" t="s">
        <v>97</v>
      </c>
      <c r="Y22" s="1111">
        <f>係数!H30</f>
        <v>2.4299999999999999E-2</v>
      </c>
      <c r="Z22" s="1112" t="s">
        <v>4489</v>
      </c>
    </row>
    <row r="23" spans="2:27" ht="17.25" customHeight="1">
      <c r="B23" s="1097"/>
      <c r="C23" s="1786"/>
      <c r="D23" s="1592"/>
      <c r="E23" s="2756"/>
      <c r="F23" s="1666"/>
      <c r="G23" s="1666"/>
      <c r="H23" s="1666"/>
      <c r="I23" s="2757"/>
      <c r="J23" s="2718" t="s">
        <v>4212</v>
      </c>
      <c r="K23" s="2719"/>
      <c r="L23" s="2719"/>
      <c r="M23" s="2719"/>
      <c r="N23" s="2719"/>
      <c r="O23" s="2719"/>
      <c r="P23" s="2719"/>
      <c r="Q23" s="2720"/>
      <c r="R23" s="1106" t="s">
        <v>4225</v>
      </c>
      <c r="S23" s="1107">
        <f>IF('STEP２（第１、2表）'!U131=0,"",'STEP２（第１、2表）'!U131)</f>
        <v>309.60000000000008</v>
      </c>
      <c r="T23" s="1108">
        <f t="shared" si="0"/>
        <v>664.81852800000013</v>
      </c>
      <c r="U23" s="1101">
        <f>IF('STEP２（第１、2表）'!BE131=0,"",'STEP２（第１、2表）'!BE131)</f>
        <v>32.24</v>
      </c>
      <c r="V23" s="1109">
        <f t="shared" si="1"/>
        <v>69.230456533333324</v>
      </c>
      <c r="W23" s="1110">
        <f>係数!F31</f>
        <v>24.2</v>
      </c>
      <c r="X23" s="1110" t="s">
        <v>97</v>
      </c>
      <c r="Y23" s="1111">
        <f>係数!H31</f>
        <v>2.4199999999999999E-2</v>
      </c>
      <c r="Z23" s="1112" t="s">
        <v>4489</v>
      </c>
    </row>
    <row r="24" spans="2:27" ht="17.25" customHeight="1">
      <c r="B24" s="1097"/>
      <c r="C24" s="1786"/>
      <c r="D24" s="1592"/>
      <c r="E24" s="2750"/>
      <c r="F24" s="2751"/>
      <c r="G24" s="2751"/>
      <c r="H24" s="2751"/>
      <c r="I24" s="2752"/>
      <c r="J24" s="2718" t="s">
        <v>4213</v>
      </c>
      <c r="K24" s="2719"/>
      <c r="L24" s="2719"/>
      <c r="M24" s="2719"/>
      <c r="N24" s="2719"/>
      <c r="O24" s="2719"/>
      <c r="P24" s="2719"/>
      <c r="Q24" s="2720"/>
      <c r="R24" s="1106" t="s">
        <v>4225</v>
      </c>
      <c r="S24" s="1107">
        <f>IF('STEP２（第１、2表）'!U133=0,"",'STEP２（第１、2表）'!U133)</f>
        <v>321.60000000000008</v>
      </c>
      <c r="T24" s="1108">
        <f t="shared" si="0"/>
        <v>849.04758400000026</v>
      </c>
      <c r="U24" s="1101">
        <f>IF('STEP２（第１、2表）'!BE133=0,"",'STEP２（第１、2表）'!BE133)</f>
        <v>33.24</v>
      </c>
      <c r="V24" s="1109">
        <f t="shared" si="1"/>
        <v>87.756037600000013</v>
      </c>
      <c r="W24" s="1110">
        <f>係数!F32</f>
        <v>27.8</v>
      </c>
      <c r="X24" s="1110" t="s">
        <v>97</v>
      </c>
      <c r="Y24" s="1111">
        <f>係数!H32</f>
        <v>2.5899999999999999E-2</v>
      </c>
      <c r="Z24" s="1112" t="s">
        <v>4489</v>
      </c>
    </row>
    <row r="25" spans="2:27" ht="17.25" customHeight="1">
      <c r="B25" s="1097"/>
      <c r="C25" s="1786"/>
      <c r="D25" s="1592"/>
      <c r="E25" s="2724" t="s">
        <v>4215</v>
      </c>
      <c r="F25" s="2725"/>
      <c r="G25" s="2725"/>
      <c r="H25" s="2725"/>
      <c r="I25" s="2725"/>
      <c r="J25" s="2725"/>
      <c r="K25" s="2725"/>
      <c r="L25" s="2725"/>
      <c r="M25" s="2725"/>
      <c r="N25" s="2725"/>
      <c r="O25" s="2725"/>
      <c r="P25" s="2725"/>
      <c r="Q25" s="2726"/>
      <c r="R25" s="1106" t="s">
        <v>4225</v>
      </c>
      <c r="S25" s="1107">
        <f>IF('STEP２（第１、2表）'!U135=0,"",'STEP２（第１、2表）'!U135)</f>
        <v>333.60000000000008</v>
      </c>
      <c r="T25" s="1108">
        <f t="shared" si="0"/>
        <v>1060.6367200000002</v>
      </c>
      <c r="U25" s="1101">
        <f>IF('STEP２（第１、2表）'!BE135=0,"",'STEP２（第１、2表）'!BE135)</f>
        <v>34.24</v>
      </c>
      <c r="V25" s="1109">
        <f t="shared" si="1"/>
        <v>108.86151466666666</v>
      </c>
      <c r="W25" s="1110">
        <f>係数!F33</f>
        <v>29</v>
      </c>
      <c r="X25" s="1110" t="s">
        <v>4435</v>
      </c>
      <c r="Y25" s="1111">
        <f>係数!H33</f>
        <v>2.9899999999999999E-2</v>
      </c>
      <c r="Z25" s="1112" t="s">
        <v>4489</v>
      </c>
    </row>
    <row r="26" spans="2:27" ht="17.25" customHeight="1">
      <c r="B26" s="259"/>
      <c r="C26" s="1786"/>
      <c r="D26" s="1592"/>
      <c r="E26" s="2724" t="s">
        <v>4216</v>
      </c>
      <c r="F26" s="2725"/>
      <c r="G26" s="2725"/>
      <c r="H26" s="2725"/>
      <c r="I26" s="2725"/>
      <c r="J26" s="2725"/>
      <c r="K26" s="2725"/>
      <c r="L26" s="2725"/>
      <c r="M26" s="2725"/>
      <c r="N26" s="2725"/>
      <c r="O26" s="2725"/>
      <c r="P26" s="2725"/>
      <c r="Q26" s="2726"/>
      <c r="R26" s="1106" t="s">
        <v>4225</v>
      </c>
      <c r="S26" s="1107">
        <f>IF('STEP２（第１、2表）'!U137=0,"",'STEP２（第１、2表）'!U137)</f>
        <v>345.60000000000008</v>
      </c>
      <c r="T26" s="1108">
        <f t="shared" si="0"/>
        <v>987.87110400000017</v>
      </c>
      <c r="U26" s="1101">
        <f>IF('STEP２（第１、2表）'!BE137=0,"",'STEP２（第１、2表）'!BE137)</f>
        <v>35.24</v>
      </c>
      <c r="V26" s="1109">
        <f t="shared" si="1"/>
        <v>100.73083826666665</v>
      </c>
      <c r="W26" s="1110">
        <f>係数!F34</f>
        <v>37.299999999999997</v>
      </c>
      <c r="X26" s="1110" t="s">
        <v>97</v>
      </c>
      <c r="Y26" s="1111">
        <f>係数!H34</f>
        <v>2.0899999999999998E-2</v>
      </c>
      <c r="Z26" s="1112" t="s">
        <v>4489</v>
      </c>
    </row>
    <row r="27" spans="2:27" ht="17.25" customHeight="1">
      <c r="B27" s="259"/>
      <c r="C27" s="1786"/>
      <c r="D27" s="1592"/>
      <c r="E27" s="2724" t="s">
        <v>4217</v>
      </c>
      <c r="F27" s="2725"/>
      <c r="G27" s="2725"/>
      <c r="H27" s="2725"/>
      <c r="I27" s="2725"/>
      <c r="J27" s="2725"/>
      <c r="K27" s="2725"/>
      <c r="L27" s="2725"/>
      <c r="M27" s="2725"/>
      <c r="N27" s="2725"/>
      <c r="O27" s="2725"/>
      <c r="P27" s="2725"/>
      <c r="Q27" s="2726"/>
      <c r="R27" s="1106" t="s">
        <v>4204</v>
      </c>
      <c r="S27" s="1107">
        <f>IF('STEP２（第１、2表）'!U139=0,"",'STEP２（第１、2表）'!U139)</f>
        <v>0.35760000000000008</v>
      </c>
      <c r="T27" s="1108">
        <f t="shared" si="0"/>
        <v>0.26297427200000006</v>
      </c>
      <c r="U27" s="1101">
        <f>IF('STEP２（第１、2表）'!BE139=0,"",'STEP２（第１、2表）'!BE139)</f>
        <v>36.24</v>
      </c>
      <c r="V27" s="1109">
        <f t="shared" si="1"/>
        <v>26.650412800000002</v>
      </c>
      <c r="W27" s="1110">
        <f>係数!F35</f>
        <v>18.399999999999999</v>
      </c>
      <c r="X27" s="1110" t="s">
        <v>6216</v>
      </c>
      <c r="Y27" s="1111">
        <f>係数!H35</f>
        <v>1.09E-2</v>
      </c>
      <c r="Z27" s="1112" t="s">
        <v>4489</v>
      </c>
    </row>
    <row r="28" spans="2:27" ht="17.25" customHeight="1">
      <c r="B28" s="259"/>
      <c r="C28" s="1786"/>
      <c r="D28" s="1592"/>
      <c r="E28" s="2724" t="s">
        <v>4218</v>
      </c>
      <c r="F28" s="2725"/>
      <c r="G28" s="2725"/>
      <c r="H28" s="2725"/>
      <c r="I28" s="2725"/>
      <c r="J28" s="2725"/>
      <c r="K28" s="2725"/>
      <c r="L28" s="2725"/>
      <c r="M28" s="2725"/>
      <c r="N28" s="2725"/>
      <c r="O28" s="2725"/>
      <c r="P28" s="2725"/>
      <c r="Q28" s="2726"/>
      <c r="R28" s="1106" t="s">
        <v>4204</v>
      </c>
      <c r="S28" s="1107">
        <f>IF('STEP２（第１、2表）'!U141=0,"",'STEP２（第１、2表）'!U141)</f>
        <v>0.3696000000000001</v>
      </c>
      <c r="T28" s="1108">
        <f t="shared" si="0"/>
        <v>0.11556061440000003</v>
      </c>
      <c r="U28" s="1101">
        <f>IF('STEP２（第１、2表）'!BE141=0,"",'STEP２（第１、2表）'!BE141)</f>
        <v>37.24</v>
      </c>
      <c r="V28" s="1109">
        <f t="shared" si="1"/>
        <v>11.643607359999999</v>
      </c>
      <c r="W28" s="1110">
        <f>係数!F36</f>
        <v>3.23</v>
      </c>
      <c r="X28" s="1110" t="s">
        <v>6216</v>
      </c>
      <c r="Y28" s="1111">
        <f>係数!H36</f>
        <v>2.64E-2</v>
      </c>
      <c r="Z28" s="1112" t="s">
        <v>4489</v>
      </c>
    </row>
    <row r="29" spans="2:27" ht="17.25" customHeight="1">
      <c r="B29" s="259"/>
      <c r="C29" s="1786"/>
      <c r="D29" s="1592"/>
      <c r="E29" s="2724" t="s">
        <v>4219</v>
      </c>
      <c r="F29" s="2725"/>
      <c r="G29" s="2725"/>
      <c r="H29" s="2725"/>
      <c r="I29" s="2725"/>
      <c r="J29" s="2725"/>
      <c r="K29" s="2725"/>
      <c r="L29" s="2725"/>
      <c r="M29" s="2725"/>
      <c r="N29" s="2725"/>
      <c r="O29" s="2725"/>
      <c r="P29" s="2725"/>
      <c r="Q29" s="2726"/>
      <c r="R29" s="1106" t="s">
        <v>4204</v>
      </c>
      <c r="S29" s="1107">
        <f>IF('STEP２（第１、2表）'!U143=0,"",'STEP２（第１、2表）'!U143)</f>
        <v>0.38160000000000011</v>
      </c>
      <c r="T29" s="1108">
        <f t="shared" si="0"/>
        <v>0.12743913600000004</v>
      </c>
      <c r="U29" s="1101">
        <f>IF('STEP２（第１、2表）'!BE143=0,"",'STEP２（第１、2表）'!BE143)</f>
        <v>38.24</v>
      </c>
      <c r="V29" s="1109">
        <f t="shared" si="1"/>
        <v>12.770630400000002</v>
      </c>
      <c r="W29" s="1110">
        <f>係数!F37</f>
        <v>3.45</v>
      </c>
      <c r="X29" s="1110" t="s">
        <v>6216</v>
      </c>
      <c r="Y29" s="1111">
        <f>係数!H37</f>
        <v>2.64E-2</v>
      </c>
      <c r="Z29" s="1112" t="s">
        <v>4489</v>
      </c>
    </row>
    <row r="30" spans="2:27" ht="17.25" customHeight="1">
      <c r="B30" s="279"/>
      <c r="C30" s="1786"/>
      <c r="D30" s="1592"/>
      <c r="E30" s="2724" t="s">
        <v>4220</v>
      </c>
      <c r="F30" s="2725"/>
      <c r="G30" s="2725"/>
      <c r="H30" s="2725"/>
      <c r="I30" s="2725"/>
      <c r="J30" s="2725"/>
      <c r="K30" s="2725"/>
      <c r="L30" s="2725"/>
      <c r="M30" s="2725"/>
      <c r="N30" s="2725"/>
      <c r="O30" s="2725"/>
      <c r="P30" s="2725"/>
      <c r="Q30" s="2726"/>
      <c r="R30" s="1106" t="s">
        <v>4204</v>
      </c>
      <c r="S30" s="1107">
        <f>IF('STEP２（第１、2表）'!U145=0,"",'STEP２（第１、2表）'!U145)</f>
        <v>0.39360000000000006</v>
      </c>
      <c r="T30" s="1108">
        <f t="shared" si="0"/>
        <v>0.45642643200000016</v>
      </c>
      <c r="U30" s="1101">
        <f>IF('STEP２（第１、2表）'!BE145=0,"",'STEP２（第１、2表）'!BE145)</f>
        <v>39.24</v>
      </c>
      <c r="V30" s="1109">
        <f t="shared" si="1"/>
        <v>45.503488800000007</v>
      </c>
      <c r="W30" s="1110">
        <f>係数!F38</f>
        <v>7.53</v>
      </c>
      <c r="X30" s="1110" t="s">
        <v>6216</v>
      </c>
      <c r="Y30" s="1111">
        <f>係数!H38</f>
        <v>4.2000000000000003E-2</v>
      </c>
      <c r="Z30" s="1112" t="s">
        <v>4489</v>
      </c>
      <c r="AA30" s="240"/>
    </row>
    <row r="31" spans="2:27" ht="17.25" customHeight="1">
      <c r="B31" s="279"/>
      <c r="C31" s="1786"/>
      <c r="D31" s="1592"/>
      <c r="E31" s="2741" t="s">
        <v>4394</v>
      </c>
      <c r="F31" s="2742"/>
      <c r="G31" s="2742"/>
      <c r="H31" s="2742"/>
      <c r="I31" s="2743"/>
      <c r="J31" s="2718" t="s">
        <v>90</v>
      </c>
      <c r="K31" s="2719"/>
      <c r="L31" s="2719"/>
      <c r="M31" s="2719"/>
      <c r="N31" s="2719"/>
      <c r="O31" s="2719"/>
      <c r="P31" s="2719"/>
      <c r="Q31" s="2720"/>
      <c r="R31" s="1106" t="s">
        <v>4204</v>
      </c>
      <c r="S31" s="1107">
        <f>IF('STEP２（第１、2表）'!U147=0,"",'STEP２（第１、2表）'!U147)</f>
        <v>0.40560000000000007</v>
      </c>
      <c r="T31" s="1108">
        <f>IF(S31="","",S31*W31*Y31*44/12)</f>
        <v>3.271840000000001</v>
      </c>
      <c r="U31" s="1101">
        <f>IF('STEP２（第１、2表）'!BE147=0,"",'STEP２（第１、2表）'!BE147)</f>
        <v>40.24</v>
      </c>
      <c r="V31" s="1109">
        <f t="shared" si="1"/>
        <v>324.60266666666672</v>
      </c>
      <c r="W31" s="1110">
        <v>2</v>
      </c>
      <c r="X31" s="1110" t="s">
        <v>6216</v>
      </c>
      <c r="Y31" s="1111">
        <f>係数!H39</f>
        <v>1.1000000000000001</v>
      </c>
      <c r="Z31" s="1118" t="s">
        <v>4489</v>
      </c>
      <c r="AA31" s="240"/>
    </row>
    <row r="32" spans="2:27" ht="30.75" customHeight="1">
      <c r="B32" s="279"/>
      <c r="C32" s="1786"/>
      <c r="D32" s="1592"/>
      <c r="E32" s="2753"/>
      <c r="F32" s="2754"/>
      <c r="G32" s="2754"/>
      <c r="H32" s="2754"/>
      <c r="I32" s="2755"/>
      <c r="J32" s="1119" t="s">
        <v>4221</v>
      </c>
      <c r="K32" s="2770" t="str">
        <f>IF('STEP２（第１、2表）'!J149 = "","",'STEP２（第１、2表）'!J149)</f>
        <v>エネルギーA</v>
      </c>
      <c r="L32" s="2770"/>
      <c r="M32" s="2770"/>
      <c r="N32" s="2770"/>
      <c r="O32" s="2770"/>
      <c r="P32" s="2770"/>
      <c r="Q32" s="1120" t="s">
        <v>4222</v>
      </c>
      <c r="R32" s="1218" t="str">
        <f>IF('STEP２（第１、2表）'!Q149 = "","-",'STEP２（第１、2表）'!Q149)</f>
        <v>千m3</v>
      </c>
      <c r="S32" s="1107">
        <f>IF('STEP２（第１、2表）'!U149 = "","",'STEP２（第１、2表）'!U149)</f>
        <v>0.41760000000000008</v>
      </c>
      <c r="T32" s="1219">
        <f>IF(S32="","",S32*W32*Y32*44/12)</f>
        <v>0</v>
      </c>
      <c r="U32" s="1220">
        <f>IF('STEP２（第１、2表）'!BE149=0,"",'STEP２（第１、2表）'!BE149)</f>
        <v>41.24</v>
      </c>
      <c r="V32" s="1109">
        <f>IF(U32="","",U32*W32*Y32*44/12)</f>
        <v>0</v>
      </c>
      <c r="W32" s="1117">
        <f>IF(RIGHT(K32,3)="推計値",係数!F40,IF(K32="FCCコーク",係数!F41,IF(K32="潤滑油",係数!F42,IF(K32="廃プラスチック類から製造された燃料炭化水素油",係数!F43,0))))</f>
        <v>0</v>
      </c>
      <c r="X32" s="1118" t="str">
        <f>IF(RIGHT(K32,3)="推計値",係数!G40,IF(K32="FCCコーク",係数!G41,IF(K32="潤滑油",係数!G42,IF(K32="廃プラスチック類から製造された燃料炭化水素油",係数!G43,"-"))))</f>
        <v>-</v>
      </c>
      <c r="Y32" s="1116">
        <f>IF(RIGHT(K32,3)="推計値",係数!H40,IF(K32="FCCコーク",係数!H41,IF(K32="潤滑油",係数!H42,IF(K32="廃プラスチック類から製造された燃料炭化水素油",係数!H43,0))))</f>
        <v>0</v>
      </c>
      <c r="Z32" s="1118" t="str">
        <f>IF(RIGHT(K32,3)="推計値",係数!I40,IF(K32="FCCコーク",係数!I41,IF(K32="潤滑油",係数!I42,IF(K32="廃プラスチック類から製造された燃料炭化水素油",係数!I43,"-"))))</f>
        <v>-</v>
      </c>
      <c r="AA32" s="240"/>
    </row>
    <row r="33" spans="2:32" ht="17.25" customHeight="1">
      <c r="B33" s="279"/>
      <c r="C33" s="1786"/>
      <c r="D33" s="1592"/>
      <c r="E33" s="2758" t="s">
        <v>4223</v>
      </c>
      <c r="F33" s="2759"/>
      <c r="G33" s="2759"/>
      <c r="H33" s="2759"/>
      <c r="I33" s="2759"/>
      <c r="J33" s="2759"/>
      <c r="K33" s="2759"/>
      <c r="L33" s="2759"/>
      <c r="M33" s="2759"/>
      <c r="N33" s="2759"/>
      <c r="O33" s="2759"/>
      <c r="P33" s="2759"/>
      <c r="Q33" s="2760"/>
      <c r="R33" s="1106"/>
      <c r="S33" s="1101">
        <f>IF(SUM(S4:S32)=0,0,SUM(S4:S32))</f>
        <v>4440.4007999999994</v>
      </c>
      <c r="T33" s="1126">
        <f>SUM(T4:T32)</f>
        <v>11906.432962054401</v>
      </c>
      <c r="U33" s="1101">
        <f>IF(SUM(U4:U32)=0,0,SUM(U4:U32))</f>
        <v>789.96000000000015</v>
      </c>
      <c r="V33" s="1127">
        <f>SUM(V4:V32)</f>
        <v>1886.9622950933331</v>
      </c>
      <c r="W33" s="1123"/>
      <c r="X33" s="1146"/>
      <c r="Y33" s="1125"/>
      <c r="Z33" s="1236"/>
      <c r="AA33" s="240"/>
    </row>
    <row r="34" spans="2:32" ht="17.25" customHeight="1">
      <c r="B34" s="259"/>
      <c r="C34" s="1711" t="s">
        <v>4404</v>
      </c>
      <c r="D34" s="1589"/>
      <c r="E34" s="2718" t="s">
        <v>4224</v>
      </c>
      <c r="F34" s="2719"/>
      <c r="G34" s="2719"/>
      <c r="H34" s="2719"/>
      <c r="I34" s="2719"/>
      <c r="J34" s="2719"/>
      <c r="K34" s="2719"/>
      <c r="L34" s="2719"/>
      <c r="M34" s="2719"/>
      <c r="N34" s="2719"/>
      <c r="O34" s="2719"/>
      <c r="P34" s="2719"/>
      <c r="Q34" s="2720"/>
      <c r="R34" s="1106" t="s">
        <v>4225</v>
      </c>
      <c r="S34" s="1128">
        <f>IF('STEP２（第１、2表）'!U153=0,"",'STEP２（第１、2表）'!U153)</f>
        <v>429.60000000000008</v>
      </c>
      <c r="T34" s="1129"/>
      <c r="U34" s="1101">
        <f>IF('STEP２（第１、2表）'!BE153=0,"",'STEP２（第１、2表）'!BE153)</f>
        <v>42.24</v>
      </c>
      <c r="V34" s="1155"/>
      <c r="W34" s="1131">
        <f>係数!F44</f>
        <v>13.6</v>
      </c>
      <c r="X34" s="1110" t="s">
        <v>4435</v>
      </c>
      <c r="Y34" s="1132"/>
      <c r="Z34" s="1133"/>
      <c r="AA34" s="240"/>
    </row>
    <row r="35" spans="2:32" ht="17.25" customHeight="1">
      <c r="B35" s="259"/>
      <c r="C35" s="1786"/>
      <c r="D35" s="1592"/>
      <c r="E35" s="2718" t="s">
        <v>4226</v>
      </c>
      <c r="F35" s="2719"/>
      <c r="G35" s="2719"/>
      <c r="H35" s="2719"/>
      <c r="I35" s="2719"/>
      <c r="J35" s="2719"/>
      <c r="K35" s="2719"/>
      <c r="L35" s="2719"/>
      <c r="M35" s="2719"/>
      <c r="N35" s="2719"/>
      <c r="O35" s="2719"/>
      <c r="P35" s="2719"/>
      <c r="Q35" s="2720"/>
      <c r="R35" s="1106" t="s">
        <v>4225</v>
      </c>
      <c r="S35" s="1128">
        <f>IF('STEP２（第１、2表）'!U155=0,"",'STEP２（第１、2表）'!U155)</f>
        <v>441.60000000000008</v>
      </c>
      <c r="T35" s="1129"/>
      <c r="U35" s="1101">
        <f>IF('STEP２（第１、2表）'!BE155=0,"",'STEP２（第１、2表）'!BE155)</f>
        <v>43.24</v>
      </c>
      <c r="V35" s="1155"/>
      <c r="W35" s="1131">
        <f>係数!F45</f>
        <v>13.2</v>
      </c>
      <c r="X35" s="1110" t="s">
        <v>4435</v>
      </c>
      <c r="Y35" s="1125"/>
      <c r="Z35" s="1134"/>
      <c r="AE35" s="1135"/>
      <c r="AF35" s="1136"/>
    </row>
    <row r="36" spans="2:32" ht="17.25" customHeight="1">
      <c r="B36" s="259"/>
      <c r="C36" s="1786"/>
      <c r="D36" s="1592"/>
      <c r="E36" s="2718" t="s">
        <v>4227</v>
      </c>
      <c r="F36" s="2719"/>
      <c r="G36" s="2719"/>
      <c r="H36" s="2719"/>
      <c r="I36" s="2719"/>
      <c r="J36" s="2719"/>
      <c r="K36" s="2719"/>
      <c r="L36" s="2719"/>
      <c r="M36" s="2719"/>
      <c r="N36" s="2719"/>
      <c r="O36" s="2719"/>
      <c r="P36" s="2719"/>
      <c r="Q36" s="2720"/>
      <c r="R36" s="1106" t="s">
        <v>4225</v>
      </c>
      <c r="S36" s="1128">
        <f>IF('STEP２（第１、2表）'!U157=0,"",'STEP２（第１、2表）'!U157)</f>
        <v>453.60000000000008</v>
      </c>
      <c r="T36" s="1129"/>
      <c r="U36" s="1101">
        <f>IF('STEP２（第１、2表）'!BE157=0,"",'STEP２（第１、2表）'!BE157)</f>
        <v>44.24</v>
      </c>
      <c r="V36" s="1155"/>
      <c r="W36" s="1131">
        <f>係数!F46</f>
        <v>17.100000000000001</v>
      </c>
      <c r="X36" s="1110" t="s">
        <v>4435</v>
      </c>
      <c r="Y36" s="1125"/>
      <c r="Z36" s="1134"/>
    </row>
    <row r="37" spans="2:32" ht="17.25" customHeight="1">
      <c r="B37" s="259"/>
      <c r="C37" s="1786"/>
      <c r="D37" s="1592"/>
      <c r="E37" s="2718" t="s">
        <v>6293</v>
      </c>
      <c r="F37" s="2719"/>
      <c r="G37" s="2719"/>
      <c r="H37" s="2719"/>
      <c r="I37" s="2719"/>
      <c r="J37" s="2719"/>
      <c r="K37" s="2719"/>
      <c r="L37" s="2719"/>
      <c r="M37" s="2719"/>
      <c r="N37" s="2719"/>
      <c r="O37" s="2719"/>
      <c r="P37" s="2719"/>
      <c r="Q37" s="2720"/>
      <c r="R37" s="1106" t="s">
        <v>4228</v>
      </c>
      <c r="S37" s="1128">
        <f>IF('STEP２（第１、2表）'!U159=0,"",'STEP２（第１、2表）'!U159)</f>
        <v>465.60000000000008</v>
      </c>
      <c r="T37" s="1129"/>
      <c r="U37" s="1101">
        <f>IF('STEP２（第１、2表）'!BE159=0,"",'STEP２（第１、2表）'!BE159)</f>
        <v>45.24</v>
      </c>
      <c r="V37" s="1155"/>
      <c r="W37" s="1131">
        <f>係数!F47</f>
        <v>23.4</v>
      </c>
      <c r="X37" s="1110" t="s">
        <v>4406</v>
      </c>
      <c r="Y37" s="1125"/>
      <c r="Z37" s="1134"/>
    </row>
    <row r="38" spans="2:32" ht="17.25" customHeight="1">
      <c r="B38" s="259"/>
      <c r="C38" s="1786"/>
      <c r="D38" s="1592"/>
      <c r="E38" s="2718" t="s">
        <v>6292</v>
      </c>
      <c r="F38" s="2719"/>
      <c r="G38" s="2719"/>
      <c r="H38" s="2719"/>
      <c r="I38" s="2719"/>
      <c r="J38" s="2719"/>
      <c r="K38" s="2719"/>
      <c r="L38" s="2719"/>
      <c r="M38" s="2719"/>
      <c r="N38" s="2719"/>
      <c r="O38" s="2719"/>
      <c r="P38" s="2719"/>
      <c r="Q38" s="2720"/>
      <c r="R38" s="1106" t="s">
        <v>4228</v>
      </c>
      <c r="S38" s="1128">
        <f>IF('STEP２（第１、2表）'!U161=0,"",'STEP２（第１、2表）'!U161)</f>
        <v>477.60000000000008</v>
      </c>
      <c r="T38" s="1129"/>
      <c r="U38" s="1101">
        <f>IF('STEP２（第１、2表）'!BE161=0,"",'STEP２（第１、2表）'!BE161)</f>
        <v>46.24</v>
      </c>
      <c r="V38" s="1155"/>
      <c r="W38" s="1131">
        <f>係数!F48</f>
        <v>35.6</v>
      </c>
      <c r="X38" s="1110" t="s">
        <v>4406</v>
      </c>
      <c r="Y38" s="1137"/>
      <c r="Z38" s="1134"/>
    </row>
    <row r="39" spans="2:32" ht="17.25" customHeight="1">
      <c r="B39" s="259"/>
      <c r="C39" s="1786"/>
      <c r="D39" s="1592"/>
      <c r="E39" s="2718" t="s">
        <v>4229</v>
      </c>
      <c r="F39" s="2719"/>
      <c r="G39" s="2719"/>
      <c r="H39" s="2719"/>
      <c r="I39" s="2719"/>
      <c r="J39" s="2719"/>
      <c r="K39" s="2719"/>
      <c r="L39" s="2719"/>
      <c r="M39" s="2719"/>
      <c r="N39" s="2719"/>
      <c r="O39" s="2719"/>
      <c r="P39" s="2719"/>
      <c r="Q39" s="2720"/>
      <c r="R39" s="1106" t="s">
        <v>4204</v>
      </c>
      <c r="S39" s="1128">
        <f>IF('STEP２（第１、2表）'!U163=0,"",'STEP２（第１、2表）'!U163)</f>
        <v>0.48960000000000009</v>
      </c>
      <c r="T39" s="1129"/>
      <c r="U39" s="1101">
        <f>IF('STEP２（第１、2表）'!BE163=0,"",'STEP２（第１、2表）'!BE163)</f>
        <v>47.24</v>
      </c>
      <c r="V39" s="1155"/>
      <c r="W39" s="1131">
        <f>係数!F49</f>
        <v>21.2</v>
      </c>
      <c r="X39" s="1110" t="s">
        <v>6216</v>
      </c>
      <c r="Y39" s="1138"/>
      <c r="Z39" s="1139"/>
    </row>
    <row r="40" spans="2:32" ht="17.25" customHeight="1">
      <c r="B40" s="259"/>
      <c r="C40" s="1786"/>
      <c r="D40" s="1592"/>
      <c r="E40" s="2718" t="s">
        <v>6294</v>
      </c>
      <c r="F40" s="2719"/>
      <c r="G40" s="2719"/>
      <c r="H40" s="2719"/>
      <c r="I40" s="2719"/>
      <c r="J40" s="2719"/>
      <c r="K40" s="2719"/>
      <c r="L40" s="2719"/>
      <c r="M40" s="2719"/>
      <c r="N40" s="2719"/>
      <c r="O40" s="2719"/>
      <c r="P40" s="2719"/>
      <c r="Q40" s="2720"/>
      <c r="R40" s="1106" t="s">
        <v>4225</v>
      </c>
      <c r="S40" s="1128">
        <f>IF('STEP２（第１、2表）'!U165=0,"",'STEP２（第１、2表）'!U165)</f>
        <v>501.60000000000008</v>
      </c>
      <c r="T40" s="1129"/>
      <c r="U40" s="1101">
        <f>IF('STEP２（第１、2表）'!BE165=0,"",'STEP２（第１、2表）'!BE165)</f>
        <v>48.24</v>
      </c>
      <c r="V40" s="1155"/>
      <c r="W40" s="1131">
        <f>係数!F50</f>
        <v>13.2</v>
      </c>
      <c r="X40" s="1110" t="s">
        <v>4435</v>
      </c>
      <c r="Y40" s="1138"/>
      <c r="Z40" s="1139"/>
    </row>
    <row r="41" spans="2:32" ht="17.25" customHeight="1">
      <c r="B41" s="259"/>
      <c r="C41" s="1786"/>
      <c r="D41" s="1592"/>
      <c r="E41" s="2718" t="s">
        <v>4230</v>
      </c>
      <c r="F41" s="2719"/>
      <c r="G41" s="2719"/>
      <c r="H41" s="2719"/>
      <c r="I41" s="2719"/>
      <c r="J41" s="2719"/>
      <c r="K41" s="2719"/>
      <c r="L41" s="2719"/>
      <c r="M41" s="2719"/>
      <c r="N41" s="2719"/>
      <c r="O41" s="2719"/>
      <c r="P41" s="2719"/>
      <c r="Q41" s="2720"/>
      <c r="R41" s="1106" t="s">
        <v>4225</v>
      </c>
      <c r="S41" s="1128">
        <f>IF('STEP２（第１、2表）'!U167=0,"",'STEP２（第１、2表）'!U167)</f>
        <v>513.6</v>
      </c>
      <c r="T41" s="1140">
        <f t="shared" ref="T41:T50" si="2">IF(S41="","",S41*W41*Y41*44/12)</f>
        <v>549.14112</v>
      </c>
      <c r="U41" s="1101">
        <f>IF('STEP２（第１、2表）'!BE167=0,"",'STEP２（第１、2表）'!BE167)</f>
        <v>49.24</v>
      </c>
      <c r="V41" s="1130">
        <f t="shared" ref="V41:V50" si="3">IF(U41="","",U41*W41*Y41*44/12)</f>
        <v>52.647407999999992</v>
      </c>
      <c r="W41" s="1131">
        <f>係数!F51</f>
        <v>18</v>
      </c>
      <c r="X41" s="1110" t="s">
        <v>4435</v>
      </c>
      <c r="Y41" s="1141">
        <f>係数!H51</f>
        <v>1.6199999999999999E-2</v>
      </c>
      <c r="Z41" s="1112" t="s">
        <v>4489</v>
      </c>
    </row>
    <row r="42" spans="2:32" ht="17.25" customHeight="1">
      <c r="B42" s="259"/>
      <c r="C42" s="1786"/>
      <c r="D42" s="1592"/>
      <c r="E42" s="2718" t="s">
        <v>4231</v>
      </c>
      <c r="F42" s="2719"/>
      <c r="G42" s="2719"/>
      <c r="H42" s="2719"/>
      <c r="I42" s="2719"/>
      <c r="J42" s="2719"/>
      <c r="K42" s="2719"/>
      <c r="L42" s="2719"/>
      <c r="M42" s="2719"/>
      <c r="N42" s="2719"/>
      <c r="O42" s="2719"/>
      <c r="P42" s="2719"/>
      <c r="Q42" s="2720"/>
      <c r="R42" s="1106" t="s">
        <v>4225</v>
      </c>
      <c r="S42" s="1128">
        <f>IF('STEP２（第１、2表）'!U169=0,"",'STEP２（第１、2表）'!U169)</f>
        <v>525.6</v>
      </c>
      <c r="T42" s="1140">
        <f t="shared" si="2"/>
        <v>860.57188799999994</v>
      </c>
      <c r="U42" s="1101">
        <f>IF('STEP２（第１、2表）'!BE169=0,"",'STEP２（第１、2表）'!BE169)</f>
        <v>50.24</v>
      </c>
      <c r="V42" s="1130">
        <f t="shared" si="3"/>
        <v>82.258621866666658</v>
      </c>
      <c r="W42" s="1131">
        <f>係数!F52</f>
        <v>26.9</v>
      </c>
      <c r="X42" s="1110" t="s">
        <v>4435</v>
      </c>
      <c r="Y42" s="1141">
        <f>係数!H52</f>
        <v>1.66E-2</v>
      </c>
      <c r="Z42" s="1112" t="s">
        <v>4489</v>
      </c>
    </row>
    <row r="43" spans="2:32" ht="17.25" customHeight="1">
      <c r="B43" s="259"/>
      <c r="C43" s="1786"/>
      <c r="D43" s="1592"/>
      <c r="E43" s="2718" t="s">
        <v>4232</v>
      </c>
      <c r="F43" s="2719"/>
      <c r="G43" s="2719"/>
      <c r="H43" s="2719"/>
      <c r="I43" s="2719"/>
      <c r="J43" s="2719"/>
      <c r="K43" s="2719"/>
      <c r="L43" s="2719"/>
      <c r="M43" s="2719"/>
      <c r="N43" s="2719"/>
      <c r="O43" s="2719"/>
      <c r="P43" s="2719"/>
      <c r="Q43" s="2720"/>
      <c r="R43" s="1106" t="s">
        <v>4225</v>
      </c>
      <c r="S43" s="1128">
        <f>IF('STEP２（第１、2表）'!U171=0,"",'STEP２（第１、2表）'!U171)</f>
        <v>537.6</v>
      </c>
      <c r="T43" s="1140">
        <f t="shared" si="2"/>
        <v>883.49184000000014</v>
      </c>
      <c r="U43" s="1101">
        <f>IF('STEP２（第１、2表）'!BE171=0,"",'STEP２（第１、2表）'!BE171)</f>
        <v>51.24</v>
      </c>
      <c r="V43" s="1130">
        <f t="shared" si="3"/>
        <v>84.207815999999994</v>
      </c>
      <c r="W43" s="1131">
        <f>係数!F53</f>
        <v>33.200000000000003</v>
      </c>
      <c r="X43" s="1110" t="s">
        <v>4435</v>
      </c>
      <c r="Y43" s="1141">
        <f>係数!H53</f>
        <v>1.35E-2</v>
      </c>
      <c r="Z43" s="1112" t="s">
        <v>4489</v>
      </c>
    </row>
    <row r="44" spans="2:32" ht="17.25" customHeight="1">
      <c r="B44" s="259"/>
      <c r="C44" s="1786"/>
      <c r="D44" s="1592"/>
      <c r="E44" s="2718" t="s">
        <v>4233</v>
      </c>
      <c r="F44" s="2719"/>
      <c r="G44" s="2719"/>
      <c r="H44" s="2719"/>
      <c r="I44" s="2719"/>
      <c r="J44" s="2719"/>
      <c r="K44" s="2719"/>
      <c r="L44" s="2719"/>
      <c r="M44" s="2719"/>
      <c r="N44" s="2719"/>
      <c r="O44" s="2719"/>
      <c r="P44" s="2719"/>
      <c r="Q44" s="2720"/>
      <c r="R44" s="1106" t="s">
        <v>4225</v>
      </c>
      <c r="S44" s="1128">
        <f>IF('STEP２（第１、2表）'!U173=0,"",'STEP２（第１、2表）'!U173)</f>
        <v>549.6</v>
      </c>
      <c r="T44" s="1140">
        <f t="shared" si="2"/>
        <v>1517.4657520000001</v>
      </c>
      <c r="U44" s="1101">
        <f>IF('STEP２（第１、2表）'!BE173=0,"",'STEP２（第１、2表）'!BE173)</f>
        <v>52.24</v>
      </c>
      <c r="V44" s="1130">
        <f t="shared" si="3"/>
        <v>144.23655546666666</v>
      </c>
      <c r="W44" s="1131">
        <f>係数!F54</f>
        <v>29.3</v>
      </c>
      <c r="X44" s="1110" t="s">
        <v>4435</v>
      </c>
      <c r="Y44" s="1141">
        <f>係数!H54</f>
        <v>2.5700000000000001E-2</v>
      </c>
      <c r="Z44" s="1112" t="s">
        <v>4489</v>
      </c>
    </row>
    <row r="45" spans="2:32" ht="17.25" customHeight="1">
      <c r="B45" s="1097"/>
      <c r="C45" s="1786"/>
      <c r="D45" s="1592"/>
      <c r="E45" s="2718" t="s">
        <v>4234</v>
      </c>
      <c r="F45" s="2719"/>
      <c r="G45" s="2719"/>
      <c r="H45" s="2719"/>
      <c r="I45" s="2719"/>
      <c r="J45" s="2719"/>
      <c r="K45" s="2719"/>
      <c r="L45" s="2719"/>
      <c r="M45" s="2719"/>
      <c r="N45" s="2719"/>
      <c r="O45" s="2719"/>
      <c r="P45" s="2719"/>
      <c r="Q45" s="2720"/>
      <c r="R45" s="1106" t="s">
        <v>4228</v>
      </c>
      <c r="S45" s="1128">
        <f>IF('STEP２（第１、2表）'!U175=0,"",'STEP２（第１、2表）'!U175)</f>
        <v>561.6</v>
      </c>
      <c r="T45" s="1140">
        <f t="shared" si="2"/>
        <v>1481.7591360000004</v>
      </c>
      <c r="U45" s="1101">
        <f>IF('STEP２（第１、2表）'!BE175=0,"",'STEP２（第１、2表）'!BE175)</f>
        <v>53.24</v>
      </c>
      <c r="V45" s="1130">
        <f t="shared" si="3"/>
        <v>140.4716104</v>
      </c>
      <c r="W45" s="1131">
        <f>係数!F55</f>
        <v>40.200000000000003</v>
      </c>
      <c r="X45" s="1110" t="s">
        <v>4406</v>
      </c>
      <c r="Y45" s="1141">
        <f>係数!H55</f>
        <v>1.7899999999999999E-2</v>
      </c>
      <c r="Z45" s="1112" t="s">
        <v>4489</v>
      </c>
    </row>
    <row r="46" spans="2:32" ht="17.25" customHeight="1">
      <c r="B46" s="1097"/>
      <c r="C46" s="1786"/>
      <c r="D46" s="1592"/>
      <c r="E46" s="2718" t="s">
        <v>4235</v>
      </c>
      <c r="F46" s="2719"/>
      <c r="G46" s="2719"/>
      <c r="H46" s="2719"/>
      <c r="I46" s="2719"/>
      <c r="J46" s="2719"/>
      <c r="K46" s="2719"/>
      <c r="L46" s="2719"/>
      <c r="M46" s="2719"/>
      <c r="N46" s="2719"/>
      <c r="O46" s="2719"/>
      <c r="P46" s="2719"/>
      <c r="Q46" s="2720"/>
      <c r="R46" s="1106" t="s">
        <v>4204</v>
      </c>
      <c r="S46" s="1128">
        <f>IF('STEP２（第１、2表）'!U177=0,"",'STEP２（第１、2表）'!U177)</f>
        <v>0.5736</v>
      </c>
      <c r="T46" s="1129"/>
      <c r="U46" s="1101">
        <f>IF('STEP２（第１、2表）'!BE177=0,"",'STEP２（第１、2表）'!BE177)</f>
        <v>54.24</v>
      </c>
      <c r="V46" s="1155"/>
      <c r="W46" s="1131">
        <f>係数!F56</f>
        <v>21.2</v>
      </c>
      <c r="X46" s="1110" t="s">
        <v>6216</v>
      </c>
      <c r="Y46" s="1138"/>
      <c r="Z46" s="1139"/>
    </row>
    <row r="47" spans="2:32" ht="17.25" customHeight="1">
      <c r="B47" s="1097"/>
      <c r="C47" s="1786"/>
      <c r="D47" s="1592"/>
      <c r="E47" s="2718" t="s">
        <v>4236</v>
      </c>
      <c r="F47" s="2719"/>
      <c r="G47" s="2719"/>
      <c r="H47" s="2719"/>
      <c r="I47" s="2719"/>
      <c r="J47" s="2719"/>
      <c r="K47" s="2719"/>
      <c r="L47" s="2719"/>
      <c r="M47" s="2719"/>
      <c r="N47" s="2719"/>
      <c r="O47" s="2719"/>
      <c r="P47" s="2719"/>
      <c r="Q47" s="2720"/>
      <c r="R47" s="1106" t="s">
        <v>4225</v>
      </c>
      <c r="S47" s="1128">
        <f>IF('STEP２（第１、2表）'!U179=0,"",'STEP２（第１、2表）'!U179)</f>
        <v>585.6</v>
      </c>
      <c r="T47" s="1129"/>
      <c r="U47" s="1101">
        <f>IF('STEP２（第１、2表）'!BE179=0,"",'STEP２（第１、2表）'!BE179)</f>
        <v>55.24</v>
      </c>
      <c r="V47" s="1155"/>
      <c r="W47" s="1131">
        <f>係数!F57</f>
        <v>17.100000000000001</v>
      </c>
      <c r="X47" s="1110" t="s">
        <v>4435</v>
      </c>
      <c r="Y47" s="1138"/>
      <c r="Z47" s="1139"/>
    </row>
    <row r="48" spans="2:32" ht="17.25" customHeight="1">
      <c r="B48" s="1097"/>
      <c r="C48" s="1786"/>
      <c r="D48" s="1592"/>
      <c r="E48" s="2718" t="s">
        <v>4237</v>
      </c>
      <c r="F48" s="2719"/>
      <c r="G48" s="2719"/>
      <c r="H48" s="2719"/>
      <c r="I48" s="2719"/>
      <c r="J48" s="2719"/>
      <c r="K48" s="2719"/>
      <c r="L48" s="2719"/>
      <c r="M48" s="2719"/>
      <c r="N48" s="2719"/>
      <c r="O48" s="2719"/>
      <c r="P48" s="2719"/>
      <c r="Q48" s="2720"/>
      <c r="R48" s="1106" t="s">
        <v>4225</v>
      </c>
      <c r="S48" s="1128">
        <f>IF('STEP２（第１、2表）'!U181=0,"",'STEP２（第１、2表）'!U181)</f>
        <v>597.6</v>
      </c>
      <c r="T48" s="1129"/>
      <c r="U48" s="1101">
        <f>IF('STEP２（第１、2表）'!BE181=0,"",'STEP２（第１、2表）'!BE181)</f>
        <v>56.24</v>
      </c>
      <c r="V48" s="1155"/>
      <c r="W48" s="1131">
        <f>係数!F58</f>
        <v>142</v>
      </c>
      <c r="X48" s="1110" t="s">
        <v>4435</v>
      </c>
      <c r="Y48" s="1138"/>
      <c r="Z48" s="1139"/>
    </row>
    <row r="49" spans="2:28" ht="17.25" customHeight="1">
      <c r="B49" s="1097"/>
      <c r="C49" s="1786"/>
      <c r="D49" s="1592"/>
      <c r="E49" s="2718" t="s">
        <v>4238</v>
      </c>
      <c r="F49" s="2719"/>
      <c r="G49" s="2719"/>
      <c r="H49" s="2719"/>
      <c r="I49" s="2719"/>
      <c r="J49" s="2719"/>
      <c r="K49" s="2719"/>
      <c r="L49" s="2719"/>
      <c r="M49" s="2719"/>
      <c r="N49" s="2719"/>
      <c r="O49" s="2719"/>
      <c r="P49" s="2719"/>
      <c r="Q49" s="2720"/>
      <c r="R49" s="1106" t="s">
        <v>4225</v>
      </c>
      <c r="S49" s="1128">
        <f>IF('STEP２（第１、2表）'!U183=0,"",'STEP２（第１、2表）'!U183)</f>
        <v>609.6</v>
      </c>
      <c r="T49" s="1129"/>
      <c r="U49" s="1101">
        <f>IF('STEP２（第１、2表）'!BE183=0,"",'STEP２（第１、2表）'!BE183)</f>
        <v>57.24</v>
      </c>
      <c r="V49" s="1155"/>
      <c r="W49" s="1131">
        <f>係数!F59</f>
        <v>22.5</v>
      </c>
      <c r="X49" s="1110" t="s">
        <v>4435</v>
      </c>
      <c r="Y49" s="1138"/>
      <c r="Z49" s="1139"/>
      <c r="AA49" s="47" t="s">
        <v>7209</v>
      </c>
      <c r="AB49" s="47" t="s">
        <v>4574</v>
      </c>
    </row>
    <row r="50" spans="2:28" ht="27" customHeight="1">
      <c r="B50" s="1097"/>
      <c r="C50" s="1786"/>
      <c r="D50" s="1592"/>
      <c r="E50" s="2741" t="s">
        <v>4394</v>
      </c>
      <c r="F50" s="2742"/>
      <c r="G50" s="2742"/>
      <c r="H50" s="2743"/>
      <c r="I50" s="1119" t="s">
        <v>3095</v>
      </c>
      <c r="J50" s="1756" t="str">
        <f>IF('STEP２（第１、2表）'!I185=0,"-",'STEP２（第１、2表）'!I185)</f>
        <v>エネルギーB</v>
      </c>
      <c r="K50" s="1756"/>
      <c r="L50" s="1756"/>
      <c r="M50" s="1756"/>
      <c r="N50" s="1756"/>
      <c r="O50" s="1756"/>
      <c r="P50" s="1756"/>
      <c r="Q50" s="1115" t="s">
        <v>4222</v>
      </c>
      <c r="R50" s="1106" t="str">
        <f>IF('STEP２（第１、2表）'!Q185="","-",'STEP２（第１、2表）'!Q185)</f>
        <v>千m3</v>
      </c>
      <c r="S50" s="1128">
        <f>IF('STEP２（第１、2表）'!U185=0,"",'STEP２（第１、2表）'!U185)</f>
        <v>621.6</v>
      </c>
      <c r="T50" s="1140">
        <f t="shared" si="2"/>
        <v>2142448</v>
      </c>
      <c r="U50" s="1101">
        <f>IF('STEP２（第１、2表）'!BE185=0,"",'STEP２（第１、2表）'!BE185)</f>
        <v>58.24</v>
      </c>
      <c r="V50" s="1130">
        <f t="shared" si="3"/>
        <v>200733.8666666667</v>
      </c>
      <c r="W50" s="1117">
        <f>IF(RIGHT(J50,3)="推計値",係数!F40,IF(J50="FCCコーク",係数!F41,IF(J50="潤滑油",係数!F42,IF(J50="廃プラスチック類から製造された燃料炭化水素油",係数!F43,IF(AA50="",0,AA50)))))</f>
        <v>47</v>
      </c>
      <c r="X50" s="1110" t="str">
        <f>IF(RIGHT(J50,3)="推計値",係数!G40,IF(J50="FCCコーク",係数!G41,IF(J50="潤滑油",係数!G42,IF(J50="廃プラスチック類から製造された燃料炭化水素油",係数!G43,IF(AB50="","-","GJ/"&amp;AB50)))))</f>
        <v>GJ/千m3</v>
      </c>
      <c r="Y50" s="1141">
        <f>IF('STEP１（第１入力頁）'!J82="",0,'STEP１（第１入力頁）'!J82)</f>
        <v>20</v>
      </c>
      <c r="Z50" s="1142" t="s">
        <v>4407</v>
      </c>
      <c r="AA50" s="47">
        <v>47</v>
      </c>
      <c r="AB50" s="47" t="s">
        <v>7244</v>
      </c>
    </row>
    <row r="51" spans="2:28" ht="27.75" customHeight="1">
      <c r="B51" s="1097"/>
      <c r="C51" s="1786"/>
      <c r="D51" s="1592"/>
      <c r="E51" s="2753"/>
      <c r="F51" s="2754"/>
      <c r="G51" s="2754"/>
      <c r="H51" s="2755"/>
      <c r="I51" s="1119" t="s">
        <v>3095</v>
      </c>
      <c r="J51" s="2761"/>
      <c r="K51" s="2761"/>
      <c r="L51" s="2761"/>
      <c r="M51" s="2761"/>
      <c r="N51" s="2761"/>
      <c r="O51" s="2761"/>
      <c r="P51" s="2761"/>
      <c r="Q51" s="1115" t="s">
        <v>4222</v>
      </c>
      <c r="R51" s="1121"/>
      <c r="S51" s="1143"/>
      <c r="T51" s="1144"/>
      <c r="U51" s="1101"/>
      <c r="V51" s="1145"/>
      <c r="W51" s="1123"/>
      <c r="X51" s="1146"/>
      <c r="Y51" s="1138"/>
      <c r="Z51" s="1139"/>
    </row>
    <row r="52" spans="2:28" ht="17.25" customHeight="1">
      <c r="B52" s="1097"/>
      <c r="C52" s="1787"/>
      <c r="D52" s="1748"/>
      <c r="E52" s="2718" t="s">
        <v>4223</v>
      </c>
      <c r="F52" s="2719"/>
      <c r="G52" s="2719"/>
      <c r="H52" s="2719"/>
      <c r="I52" s="2719"/>
      <c r="J52" s="2719"/>
      <c r="K52" s="2719"/>
      <c r="L52" s="2719"/>
      <c r="M52" s="2719"/>
      <c r="N52" s="2719"/>
      <c r="O52" s="2719"/>
      <c r="P52" s="2719"/>
      <c r="Q52" s="2720"/>
      <c r="R52" s="1106"/>
      <c r="S52" s="1101">
        <f>IF(SUM(S34:S51)=0,0,SUM(S34:S51))</f>
        <v>7873.0632000000023</v>
      </c>
      <c r="T52" s="1126">
        <f>SUM(T34:T51)</f>
        <v>2147740.429736</v>
      </c>
      <c r="U52" s="1101">
        <f>IF(SUM(U34:U51)=0,0,SUM(U34:U51))</f>
        <v>854.08</v>
      </c>
      <c r="V52" s="1127">
        <f>SUM(V34:V51)</f>
        <v>201237.68867840004</v>
      </c>
      <c r="W52" s="1123"/>
      <c r="X52" s="1124"/>
      <c r="Y52" s="1138"/>
      <c r="Z52" s="1139"/>
    </row>
    <row r="53" spans="2:28" ht="17.25" customHeight="1">
      <c r="B53" s="1113"/>
      <c r="C53" s="1711" t="s">
        <v>99</v>
      </c>
      <c r="D53" s="1589"/>
      <c r="E53" s="2741" t="s">
        <v>4239</v>
      </c>
      <c r="F53" s="2742"/>
      <c r="G53" s="2742"/>
      <c r="H53" s="2743"/>
      <c r="I53" s="2741" t="s">
        <v>4240</v>
      </c>
      <c r="J53" s="2742"/>
      <c r="K53" s="2742"/>
      <c r="L53" s="2742"/>
      <c r="M53" s="2742"/>
      <c r="N53" s="2742"/>
      <c r="O53" s="2742"/>
      <c r="P53" s="2742"/>
      <c r="Q53" s="2743"/>
      <c r="R53" s="1106" t="s">
        <v>7</v>
      </c>
      <c r="S53" s="1128">
        <f>IF('STEP２（第１、2表）'!U191=0,"",'STEP２（第１、2表）'!U191)</f>
        <v>0.63359999999999994</v>
      </c>
      <c r="T53" s="1140">
        <f t="shared" ref="T53:T67" si="4">IF(S53="","",S53*Y53)</f>
        <v>4.1437439999999999E-2</v>
      </c>
      <c r="U53" s="1220">
        <f>IF('STEP２（第１、2表）'!BE191=0,"",'STEP２（第１、2表）'!BE191)</f>
        <v>59.24</v>
      </c>
      <c r="V53" s="1127">
        <f t="shared" ref="V53:V67" si="5">IF(U53="","",U53*Y53)</f>
        <v>3.8742960000000002</v>
      </c>
      <c r="W53" s="1131">
        <f>係数!F60</f>
        <v>1.17</v>
      </c>
      <c r="X53" s="1110" t="s">
        <v>4441</v>
      </c>
      <c r="Y53" s="1148">
        <f>係数!H60</f>
        <v>6.54E-2</v>
      </c>
      <c r="Z53" s="1142" t="s">
        <v>4442</v>
      </c>
    </row>
    <row r="54" spans="2:28" ht="17.25" customHeight="1">
      <c r="B54" s="1113"/>
      <c r="C54" s="1786"/>
      <c r="D54" s="1592"/>
      <c r="E54" s="2744"/>
      <c r="F54" s="2746"/>
      <c r="G54" s="2746"/>
      <c r="H54" s="2745"/>
      <c r="I54" s="2744"/>
      <c r="J54" s="2745"/>
      <c r="K54" s="2718" t="s">
        <v>4251</v>
      </c>
      <c r="L54" s="2719"/>
      <c r="M54" s="2719"/>
      <c r="N54" s="2719"/>
      <c r="O54" s="2719"/>
      <c r="P54" s="2719"/>
      <c r="Q54" s="2720"/>
      <c r="R54" s="1106" t="s">
        <v>7</v>
      </c>
      <c r="S54" s="1128">
        <f>IF('STEP２（第１、2表）'!U193=0,"",'STEP２（第１、2表）'!U193)</f>
        <v>0.64559999999999995</v>
      </c>
      <c r="T54" s="1140">
        <f t="shared" si="4"/>
        <v>4.2222239999999994E-2</v>
      </c>
      <c r="U54" s="1220">
        <f>IF('STEP２（第１、2表）'!BE193=0,"",'STEP２（第１、2表）'!BE193)</f>
        <v>60.24</v>
      </c>
      <c r="V54" s="1127">
        <f t="shared" si="5"/>
        <v>3.9396960000000001</v>
      </c>
      <c r="W54" s="1131">
        <f>係数!F61</f>
        <v>1.17</v>
      </c>
      <c r="X54" s="1110" t="s">
        <v>4441</v>
      </c>
      <c r="Y54" s="1152">
        <f>係数!H61</f>
        <v>6.54E-2</v>
      </c>
      <c r="Z54" s="1142" t="s">
        <v>4442</v>
      </c>
      <c r="AA54" s="1153" t="s">
        <v>6223</v>
      </c>
    </row>
    <row r="55" spans="2:28" ht="17.25" customHeight="1">
      <c r="B55" s="1097"/>
      <c r="C55" s="1786"/>
      <c r="D55" s="1592"/>
      <c r="E55" s="2744"/>
      <c r="F55" s="2746"/>
      <c r="G55" s="2746"/>
      <c r="H55" s="2745"/>
      <c r="I55" s="2741" t="s">
        <v>4242</v>
      </c>
      <c r="J55" s="2742"/>
      <c r="K55" s="2742"/>
      <c r="L55" s="2742"/>
      <c r="M55" s="2742"/>
      <c r="N55" s="2742"/>
      <c r="O55" s="2742"/>
      <c r="P55" s="2742"/>
      <c r="Q55" s="2743"/>
      <c r="R55" s="1106" t="s">
        <v>7</v>
      </c>
      <c r="S55" s="1128" t="str">
        <f>IF('STEP２（第１、2表）'!U195=0,"",'STEP２（第１、2表）'!U195)</f>
        <v/>
      </c>
      <c r="T55" s="1140" t="str">
        <f t="shared" si="4"/>
        <v/>
      </c>
      <c r="U55" s="1220">
        <f>IF('STEP２（第１、2表）'!BE195=0,"",'STEP２（第１、2表）'!BE195)</f>
        <v>61.24</v>
      </c>
      <c r="V55" s="1127">
        <f t="shared" si="5"/>
        <v>3.257968</v>
      </c>
      <c r="W55" s="1131">
        <f>係数!F62</f>
        <v>1.19</v>
      </c>
      <c r="X55" s="1110" t="s">
        <v>101</v>
      </c>
      <c r="Y55" s="1152">
        <f>係数!H62</f>
        <v>5.3199999999999997E-2</v>
      </c>
      <c r="Z55" s="1142" t="s">
        <v>4442</v>
      </c>
      <c r="AA55" s="1153">
        <v>5.3199999999999997E-2</v>
      </c>
    </row>
    <row r="56" spans="2:28" ht="17.25" customHeight="1">
      <c r="B56" s="1097"/>
      <c r="C56" s="1786"/>
      <c r="D56" s="1592"/>
      <c r="E56" s="2744"/>
      <c r="F56" s="2746"/>
      <c r="G56" s="2746"/>
      <c r="H56" s="2745"/>
      <c r="I56" s="2744"/>
      <c r="J56" s="2745"/>
      <c r="K56" s="2718" t="s">
        <v>4251</v>
      </c>
      <c r="L56" s="2719"/>
      <c r="M56" s="2719"/>
      <c r="N56" s="2719"/>
      <c r="O56" s="2719"/>
      <c r="P56" s="2719"/>
      <c r="Q56" s="2720"/>
      <c r="R56" s="1106" t="s">
        <v>7</v>
      </c>
      <c r="S56" s="1128" t="str">
        <f>IF('STEP２（第１、2表）'!U197=0,"",'STEP２（第１、2表）'!U197)</f>
        <v/>
      </c>
      <c r="T56" s="1140" t="str">
        <f t="shared" si="4"/>
        <v/>
      </c>
      <c r="U56" s="1220">
        <f>IF('STEP２（第１、2表）'!BE197=0,"",'STEP２（第１、2表）'!BE197)</f>
        <v>62.24</v>
      </c>
      <c r="V56" s="1127">
        <f t="shared" si="5"/>
        <v>3.3111679999999999</v>
      </c>
      <c r="W56" s="1131">
        <f>係数!F63</f>
        <v>1.19</v>
      </c>
      <c r="X56" s="1110" t="s">
        <v>101</v>
      </c>
      <c r="Y56" s="1152">
        <f>係数!H63</f>
        <v>5.3199999999999997E-2</v>
      </c>
      <c r="Z56" s="1142" t="s">
        <v>4442</v>
      </c>
    </row>
    <row r="57" spans="2:28" ht="17.25" customHeight="1">
      <c r="B57" s="279"/>
      <c r="C57" s="1786"/>
      <c r="D57" s="1592"/>
      <c r="E57" s="2744"/>
      <c r="F57" s="2746"/>
      <c r="G57" s="2746"/>
      <c r="H57" s="2745"/>
      <c r="I57" s="2741" t="s">
        <v>4243</v>
      </c>
      <c r="J57" s="2742"/>
      <c r="K57" s="2742"/>
      <c r="L57" s="2742"/>
      <c r="M57" s="2742"/>
      <c r="N57" s="2742"/>
      <c r="O57" s="2742"/>
      <c r="P57" s="2742"/>
      <c r="Q57" s="2743"/>
      <c r="R57" s="1106" t="s">
        <v>7</v>
      </c>
      <c r="S57" s="1128">
        <f>IF('STEP２（第１、2表）'!U199=0,"",'STEP２（第１、2表）'!U199)</f>
        <v>0.83360000000000001</v>
      </c>
      <c r="T57" s="1140">
        <f t="shared" si="4"/>
        <v>4.4347520000000001E-2</v>
      </c>
      <c r="U57" s="1220">
        <f>IF('STEP２（第１、2表）'!BE199=0,"",'STEP２（第１、2表）'!BE199)</f>
        <v>63.24</v>
      </c>
      <c r="V57" s="1127">
        <f t="shared" si="5"/>
        <v>3.3643679999999998</v>
      </c>
      <c r="W57" s="1131">
        <f>係数!F64</f>
        <v>1.19</v>
      </c>
      <c r="X57" s="1110" t="s">
        <v>101</v>
      </c>
      <c r="Y57" s="1152">
        <f>係数!H64</f>
        <v>5.3199999999999997E-2</v>
      </c>
      <c r="Z57" s="1142" t="s">
        <v>4442</v>
      </c>
    </row>
    <row r="58" spans="2:28" ht="17.25" customHeight="1">
      <c r="B58" s="279"/>
      <c r="C58" s="1786"/>
      <c r="D58" s="1592"/>
      <c r="E58" s="2744"/>
      <c r="F58" s="2746"/>
      <c r="G58" s="2746"/>
      <c r="H58" s="2745"/>
      <c r="I58" s="2744"/>
      <c r="J58" s="2745"/>
      <c r="K58" s="2718" t="s">
        <v>4251</v>
      </c>
      <c r="L58" s="2719"/>
      <c r="M58" s="2719"/>
      <c r="N58" s="2719"/>
      <c r="O58" s="2719"/>
      <c r="P58" s="2719"/>
      <c r="Q58" s="2720"/>
      <c r="R58" s="1106" t="s">
        <v>7</v>
      </c>
      <c r="S58" s="1128" t="str">
        <f>IF('STEP２（第１、2表）'!U201=0,"",'STEP２（第１、2表）'!U201)</f>
        <v/>
      </c>
      <c r="T58" s="1140" t="str">
        <f t="shared" si="4"/>
        <v/>
      </c>
      <c r="U58" s="1220">
        <f>IF('STEP２（第１、2表）'!BE201=0,"",'STEP２（第１、2表）'!BE201)</f>
        <v>64.239999999999995</v>
      </c>
      <c r="V58" s="1127">
        <f t="shared" si="5"/>
        <v>3.4175679999999997</v>
      </c>
      <c r="W58" s="1131">
        <f>係数!F65</f>
        <v>1.19</v>
      </c>
      <c r="X58" s="1110" t="s">
        <v>101</v>
      </c>
      <c r="Y58" s="1152">
        <f>係数!H65</f>
        <v>5.3199999999999997E-2</v>
      </c>
      <c r="Z58" s="1142" t="s">
        <v>4442</v>
      </c>
    </row>
    <row r="59" spans="2:28" ht="17.25" customHeight="1">
      <c r="B59" s="279"/>
      <c r="C59" s="1786"/>
      <c r="D59" s="1592"/>
      <c r="E59" s="2744"/>
      <c r="F59" s="2746"/>
      <c r="G59" s="2746"/>
      <c r="H59" s="2745"/>
      <c r="I59" s="2741" t="s">
        <v>4244</v>
      </c>
      <c r="J59" s="2742"/>
      <c r="K59" s="2742"/>
      <c r="L59" s="2742"/>
      <c r="M59" s="2742"/>
      <c r="N59" s="2742"/>
      <c r="O59" s="2742"/>
      <c r="P59" s="2742"/>
      <c r="Q59" s="2743"/>
      <c r="R59" s="1106" t="s">
        <v>7</v>
      </c>
      <c r="S59" s="1128">
        <f>IF('STEP２（第１、2表）'!U203=0,"",'STEP２（第１、2表）'!U203)</f>
        <v>0.83360000000000001</v>
      </c>
      <c r="T59" s="1140">
        <f t="shared" si="4"/>
        <v>4.4347520000000001E-2</v>
      </c>
      <c r="U59" s="1220">
        <f>IF('STEP２（第１、2表）'!BE203=0,"",'STEP２（第１、2表）'!BE203)</f>
        <v>65.239999999999995</v>
      </c>
      <c r="V59" s="1127">
        <f t="shared" si="5"/>
        <v>3.4707679999999996</v>
      </c>
      <c r="W59" s="1131">
        <f>係数!F66</f>
        <v>1.19</v>
      </c>
      <c r="X59" s="1110" t="s">
        <v>4441</v>
      </c>
      <c r="Y59" s="1152">
        <f>係数!H66</f>
        <v>5.3199999999999997E-2</v>
      </c>
      <c r="Z59" s="1142" t="s">
        <v>4442</v>
      </c>
    </row>
    <row r="60" spans="2:28" ht="17.25" customHeight="1">
      <c r="B60" s="279"/>
      <c r="C60" s="1786"/>
      <c r="D60" s="1592"/>
      <c r="E60" s="2744"/>
      <c r="F60" s="2746"/>
      <c r="G60" s="2746"/>
      <c r="H60" s="2745"/>
      <c r="I60" s="2744"/>
      <c r="J60" s="2745"/>
      <c r="K60" s="2718" t="s">
        <v>4251</v>
      </c>
      <c r="L60" s="2719"/>
      <c r="M60" s="2719"/>
      <c r="N60" s="2719"/>
      <c r="O60" s="2719"/>
      <c r="P60" s="2719"/>
      <c r="Q60" s="2720"/>
      <c r="R60" s="1106" t="s">
        <v>7</v>
      </c>
      <c r="S60" s="1128" t="str">
        <f>IF('STEP２（第１、2表）'!U205=0,"",'STEP２（第１、2表）'!U205)</f>
        <v/>
      </c>
      <c r="T60" s="1140" t="str">
        <f t="shared" si="4"/>
        <v/>
      </c>
      <c r="U60" s="1220">
        <f>IF('STEP２（第１、2表）'!BE205=0,"",'STEP２（第１、2表）'!BE205)</f>
        <v>66.239999999999995</v>
      </c>
      <c r="V60" s="1127">
        <f t="shared" si="5"/>
        <v>3.5239679999999995</v>
      </c>
      <c r="W60" s="1131">
        <f>係数!F67</f>
        <v>1.19</v>
      </c>
      <c r="X60" s="1110" t="s">
        <v>4441</v>
      </c>
      <c r="Y60" s="1152">
        <f>係数!H67</f>
        <v>5.3199999999999997E-2</v>
      </c>
      <c r="Z60" s="1142" t="s">
        <v>4442</v>
      </c>
      <c r="AA60" s="47"/>
    </row>
    <row r="61" spans="2:28" ht="29.25" customHeight="1">
      <c r="B61" s="1097"/>
      <c r="C61" s="1786"/>
      <c r="D61" s="1592"/>
      <c r="E61" s="2744"/>
      <c r="F61" s="2746"/>
      <c r="G61" s="2746"/>
      <c r="H61" s="2745"/>
      <c r="I61" s="2741" t="s">
        <v>6211</v>
      </c>
      <c r="J61" s="2743"/>
      <c r="K61" s="1114" t="s">
        <v>3095</v>
      </c>
      <c r="L61" s="1588" t="str">
        <f>IF('STEP２（第１、2表）'!K207=0,"-",'STEP２（第１、2表）'!K207)</f>
        <v>エネルギーC</v>
      </c>
      <c r="M61" s="1588"/>
      <c r="N61" s="1588"/>
      <c r="O61" s="1588"/>
      <c r="P61" s="1588"/>
      <c r="Q61" s="1115" t="s">
        <v>4222</v>
      </c>
      <c r="R61" s="1106" t="s">
        <v>7</v>
      </c>
      <c r="S61" s="1128" t="str">
        <f>IF('STEP２（第１、2表）'!U207=0,"",'STEP２（第１、2表）'!U207)</f>
        <v/>
      </c>
      <c r="T61" s="1140" t="str">
        <f t="shared" si="4"/>
        <v/>
      </c>
      <c r="U61" s="1220">
        <f>IF('STEP２（第１、2表）'!BE207=0,"",'STEP２（第１、2表）'!BE207)</f>
        <v>67.239999999999995</v>
      </c>
      <c r="V61" s="1127">
        <f t="shared" si="5"/>
        <v>2017.1999999999998</v>
      </c>
      <c r="W61" s="1117">
        <v>48</v>
      </c>
      <c r="X61" s="1110" t="s">
        <v>4441</v>
      </c>
      <c r="Y61" s="1141">
        <f>'STEP１（第１入力頁）'!K88</f>
        <v>30</v>
      </c>
      <c r="Z61" s="1142" t="s">
        <v>4442</v>
      </c>
      <c r="AA61" s="47"/>
    </row>
    <row r="62" spans="2:28" ht="17.25" customHeight="1">
      <c r="B62" s="1097"/>
      <c r="C62" s="1786"/>
      <c r="D62" s="1592"/>
      <c r="E62" s="2744"/>
      <c r="F62" s="2746"/>
      <c r="G62" s="2746"/>
      <c r="H62" s="2745"/>
      <c r="I62" s="2744"/>
      <c r="J62" s="2745"/>
      <c r="K62" s="1149"/>
      <c r="L62" s="1150"/>
      <c r="M62" s="2718" t="s">
        <v>4251</v>
      </c>
      <c r="N62" s="2719"/>
      <c r="O62" s="2719"/>
      <c r="P62" s="2719"/>
      <c r="Q62" s="2720"/>
      <c r="R62" s="1106" t="s">
        <v>7</v>
      </c>
      <c r="S62" s="1128" t="str">
        <f>IF('STEP２（第１、2表）'!U209=0,"",'STEP２（第１、2表）'!U209)</f>
        <v/>
      </c>
      <c r="T62" s="1140" t="str">
        <f t="shared" si="4"/>
        <v/>
      </c>
      <c r="U62" s="1220">
        <f>IF('STEP２（第１、2表）'!BE209=0,"",'STEP２（第１、2表）'!BE209)</f>
        <v>68.239999999999995</v>
      </c>
      <c r="V62" s="1127">
        <f t="shared" si="5"/>
        <v>1023.5999999999999</v>
      </c>
      <c r="W62" s="1117">
        <v>49</v>
      </c>
      <c r="X62" s="1110" t="s">
        <v>4441</v>
      </c>
      <c r="Y62" s="1141">
        <f>'STEP１（第１入力頁）'!K89</f>
        <v>15</v>
      </c>
      <c r="Z62" s="1142" t="s">
        <v>4442</v>
      </c>
    </row>
    <row r="63" spans="2:28" ht="17.25" customHeight="1">
      <c r="B63" s="1154"/>
      <c r="C63" s="1786"/>
      <c r="D63" s="1592"/>
      <c r="E63" s="2741" t="s">
        <v>4245</v>
      </c>
      <c r="F63" s="2742"/>
      <c r="G63" s="2742"/>
      <c r="H63" s="2743"/>
      <c r="I63" s="2718" t="s">
        <v>4246</v>
      </c>
      <c r="J63" s="2719"/>
      <c r="K63" s="2719"/>
      <c r="L63" s="2719"/>
      <c r="M63" s="2719"/>
      <c r="N63" s="2719"/>
      <c r="O63" s="2719"/>
      <c r="P63" s="2719"/>
      <c r="Q63" s="2720"/>
      <c r="R63" s="1106" t="s">
        <v>7</v>
      </c>
      <c r="S63" s="1128" t="str">
        <f>IF('STEP２（第１、2表）'!U211=0,"",'STEP２（第１、2表）'!U211)</f>
        <v/>
      </c>
      <c r="T63" s="1140" t="str">
        <f t="shared" si="4"/>
        <v/>
      </c>
      <c r="U63" s="1101">
        <f>IF('STEP２（第１、2表）'!BE211=0,"",'STEP２（第１、2表）'!BE211)</f>
        <v>69.239999999999995</v>
      </c>
      <c r="V63" s="1127">
        <f t="shared" si="5"/>
        <v>0.60238799999999992</v>
      </c>
      <c r="W63" s="1117">
        <v>1.1399999999999999</v>
      </c>
      <c r="X63" s="1110" t="s">
        <v>4441</v>
      </c>
      <c r="Y63" s="1141">
        <f>係数!H68</f>
        <v>8.6999999999999994E-3</v>
      </c>
      <c r="Z63" s="1142" t="s">
        <v>6222</v>
      </c>
    </row>
    <row r="64" spans="2:28" ht="17.25" customHeight="1">
      <c r="B64" s="1154"/>
      <c r="C64" s="1786"/>
      <c r="D64" s="1592"/>
      <c r="E64" s="2744"/>
      <c r="F64" s="2746"/>
      <c r="G64" s="2746"/>
      <c r="H64" s="2745"/>
      <c r="I64" s="2718" t="s">
        <v>4247</v>
      </c>
      <c r="J64" s="2719"/>
      <c r="K64" s="2719"/>
      <c r="L64" s="2719"/>
      <c r="M64" s="2719"/>
      <c r="N64" s="2719"/>
      <c r="O64" s="2719"/>
      <c r="P64" s="2719"/>
      <c r="Q64" s="2720"/>
      <c r="R64" s="1106" t="s">
        <v>7</v>
      </c>
      <c r="S64" s="1128" t="str">
        <f>IF('STEP２（第１、2表）'!U213=0,"",'STEP２（第１、2表）'!U213)</f>
        <v/>
      </c>
      <c r="T64" s="1140" t="str">
        <f t="shared" si="4"/>
        <v/>
      </c>
      <c r="U64" s="1101">
        <f>IF('STEP２（第１、2表）'!BE213=0,"",'STEP２（第１、2表）'!BE213)</f>
        <v>70.239999999999995</v>
      </c>
      <c r="V64" s="1127">
        <f t="shared" si="5"/>
        <v>2809.6</v>
      </c>
      <c r="W64" s="1117">
        <v>1.67</v>
      </c>
      <c r="X64" s="1110" t="s">
        <v>4441</v>
      </c>
      <c r="Y64" s="1141">
        <f>係数!H69</f>
        <v>40</v>
      </c>
      <c r="Z64" s="1142" t="s">
        <v>6222</v>
      </c>
    </row>
    <row r="65" spans="2:27" ht="17.25" customHeight="1">
      <c r="B65" s="1154"/>
      <c r="C65" s="1786"/>
      <c r="D65" s="1592"/>
      <c r="E65" s="2744"/>
      <c r="F65" s="2746"/>
      <c r="G65" s="2746"/>
      <c r="H65" s="2745"/>
      <c r="I65" s="2718" t="s">
        <v>4248</v>
      </c>
      <c r="J65" s="2719"/>
      <c r="K65" s="2719"/>
      <c r="L65" s="2719"/>
      <c r="M65" s="2719"/>
      <c r="N65" s="2719"/>
      <c r="O65" s="2719"/>
      <c r="P65" s="2719"/>
      <c r="Q65" s="2720"/>
      <c r="R65" s="1106" t="s">
        <v>7</v>
      </c>
      <c r="S65" s="1128" t="str">
        <f>IF('STEP２（第１、2表）'!U215=0,"",'STEP２（第１、2表）'!U215)</f>
        <v/>
      </c>
      <c r="T65" s="1140" t="str">
        <f t="shared" si="4"/>
        <v/>
      </c>
      <c r="U65" s="1101">
        <f>IF('STEP２（第１、2表）'!BE215=0,"",'STEP２（第１、2表）'!BE215)</f>
        <v>71.239999999999995</v>
      </c>
      <c r="V65" s="1127">
        <f t="shared" si="5"/>
        <v>3561.9999999999995</v>
      </c>
      <c r="W65" s="1117">
        <v>0.78</v>
      </c>
      <c r="X65" s="1110" t="s">
        <v>4441</v>
      </c>
      <c r="Y65" s="1141">
        <f>係数!H70</f>
        <v>50</v>
      </c>
      <c r="Z65" s="1142" t="s">
        <v>6222</v>
      </c>
    </row>
    <row r="66" spans="2:27" ht="17.25" customHeight="1">
      <c r="B66" s="1154"/>
      <c r="C66" s="1786"/>
      <c r="D66" s="1592"/>
      <c r="E66" s="2744"/>
      <c r="F66" s="2746"/>
      <c r="G66" s="2746"/>
      <c r="H66" s="2745"/>
      <c r="I66" s="2718" t="s">
        <v>4249</v>
      </c>
      <c r="J66" s="2719"/>
      <c r="K66" s="2719"/>
      <c r="L66" s="2719"/>
      <c r="M66" s="2719"/>
      <c r="N66" s="2719"/>
      <c r="O66" s="2719"/>
      <c r="P66" s="2719"/>
      <c r="Q66" s="2720"/>
      <c r="R66" s="1106" t="s">
        <v>7</v>
      </c>
      <c r="S66" s="1128" t="str">
        <f>IF('STEP２（第１、2表）'!U217=0,"",'STEP２（第１、2表）'!U217)</f>
        <v/>
      </c>
      <c r="T66" s="1140" t="str">
        <f t="shared" si="4"/>
        <v/>
      </c>
      <c r="U66" s="1101">
        <f>IF('STEP２（第１、2表）'!BE217=0,"",'STEP２（第１、2表）'!BE217)</f>
        <v>72.239999999999995</v>
      </c>
      <c r="V66" s="1127">
        <f t="shared" si="5"/>
        <v>4334.3999999999996</v>
      </c>
      <c r="W66" s="1117">
        <v>0.98</v>
      </c>
      <c r="X66" s="1110" t="s">
        <v>4441</v>
      </c>
      <c r="Y66" s="1141">
        <f>係数!H71</f>
        <v>60</v>
      </c>
      <c r="Z66" s="1142" t="s">
        <v>6222</v>
      </c>
    </row>
    <row r="67" spans="2:27" ht="36.75" customHeight="1">
      <c r="B67" s="1154"/>
      <c r="C67" s="1786"/>
      <c r="D67" s="1592"/>
      <c r="E67" s="2744"/>
      <c r="F67" s="2746"/>
      <c r="G67" s="2746"/>
      <c r="H67" s="2745"/>
      <c r="I67" s="2741" t="s">
        <v>6211</v>
      </c>
      <c r="J67" s="2743"/>
      <c r="K67" s="1114" t="s">
        <v>3095</v>
      </c>
      <c r="L67" s="1756" t="str">
        <f>IF('STEP２（第１、2表）'!K219 = 0,"-",'STEP２（第１、2表）'!K219)</f>
        <v>エネルギーE</v>
      </c>
      <c r="M67" s="1756"/>
      <c r="N67" s="1756"/>
      <c r="O67" s="1756"/>
      <c r="P67" s="1756"/>
      <c r="Q67" s="1115" t="s">
        <v>3096</v>
      </c>
      <c r="R67" s="1106" t="s">
        <v>7</v>
      </c>
      <c r="S67" s="1128" t="str">
        <f>IF('STEP２（第１、2表）'!U219=0,"",'STEP２（第１、2表）'!U219)</f>
        <v/>
      </c>
      <c r="T67" s="1140" t="str">
        <f t="shared" si="4"/>
        <v/>
      </c>
      <c r="U67" s="1101">
        <f>IF('STEP２（第１、2表）'!BE219=0,"",'STEP２（第１、2表）'!BE219)</f>
        <v>73.239999999999995</v>
      </c>
      <c r="V67" s="1127">
        <f t="shared" si="5"/>
        <v>5126.7999999999993</v>
      </c>
      <c r="W67" s="1117">
        <v>50</v>
      </c>
      <c r="X67" s="1110" t="s">
        <v>4441</v>
      </c>
      <c r="Y67" s="1141">
        <f>'STEP１（第１入力頁）'!K94</f>
        <v>70</v>
      </c>
      <c r="Z67" s="1142" t="s">
        <v>6222</v>
      </c>
    </row>
    <row r="68" spans="2:27" ht="17.25" customHeight="1">
      <c r="B68" s="1154"/>
      <c r="C68" s="1786"/>
      <c r="D68" s="1592"/>
      <c r="E68" s="2744"/>
      <c r="F68" s="2746"/>
      <c r="G68" s="2746"/>
      <c r="H68" s="2745"/>
      <c r="I68" s="2744"/>
      <c r="J68" s="2745"/>
      <c r="K68" s="1114" t="s">
        <v>3095</v>
      </c>
      <c r="L68" s="2761"/>
      <c r="M68" s="2761"/>
      <c r="N68" s="2761"/>
      <c r="O68" s="2761"/>
      <c r="P68" s="2761"/>
      <c r="Q68" s="1115" t="s">
        <v>3096</v>
      </c>
      <c r="R68" s="1121"/>
      <c r="S68" s="1143"/>
      <c r="T68" s="1144"/>
      <c r="U68" s="1122"/>
      <c r="V68" s="1145"/>
      <c r="W68" s="1123"/>
      <c r="X68" s="1146"/>
      <c r="Y68" s="1138"/>
      <c r="Z68" s="1139"/>
    </row>
    <row r="69" spans="2:27" ht="17.25" customHeight="1">
      <c r="B69" s="1154"/>
      <c r="C69" s="1786"/>
      <c r="D69" s="1592"/>
      <c r="E69" s="2741" t="s">
        <v>4250</v>
      </c>
      <c r="F69" s="2742"/>
      <c r="G69" s="2742"/>
      <c r="H69" s="2742"/>
      <c r="I69" s="2718"/>
      <c r="J69" s="2719"/>
      <c r="K69" s="2719"/>
      <c r="L69" s="2719"/>
      <c r="M69" s="2719"/>
      <c r="N69" s="2719"/>
      <c r="O69" s="2719"/>
      <c r="P69" s="2719"/>
      <c r="Q69" s="2720"/>
      <c r="R69" s="1106"/>
      <c r="S69" s="1101">
        <f>IF(SUM(S53:S68)=0,0,SUM(S53:S68))</f>
        <v>2.9464000000000001</v>
      </c>
      <c r="T69" s="1126">
        <f>SUM(T53:T68)</f>
        <v>0.17235471999999999</v>
      </c>
      <c r="U69" s="1101">
        <f>IF(SUM(U53:U68)=0,0,SUM(U53:U68))</f>
        <v>993.6</v>
      </c>
      <c r="V69" s="1127">
        <f>SUM(V53:V68)</f>
        <v>18902.362187999999</v>
      </c>
      <c r="W69" s="1123"/>
      <c r="X69" s="1124"/>
      <c r="Y69" s="1138"/>
      <c r="Z69" s="1139"/>
    </row>
    <row r="70" spans="2:27" ht="45" customHeight="1">
      <c r="B70" s="1154"/>
      <c r="C70" s="1786"/>
      <c r="D70" s="1592"/>
      <c r="E70" s="2744"/>
      <c r="F70" s="2745"/>
      <c r="G70" s="2718" t="s">
        <v>4251</v>
      </c>
      <c r="H70" s="2719"/>
      <c r="I70" s="2718"/>
      <c r="J70" s="2719"/>
      <c r="K70" s="2719"/>
      <c r="L70" s="2719"/>
      <c r="M70" s="2719"/>
      <c r="N70" s="2719"/>
      <c r="O70" s="2719"/>
      <c r="P70" s="2719"/>
      <c r="Q70" s="2720"/>
      <c r="R70" s="1106" t="s">
        <v>7</v>
      </c>
      <c r="S70" s="1128">
        <f>IF(SUM(S54,S56,S58,S60,S62)=0,0,SUM(S54,S56,S58,S60,S62))</f>
        <v>0.64559999999999995</v>
      </c>
      <c r="T70" s="1140">
        <f>IF(SUM(T54,T56,T58,T60,T62)=0,0,SUM(T54,T56,T58,T60,T62))</f>
        <v>4.2222239999999994E-2</v>
      </c>
      <c r="U70" s="1220">
        <f>IF(SUM(U54,U56,U58,U60,U62)=0,0,SUM(U54,U56,U58,U60,U62))</f>
        <v>321.2</v>
      </c>
      <c r="V70" s="1130">
        <f>IF(SUM(V54,V56,V58,V60,V62)=0,0,SUM(V54,V56,V58,V60,V62))</f>
        <v>1037.7923999999998</v>
      </c>
      <c r="W70" s="1123"/>
      <c r="X70" s="1124"/>
      <c r="Y70" s="1138"/>
      <c r="Z70" s="1139"/>
    </row>
    <row r="71" spans="2:27" ht="17.25" customHeight="1">
      <c r="B71" s="1154"/>
      <c r="C71" s="1711" t="s">
        <v>105</v>
      </c>
      <c r="D71" s="2779"/>
      <c r="E71" s="2741" t="s">
        <v>4252</v>
      </c>
      <c r="F71" s="2742"/>
      <c r="G71" s="2742"/>
      <c r="H71" s="2743"/>
      <c r="I71" s="2741" t="s">
        <v>4253</v>
      </c>
      <c r="J71" s="2742"/>
      <c r="K71" s="2719"/>
      <c r="L71" s="2719"/>
      <c r="M71" s="2719"/>
      <c r="N71" s="2719"/>
      <c r="O71" s="2719"/>
      <c r="P71" s="2719"/>
      <c r="Q71" s="2720"/>
      <c r="R71" s="1106" t="s">
        <v>4254</v>
      </c>
      <c r="S71" s="1128">
        <f>IF('STEP２（第１、2表）'!U227=0,"",'STEP２（第１、2表）'!U227)</f>
        <v>2.7039600000000004</v>
      </c>
      <c r="T71" s="1140">
        <f>IF(S71="","",S71*Y71*1000)</f>
        <v>1.1005117200000001</v>
      </c>
      <c r="U71" s="1151"/>
      <c r="V71" s="1147"/>
      <c r="W71" s="1131">
        <f>係数!F72</f>
        <v>8.64</v>
      </c>
      <c r="X71" s="1110" t="s">
        <v>106</v>
      </c>
      <c r="Y71" s="1156">
        <f>係数!H72</f>
        <v>4.0700000000000003E-4</v>
      </c>
      <c r="Z71" s="1142" t="s">
        <v>3519</v>
      </c>
      <c r="AA71" s="1153" t="s">
        <v>6223</v>
      </c>
    </row>
    <row r="72" spans="2:27" ht="28.5" customHeight="1">
      <c r="B72" s="1154"/>
      <c r="C72" s="2780"/>
      <c r="D72" s="2781"/>
      <c r="E72" s="2744"/>
      <c r="F72" s="2746"/>
      <c r="G72" s="2746"/>
      <c r="H72" s="2745"/>
      <c r="I72" s="2782"/>
      <c r="J72" s="2783"/>
      <c r="K72" s="2733" t="s">
        <v>4251</v>
      </c>
      <c r="L72" s="2734"/>
      <c r="M72" s="2734"/>
      <c r="N72" s="2734"/>
      <c r="O72" s="2734"/>
      <c r="P72" s="2734"/>
      <c r="Q72" s="2735"/>
      <c r="R72" s="1106" t="s">
        <v>4254</v>
      </c>
      <c r="S72" s="1128">
        <f>'STEP２（第１、2表）'!U229</f>
        <v>3.5226316800000008</v>
      </c>
      <c r="T72" s="1140">
        <f>IF(S72="","",S72*Y72*1000)</f>
        <v>1.4337110937600004</v>
      </c>
      <c r="U72" s="1151"/>
      <c r="V72" s="1147"/>
      <c r="W72" s="1131">
        <f>係数!F73</f>
        <v>8.64</v>
      </c>
      <c r="X72" s="1110" t="s">
        <v>106</v>
      </c>
      <c r="Y72" s="1156">
        <f>係数!H73</f>
        <v>4.0700000000000003E-4</v>
      </c>
      <c r="Z72" s="1142" t="s">
        <v>3519</v>
      </c>
      <c r="AA72" s="1153">
        <v>4.4099999999999999E-4</v>
      </c>
    </row>
    <row r="73" spans="2:27" ht="30" customHeight="1">
      <c r="B73" s="1154"/>
      <c r="C73" s="2780"/>
      <c r="D73" s="2781"/>
      <c r="E73" s="2741" t="s">
        <v>4255</v>
      </c>
      <c r="F73" s="2742"/>
      <c r="G73" s="2742"/>
      <c r="H73" s="2743"/>
      <c r="I73" s="2730" t="s">
        <v>4586</v>
      </c>
      <c r="J73" s="2731"/>
      <c r="K73" s="2731"/>
      <c r="L73" s="2731"/>
      <c r="M73" s="2731"/>
      <c r="N73" s="2731"/>
      <c r="O73" s="2731"/>
      <c r="P73" s="2731"/>
      <c r="Q73" s="2732"/>
      <c r="R73" s="1106" t="s">
        <v>4254</v>
      </c>
      <c r="S73" s="1128">
        <f>IF('STEP２（第１、2表）'!U231=0,"",'STEP２（第１、2表）'!U231)</f>
        <v>0.70476000000000005</v>
      </c>
      <c r="T73" s="1157"/>
      <c r="U73" s="1151"/>
      <c r="V73" s="1147"/>
      <c r="W73" s="1131">
        <f>係数!F74</f>
        <v>3.6</v>
      </c>
      <c r="X73" s="1110" t="s">
        <v>106</v>
      </c>
      <c r="Y73" s="1138"/>
      <c r="Z73" s="1139"/>
    </row>
    <row r="74" spans="2:27" ht="30" customHeight="1">
      <c r="B74" s="1154"/>
      <c r="C74" s="2780"/>
      <c r="D74" s="2781"/>
      <c r="E74" s="2744"/>
      <c r="F74" s="2746"/>
      <c r="G74" s="2746"/>
      <c r="H74" s="2745"/>
      <c r="I74" s="2730" t="s">
        <v>4587</v>
      </c>
      <c r="J74" s="2731"/>
      <c r="K74" s="2731"/>
      <c r="L74" s="2731"/>
      <c r="M74" s="2731"/>
      <c r="N74" s="2731"/>
      <c r="O74" s="2731"/>
      <c r="P74" s="2731"/>
      <c r="Q74" s="2732"/>
      <c r="R74" s="1106" t="s">
        <v>4254</v>
      </c>
      <c r="S74" s="1128">
        <f>IF('STEP２（第１、2表）'!U233=0,"",'STEP２（第１、2表）'!U233)</f>
        <v>0.71676000000000006</v>
      </c>
      <c r="T74" s="1157"/>
      <c r="U74" s="1151"/>
      <c r="V74" s="1147"/>
      <c r="W74" s="1131">
        <f>係数!F75</f>
        <v>3.6</v>
      </c>
      <c r="X74" s="1110" t="s">
        <v>106</v>
      </c>
      <c r="Y74" s="1138"/>
      <c r="Z74" s="1139"/>
    </row>
    <row r="75" spans="2:27" ht="44.25" customHeight="1">
      <c r="B75" s="1154"/>
      <c r="C75" s="2780"/>
      <c r="D75" s="2781"/>
      <c r="E75" s="2744"/>
      <c r="F75" s="2746"/>
      <c r="G75" s="2746"/>
      <c r="H75" s="2745"/>
      <c r="I75" s="2730" t="s">
        <v>6295</v>
      </c>
      <c r="J75" s="2731"/>
      <c r="K75" s="2731"/>
      <c r="L75" s="2731"/>
      <c r="M75" s="2731"/>
      <c r="N75" s="2731"/>
      <c r="O75" s="2731"/>
      <c r="P75" s="2731"/>
      <c r="Q75" s="2732"/>
      <c r="R75" s="1106" t="s">
        <v>4254</v>
      </c>
      <c r="S75" s="1128">
        <f>IF('STEP２（第１、2表）'!U235=0,"",'STEP２（第１、2表）'!U235)</f>
        <v>0.72876000000000007</v>
      </c>
      <c r="T75" s="1157"/>
      <c r="U75" s="1151"/>
      <c r="V75" s="1147"/>
      <c r="W75" s="1131">
        <f>係数!F76</f>
        <v>3.6</v>
      </c>
      <c r="X75" s="1110" t="s">
        <v>106</v>
      </c>
      <c r="Y75" s="1138"/>
      <c r="Z75" s="1139"/>
    </row>
    <row r="76" spans="2:27" ht="33.75" customHeight="1">
      <c r="B76" s="1154"/>
      <c r="C76" s="2780"/>
      <c r="D76" s="2781"/>
      <c r="E76" s="2744"/>
      <c r="F76" s="2746"/>
      <c r="G76" s="2746"/>
      <c r="H76" s="2745"/>
      <c r="I76" s="2736" t="s">
        <v>4488</v>
      </c>
      <c r="J76" s="2737"/>
      <c r="K76" s="2737"/>
      <c r="L76" s="2737"/>
      <c r="M76" s="2737"/>
      <c r="N76" s="2737"/>
      <c r="O76" s="2737"/>
      <c r="P76" s="2737"/>
      <c r="Q76" s="2738"/>
      <c r="R76" s="1106" t="s">
        <v>4254</v>
      </c>
      <c r="S76" s="1128">
        <f>IF('STEP２（第１、2表）'!U237=0,"",'STEP２（第１、2表）'!U237)</f>
        <v>0.74076000000000009</v>
      </c>
      <c r="T76" s="1157"/>
      <c r="U76" s="1151"/>
      <c r="V76" s="1147"/>
      <c r="W76" s="1131">
        <f>係数!F77</f>
        <v>8.64</v>
      </c>
      <c r="X76" s="1110" t="s">
        <v>106</v>
      </c>
      <c r="Y76" s="1138"/>
      <c r="Z76" s="1139"/>
    </row>
    <row r="77" spans="2:27" ht="17.25" customHeight="1">
      <c r="B77" s="1154"/>
      <c r="C77" s="2780"/>
      <c r="D77" s="2781"/>
      <c r="E77" s="2744"/>
      <c r="F77" s="2746"/>
      <c r="G77" s="2746"/>
      <c r="H77" s="2745"/>
      <c r="I77" s="2739"/>
      <c r="J77" s="2740"/>
      <c r="K77" s="2733" t="s">
        <v>4251</v>
      </c>
      <c r="L77" s="2734"/>
      <c r="M77" s="2734"/>
      <c r="N77" s="2734"/>
      <c r="O77" s="2734"/>
      <c r="P77" s="2734"/>
      <c r="Q77" s="2735"/>
      <c r="R77" s="1106" t="s">
        <v>4254</v>
      </c>
      <c r="S77" s="1128">
        <f>IF('STEP２（第１、2表）'!U239=0,"",'STEP２（第１、2表）'!U239)</f>
        <v>0.7527600000000001</v>
      </c>
      <c r="T77" s="1157"/>
      <c r="U77" s="1151"/>
      <c r="V77" s="1147"/>
      <c r="W77" s="1131">
        <f>係数!F78</f>
        <v>8.64</v>
      </c>
      <c r="X77" s="1110" t="s">
        <v>106</v>
      </c>
      <c r="Y77" s="1138"/>
      <c r="Z77" s="1139"/>
    </row>
    <row r="78" spans="2:27" ht="30" customHeight="1">
      <c r="B78" s="1154"/>
      <c r="C78" s="2780"/>
      <c r="D78" s="2781"/>
      <c r="E78" s="2744"/>
      <c r="F78" s="2746"/>
      <c r="G78" s="2746"/>
      <c r="H78" s="2745"/>
      <c r="I78" s="2739"/>
      <c r="J78" s="2740"/>
      <c r="K78" s="2733" t="s">
        <v>4487</v>
      </c>
      <c r="L78" s="2734"/>
      <c r="M78" s="2734"/>
      <c r="N78" s="2734"/>
      <c r="O78" s="2734"/>
      <c r="P78" s="2734"/>
      <c r="Q78" s="2735"/>
      <c r="R78" s="1106" t="s">
        <v>4254</v>
      </c>
      <c r="S78" s="1128">
        <f>IF('STEP２（第１、2表）'!U241=0,"",'STEP２（第１、2表）'!U241)</f>
        <v>0.76476000000000011</v>
      </c>
      <c r="T78" s="1157"/>
      <c r="U78" s="1151"/>
      <c r="V78" s="1147"/>
      <c r="W78" s="1131">
        <f>係数!F79</f>
        <v>8.64</v>
      </c>
      <c r="X78" s="1110" t="s">
        <v>106</v>
      </c>
      <c r="Y78" s="1138"/>
      <c r="Z78" s="1139"/>
    </row>
    <row r="79" spans="2:27" ht="32.25" customHeight="1">
      <c r="B79" s="1154"/>
      <c r="C79" s="2780"/>
      <c r="D79" s="2781"/>
      <c r="E79" s="2744"/>
      <c r="F79" s="2746"/>
      <c r="G79" s="2746"/>
      <c r="H79" s="2745"/>
      <c r="I79" s="1158" t="s">
        <v>3095</v>
      </c>
      <c r="J79" s="1777" t="str">
        <f>IF('STEP２（第１、2表）'!I243 = "","-",'STEP２（第１、2表）'!I243)</f>
        <v>エネルギーF</v>
      </c>
      <c r="K79" s="1777"/>
      <c r="L79" s="1777"/>
      <c r="M79" s="1777"/>
      <c r="N79" s="1777"/>
      <c r="O79" s="1777"/>
      <c r="P79" s="1777"/>
      <c r="Q79" s="1159" t="s">
        <v>3096</v>
      </c>
      <c r="R79" s="1106" t="s">
        <v>4254</v>
      </c>
      <c r="S79" s="1128">
        <f>IF('STEP２（第１、2表）'!U243=0,"",'STEP２（第１、2表）'!U243)</f>
        <v>0.77676000000000012</v>
      </c>
      <c r="T79" s="1157"/>
      <c r="U79" s="1151"/>
      <c r="V79" s="1147"/>
      <c r="W79" s="1131">
        <v>8.64</v>
      </c>
      <c r="X79" s="1110" t="s">
        <v>106</v>
      </c>
      <c r="Y79" s="1138"/>
      <c r="Z79" s="1139"/>
    </row>
    <row r="80" spans="2:27" ht="17.25" customHeight="1">
      <c r="B80" s="1154"/>
      <c r="C80" s="2780"/>
      <c r="D80" s="2781"/>
      <c r="E80" s="2744"/>
      <c r="F80" s="2746"/>
      <c r="G80" s="2746"/>
      <c r="H80" s="2745"/>
      <c r="I80" s="2739"/>
      <c r="J80" s="2740"/>
      <c r="K80" s="2733" t="s">
        <v>4251</v>
      </c>
      <c r="L80" s="2734"/>
      <c r="M80" s="2734"/>
      <c r="N80" s="2734"/>
      <c r="O80" s="2734"/>
      <c r="P80" s="2734"/>
      <c r="Q80" s="2735"/>
      <c r="R80" s="1106" t="s">
        <v>4254</v>
      </c>
      <c r="S80" s="1128">
        <f>IF('STEP２（第１、2表）'!U245=0,"",'STEP２（第１、2表）'!U245)</f>
        <v>0.78876000000000013</v>
      </c>
      <c r="T80" s="1157"/>
      <c r="U80" s="1151"/>
      <c r="V80" s="1147"/>
      <c r="W80" s="1131">
        <v>8.64</v>
      </c>
      <c r="X80" s="1110" t="s">
        <v>106</v>
      </c>
      <c r="Y80" s="1138"/>
      <c r="Z80" s="1139"/>
    </row>
    <row r="81" spans="2:26" ht="29.25" customHeight="1">
      <c r="B81" s="1154"/>
      <c r="C81" s="2780"/>
      <c r="D81" s="2781"/>
      <c r="E81" s="2744"/>
      <c r="F81" s="2746"/>
      <c r="G81" s="2746"/>
      <c r="H81" s="2745"/>
      <c r="I81" s="2739"/>
      <c r="J81" s="2740"/>
      <c r="K81" s="2733" t="s">
        <v>4487</v>
      </c>
      <c r="L81" s="2734"/>
      <c r="M81" s="2734"/>
      <c r="N81" s="2734"/>
      <c r="O81" s="2734"/>
      <c r="P81" s="2734"/>
      <c r="Q81" s="2735"/>
      <c r="R81" s="1106" t="s">
        <v>4254</v>
      </c>
      <c r="S81" s="1128">
        <f>IF('STEP２（第１、2表）'!U247=0,"",'STEP２（第１、2表）'!U247)</f>
        <v>0.80076000000000014</v>
      </c>
      <c r="T81" s="1157"/>
      <c r="U81" s="1151"/>
      <c r="V81" s="1147"/>
      <c r="W81" s="1131">
        <v>8.64</v>
      </c>
      <c r="X81" s="1110" t="s">
        <v>106</v>
      </c>
      <c r="Y81" s="1138"/>
      <c r="Z81" s="1139"/>
    </row>
    <row r="82" spans="2:26" ht="17.25" customHeight="1">
      <c r="B82" s="1154"/>
      <c r="C82" s="2780"/>
      <c r="D82" s="2781"/>
      <c r="E82" s="2744"/>
      <c r="F82" s="2746"/>
      <c r="G82" s="2746"/>
      <c r="H82" s="2745"/>
      <c r="I82" s="2736" t="s">
        <v>4396</v>
      </c>
      <c r="J82" s="2737"/>
      <c r="K82" s="2737"/>
      <c r="L82" s="2737"/>
      <c r="M82" s="2737"/>
      <c r="N82" s="2737"/>
      <c r="O82" s="2737"/>
      <c r="P82" s="2737"/>
      <c r="Q82" s="2738"/>
      <c r="R82" s="1106" t="s">
        <v>4254</v>
      </c>
      <c r="S82" s="1128" t="str">
        <f>IF('STEP２（第１、2表）'!U249=0,"",'STEP２（第１、2表）'!U249)</f>
        <v/>
      </c>
      <c r="T82" s="1157"/>
      <c r="U82" s="1151"/>
      <c r="V82" s="1157"/>
      <c r="W82" s="1139"/>
      <c r="X82" s="1138"/>
      <c r="Y82" s="1138"/>
      <c r="Z82" s="1139"/>
    </row>
    <row r="83" spans="2:26" ht="17.25" customHeight="1">
      <c r="B83" s="1154"/>
      <c r="C83" s="2780"/>
      <c r="D83" s="2781"/>
      <c r="E83" s="2744"/>
      <c r="F83" s="2746"/>
      <c r="G83" s="2746"/>
      <c r="H83" s="2745"/>
      <c r="I83" s="2739"/>
      <c r="J83" s="2740"/>
      <c r="K83" s="2733" t="s">
        <v>4251</v>
      </c>
      <c r="L83" s="2734"/>
      <c r="M83" s="2734"/>
      <c r="N83" s="2734"/>
      <c r="O83" s="2734"/>
      <c r="P83" s="2734"/>
      <c r="Q83" s="2735"/>
      <c r="R83" s="1106" t="s">
        <v>4254</v>
      </c>
      <c r="S83" s="1128" t="str">
        <f>IF('STEP２（第１、2表）'!U251=0,"",'STEP２（第１、2表）'!U251)</f>
        <v/>
      </c>
      <c r="T83" s="1157"/>
      <c r="U83" s="1151"/>
      <c r="V83" s="1157"/>
      <c r="W83" s="1139"/>
      <c r="X83" s="1138"/>
      <c r="Y83" s="1138"/>
      <c r="Z83" s="1139"/>
    </row>
    <row r="84" spans="2:26" ht="31.5" customHeight="1">
      <c r="B84" s="1154"/>
      <c r="C84" s="2780"/>
      <c r="D84" s="2781"/>
      <c r="E84" s="2744"/>
      <c r="F84" s="2746"/>
      <c r="G84" s="2746"/>
      <c r="H84" s="2745"/>
      <c r="I84" s="2739"/>
      <c r="J84" s="2740"/>
      <c r="K84" s="2767" t="s">
        <v>4487</v>
      </c>
      <c r="L84" s="2768"/>
      <c r="M84" s="2768"/>
      <c r="N84" s="2768"/>
      <c r="O84" s="2768"/>
      <c r="P84" s="2768"/>
      <c r="Q84" s="2769"/>
      <c r="R84" s="1106" t="s">
        <v>4254</v>
      </c>
      <c r="S84" s="1128" t="str">
        <f>IF('STEP２（第１、2表）'!U253=0,"",'STEP２（第１、2表）'!U253)</f>
        <v/>
      </c>
      <c r="T84" s="1157"/>
      <c r="U84" s="1151"/>
      <c r="V84" s="1157"/>
      <c r="W84" s="1139"/>
      <c r="X84" s="1138"/>
      <c r="Y84" s="1138"/>
      <c r="Z84" s="1139"/>
    </row>
    <row r="85" spans="2:26" ht="17.25" customHeight="1">
      <c r="B85" s="1154"/>
      <c r="C85" s="2780"/>
      <c r="D85" s="2781"/>
      <c r="E85" s="1683" t="s">
        <v>4455</v>
      </c>
      <c r="F85" s="1683"/>
      <c r="G85" s="1683"/>
      <c r="H85" s="1683"/>
      <c r="I85" s="1683"/>
      <c r="J85" s="1683"/>
      <c r="K85" s="1683"/>
      <c r="L85" s="1683"/>
      <c r="M85" s="1683"/>
      <c r="N85" s="1683"/>
      <c r="O85" s="1683"/>
      <c r="P85" s="1683"/>
      <c r="Q85" s="1683"/>
      <c r="R85" s="1160" t="s">
        <v>4254</v>
      </c>
      <c r="S85" s="1128">
        <f>IF(SUM('STEP２（第１、2表）'!U255,'STEP２（第１、2表）'!U259,'STEP２（第１、2表）'!U263,'STEP２（第１、2表）'!U267,'STEP２（第１、2表）'!U271,'STEP２（第１、2表）'!U275,'STEP２（第１、2表）'!U279,'STEP２（第１、2表）'!U281,'STEP２（第１、2表）'!U283,'STEP２（第１、2表）'!U285)=0,0,SUM('STEP２（第１、2表）'!U255,'STEP２（第１、2表）'!U259,'STEP２（第１、2表）'!U263,'STEP２（第１、2表）'!U267,'STEP２（第１、2表）'!U271,'STEP２（第１、2表）'!U275,'STEP２（第１、2表）'!U279,'STEP２（第１、2表）'!U281,'STEP２（第１、2表）'!U283,'STEP２（第１、2表）'!U285))</f>
        <v>9.1356000000000019</v>
      </c>
      <c r="T85" s="1129"/>
      <c r="U85" s="1101">
        <f>IF('STEP２（第１、2表）'!BE255=0,"",'STEP２（第１、2表）'!BE255)</f>
        <v>80.13</v>
      </c>
      <c r="V85" s="1130">
        <f>IF(U85="","",U85*Y85*1000)</f>
        <v>35.337330000000001</v>
      </c>
      <c r="W85" s="1131">
        <f>係数!F83</f>
        <v>0</v>
      </c>
      <c r="X85" s="1110" t="s">
        <v>106</v>
      </c>
      <c r="Y85" s="1141">
        <f>係数!H83</f>
        <v>4.4099999999999999E-4</v>
      </c>
      <c r="Z85" s="1142" t="s">
        <v>4442</v>
      </c>
    </row>
    <row r="86" spans="2:26" ht="17.25" customHeight="1">
      <c r="B86" s="1154"/>
      <c r="C86" s="2780"/>
      <c r="D86" s="2781"/>
      <c r="E86" s="2744" t="s">
        <v>4223</v>
      </c>
      <c r="F86" s="2746"/>
      <c r="G86" s="2746"/>
      <c r="H86" s="2746"/>
      <c r="I86" s="2746"/>
      <c r="J86" s="2746"/>
      <c r="K86" s="2746"/>
      <c r="L86" s="2746"/>
      <c r="M86" s="2746"/>
      <c r="N86" s="2746"/>
      <c r="O86" s="2746"/>
      <c r="P86" s="2746"/>
      <c r="Q86" s="2745"/>
      <c r="R86" s="1161"/>
      <c r="S86" s="1101">
        <f>IF(SUM(S71:S85)=0,0,SUM(S71:S85))</f>
        <v>22.137031680000003</v>
      </c>
      <c r="T86" s="1126">
        <f>SUM(T71:T84)</f>
        <v>2.5342228137600005</v>
      </c>
      <c r="U86" s="1101">
        <f>IF(SUM(U85)=0,0,SUM(U85))</f>
        <v>80.13</v>
      </c>
      <c r="V86" s="1127">
        <f>SUM(V71:V85)</f>
        <v>35.337330000000001</v>
      </c>
      <c r="W86" s="1117"/>
      <c r="X86" s="1118"/>
      <c r="Y86" s="1141"/>
      <c r="Z86" s="1142"/>
    </row>
    <row r="87" spans="2:26" ht="17.25" customHeight="1">
      <c r="B87" s="1154"/>
      <c r="C87" s="2780"/>
      <c r="D87" s="2781"/>
      <c r="E87" s="2744"/>
      <c r="F87" s="2745"/>
      <c r="G87" s="2727" t="s">
        <v>4266</v>
      </c>
      <c r="H87" s="2728"/>
      <c r="I87" s="2728"/>
      <c r="J87" s="2728"/>
      <c r="K87" s="2728"/>
      <c r="L87" s="2728"/>
      <c r="M87" s="2728"/>
      <c r="N87" s="2728"/>
      <c r="O87" s="2728"/>
      <c r="P87" s="2728"/>
      <c r="Q87" s="2729"/>
      <c r="R87" s="1161" t="s">
        <v>4265</v>
      </c>
      <c r="S87" s="1128">
        <f>IFERROR(SUM(S72+S77+S80+S83),0)</f>
        <v>0</v>
      </c>
      <c r="T87" s="1140">
        <f>IFERROR(SUM(T72+T83),0)</f>
        <v>1.4337110937600004</v>
      </c>
      <c r="U87" s="1101"/>
      <c r="V87" s="1155"/>
      <c r="W87" s="1117"/>
      <c r="X87" s="1118"/>
      <c r="Y87" s="1141"/>
      <c r="Z87" s="1142"/>
    </row>
    <row r="88" spans="2:26" ht="15.75" customHeight="1">
      <c r="B88" s="1154"/>
      <c r="C88" s="2780"/>
      <c r="D88" s="2781"/>
      <c r="E88" s="2744"/>
      <c r="F88" s="2745"/>
      <c r="G88" s="2741" t="s">
        <v>4487</v>
      </c>
      <c r="H88" s="2742"/>
      <c r="I88" s="2742"/>
      <c r="J88" s="2742"/>
      <c r="K88" s="2742"/>
      <c r="L88" s="2742"/>
      <c r="M88" s="2742"/>
      <c r="N88" s="2742"/>
      <c r="O88" s="2742"/>
      <c r="P88" s="2742"/>
      <c r="Q88" s="2743"/>
      <c r="R88" s="1161" t="s">
        <v>4265</v>
      </c>
      <c r="S88" s="1162">
        <f>IF(SUM(S78,S81,S84)=0,0,SUM(S78,S81,S84))</f>
        <v>1.5655200000000002</v>
      </c>
      <c r="T88" s="1163">
        <f>IF(SUM(T78,T81,T84)=0,0,SUM(T78,T81,T84))</f>
        <v>0</v>
      </c>
      <c r="U88" s="1151"/>
      <c r="V88" s="1155"/>
      <c r="W88" s="1164"/>
      <c r="X88" s="1165"/>
      <c r="Y88" s="1166"/>
      <c r="Z88" s="1167"/>
    </row>
    <row r="89" spans="2:26" ht="17.25" customHeight="1">
      <c r="B89" s="1154"/>
      <c r="C89" s="2777" t="s">
        <v>4471</v>
      </c>
      <c r="D89" s="2778"/>
      <c r="E89" s="2778"/>
      <c r="F89" s="2778"/>
      <c r="G89" s="2778"/>
      <c r="H89" s="2778"/>
      <c r="I89" s="2778"/>
      <c r="J89" s="2778"/>
      <c r="K89" s="2778"/>
      <c r="L89" s="2778"/>
      <c r="M89" s="2778"/>
      <c r="N89" s="2778"/>
      <c r="O89" s="2778"/>
      <c r="P89" s="2778"/>
      <c r="Q89" s="2778"/>
      <c r="R89" s="1168"/>
      <c r="S89" s="1122"/>
      <c r="T89" s="1169">
        <f>SUM(T33,T52,T69,T86)</f>
        <v>2159649.5692755883</v>
      </c>
      <c r="U89" s="1122"/>
      <c r="V89" s="1169">
        <f>SUM(V33,V52,V69,V86)</f>
        <v>222062.35049149339</v>
      </c>
      <c r="W89" s="1170">
        <v>2.58E-2</v>
      </c>
      <c r="X89" s="1171" t="s">
        <v>6221</v>
      </c>
      <c r="Y89" s="1141"/>
      <c r="Z89" s="1142"/>
    </row>
    <row r="90" spans="2:26" ht="17.25" customHeight="1" thickBot="1">
      <c r="B90" s="1154"/>
      <c r="C90" s="2762" t="s">
        <v>4472</v>
      </c>
      <c r="D90" s="2763"/>
      <c r="E90" s="2763"/>
      <c r="F90" s="2763"/>
      <c r="G90" s="2763"/>
      <c r="H90" s="2763"/>
      <c r="I90" s="2763"/>
      <c r="J90" s="2763"/>
      <c r="K90" s="2763"/>
      <c r="L90" s="2763"/>
      <c r="M90" s="2763"/>
      <c r="N90" s="2763"/>
      <c r="O90" s="2763"/>
      <c r="P90" s="2763"/>
      <c r="Q90" s="2763"/>
      <c r="R90" s="1172"/>
      <c r="S90" s="1151"/>
      <c r="T90" s="1173">
        <f>T89-V89</f>
        <v>1937587.2187840948</v>
      </c>
      <c r="U90" s="1151"/>
      <c r="V90" s="1174"/>
      <c r="W90" s="1175"/>
      <c r="X90" s="1176"/>
      <c r="Y90" s="1177"/>
      <c r="Z90" s="1178"/>
    </row>
    <row r="91" spans="2:26" ht="17.25" customHeight="1">
      <c r="D91" s="21"/>
      <c r="E91" s="21"/>
      <c r="F91" s="21"/>
      <c r="G91" s="21"/>
      <c r="H91" s="21"/>
      <c r="I91" s="21"/>
      <c r="J91" s="21"/>
      <c r="K91" s="21"/>
      <c r="L91" s="21"/>
      <c r="M91" s="21"/>
      <c r="N91" s="21"/>
      <c r="O91" s="21"/>
      <c r="P91" s="21"/>
      <c r="Q91" s="21"/>
      <c r="S91" s="1179"/>
      <c r="T91" s="1179"/>
      <c r="U91" s="1179"/>
      <c r="V91" s="1179"/>
      <c r="W91" s="1180"/>
      <c r="X91" s="19"/>
    </row>
    <row r="92" spans="2:26" ht="17.25" customHeight="1">
      <c r="D92" s="21"/>
      <c r="E92" s="21"/>
      <c r="F92" s="21"/>
      <c r="G92" s="21"/>
      <c r="H92" s="21"/>
      <c r="I92" s="21"/>
      <c r="J92" s="21"/>
      <c r="K92" s="21"/>
      <c r="L92" s="21"/>
      <c r="M92" s="21"/>
      <c r="N92" s="21"/>
      <c r="O92" s="21"/>
      <c r="P92" s="21"/>
      <c r="Q92" s="21"/>
      <c r="S92" s="1179"/>
      <c r="T92" s="1179"/>
      <c r="U92" s="1179"/>
      <c r="V92" s="1179"/>
      <c r="W92" s="1180"/>
      <c r="X92" s="19"/>
    </row>
    <row r="93" spans="2:26" ht="17.25" customHeight="1">
      <c r="D93" s="18" t="s">
        <v>173</v>
      </c>
      <c r="E93" s="1181"/>
      <c r="F93" s="1181"/>
      <c r="G93" s="1181"/>
      <c r="H93" s="1181"/>
      <c r="I93" s="1181"/>
      <c r="J93" s="1181"/>
      <c r="K93" s="1181"/>
      <c r="L93" s="1181"/>
      <c r="M93" s="1181"/>
      <c r="N93" s="1181"/>
      <c r="O93" s="1181"/>
      <c r="P93" s="1181"/>
      <c r="Q93" s="1181"/>
      <c r="R93" s="1182"/>
      <c r="S93" s="1179"/>
      <c r="T93" s="1179"/>
      <c r="U93" s="1179"/>
      <c r="V93" s="1179"/>
      <c r="W93" s="1180"/>
      <c r="X93" s="19"/>
    </row>
    <row r="94" spans="2:26" ht="17.25" customHeight="1">
      <c r="D94" t="s">
        <v>174</v>
      </c>
      <c r="E94" s="1183" t="s">
        <v>351</v>
      </c>
      <c r="R94" s="1184"/>
      <c r="S94" s="1185"/>
      <c r="T94" s="1186">
        <f>IF(T90="","",ROUNDDOWN(T90,0))</f>
        <v>1937587</v>
      </c>
      <c r="U94" s="1187"/>
      <c r="V94" s="1188"/>
      <c r="W94" s="1189"/>
      <c r="X94" s="1190"/>
    </row>
    <row r="95" spans="2:26" ht="14.25" customHeight="1">
      <c r="D95" s="1083"/>
      <c r="F95" s="12" t="s">
        <v>3804</v>
      </c>
      <c r="G95" s="1083"/>
      <c r="H95" s="1083"/>
      <c r="I95" s="1083"/>
      <c r="M95" s="1083"/>
      <c r="N95" s="1083"/>
      <c r="O95" s="1083"/>
      <c r="P95" s="1083"/>
      <c r="Q95" s="1083"/>
      <c r="R95" s="1184"/>
      <c r="S95" s="1191" t="s">
        <v>4473</v>
      </c>
      <c r="T95" s="1188">
        <f>T89</f>
        <v>2159649.5692755883</v>
      </c>
      <c r="Y95" s="1083"/>
      <c r="Z95" s="1083"/>
    </row>
    <row r="96" spans="2:26" ht="14.25" customHeight="1">
      <c r="S96" s="1191" t="s">
        <v>172</v>
      </c>
      <c r="T96" s="1192">
        <f>V89</f>
        <v>222062.35049149339</v>
      </c>
    </row>
    <row r="97" spans="4:32" ht="14.25" customHeight="1">
      <c r="S97" s="1191"/>
      <c r="T97" s="1192"/>
    </row>
    <row r="98" spans="4:32" ht="14.25" customHeight="1">
      <c r="S98" s="1191"/>
      <c r="T98" s="1192"/>
    </row>
    <row r="99" spans="4:32" ht="14.25" customHeight="1">
      <c r="S99" s="1191"/>
      <c r="T99" s="1192"/>
    </row>
    <row r="100" spans="4:32" ht="14.25" customHeight="1">
      <c r="S100" s="1191"/>
      <c r="T100" s="1192"/>
    </row>
    <row r="101" spans="4:32" ht="14.25" customHeight="1">
      <c r="D101" t="s">
        <v>174</v>
      </c>
      <c r="E101" s="1183" t="s">
        <v>352</v>
      </c>
      <c r="T101" s="1193">
        <f>IF(T52+T33=0,0,ROUNDDOWN(T52+T33,0))</f>
        <v>2159646</v>
      </c>
      <c r="V101" s="1194">
        <f>IF(T101="","",ROUND(T101,2-INT(LOG(T101))))</f>
        <v>2160000</v>
      </c>
    </row>
    <row r="102" spans="4:32" ht="14.25" customHeight="1">
      <c r="F102" t="s">
        <v>3805</v>
      </c>
      <c r="S102" s="1191" t="s">
        <v>145</v>
      </c>
      <c r="T102" s="1082">
        <f>T52+T33</f>
        <v>2159646.8626980544</v>
      </c>
    </row>
    <row r="103" spans="4:32" ht="14.25" customHeight="1">
      <c r="S103" s="1191"/>
      <c r="V103"/>
    </row>
    <row r="104" spans="4:32" ht="14.25" customHeight="1"/>
    <row r="105" spans="4:32" ht="14.25" customHeight="1"/>
    <row r="106" spans="4:32" ht="28.5" customHeight="1">
      <c r="D106" s="1195"/>
      <c r="E106" s="20"/>
      <c r="F106" s="20"/>
      <c r="G106" s="20"/>
      <c r="H106" s="20"/>
      <c r="I106" s="20"/>
      <c r="J106" s="20"/>
      <c r="K106" s="20"/>
      <c r="L106" s="20"/>
      <c r="M106" s="20"/>
      <c r="N106" s="1196"/>
      <c r="O106" s="1195" t="s">
        <v>175</v>
      </c>
      <c r="P106" s="20"/>
      <c r="Q106" s="20"/>
      <c r="R106" s="1196"/>
      <c r="S106" s="1197" t="s">
        <v>223</v>
      </c>
      <c r="T106" s="1197" t="s">
        <v>222</v>
      </c>
      <c r="U106" s="1198"/>
      <c r="V106" s="1083"/>
      <c r="W106"/>
      <c r="X106"/>
    </row>
    <row r="107" spans="4:32" ht="25.5" customHeight="1">
      <c r="D107" s="1199" t="s">
        <v>115</v>
      </c>
      <c r="E107" s="1200"/>
      <c r="F107" s="1200"/>
      <c r="G107" s="1200"/>
      <c r="H107" s="1200"/>
      <c r="I107" s="1200"/>
      <c r="J107" s="1201"/>
      <c r="K107" s="1202" t="s">
        <v>133</v>
      </c>
      <c r="L107" s="1203"/>
      <c r="M107" s="1203"/>
      <c r="N107" s="1204"/>
      <c r="O107" s="1344">
        <f>'STEP１（第１入力頁）'!I145</f>
        <v>0</v>
      </c>
      <c r="P107" s="1310"/>
      <c r="Q107" s="1310"/>
      <c r="R107" s="1469"/>
      <c r="S107" s="1205">
        <f>'STEP１（第１入力頁）'!M145</f>
        <v>0</v>
      </c>
      <c r="T107" s="1206">
        <f>O107*S107*1000</f>
        <v>0</v>
      </c>
      <c r="U107" s="1207" t="s">
        <v>3276</v>
      </c>
      <c r="V107"/>
      <c r="W107"/>
      <c r="X107"/>
    </row>
    <row r="108" spans="4:32" ht="25.5" customHeight="1">
      <c r="D108" s="1202" t="s">
        <v>116</v>
      </c>
      <c r="E108" s="1203"/>
      <c r="F108" s="1203"/>
      <c r="G108" s="1203"/>
      <c r="H108" s="1203"/>
      <c r="I108" s="1203"/>
      <c r="J108" s="1208"/>
      <c r="K108" s="1202" t="s">
        <v>114</v>
      </c>
      <c r="L108" s="1203"/>
      <c r="M108" s="1203"/>
      <c r="N108" s="1208"/>
      <c r="O108" s="1344">
        <f>'STEP１（第１入力頁）'!I166</f>
        <v>0</v>
      </c>
      <c r="P108" s="1310"/>
      <c r="Q108" s="1310"/>
      <c r="R108" s="1469"/>
      <c r="S108" s="1205">
        <f>'STEP１（第１入力頁）'!M166</f>
        <v>0</v>
      </c>
      <c r="T108" s="1206">
        <f>O108*S108</f>
        <v>0</v>
      </c>
      <c r="U108" s="1207" t="s">
        <v>3276</v>
      </c>
      <c r="V108"/>
      <c r="W108"/>
      <c r="X108"/>
    </row>
    <row r="109" spans="4:32" ht="25.5" customHeight="1">
      <c r="D109" s="1195" t="s">
        <v>132</v>
      </c>
      <c r="E109" s="20"/>
      <c r="F109" s="20"/>
      <c r="G109" s="20"/>
      <c r="H109" s="20"/>
      <c r="I109" s="20"/>
      <c r="J109" s="20"/>
      <c r="K109" s="20"/>
      <c r="L109" s="20"/>
      <c r="M109" s="20"/>
      <c r="N109" s="1196"/>
      <c r="O109" s="2764"/>
      <c r="P109" s="2765"/>
      <c r="Q109" s="2765"/>
      <c r="R109" s="2766"/>
      <c r="S109" s="1209"/>
      <c r="T109" s="1206">
        <f>SUM(T107:T108)</f>
        <v>0</v>
      </c>
      <c r="U109" s="1210"/>
      <c r="W109"/>
      <c r="X109"/>
    </row>
    <row r="110" spans="4:32" ht="14.25" customHeight="1">
      <c r="Q110" s="1081"/>
      <c r="R110" s="1082"/>
      <c r="U110" s="12"/>
      <c r="W110"/>
      <c r="X110"/>
    </row>
    <row r="111" spans="4:32" ht="14.25" customHeight="1">
      <c r="D111" t="s">
        <v>174</v>
      </c>
      <c r="E111" s="1183" t="s">
        <v>3126</v>
      </c>
      <c r="R111" s="1082"/>
      <c r="T111" s="1211">
        <f>IF(V114="","",ROUNDDOWN(V114,0))</f>
        <v>1937587</v>
      </c>
      <c r="U111"/>
      <c r="V111" s="1194" t="str">
        <f>IF(T109=0,"",ROUND(T109,2-INT(LOG(T109))))</f>
        <v/>
      </c>
      <c r="W111"/>
      <c r="X111"/>
    </row>
    <row r="112" spans="4:32" s="12" customFormat="1" ht="14.25" customHeight="1">
      <c r="D112"/>
      <c r="E112"/>
      <c r="F112" t="s">
        <v>3806</v>
      </c>
      <c r="G112"/>
      <c r="H112"/>
      <c r="I112"/>
      <c r="J112"/>
      <c r="K112"/>
      <c r="L112"/>
      <c r="M112"/>
      <c r="N112"/>
      <c r="O112"/>
      <c r="P112"/>
      <c r="Q112"/>
      <c r="R112"/>
      <c r="S112" s="1191" t="s">
        <v>184</v>
      </c>
      <c r="T112" s="1082">
        <f>T89</f>
        <v>2159649.5692755883</v>
      </c>
      <c r="U112" s="1081"/>
      <c r="V112" s="1194"/>
      <c r="X112" s="1083"/>
      <c r="Y112"/>
      <c r="Z112"/>
      <c r="AA112"/>
      <c r="AB112"/>
      <c r="AC112"/>
      <c r="AD112"/>
      <c r="AE112"/>
      <c r="AF112"/>
    </row>
    <row r="113" spans="4:32" s="12" customFormat="1" ht="14.25" customHeight="1">
      <c r="D113"/>
      <c r="E113"/>
      <c r="F113"/>
      <c r="G113"/>
      <c r="H113"/>
      <c r="I113"/>
      <c r="J113"/>
      <c r="K113"/>
      <c r="L113"/>
      <c r="M113"/>
      <c r="N113"/>
      <c r="O113"/>
      <c r="P113"/>
      <c r="Q113"/>
      <c r="R113"/>
      <c r="S113" s="1191" t="s">
        <v>172</v>
      </c>
      <c r="T113" s="1192">
        <f>V89</f>
        <v>222062.35049149339</v>
      </c>
      <c r="U113" s="1081"/>
      <c r="V113"/>
      <c r="X113" s="1083"/>
      <c r="Y113"/>
      <c r="Z113"/>
      <c r="AA113"/>
      <c r="AB113"/>
      <c r="AC113"/>
      <c r="AD113"/>
      <c r="AE113"/>
      <c r="AF113"/>
    </row>
    <row r="114" spans="4:32" s="12" customFormat="1" ht="14.25" customHeight="1">
      <c r="D114"/>
      <c r="E114"/>
      <c r="F114"/>
      <c r="G114"/>
      <c r="H114"/>
      <c r="I114"/>
      <c r="J114"/>
      <c r="K114"/>
      <c r="L114"/>
      <c r="M114"/>
      <c r="N114"/>
      <c r="O114"/>
      <c r="P114"/>
      <c r="Q114"/>
      <c r="R114"/>
      <c r="S114" s="1191" t="s">
        <v>25</v>
      </c>
      <c r="T114" s="1082">
        <f>T109</f>
        <v>0</v>
      </c>
      <c r="U114" s="1081"/>
      <c r="V114" s="1212">
        <f>IFERROR(T112-T113-T114,"")</f>
        <v>1937587.2187840948</v>
      </c>
      <c r="X114" s="1083"/>
      <c r="Y114"/>
      <c r="Z114"/>
      <c r="AA114"/>
      <c r="AB114"/>
      <c r="AC114"/>
      <c r="AD114"/>
      <c r="AE114"/>
      <c r="AF114"/>
    </row>
    <row r="115" spans="4:32" ht="14.25" customHeight="1"/>
    <row r="116" spans="4:32" ht="14.25" customHeight="1"/>
    <row r="117" spans="4:32" ht="14.25" customHeight="1"/>
    <row r="118" spans="4:32" ht="14.25" customHeight="1"/>
    <row r="119" spans="4:32" ht="14.25" customHeight="1"/>
    <row r="120" spans="4:32" ht="14.25" customHeight="1"/>
    <row r="121" spans="4:32" ht="14.25" customHeight="1"/>
    <row r="122" spans="4:32" ht="14.25" customHeight="1"/>
    <row r="123" spans="4:32" ht="14.25" customHeight="1"/>
    <row r="124" spans="4:32" ht="14.25" customHeight="1"/>
    <row r="126" spans="4:32" ht="14.25" customHeight="1"/>
    <row r="127" spans="4:32" ht="14.25" customHeight="1"/>
    <row r="128" spans="4:32" ht="14.25" customHeight="1"/>
    <row r="129" spans="4:32" ht="14.25" customHeight="1"/>
    <row r="130" spans="4:32" ht="14.25" customHeight="1"/>
    <row r="131" spans="4:32" ht="14.25" customHeight="1"/>
    <row r="132" spans="4:32" ht="14.25" customHeight="1"/>
    <row r="133" spans="4:32" ht="14.25" customHeight="1"/>
    <row r="134" spans="4:32" ht="14.25" customHeight="1"/>
    <row r="135" spans="4:32" ht="14.25" customHeight="1"/>
    <row r="136" spans="4:32" ht="14.25" customHeight="1"/>
    <row r="137" spans="4:32" ht="14.25" customHeight="1"/>
    <row r="138" spans="4:32" ht="14.25" customHeight="1"/>
    <row r="139" spans="4:32" ht="14.25" customHeight="1"/>
    <row r="140" spans="4:32" s="1083" customFormat="1" ht="14.25" customHeight="1">
      <c r="D140"/>
      <c r="E140"/>
      <c r="F140"/>
      <c r="G140"/>
      <c r="H140"/>
      <c r="I140"/>
      <c r="J140"/>
      <c r="K140"/>
      <c r="L140"/>
      <c r="M140"/>
      <c r="N140"/>
      <c r="O140"/>
      <c r="P140"/>
      <c r="Q140"/>
      <c r="R140"/>
      <c r="S140" s="1081"/>
      <c r="T140" s="1082"/>
      <c r="U140" s="1081"/>
      <c r="V140" s="1082"/>
      <c r="W140" s="12"/>
      <c r="Y140"/>
      <c r="Z140"/>
      <c r="AA140"/>
      <c r="AB140"/>
      <c r="AC140"/>
      <c r="AD140"/>
      <c r="AE140"/>
      <c r="AF140"/>
    </row>
    <row r="141" spans="4:32" s="1083" customFormat="1" ht="14.25" customHeight="1">
      <c r="D141"/>
      <c r="E141"/>
      <c r="F141"/>
      <c r="G141"/>
      <c r="H141"/>
      <c r="I141"/>
      <c r="J141"/>
      <c r="K141"/>
      <c r="L141"/>
      <c r="M141"/>
      <c r="N141"/>
      <c r="O141"/>
      <c r="P141"/>
      <c r="Q141"/>
      <c r="R141"/>
      <c r="S141" s="1081"/>
      <c r="T141" s="1082"/>
      <c r="U141" s="1081"/>
      <c r="V141" s="1082"/>
      <c r="W141" s="12"/>
      <c r="Y141"/>
      <c r="Z141"/>
      <c r="AA141"/>
      <c r="AB141"/>
      <c r="AC141"/>
      <c r="AD141"/>
      <c r="AE141"/>
      <c r="AF141"/>
    </row>
    <row r="142" spans="4:32" ht="14.25" customHeight="1"/>
    <row r="144" spans="4:32"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7" ht="14.25" customHeight="1"/>
    <row r="158" ht="14.25" customHeight="1"/>
    <row r="159" ht="14.25" customHeight="1"/>
    <row r="160" ht="14.25" customHeight="1"/>
    <row r="162" spans="4:26" ht="14.25" customHeight="1"/>
    <row r="163" spans="4:26" ht="14.25" customHeight="1"/>
    <row r="164" spans="4:26" ht="14.25" customHeight="1"/>
    <row r="165" spans="4:26" ht="14.25" customHeight="1"/>
    <row r="166" spans="4:26" ht="14.25" customHeight="1"/>
    <row r="167" spans="4:26" ht="14.25" customHeight="1">
      <c r="D167" s="12"/>
      <c r="E167" s="12"/>
      <c r="F167" s="12"/>
      <c r="G167" s="12"/>
      <c r="H167" s="12"/>
      <c r="I167" s="12"/>
      <c r="J167" s="12"/>
      <c r="K167" s="12"/>
      <c r="L167" s="12"/>
      <c r="M167" s="12"/>
      <c r="N167" s="12"/>
      <c r="O167" s="12"/>
      <c r="P167" s="12"/>
      <c r="Q167" s="12"/>
      <c r="R167" s="12"/>
      <c r="Y167" s="12"/>
      <c r="Z167" s="12"/>
    </row>
    <row r="168" spans="4:26" ht="14.25" customHeight="1"/>
    <row r="169" spans="4:26" ht="14.25" customHeight="1">
      <c r="W169" s="12" t="s">
        <v>134</v>
      </c>
    </row>
    <row r="170" spans="4:26" ht="14.25" customHeight="1"/>
    <row r="171" spans="4:26" ht="14.25" customHeight="1"/>
    <row r="172" spans="4:26" ht="14.25" customHeight="1"/>
    <row r="173" spans="4:26" ht="14.25" customHeight="1"/>
    <row r="174" spans="4:26" ht="14.25" customHeight="1">
      <c r="W174" s="12" t="s">
        <v>135</v>
      </c>
    </row>
    <row r="175" spans="4:26" ht="14.25" customHeight="1"/>
    <row r="176" spans="4:26" ht="14.25" customHeight="1"/>
    <row r="177"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3" ht="14.25" customHeight="1"/>
    <row r="197" ht="14.25" customHeight="1"/>
    <row r="199" ht="14.25" customHeight="1"/>
    <row r="201" ht="14.25" customHeight="1"/>
    <row r="203" ht="14.25" customHeight="1"/>
    <row r="205" ht="14.25" customHeight="1"/>
    <row r="206" ht="14.25" customHeight="1"/>
    <row r="207" ht="14.25" customHeight="1"/>
    <row r="208" ht="14.25" customHeight="1"/>
    <row r="209" spans="23:24" ht="14.25" customHeight="1"/>
    <row r="210" spans="23:24" ht="14.25" customHeight="1"/>
    <row r="211" spans="23:24" ht="14.25" customHeight="1"/>
    <row r="212" spans="23:24" ht="14.25" customHeight="1"/>
    <row r="213" spans="23:24" ht="14.25" customHeight="1"/>
    <row r="214" spans="23:24" ht="14.25" customHeight="1"/>
    <row r="215" spans="23:24" ht="14.25" customHeight="1"/>
    <row r="218" spans="23:24" ht="14.25" customHeight="1"/>
    <row r="219" spans="23:24" ht="14.25" customHeight="1"/>
    <row r="221" spans="23:24" ht="14.25" customHeight="1"/>
    <row r="222" spans="23:24" ht="14.25" customHeight="1"/>
    <row r="223" spans="23:24" ht="14.25" customHeight="1">
      <c r="W223" s="1081"/>
      <c r="X223" s="1082" t="s">
        <v>134</v>
      </c>
    </row>
    <row r="224" spans="23:24" ht="14.25" customHeight="1">
      <c r="W224" s="1081"/>
      <c r="X224" s="1082" t="s">
        <v>136</v>
      </c>
    </row>
    <row r="253" spans="4:32" s="12" customFormat="1" ht="14.25" customHeight="1">
      <c r="D253"/>
      <c r="E253"/>
      <c r="F253"/>
      <c r="G253"/>
      <c r="H253"/>
      <c r="I253"/>
      <c r="J253"/>
      <c r="K253"/>
      <c r="L253"/>
      <c r="M253"/>
      <c r="N253"/>
      <c r="O253"/>
      <c r="P253"/>
      <c r="Q253"/>
      <c r="R253"/>
      <c r="S253" s="1081"/>
      <c r="T253" s="1213"/>
      <c r="U253" s="1081"/>
      <c r="V253" s="1213"/>
      <c r="X253" s="1083"/>
      <c r="Y253"/>
      <c r="Z253"/>
      <c r="AA253"/>
      <c r="AB253"/>
      <c r="AC253"/>
      <c r="AD253"/>
      <c r="AE253"/>
      <c r="AF253"/>
    </row>
    <row r="275" spans="4:32" s="12" customFormat="1">
      <c r="D275"/>
      <c r="E275"/>
      <c r="F275"/>
      <c r="G275"/>
      <c r="H275"/>
      <c r="I275"/>
      <c r="J275"/>
      <c r="K275"/>
      <c r="L275"/>
      <c r="M275"/>
      <c r="N275"/>
      <c r="O275"/>
      <c r="P275"/>
      <c r="Q275"/>
      <c r="R275"/>
      <c r="S275" s="1081"/>
      <c r="T275" s="1082"/>
      <c r="U275" s="1081"/>
      <c r="V275" s="1082" t="s">
        <v>134</v>
      </c>
      <c r="X275" s="1083"/>
      <c r="Y275"/>
      <c r="Z275"/>
      <c r="AA275"/>
      <c r="AB275"/>
      <c r="AC275"/>
      <c r="AD275"/>
      <c r="AE275"/>
      <c r="AF275"/>
    </row>
    <row r="277" spans="4:32" s="12" customFormat="1">
      <c r="D277"/>
      <c r="E277"/>
      <c r="F277"/>
      <c r="G277"/>
      <c r="H277"/>
      <c r="I277"/>
      <c r="J277"/>
      <c r="K277"/>
      <c r="L277"/>
      <c r="M277"/>
      <c r="N277"/>
      <c r="O277"/>
      <c r="P277"/>
      <c r="Q277"/>
      <c r="R277"/>
      <c r="S277" s="1081"/>
      <c r="T277" s="1082"/>
      <c r="U277" s="1081"/>
      <c r="V277" s="1082" t="s">
        <v>137</v>
      </c>
      <c r="X277" s="1083"/>
      <c r="Y277"/>
      <c r="Z277"/>
      <c r="AA277"/>
      <c r="AB277"/>
      <c r="AC277"/>
      <c r="AD277"/>
      <c r="AE277"/>
      <c r="AF277"/>
    </row>
    <row r="280" spans="4:32" s="12" customFormat="1">
      <c r="D280"/>
      <c r="E280"/>
      <c r="F280"/>
      <c r="G280"/>
      <c r="H280"/>
      <c r="I280"/>
      <c r="J280"/>
      <c r="K280"/>
      <c r="L280"/>
      <c r="M280"/>
      <c r="N280"/>
      <c r="O280"/>
      <c r="P280"/>
      <c r="Q280"/>
      <c r="R280"/>
      <c r="S280" s="1081"/>
      <c r="T280" s="1214"/>
      <c r="U280" s="1081"/>
      <c r="V280" s="1214"/>
      <c r="X280" s="1083"/>
      <c r="Y280"/>
      <c r="Z280"/>
      <c r="AA280"/>
      <c r="AB280"/>
      <c r="AC280"/>
      <c r="AD280"/>
      <c r="AE280"/>
      <c r="AF280"/>
    </row>
    <row r="281" spans="4:32" s="12" customFormat="1">
      <c r="D281"/>
      <c r="E281"/>
      <c r="F281"/>
      <c r="G281"/>
      <c r="H281"/>
      <c r="I281"/>
      <c r="J281"/>
      <c r="K281"/>
      <c r="L281"/>
      <c r="M281"/>
      <c r="N281"/>
      <c r="O281"/>
      <c r="P281"/>
      <c r="Q281"/>
      <c r="R281"/>
      <c r="S281" s="1081"/>
      <c r="T281" s="1214"/>
      <c r="U281" s="1081"/>
      <c r="V281" s="1214"/>
      <c r="X281" s="1083"/>
      <c r="Y281"/>
      <c r="Z281"/>
      <c r="AA281"/>
      <c r="AB281"/>
      <c r="AC281"/>
      <c r="AD281"/>
      <c r="AE281"/>
      <c r="AF281"/>
    </row>
    <row r="282" spans="4:32" s="12" customFormat="1">
      <c r="D282"/>
      <c r="E282"/>
      <c r="F282"/>
      <c r="G282"/>
      <c r="H282"/>
      <c r="I282"/>
      <c r="J282"/>
      <c r="K282"/>
      <c r="L282"/>
      <c r="M282"/>
      <c r="N282"/>
      <c r="O282"/>
      <c r="P282"/>
      <c r="Q282"/>
      <c r="R282"/>
      <c r="S282" s="1081"/>
      <c r="T282" s="1214"/>
      <c r="U282" s="1081"/>
      <c r="V282" s="1214"/>
      <c r="X282" s="1083"/>
      <c r="Y282"/>
      <c r="Z282"/>
      <c r="AA282"/>
      <c r="AB282"/>
      <c r="AC282"/>
      <c r="AD282"/>
      <c r="AE282"/>
      <c r="AF282"/>
    </row>
    <row r="283" spans="4:32" s="12" customFormat="1">
      <c r="D283"/>
      <c r="E283"/>
      <c r="F283"/>
      <c r="G283"/>
      <c r="H283"/>
      <c r="I283"/>
      <c r="J283"/>
      <c r="K283"/>
      <c r="L283"/>
      <c r="M283"/>
      <c r="N283"/>
      <c r="O283"/>
      <c r="P283"/>
      <c r="Q283"/>
      <c r="R283"/>
      <c r="S283" s="1081"/>
      <c r="T283" s="1214"/>
      <c r="U283" s="1081"/>
      <c r="V283" s="1214"/>
      <c r="X283" s="1083"/>
      <c r="Y283"/>
      <c r="Z283"/>
      <c r="AA283"/>
      <c r="AB283"/>
      <c r="AC283"/>
      <c r="AD283"/>
      <c r="AE283"/>
      <c r="AF283"/>
    </row>
    <row r="284" spans="4:32" s="12" customFormat="1">
      <c r="D284"/>
      <c r="E284"/>
      <c r="F284"/>
      <c r="G284"/>
      <c r="H284"/>
      <c r="I284"/>
      <c r="J284"/>
      <c r="K284"/>
      <c r="L284"/>
      <c r="M284"/>
      <c r="N284"/>
      <c r="O284"/>
      <c r="P284"/>
      <c r="Q284"/>
      <c r="R284"/>
      <c r="S284" s="1081"/>
      <c r="T284" s="1214"/>
      <c r="U284" s="1081"/>
      <c r="V284" s="1214"/>
      <c r="X284" s="1083"/>
      <c r="Y284"/>
      <c r="Z284"/>
      <c r="AA284"/>
      <c r="AB284"/>
      <c r="AC284"/>
      <c r="AD284"/>
      <c r="AE284"/>
      <c r="AF284"/>
    </row>
    <row r="285" spans="4:32" s="12" customFormat="1">
      <c r="D285"/>
      <c r="E285"/>
      <c r="F285"/>
      <c r="G285"/>
      <c r="H285"/>
      <c r="I285"/>
      <c r="J285"/>
      <c r="K285"/>
      <c r="L285"/>
      <c r="M285"/>
      <c r="N285"/>
      <c r="O285"/>
      <c r="P285"/>
      <c r="Q285"/>
      <c r="R285"/>
      <c r="S285" s="1081"/>
      <c r="T285" s="1214"/>
      <c r="U285" s="1081"/>
      <c r="V285" s="1214"/>
      <c r="X285" s="1083"/>
      <c r="Y285"/>
      <c r="Z285"/>
      <c r="AA285"/>
      <c r="AB285"/>
      <c r="AC285"/>
      <c r="AD285"/>
      <c r="AE285"/>
      <c r="AF285"/>
    </row>
    <row r="286" spans="4:32" s="12" customFormat="1">
      <c r="D286"/>
      <c r="E286"/>
      <c r="F286"/>
      <c r="G286"/>
      <c r="H286"/>
      <c r="I286"/>
      <c r="J286"/>
      <c r="K286"/>
      <c r="L286"/>
      <c r="M286"/>
      <c r="N286"/>
      <c r="O286"/>
      <c r="P286"/>
      <c r="Q286"/>
      <c r="R286"/>
      <c r="S286" s="1081"/>
      <c r="T286" s="1214"/>
      <c r="U286" s="1081"/>
      <c r="V286" s="1214"/>
      <c r="X286" s="1083"/>
      <c r="Y286"/>
      <c r="Z286"/>
      <c r="AA286"/>
      <c r="AB286"/>
      <c r="AC286"/>
      <c r="AD286"/>
      <c r="AE286"/>
      <c r="AF286"/>
    </row>
    <row r="287" spans="4:32" s="12" customFormat="1">
      <c r="D287"/>
      <c r="E287"/>
      <c r="F287"/>
      <c r="G287"/>
      <c r="H287"/>
      <c r="I287"/>
      <c r="J287"/>
      <c r="K287"/>
      <c r="L287"/>
      <c r="M287"/>
      <c r="N287"/>
      <c r="O287"/>
      <c r="P287"/>
      <c r="Q287"/>
      <c r="R287"/>
      <c r="S287" s="1081"/>
      <c r="T287" s="1214"/>
      <c r="U287" s="1081"/>
      <c r="V287" s="1214"/>
      <c r="X287" s="1083"/>
      <c r="Y287"/>
      <c r="Z287"/>
      <c r="AA287"/>
      <c r="AB287"/>
      <c r="AC287"/>
      <c r="AD287"/>
      <c r="AE287"/>
      <c r="AF287"/>
    </row>
    <row r="288" spans="4:32" s="12" customFormat="1">
      <c r="D288"/>
      <c r="E288"/>
      <c r="F288"/>
      <c r="G288"/>
      <c r="H288"/>
      <c r="I288"/>
      <c r="J288"/>
      <c r="K288"/>
      <c r="L288"/>
      <c r="M288"/>
      <c r="N288"/>
      <c r="O288"/>
      <c r="P288"/>
      <c r="Q288"/>
      <c r="R288"/>
      <c r="S288" s="1081"/>
      <c r="T288" s="1214"/>
      <c r="U288" s="1081"/>
      <c r="V288" s="1214"/>
      <c r="X288" s="1083"/>
      <c r="Y288"/>
      <c r="Z288"/>
      <c r="AA288"/>
      <c r="AB288"/>
      <c r="AC288"/>
      <c r="AD288"/>
      <c r="AE288"/>
      <c r="AF288"/>
    </row>
    <row r="289" spans="4:32" s="12" customFormat="1">
      <c r="D289"/>
      <c r="E289"/>
      <c r="F289"/>
      <c r="G289"/>
      <c r="H289"/>
      <c r="I289"/>
      <c r="J289"/>
      <c r="K289"/>
      <c r="L289"/>
      <c r="M289"/>
      <c r="N289"/>
      <c r="O289"/>
      <c r="P289"/>
      <c r="Q289"/>
      <c r="R289"/>
      <c r="S289" s="1081"/>
      <c r="T289" s="1214"/>
      <c r="U289" s="1081"/>
      <c r="V289" s="1214"/>
      <c r="X289" s="1083"/>
      <c r="Y289"/>
      <c r="Z289"/>
      <c r="AA289"/>
      <c r="AB289"/>
      <c r="AC289"/>
      <c r="AD289"/>
      <c r="AE289"/>
      <c r="AF289"/>
    </row>
    <row r="290" spans="4:32" s="12" customFormat="1">
      <c r="D290"/>
      <c r="E290"/>
      <c r="F290"/>
      <c r="G290"/>
      <c r="H290"/>
      <c r="I290"/>
      <c r="J290"/>
      <c r="K290"/>
      <c r="L290"/>
      <c r="M290"/>
      <c r="N290"/>
      <c r="O290"/>
      <c r="P290"/>
      <c r="Q290"/>
      <c r="R290"/>
      <c r="S290" s="1081"/>
      <c r="T290" s="1214"/>
      <c r="U290" s="1081"/>
      <c r="V290" s="1214"/>
      <c r="X290" s="1083"/>
      <c r="Y290"/>
      <c r="Z290"/>
      <c r="AA290"/>
      <c r="AB290"/>
      <c r="AC290"/>
      <c r="AD290"/>
      <c r="AE290"/>
      <c r="AF290"/>
    </row>
    <row r="291" spans="4:32" s="12" customFormat="1">
      <c r="D291"/>
      <c r="E291"/>
      <c r="F291"/>
      <c r="G291"/>
      <c r="H291"/>
      <c r="I291"/>
      <c r="J291"/>
      <c r="K291"/>
      <c r="L291"/>
      <c r="M291"/>
      <c r="N291"/>
      <c r="O291"/>
      <c r="P291"/>
      <c r="Q291"/>
      <c r="R291"/>
      <c r="S291" s="1081"/>
      <c r="T291" s="1214"/>
      <c r="U291" s="1081"/>
      <c r="V291" s="1214"/>
      <c r="X291" s="1083"/>
      <c r="Y291"/>
      <c r="Z291"/>
      <c r="AA291"/>
      <c r="AB291"/>
      <c r="AC291"/>
      <c r="AD291"/>
      <c r="AE291"/>
      <c r="AF291"/>
    </row>
    <row r="292" spans="4:32" s="12" customFormat="1">
      <c r="D292"/>
      <c r="E292"/>
      <c r="F292"/>
      <c r="G292"/>
      <c r="H292"/>
      <c r="I292"/>
      <c r="J292"/>
      <c r="K292"/>
      <c r="L292"/>
      <c r="M292"/>
      <c r="N292"/>
      <c r="O292"/>
      <c r="P292"/>
      <c r="Q292"/>
      <c r="R292"/>
      <c r="S292" s="1081"/>
      <c r="T292" s="1214"/>
      <c r="U292" s="1081"/>
      <c r="V292" s="1214"/>
      <c r="X292" s="1083"/>
      <c r="Y292"/>
      <c r="Z292"/>
      <c r="AA292"/>
      <c r="AB292"/>
      <c r="AC292"/>
      <c r="AD292"/>
      <c r="AE292"/>
      <c r="AF292"/>
    </row>
    <row r="293" spans="4:32" s="12" customFormat="1">
      <c r="D293"/>
      <c r="E293"/>
      <c r="F293"/>
      <c r="G293"/>
      <c r="H293"/>
      <c r="I293"/>
      <c r="J293"/>
      <c r="K293"/>
      <c r="L293"/>
      <c r="M293"/>
      <c r="N293"/>
      <c r="O293"/>
      <c r="P293"/>
      <c r="Q293"/>
      <c r="R293"/>
      <c r="S293" s="1081"/>
      <c r="T293" s="1214"/>
      <c r="U293" s="1081"/>
      <c r="V293" s="1214"/>
      <c r="X293" s="1083"/>
      <c r="Y293"/>
      <c r="Z293"/>
      <c r="AA293"/>
      <c r="AB293"/>
      <c r="AC293"/>
      <c r="AD293"/>
      <c r="AE293"/>
      <c r="AF293"/>
    </row>
    <row r="294" spans="4:32" s="12" customFormat="1">
      <c r="D294"/>
      <c r="E294"/>
      <c r="F294"/>
      <c r="G294"/>
      <c r="H294"/>
      <c r="I294"/>
      <c r="J294"/>
      <c r="K294"/>
      <c r="L294"/>
      <c r="M294"/>
      <c r="N294"/>
      <c r="O294"/>
      <c r="P294"/>
      <c r="Q294"/>
      <c r="R294"/>
      <c r="S294" s="1081"/>
      <c r="T294" s="1214"/>
      <c r="U294" s="1081"/>
      <c r="V294" s="1214"/>
      <c r="X294" s="1083"/>
      <c r="Y294"/>
      <c r="Z294"/>
      <c r="AA294"/>
      <c r="AB294"/>
      <c r="AC294"/>
      <c r="AD294"/>
      <c r="AE294"/>
      <c r="AF294"/>
    </row>
    <row r="295" spans="4:32" s="12" customFormat="1">
      <c r="D295"/>
      <c r="E295"/>
      <c r="F295"/>
      <c r="G295"/>
      <c r="H295"/>
      <c r="I295"/>
      <c r="J295"/>
      <c r="K295"/>
      <c r="L295"/>
      <c r="M295"/>
      <c r="N295"/>
      <c r="O295"/>
      <c r="P295"/>
      <c r="Q295"/>
      <c r="R295"/>
      <c r="S295" s="1081"/>
      <c r="T295" s="1214"/>
      <c r="U295" s="1081"/>
      <c r="V295" s="1214"/>
      <c r="X295" s="1083"/>
      <c r="Y295"/>
      <c r="Z295"/>
      <c r="AA295"/>
      <c r="AB295"/>
      <c r="AC295"/>
      <c r="AD295"/>
      <c r="AE295"/>
      <c r="AF295"/>
    </row>
  </sheetData>
  <mergeCells count="120">
    <mergeCell ref="K32:P32"/>
    <mergeCell ref="E85:Q85"/>
    <mergeCell ref="C2:Q3"/>
    <mergeCell ref="J50:P50"/>
    <mergeCell ref="C89:Q89"/>
    <mergeCell ref="E70:F70"/>
    <mergeCell ref="G70:H70"/>
    <mergeCell ref="C71:D88"/>
    <mergeCell ref="E71:H72"/>
    <mergeCell ref="I71:Q71"/>
    <mergeCell ref="I72:J72"/>
    <mergeCell ref="K72:Q72"/>
    <mergeCell ref="E73:H84"/>
    <mergeCell ref="I76:Q76"/>
    <mergeCell ref="I77:J78"/>
    <mergeCell ref="K78:Q78"/>
    <mergeCell ref="J79:P79"/>
    <mergeCell ref="I80:J81"/>
    <mergeCell ref="E40:Q40"/>
    <mergeCell ref="E41:Q41"/>
    <mergeCell ref="J20:Q20"/>
    <mergeCell ref="J21:Q21"/>
    <mergeCell ref="E36:Q36"/>
    <mergeCell ref="E38:Q38"/>
    <mergeCell ref="C90:Q90"/>
    <mergeCell ref="E52:Q52"/>
    <mergeCell ref="O107:R107"/>
    <mergeCell ref="O108:R108"/>
    <mergeCell ref="O109:R109"/>
    <mergeCell ref="E86:Q86"/>
    <mergeCell ref="E87:F88"/>
    <mergeCell ref="G88:Q88"/>
    <mergeCell ref="K60:Q60"/>
    <mergeCell ref="I67:J68"/>
    <mergeCell ref="L68:P68"/>
    <mergeCell ref="E69:H69"/>
    <mergeCell ref="K81:Q81"/>
    <mergeCell ref="I66:Q66"/>
    <mergeCell ref="K84:Q84"/>
    <mergeCell ref="I61:J62"/>
    <mergeCell ref="C53:D70"/>
    <mergeCell ref="E53:H62"/>
    <mergeCell ref="I53:Q53"/>
    <mergeCell ref="I54:J54"/>
    <mergeCell ref="K54:Q54"/>
    <mergeCell ref="I63:Q63"/>
    <mergeCell ref="I64:Q64"/>
    <mergeCell ref="I65:Q65"/>
    <mergeCell ref="E42:Q42"/>
    <mergeCell ref="E43:Q43"/>
    <mergeCell ref="M62:Q62"/>
    <mergeCell ref="E63:H68"/>
    <mergeCell ref="C4:D33"/>
    <mergeCell ref="E14:Q14"/>
    <mergeCell ref="E15:I16"/>
    <mergeCell ref="E17:I18"/>
    <mergeCell ref="E19:I24"/>
    <mergeCell ref="J24:Q24"/>
    <mergeCell ref="E30:Q30"/>
    <mergeCell ref="E31:I32"/>
    <mergeCell ref="J31:Q31"/>
    <mergeCell ref="E33:Q33"/>
    <mergeCell ref="E29:Q29"/>
    <mergeCell ref="E27:Q27"/>
    <mergeCell ref="E28:Q28"/>
    <mergeCell ref="E25:Q25"/>
    <mergeCell ref="E26:Q26"/>
    <mergeCell ref="C34:D52"/>
    <mergeCell ref="E49:Q49"/>
    <mergeCell ref="E50:H51"/>
    <mergeCell ref="J51:P51"/>
    <mergeCell ref="E35:Q35"/>
    <mergeCell ref="E34:Q34"/>
    <mergeCell ref="E37:Q37"/>
    <mergeCell ref="G87:Q87"/>
    <mergeCell ref="I69:Q69"/>
    <mergeCell ref="I70:Q70"/>
    <mergeCell ref="I73:Q73"/>
    <mergeCell ref="I74:Q74"/>
    <mergeCell ref="I75:Q75"/>
    <mergeCell ref="K77:Q77"/>
    <mergeCell ref="K80:Q80"/>
    <mergeCell ref="K83:Q83"/>
    <mergeCell ref="I82:Q82"/>
    <mergeCell ref="I83:J84"/>
    <mergeCell ref="L67:P67"/>
    <mergeCell ref="I55:Q55"/>
    <mergeCell ref="I56:J56"/>
    <mergeCell ref="K56:Q56"/>
    <mergeCell ref="I57:Q57"/>
    <mergeCell ref="I58:J58"/>
    <mergeCell ref="L61:P61"/>
    <mergeCell ref="E39:Q39"/>
    <mergeCell ref="K58:Q58"/>
    <mergeCell ref="I59:Q59"/>
    <mergeCell ref="I60:J60"/>
    <mergeCell ref="S2:T2"/>
    <mergeCell ref="U2:V2"/>
    <mergeCell ref="E44:Q44"/>
    <mergeCell ref="E45:Q45"/>
    <mergeCell ref="E46:Q46"/>
    <mergeCell ref="E47:Q47"/>
    <mergeCell ref="E48:Q48"/>
    <mergeCell ref="E4:Q4"/>
    <mergeCell ref="E5:Q5"/>
    <mergeCell ref="E6:Q6"/>
    <mergeCell ref="E7:Q7"/>
    <mergeCell ref="E8:Q8"/>
    <mergeCell ref="E9:Q9"/>
    <mergeCell ref="E10:Q10"/>
    <mergeCell ref="E11:Q11"/>
    <mergeCell ref="E12:Q12"/>
    <mergeCell ref="E13:Q13"/>
    <mergeCell ref="J15:Q15"/>
    <mergeCell ref="J16:Q16"/>
    <mergeCell ref="J17:Q17"/>
    <mergeCell ref="J18:Q18"/>
    <mergeCell ref="J19:Q19"/>
    <mergeCell ref="J22:Q22"/>
    <mergeCell ref="J23:Q23"/>
  </mergeCells>
  <phoneticPr fontId="170"/>
  <pageMargins left="0.35" right="0.3" top="0.46" bottom="0.36" header="0.3" footer="0.3"/>
  <pageSetup paperSize="9" orientation="portrait" r:id="rId1"/>
  <rowBreaks count="1" manualBreakCount="1">
    <brk id="91" max="16383" man="1"/>
  </rowBreaks>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A0E7A-A07C-4093-BB1B-C6D1B0625F6B}">
  <sheetPr codeName="Sheet1"/>
  <dimension ref="A1:BB50"/>
  <sheetViews>
    <sheetView workbookViewId="0">
      <selection activeCell="B2" sqref="B2:D4"/>
    </sheetView>
  </sheetViews>
  <sheetFormatPr defaultRowHeight="13.5"/>
  <cols>
    <col min="1" max="1" width="4.25" style="990" customWidth="1"/>
  </cols>
  <sheetData>
    <row r="1" spans="1:54" s="989" customFormat="1">
      <c r="A1" s="988"/>
      <c r="B1" s="988">
        <v>0</v>
      </c>
      <c r="C1" s="988">
        <v>1</v>
      </c>
      <c r="D1" s="988">
        <v>2</v>
      </c>
      <c r="E1" s="989">
        <v>3</v>
      </c>
      <c r="F1" s="989">
        <v>4</v>
      </c>
      <c r="G1" s="989">
        <v>5</v>
      </c>
      <c r="H1" s="989">
        <v>6</v>
      </c>
      <c r="I1" s="989">
        <v>7</v>
      </c>
      <c r="J1" s="989">
        <v>8</v>
      </c>
      <c r="K1" s="989">
        <v>9</v>
      </c>
      <c r="L1" s="989">
        <v>10</v>
      </c>
      <c r="M1" s="989">
        <v>11</v>
      </c>
      <c r="N1" s="989">
        <v>12</v>
      </c>
      <c r="O1" s="989">
        <v>13</v>
      </c>
      <c r="P1" s="989">
        <v>14</v>
      </c>
      <c r="Q1" s="989">
        <v>15</v>
      </c>
      <c r="R1" s="989">
        <v>16</v>
      </c>
      <c r="S1" s="989">
        <v>17</v>
      </c>
      <c r="T1" s="989">
        <v>18</v>
      </c>
      <c r="U1" s="989">
        <v>19</v>
      </c>
      <c r="V1" s="989">
        <v>20</v>
      </c>
      <c r="W1" s="989">
        <v>21</v>
      </c>
      <c r="X1" s="989">
        <v>22</v>
      </c>
      <c r="Y1" s="989">
        <v>23</v>
      </c>
      <c r="Z1" s="989">
        <v>24</v>
      </c>
      <c r="AA1" s="989">
        <v>25</v>
      </c>
      <c r="AB1" s="989">
        <v>26</v>
      </c>
      <c r="AC1" s="989">
        <v>27</v>
      </c>
      <c r="AD1" s="989">
        <v>28</v>
      </c>
      <c r="AE1" s="989">
        <v>29</v>
      </c>
      <c r="AF1" s="989">
        <v>31</v>
      </c>
      <c r="AG1" s="989">
        <v>32</v>
      </c>
      <c r="AH1" s="989">
        <v>33</v>
      </c>
      <c r="AI1" s="989">
        <v>34</v>
      </c>
      <c r="AJ1" s="989">
        <v>35</v>
      </c>
      <c r="AK1" s="989">
        <v>36</v>
      </c>
      <c r="AL1" s="989">
        <v>37</v>
      </c>
      <c r="AM1" s="989">
        <v>38</v>
      </c>
      <c r="AN1" s="989">
        <v>39</v>
      </c>
      <c r="AO1" s="989">
        <v>40</v>
      </c>
      <c r="AP1" s="989">
        <v>41</v>
      </c>
      <c r="AQ1" s="989">
        <v>42</v>
      </c>
      <c r="AR1" s="989">
        <v>43</v>
      </c>
      <c r="AS1" s="989">
        <v>44</v>
      </c>
      <c r="AT1" s="989">
        <v>45</v>
      </c>
      <c r="AU1" s="989">
        <v>46</v>
      </c>
      <c r="AV1" s="989">
        <v>47</v>
      </c>
      <c r="AW1" s="989">
        <v>48</v>
      </c>
      <c r="AX1" s="989">
        <v>49</v>
      </c>
      <c r="AY1" s="989">
        <v>50</v>
      </c>
      <c r="AZ1" s="989">
        <v>51</v>
      </c>
      <c r="BA1" s="989">
        <v>52</v>
      </c>
      <c r="BB1" s="989">
        <v>53</v>
      </c>
    </row>
    <row r="2" spans="1:54">
      <c r="B2" s="999" t="s">
        <v>6979</v>
      </c>
      <c r="C2" s="999" t="s">
        <v>6980</v>
      </c>
      <c r="D2" s="999" t="s">
        <v>6981</v>
      </c>
    </row>
    <row r="3" spans="1:54">
      <c r="A3" s="990">
        <v>0</v>
      </c>
      <c r="B3" s="996" t="s">
        <v>6982</v>
      </c>
      <c r="C3" s="996" t="s">
        <v>6983</v>
      </c>
      <c r="D3" s="996" t="s">
        <v>6984</v>
      </c>
    </row>
    <row r="4" spans="1:54">
      <c r="A4" s="990">
        <v>1</v>
      </c>
      <c r="D4" t="str">
        <f>CONCATENATE('STEP１（第１入力頁）'!$J$11,'STEP１（第１入力頁）'!$K$11,'STEP１（第１入力頁）'!$L$11,'STEP１（第１入力頁）'!$M$11,'STEP１（第１入力頁）'!$N$11,'STEP１（第１入力頁）'!$O$11,'STEP１（第１入力頁）'!P11)</f>
        <v>0234567</v>
      </c>
    </row>
    <row r="5" spans="1:54">
      <c r="A5" s="990">
        <v>2</v>
      </c>
    </row>
    <row r="6" spans="1:54">
      <c r="A6" s="990">
        <v>3</v>
      </c>
    </row>
    <row r="7" spans="1:54">
      <c r="A7" s="990">
        <v>4</v>
      </c>
    </row>
    <row r="8" spans="1:54">
      <c r="A8" s="990">
        <v>5</v>
      </c>
    </row>
    <row r="9" spans="1:54">
      <c r="A9" s="990">
        <v>6</v>
      </c>
    </row>
    <row r="10" spans="1:54">
      <c r="A10" s="990">
        <v>7</v>
      </c>
    </row>
    <row r="11" spans="1:54">
      <c r="A11" s="990">
        <v>8</v>
      </c>
    </row>
    <row r="12" spans="1:54">
      <c r="A12" s="990">
        <v>9</v>
      </c>
    </row>
    <row r="13" spans="1:54">
      <c r="A13" s="990">
        <v>10</v>
      </c>
    </row>
    <row r="14" spans="1:54">
      <c r="A14" s="990">
        <v>11</v>
      </c>
    </row>
    <row r="15" spans="1:54">
      <c r="A15" s="990">
        <v>12</v>
      </c>
    </row>
    <row r="16" spans="1:54">
      <c r="A16" s="990">
        <v>13</v>
      </c>
    </row>
    <row r="17" spans="1:1">
      <c r="A17" s="990">
        <v>14</v>
      </c>
    </row>
    <row r="18" spans="1:1">
      <c r="A18" s="990">
        <v>15</v>
      </c>
    </row>
    <row r="19" spans="1:1">
      <c r="A19" s="990">
        <v>16</v>
      </c>
    </row>
    <row r="20" spans="1:1">
      <c r="A20" s="990">
        <v>17</v>
      </c>
    </row>
    <row r="21" spans="1:1">
      <c r="A21" s="990">
        <v>18</v>
      </c>
    </row>
    <row r="22" spans="1:1">
      <c r="A22" s="990">
        <v>19</v>
      </c>
    </row>
    <row r="23" spans="1:1">
      <c r="A23" s="990">
        <v>20</v>
      </c>
    </row>
    <row r="24" spans="1:1">
      <c r="A24" s="990">
        <v>23</v>
      </c>
    </row>
    <row r="25" spans="1:1">
      <c r="A25" s="990">
        <v>24</v>
      </c>
    </row>
    <row r="26" spans="1:1">
      <c r="A26" s="990">
        <v>25</v>
      </c>
    </row>
    <row r="27" spans="1:1">
      <c r="A27" s="990">
        <v>26</v>
      </c>
    </row>
    <row r="28" spans="1:1">
      <c r="A28" s="990">
        <v>27</v>
      </c>
    </row>
    <row r="29" spans="1:1">
      <c r="A29" s="990">
        <v>28</v>
      </c>
    </row>
    <row r="30" spans="1:1">
      <c r="A30" s="990">
        <v>29</v>
      </c>
    </row>
    <row r="31" spans="1:1">
      <c r="A31" s="990">
        <v>30</v>
      </c>
    </row>
    <row r="32" spans="1:1">
      <c r="A32" s="990">
        <v>31</v>
      </c>
    </row>
    <row r="33" spans="1:1">
      <c r="A33" s="990">
        <v>32</v>
      </c>
    </row>
    <row r="34" spans="1:1">
      <c r="A34" s="990">
        <v>33</v>
      </c>
    </row>
    <row r="35" spans="1:1">
      <c r="A35" s="990">
        <v>34</v>
      </c>
    </row>
    <row r="36" spans="1:1">
      <c r="A36" s="990">
        <v>35</v>
      </c>
    </row>
    <row r="37" spans="1:1">
      <c r="A37" s="990">
        <v>36</v>
      </c>
    </row>
    <row r="38" spans="1:1">
      <c r="A38" s="990">
        <v>37</v>
      </c>
    </row>
    <row r="39" spans="1:1">
      <c r="A39" s="990">
        <v>38</v>
      </c>
    </row>
    <row r="40" spans="1:1">
      <c r="A40" s="990">
        <v>39</v>
      </c>
    </row>
    <row r="41" spans="1:1">
      <c r="A41" s="990">
        <v>40</v>
      </c>
    </row>
    <row r="42" spans="1:1">
      <c r="A42" s="990">
        <v>41</v>
      </c>
    </row>
    <row r="43" spans="1:1">
      <c r="A43" s="990">
        <v>42</v>
      </c>
    </row>
    <row r="44" spans="1:1">
      <c r="A44" s="990">
        <v>43</v>
      </c>
    </row>
    <row r="45" spans="1:1">
      <c r="A45" s="990">
        <v>44</v>
      </c>
    </row>
    <row r="46" spans="1:1">
      <c r="A46" s="990">
        <v>45</v>
      </c>
    </row>
    <row r="47" spans="1:1">
      <c r="A47" s="990">
        <v>46</v>
      </c>
    </row>
    <row r="48" spans="1:1">
      <c r="A48" s="990">
        <v>47</v>
      </c>
    </row>
    <row r="49" spans="1:1">
      <c r="A49" s="990">
        <v>48</v>
      </c>
    </row>
    <row r="50" spans="1:1">
      <c r="A50" s="990">
        <v>49</v>
      </c>
    </row>
  </sheetData>
  <phoneticPr fontId="17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613DF-D704-4959-9BD1-20C086C0D0E0}">
  <sheetPr codeName="Sheet9"/>
  <dimension ref="A1:BB50"/>
  <sheetViews>
    <sheetView workbookViewId="0">
      <pane xSplit="1" topLeftCell="W1" activePane="topRight" state="frozen"/>
      <selection activeCell="J13" sqref="J13"/>
      <selection pane="topRight" activeCell="A2" sqref="A2:XFD19"/>
    </sheetView>
  </sheetViews>
  <sheetFormatPr defaultRowHeight="13.5"/>
  <cols>
    <col min="1" max="1" width="4.25" style="1009" customWidth="1"/>
    <col min="2" max="2" width="28.25" customWidth="1"/>
    <col min="3" max="3" width="27.5" customWidth="1"/>
    <col min="4" max="4" width="34.375" customWidth="1"/>
    <col min="5" max="5" width="33" customWidth="1"/>
    <col min="6" max="6" width="28.125" customWidth="1"/>
    <col min="7" max="7" width="28.5" bestFit="1" customWidth="1"/>
    <col min="8" max="8" width="10.5" customWidth="1"/>
    <col min="9" max="9" width="14.25" customWidth="1"/>
    <col min="10" max="10" width="21.5" customWidth="1"/>
    <col min="11" max="11" width="21.375" customWidth="1"/>
    <col min="12" max="12" width="21.75" customWidth="1"/>
    <col min="13" max="13" width="9.875" customWidth="1"/>
    <col min="14" max="14" width="8.875" customWidth="1"/>
    <col min="15" max="15" width="9.25" customWidth="1"/>
    <col min="16" max="16" width="12.875" customWidth="1"/>
    <col min="17" max="18" width="13.875" customWidth="1"/>
    <col min="19" max="19" width="14.125" customWidth="1"/>
    <col min="20" max="20" width="13.875" customWidth="1"/>
    <col min="23" max="23" width="15.875" customWidth="1"/>
    <col min="24" max="24" width="23.125" customWidth="1"/>
    <col min="25" max="25" width="22.125" bestFit="1" customWidth="1"/>
    <col min="26" max="26" width="23.75" bestFit="1" customWidth="1"/>
    <col min="27" max="28" width="14.75" customWidth="1"/>
    <col min="29" max="29" width="24.75" customWidth="1"/>
  </cols>
  <sheetData>
    <row r="1" spans="1:54" s="1010" customFormat="1">
      <c r="A1" s="991"/>
      <c r="B1" s="1010">
        <v>0</v>
      </c>
      <c r="C1" s="1010">
        <v>1</v>
      </c>
      <c r="D1" s="1010">
        <v>2</v>
      </c>
      <c r="E1" s="1010">
        <v>3</v>
      </c>
      <c r="F1" s="1010">
        <v>4</v>
      </c>
      <c r="G1" s="1010">
        <v>5</v>
      </c>
      <c r="H1" s="1010">
        <v>6</v>
      </c>
      <c r="I1" s="1010">
        <v>7</v>
      </c>
      <c r="J1" s="1010">
        <v>8</v>
      </c>
      <c r="K1" s="1010">
        <v>9</v>
      </c>
      <c r="L1" s="1010">
        <v>10</v>
      </c>
      <c r="M1" s="1010">
        <v>11</v>
      </c>
      <c r="N1" s="1010">
        <v>12</v>
      </c>
      <c r="O1" s="1010">
        <v>13</v>
      </c>
      <c r="P1" s="1010">
        <v>14</v>
      </c>
      <c r="Q1" s="1010">
        <v>15</v>
      </c>
      <c r="R1" s="1010">
        <v>16</v>
      </c>
      <c r="S1" s="1010">
        <v>17</v>
      </c>
      <c r="T1" s="1010">
        <v>18</v>
      </c>
      <c r="U1" s="1010">
        <v>19</v>
      </c>
      <c r="V1" s="1010">
        <v>20</v>
      </c>
      <c r="W1" s="1010">
        <v>21</v>
      </c>
      <c r="X1" s="1010">
        <v>22</v>
      </c>
      <c r="Y1" s="1010">
        <v>23</v>
      </c>
      <c r="Z1" s="1010">
        <v>24</v>
      </c>
      <c r="AA1" s="1010">
        <v>25</v>
      </c>
      <c r="AB1" s="1010">
        <v>26</v>
      </c>
      <c r="AC1" s="1010">
        <v>27</v>
      </c>
      <c r="AD1" s="1010">
        <v>28</v>
      </c>
      <c r="AE1" s="1010">
        <v>29</v>
      </c>
      <c r="AF1" s="1010">
        <v>31</v>
      </c>
      <c r="AG1" s="1010">
        <v>32</v>
      </c>
      <c r="AH1" s="1010">
        <v>33</v>
      </c>
      <c r="AI1" s="1010">
        <v>34</v>
      </c>
      <c r="AJ1" s="1010">
        <v>35</v>
      </c>
      <c r="AK1" s="1010">
        <v>36</v>
      </c>
      <c r="AL1" s="1010">
        <v>37</v>
      </c>
      <c r="AM1" s="1010">
        <v>38</v>
      </c>
      <c r="AN1" s="1010">
        <v>39</v>
      </c>
      <c r="AO1" s="1010">
        <v>40</v>
      </c>
      <c r="AP1" s="1010">
        <v>41</v>
      </c>
      <c r="AQ1" s="1010">
        <v>42</v>
      </c>
      <c r="AR1" s="1010">
        <v>43</v>
      </c>
      <c r="AS1" s="1010">
        <v>44</v>
      </c>
      <c r="AT1" s="1010">
        <v>45</v>
      </c>
      <c r="AU1" s="1010">
        <v>46</v>
      </c>
      <c r="AV1" s="1010">
        <v>47</v>
      </c>
      <c r="AW1" s="1010">
        <v>48</v>
      </c>
      <c r="AX1" s="1010">
        <v>49</v>
      </c>
      <c r="AY1" s="1010">
        <v>50</v>
      </c>
      <c r="AZ1" s="1010">
        <v>51</v>
      </c>
      <c r="BA1" s="1010">
        <v>52</v>
      </c>
      <c r="BB1" s="1010">
        <v>53</v>
      </c>
    </row>
    <row r="2" spans="1:54" s="89" customFormat="1" ht="18" customHeight="1">
      <c r="A2" s="1009"/>
      <c r="B2" s="1004" t="s">
        <v>6323</v>
      </c>
      <c r="C2" s="89" t="s">
        <v>6324</v>
      </c>
      <c r="D2" s="89" t="s">
        <v>6325</v>
      </c>
      <c r="E2" s="89" t="s">
        <v>6326</v>
      </c>
      <c r="F2" s="89" t="s">
        <v>6327</v>
      </c>
      <c r="G2" s="1005" t="s">
        <v>6328</v>
      </c>
      <c r="H2" s="89" t="s">
        <v>6329</v>
      </c>
      <c r="I2" s="89" t="s">
        <v>6330</v>
      </c>
      <c r="J2" s="89" t="s">
        <v>6331</v>
      </c>
      <c r="K2" s="89" t="s">
        <v>6332</v>
      </c>
      <c r="L2" s="89" t="s">
        <v>6333</v>
      </c>
      <c r="M2" s="89" t="s">
        <v>6334</v>
      </c>
      <c r="N2" s="89" t="s">
        <v>6335</v>
      </c>
      <c r="O2" s="89" t="s">
        <v>6336</v>
      </c>
      <c r="P2" s="89" t="s">
        <v>6337</v>
      </c>
      <c r="Q2" s="89" t="s">
        <v>6338</v>
      </c>
      <c r="R2" s="89" t="s">
        <v>6339</v>
      </c>
      <c r="S2" s="89" t="s">
        <v>6340</v>
      </c>
      <c r="T2" s="89" t="s">
        <v>6341</v>
      </c>
      <c r="U2" s="89" t="s">
        <v>6342</v>
      </c>
      <c r="V2" s="89" t="s">
        <v>6343</v>
      </c>
      <c r="W2" s="89" t="s">
        <v>6344</v>
      </c>
      <c r="X2" s="89" t="s">
        <v>6345</v>
      </c>
      <c r="Y2" s="89" t="s">
        <v>6346</v>
      </c>
      <c r="Z2" s="89" t="s">
        <v>6347</v>
      </c>
    </row>
    <row r="3" spans="1:54" s="89" customFormat="1">
      <c r="A3" s="1009">
        <v>0</v>
      </c>
      <c r="B3" s="89" t="s">
        <v>6348</v>
      </c>
      <c r="C3" s="89" t="s">
        <v>6349</v>
      </c>
      <c r="D3" s="89" t="s">
        <v>6350</v>
      </c>
      <c r="E3" s="89" t="s">
        <v>6351</v>
      </c>
      <c r="F3" s="89" t="s">
        <v>6352</v>
      </c>
      <c r="G3" s="1006" t="s">
        <v>6353</v>
      </c>
      <c r="H3" s="1006" t="s">
        <v>6354</v>
      </c>
      <c r="I3" s="89" t="s">
        <v>6977</v>
      </c>
      <c r="J3" s="89" t="s">
        <v>6978</v>
      </c>
      <c r="K3" s="89" t="s">
        <v>6355</v>
      </c>
      <c r="L3" s="89" t="s">
        <v>6356</v>
      </c>
      <c r="M3" s="89" t="s">
        <v>6357</v>
      </c>
      <c r="N3" s="89" t="s">
        <v>6358</v>
      </c>
      <c r="O3" s="89" t="s">
        <v>6359</v>
      </c>
      <c r="P3" s="89" t="s">
        <v>6360</v>
      </c>
      <c r="Q3" s="89" t="s">
        <v>6361</v>
      </c>
      <c r="R3" s="89" t="s">
        <v>6362</v>
      </c>
      <c r="S3" s="89" t="s">
        <v>6363</v>
      </c>
      <c r="T3" s="89" t="s">
        <v>6364</v>
      </c>
      <c r="U3" s="89" t="s">
        <v>6365</v>
      </c>
      <c r="V3" s="89" t="s">
        <v>6366</v>
      </c>
      <c r="W3" s="89" t="s">
        <v>6367</v>
      </c>
      <c r="X3" s="89" t="s">
        <v>6368</v>
      </c>
      <c r="Y3" s="89" t="s">
        <v>6369</v>
      </c>
      <c r="Z3" s="89" t="s">
        <v>6370</v>
      </c>
    </row>
    <row r="4" spans="1:54" s="89" customFormat="1">
      <c r="A4" s="1009">
        <v>1</v>
      </c>
      <c r="B4" s="89" t="str">
        <f>'STEP２（第１、2表）'!U4&amp;'STEP２（第１、2表）'!Z4&amp;'STEP２（第１、2表）'!AE4&amp;'STEP２（第１、2表）'!AJ4&amp;'STEP２（第１、2表）'!AO4&amp;'STEP２（第１、2表）'!AT4&amp;'STEP２（第１、2表）'!AY4</f>
        <v>0123456</v>
      </c>
      <c r="C4" s="89" t="str">
        <f>IF(ISBLANK('STEP２（第１、2表）'!$V$5), "", 'STEP２（第１、2表）'!$V$5)</f>
        <v>大日本印刷榎町ビル</v>
      </c>
      <c r="D4" s="89" t="str">
        <f>IF(ISBLANK('STEP２（第１、2表）'!$V$6), "", 'STEP２（第１、2表）'!$V$6)</f>
        <v/>
      </c>
      <c r="E4" s="89" t="str">
        <f>IF(ISBLANK('STEP２（第１、2表）'!$V$7), "", 'STEP２（第１、2表）'!$V$7)</f>
        <v>100-0011</v>
      </c>
      <c r="F4" s="89" t="str">
        <f>IF(ISBLANK('STEP２（第１、2表）'!$V$8), "", 'STEP２（第１、2表）'!$V$8)</f>
        <v>東京都新宿区榎町7番</v>
      </c>
      <c r="G4" s="89" t="str">
        <f>IF(ISBLANK('STEP２（第１、2表）'!$V$9), "", 'STEP２（第１、2表）'!$V$9)</f>
        <v>主として管理事務を行う本社等</v>
      </c>
      <c r="H4" s="89" t="s">
        <v>6371</v>
      </c>
      <c r="I4" s="89" t="s">
        <v>6372</v>
      </c>
      <c r="W4" s="89" t="str">
        <f>'STEP２（第１、2表）'!U10&amp;'STEP２（第１、2表）'!Z10&amp;'STEP２（第１、2表）'!AE10&amp;'STEP２（第１、2表）'!AJ10</f>
        <v>0100</v>
      </c>
      <c r="X4" s="1007" t="s">
        <v>6373</v>
      </c>
      <c r="Y4" s="89" t="str">
        <f>IF(はじめに!J5="","",はじめに!J5)</f>
        <v>10.0.1</v>
      </c>
      <c r="Z4" s="89" t="s">
        <v>7212</v>
      </c>
    </row>
    <row r="5" spans="1:54" s="89" customFormat="1">
      <c r="A5" s="1009">
        <v>2</v>
      </c>
    </row>
    <row r="6" spans="1:54">
      <c r="A6" s="1009">
        <v>3</v>
      </c>
    </row>
    <row r="7" spans="1:54">
      <c r="A7" s="1009">
        <v>4</v>
      </c>
    </row>
    <row r="8" spans="1:54" s="89" customFormat="1">
      <c r="A8" s="1009">
        <v>5</v>
      </c>
      <c r="X8" s="1000" t="s">
        <v>6374</v>
      </c>
      <c r="Y8" s="198"/>
      <c r="Z8" s="198"/>
      <c r="AA8" s="198"/>
      <c r="AB8" s="198"/>
      <c r="AC8" s="34"/>
    </row>
    <row r="9" spans="1:54" s="89" customFormat="1">
      <c r="A9" s="1009">
        <v>6</v>
      </c>
      <c r="X9" s="120" t="s">
        <v>6375</v>
      </c>
      <c r="Y9" s="89" t="s">
        <v>6376</v>
      </c>
      <c r="Z9" s="89" t="s">
        <v>6377</v>
      </c>
      <c r="AA9" s="89" t="s">
        <v>6378</v>
      </c>
      <c r="AB9" s="89" t="s">
        <v>6379</v>
      </c>
      <c r="AC9" s="1003" t="s">
        <v>6380</v>
      </c>
    </row>
    <row r="10" spans="1:54">
      <c r="A10" s="1009">
        <v>7</v>
      </c>
      <c r="W10" t="s">
        <v>6985</v>
      </c>
      <c r="X10" s="120" t="str">
        <f>IF(ISBLANK('STEP２（第１、2表）'!$X$11), "", 'STEP２（第１、2表）'!$X$11)</f>
        <v>テスト</v>
      </c>
      <c r="Y10" s="89" t="str">
        <f>IF(ISBLANK('STEP２（第１、2表）'!$X$12), "", 'STEP２（第１、2表）'!$X$12)</f>
        <v>テスト氏名</v>
      </c>
      <c r="Z10" s="89" t="str">
        <f>IF(ISBLANK('STEP２（第１、2表）'!$V$14), "", 'STEP２（第１、2表）'!$V$14)</f>
        <v>テスト連絡先</v>
      </c>
      <c r="AA10" s="1007" t="str">
        <f>'STEP２（第１、2表）'!Y15&amp;'STEP２（第１、2表）'!AE15&amp;'STEP２（第１、2表）'!AL15</f>
        <v>01012345678</v>
      </c>
      <c r="AB10" s="1007" t="str">
        <f>'STEP２（第１、2表）'!Y16&amp;'STEP２（第１、2表）'!AE16&amp;'STEP２（第１、2表）'!AL16</f>
        <v/>
      </c>
      <c r="AC10" s="1003" t="str">
        <f>IF(ISBLANK('STEP２（第１、2表）'!$AC$17), "", 'STEP２（第１、2表）'!$AC$17)</f>
        <v>123@.com</v>
      </c>
    </row>
    <row r="11" spans="1:54">
      <c r="A11" s="1009">
        <v>8</v>
      </c>
      <c r="X11" s="120" t="str">
        <f>IF(ISBLANK('STEP２（第１、2表）'!$X$18), "", 'STEP２（第１、2表）'!$X$18)</f>
        <v/>
      </c>
      <c r="Y11" s="89" t="str">
        <f>IF(ISBLANK('STEP２（第１、2表）'!$X$19), "", 'STEP２（第１、2表）'!$X$19)</f>
        <v/>
      </c>
      <c r="Z11" s="89" t="str">
        <f>IF(ISBLANK('STEP２（第１、2表）'!$V$21), "", 'STEP２（第１、2表）'!$V$21)</f>
        <v/>
      </c>
      <c r="AA11" s="1007" t="str">
        <f>'STEP２（第１、2表）'!Y22&amp;'STEP２（第１、2表）'!AE22&amp;'STEP２（第１、2表）'!AL22</f>
        <v/>
      </c>
      <c r="AB11" s="1007" t="str">
        <f>'STEP２（第１、2表）'!Y23&amp;'STEP２（第１、2表）'!AE23&amp;'STEP２（第１、2表）'!AL23</f>
        <v/>
      </c>
      <c r="AC11" s="1003" t="str">
        <f>IF(ISBLANK('STEP２（第１、2表）'!$AC$24), "", 'STEP２（第１、2表）'!$AC$24)</f>
        <v/>
      </c>
    </row>
    <row r="12" spans="1:54">
      <c r="A12" s="1009">
        <v>9</v>
      </c>
      <c r="X12" s="120" t="str">
        <f>IF(ISBLANK('STEP２（第１、2表）'!$X$25), "", 'STEP２（第１、2表）'!$X$25)</f>
        <v/>
      </c>
      <c r="Y12" s="89" t="str">
        <f>IF(ISBLANK('STEP２（第１、2表）'!$X$26), "", 'STEP２（第１、2表）'!$X$26)</f>
        <v/>
      </c>
      <c r="Z12" s="89" t="str">
        <f>IF(ISBLANK('STEP２（第１、2表）'!$V$28), "", 'STEP２（第１、2表）'!$V$28)</f>
        <v/>
      </c>
      <c r="AA12" s="1007" t="str">
        <f>'STEP２（第１、2表）'!Y29&amp;'STEP２（第１、2表）'!AE29&amp;'STEP２（第１、2表）'!AL29</f>
        <v/>
      </c>
      <c r="AB12" s="1007" t="str">
        <f>'STEP２（第１、2表）'!Y30&amp;'STEP２（第１、2表）'!AE30&amp;'STEP２（第１、2表）'!AL30</f>
        <v/>
      </c>
      <c r="AC12" s="1003" t="str">
        <f>IF(ISBLANK('STEP２（第１、2表）'!$AC$31), "", 'STEP２（第１、2表）'!$AC$31)</f>
        <v/>
      </c>
    </row>
    <row r="13" spans="1:54">
      <c r="A13" s="1009">
        <v>10</v>
      </c>
      <c r="X13" s="120" t="str">
        <f>IF(ISBLANK('STEP２（第１、2表）'!$X$32), "", 'STEP２（第１、2表）'!$X$32)</f>
        <v/>
      </c>
      <c r="Y13" s="89" t="str">
        <f>IF(ISBLANK('STEP２（第１、2表）'!$X$33), "", 'STEP２（第１、2表）'!$X$33)</f>
        <v/>
      </c>
      <c r="Z13" s="89" t="str">
        <f>IF(ISBLANK('STEP２（第１、2表）'!$V$35), "", 'STEP２（第１、2表）'!$V$35)</f>
        <v/>
      </c>
      <c r="AA13" s="1007" t="str">
        <f>'STEP２（第１、2表）'!Y36&amp;'STEP２（第１、2表）'!AE36&amp;'STEP２（第１、2表）'!AL36</f>
        <v/>
      </c>
      <c r="AB13" s="1007" t="str">
        <f>'STEP２（第１、2表）'!Y37&amp;'STEP２（第１、2表）'!AE37&amp;'STEP２（第１、2表）'!AL37</f>
        <v/>
      </c>
      <c r="AC13" s="1003" t="str">
        <f>IF(ISBLANK('STEP２（第１、2表）'!$AC$38), "", 'STEP２（第１、2表）'!$AC$38)</f>
        <v/>
      </c>
    </row>
    <row r="14" spans="1:54">
      <c r="A14" s="1009">
        <v>11</v>
      </c>
      <c r="X14" s="120" t="str">
        <f>IF(ISBLANK('STEP２（第１、2表）'!$X$39), "", 'STEP２（第１、2表）'!$X$39)</f>
        <v/>
      </c>
      <c r="Y14" s="89" t="str">
        <f>IF(ISBLANK('STEP２（第１、2表）'!$X$40), "", 'STEP２（第１、2表）'!$X$40)</f>
        <v/>
      </c>
      <c r="Z14" s="89" t="str">
        <f>IF(ISBLANK('STEP２（第１、2表）'!$V$42), "", 'STEP２（第１、2表）'!$V$42)</f>
        <v/>
      </c>
      <c r="AA14" s="1007" t="str">
        <f>'STEP２（第１、2表）'!Y43&amp;'STEP２（第１、2表）'!AE43&amp;'STEP２（第１、2表）'!AL43</f>
        <v/>
      </c>
      <c r="AB14" s="1007" t="str">
        <f>'STEP２（第１、2表）'!Y44&amp;'STEP２（第１、2表）'!AE44&amp;'STEP２（第１、2表）'!AL44</f>
        <v/>
      </c>
      <c r="AC14" s="1003" t="str">
        <f>IF(ISBLANK('STEP２（第１、2表）'!$AC$45), "", 'STEP２（第１、2表）'!$AC$45)</f>
        <v/>
      </c>
    </row>
    <row r="15" spans="1:54">
      <c r="A15" s="1009">
        <v>12</v>
      </c>
      <c r="X15" s="120" t="str">
        <f>IF(ISBLANK('STEP２（第１、2表）'!$X$46), "", 'STEP２（第１、2表）'!$X$46)</f>
        <v/>
      </c>
      <c r="Y15" s="89" t="str">
        <f>IF(ISBLANK('STEP２（第１、2表）'!$X$47), "", 'STEP２（第１、2表）'!$X$47)</f>
        <v/>
      </c>
      <c r="Z15" s="89" t="str">
        <f>IF(ISBLANK('STEP２（第１、2表）'!$V$49), "", 'STEP２（第１、2表）'!$V$49)</f>
        <v/>
      </c>
      <c r="AA15" s="1007" t="str">
        <f>'STEP２（第１、2表）'!Y50&amp;'STEP２（第１、2表）'!AE50&amp;'STEP２（第１、2表）'!AL50</f>
        <v/>
      </c>
      <c r="AB15" s="1007" t="str">
        <f>'STEP２（第１、2表）'!Y51&amp;'STEP２（第１、2表）'!AE51&amp;'STEP２（第１、2表）'!AL51</f>
        <v/>
      </c>
      <c r="AC15" s="1003" t="str">
        <f>IF(ISBLANK('STEP２（第１、2表）'!$AC$52), "", 'STEP２（第１、2表）'!$AC$52)</f>
        <v/>
      </c>
    </row>
    <row r="16" spans="1:54">
      <c r="A16" s="1009">
        <v>13</v>
      </c>
      <c r="X16" s="120" t="str">
        <f>IF(ISBLANK('STEP２（第１、2表）'!$X$53), "", 'STEP２（第１、2表）'!$X$53)</f>
        <v/>
      </c>
      <c r="Y16" s="89" t="str">
        <f>IF(ISBLANK('STEP２（第１、2表）'!$X$54), "", 'STEP２（第１、2表）'!$X$54)</f>
        <v/>
      </c>
      <c r="Z16" s="89" t="str">
        <f>IF(ISBLANK('STEP２（第１、2表）'!$V$56), "", 'STEP２（第１、2表）'!$V$56)</f>
        <v/>
      </c>
      <c r="AA16" s="1007" t="str">
        <f>'STEP２（第１、2表）'!Y57&amp;'STEP２（第１、2表）'!AE57&amp;'STEP２（第１、2表）'!AL57</f>
        <v/>
      </c>
      <c r="AB16" s="1007" t="str">
        <f>'STEP２（第１、2表）'!Y58&amp;'STEP２（第１、2表）'!AE58&amp;'STEP２（第１、2表）'!AL58</f>
        <v/>
      </c>
      <c r="AC16" s="1003" t="str">
        <f>IF(ISBLANK('STEP２（第１、2表）'!$AC$59), "", 'STEP２（第１、2表）'!$AC$59)</f>
        <v/>
      </c>
    </row>
    <row r="17" spans="1:29">
      <c r="A17" s="1009">
        <v>14</v>
      </c>
      <c r="X17" s="120" t="str">
        <f>IF(ISBLANK('STEP２（第１、2表）'!$X$60), "", 'STEP２（第１、2表）'!$X$60)</f>
        <v/>
      </c>
      <c r="Y17" s="89" t="str">
        <f>IF(ISBLANK('STEP２（第１、2表）'!$X$61), "", 'STEP２（第１、2表）'!$X$61)</f>
        <v/>
      </c>
      <c r="Z17" s="89" t="str">
        <f>IF(ISBLANK('STEP２（第１、2表）'!$V$63), "", 'STEP２（第１、2表）'!$V$63)</f>
        <v/>
      </c>
      <c r="AA17" s="1007" t="str">
        <f>'STEP２（第１、2表）'!Y64&amp;'STEP２（第１、2表）'!AE64&amp;'STEP２（第１、2表）'!AL64</f>
        <v/>
      </c>
      <c r="AB17" s="1007" t="str">
        <f>'STEP２（第１、2表）'!Y65&amp;'STEP２（第１、2表）'!AE65&amp;'STEP２（第１、2表）'!AL65</f>
        <v/>
      </c>
      <c r="AC17" s="1003" t="str">
        <f>IF(ISBLANK('STEP２（第１、2表）'!$AC$66), "", 'STEP２（第１、2表）'!$AC$66)</f>
        <v/>
      </c>
    </row>
    <row r="18" spans="1:29">
      <c r="A18" s="1009">
        <v>15</v>
      </c>
      <c r="X18" s="120" t="str">
        <f>IF(ISBLANK('STEP２（第１、2表）'!$X$67), "", 'STEP２（第１、2表）'!$X$67)</f>
        <v/>
      </c>
      <c r="Y18" s="89" t="str">
        <f>IF(ISBLANK('STEP２（第１、2表）'!$X$68), "", 'STEP２（第１、2表）'!$X$68)</f>
        <v/>
      </c>
      <c r="Z18" s="89" t="str">
        <f>IF(ISBLANK('STEP２（第１、2表）'!$V$70), "", 'STEP２（第１、2表）'!$V$70)</f>
        <v/>
      </c>
      <c r="AA18" s="1007" t="str">
        <f>'STEP２（第１、2表）'!Y71&amp;'STEP２（第１、2表）'!AE71&amp;'STEP２（第１、2表）'!AL71</f>
        <v/>
      </c>
      <c r="AB18" s="1007" t="str">
        <f>'STEP２（第１、2表）'!Y72&amp;'STEP２（第１、2表）'!AE72&amp;'STEP２（第１、2表）'!AL72</f>
        <v/>
      </c>
      <c r="AC18" s="1003" t="str">
        <f>IF(ISBLANK('STEP２（第１、2表）'!$AC$73), "", 'STEP２（第１、2表）'!$AC$73)</f>
        <v/>
      </c>
    </row>
    <row r="19" spans="1:29">
      <c r="A19" s="1009">
        <v>16</v>
      </c>
      <c r="X19" s="1001" t="str">
        <f>IF(ISBLANK('STEP２（第１、2表）'!$X$74), "", 'STEP２（第１、2表）'!$X$74)</f>
        <v/>
      </c>
      <c r="Y19" s="1002" t="str">
        <f>IF(ISBLANK('STEP２（第１、2表）'!$X$75), "", 'STEP２（第１、2表）'!$X$75)</f>
        <v/>
      </c>
      <c r="Z19" s="1002" t="str">
        <f>IF(ISBLANK('STEP２（第１、2表）'!$V$77), "", 'STEP２（第１、2表）'!$V$77)</f>
        <v/>
      </c>
      <c r="AA19" s="1036" t="str">
        <f>'STEP２（第１、2表）'!Y78&amp;'STEP２（第１、2表）'!AE78&amp;'STEP２（第１、2表）'!AL78</f>
        <v/>
      </c>
      <c r="AB19" s="1036" t="str">
        <f>'STEP２（第１、2表）'!Y79&amp;'STEP２（第１、2表）'!AE79&amp;'STEP２（第１、2表）'!AL79</f>
        <v/>
      </c>
      <c r="AC19" s="1037" t="str">
        <f>IF(ISBLANK('STEP２（第１、2表）'!$AC$80), "", 'STEP２（第１、2表）'!$AC$80)</f>
        <v/>
      </c>
    </row>
    <row r="20" spans="1:29">
      <c r="A20" s="1009">
        <v>17</v>
      </c>
    </row>
    <row r="21" spans="1:29">
      <c r="A21" s="1009">
        <v>18</v>
      </c>
    </row>
    <row r="22" spans="1:29">
      <c r="A22" s="1009">
        <v>19</v>
      </c>
    </row>
    <row r="23" spans="1:29">
      <c r="A23" s="1009">
        <v>20</v>
      </c>
    </row>
    <row r="24" spans="1:29">
      <c r="A24" s="1009">
        <v>23</v>
      </c>
    </row>
    <row r="25" spans="1:29">
      <c r="A25" s="1009">
        <v>24</v>
      </c>
    </row>
    <row r="26" spans="1:29">
      <c r="A26" s="1009">
        <v>25</v>
      </c>
    </row>
    <row r="27" spans="1:29">
      <c r="A27" s="1009">
        <v>26</v>
      </c>
    </row>
    <row r="28" spans="1:29">
      <c r="A28" s="1009">
        <v>27</v>
      </c>
    </row>
    <row r="29" spans="1:29">
      <c r="A29" s="1009">
        <v>28</v>
      </c>
    </row>
    <row r="30" spans="1:29">
      <c r="A30" s="1009">
        <v>29</v>
      </c>
    </row>
    <row r="31" spans="1:29">
      <c r="A31" s="1009">
        <v>30</v>
      </c>
    </row>
    <row r="32" spans="1:29">
      <c r="A32" s="1009">
        <v>31</v>
      </c>
    </row>
    <row r="33" spans="1:1">
      <c r="A33" s="1009">
        <v>32</v>
      </c>
    </row>
    <row r="34" spans="1:1">
      <c r="A34" s="1009">
        <v>33</v>
      </c>
    </row>
    <row r="35" spans="1:1">
      <c r="A35" s="1009">
        <v>34</v>
      </c>
    </row>
    <row r="36" spans="1:1">
      <c r="A36" s="1009">
        <v>35</v>
      </c>
    </row>
    <row r="37" spans="1:1">
      <c r="A37" s="1009">
        <v>36</v>
      </c>
    </row>
    <row r="38" spans="1:1">
      <c r="A38" s="1009">
        <v>37</v>
      </c>
    </row>
    <row r="39" spans="1:1">
      <c r="A39" s="1009">
        <v>38</v>
      </c>
    </row>
    <row r="40" spans="1:1">
      <c r="A40" s="1009">
        <v>39</v>
      </c>
    </row>
    <row r="41" spans="1:1">
      <c r="A41" s="1009">
        <v>40</v>
      </c>
    </row>
    <row r="42" spans="1:1">
      <c r="A42" s="1009">
        <v>41</v>
      </c>
    </row>
    <row r="43" spans="1:1">
      <c r="A43" s="1009">
        <v>42</v>
      </c>
    </row>
    <row r="44" spans="1:1">
      <c r="A44" s="1009">
        <v>43</v>
      </c>
    </row>
    <row r="45" spans="1:1">
      <c r="A45" s="1009">
        <v>44</v>
      </c>
    </row>
    <row r="46" spans="1:1">
      <c r="A46" s="1009">
        <v>45</v>
      </c>
    </row>
    <row r="47" spans="1:1">
      <c r="A47" s="1009">
        <v>46</v>
      </c>
    </row>
    <row r="48" spans="1:1">
      <c r="A48" s="1009">
        <v>47</v>
      </c>
    </row>
    <row r="49" spans="1:1">
      <c r="A49" s="1009">
        <v>48</v>
      </c>
    </row>
    <row r="50" spans="1:1">
      <c r="A50" s="1009">
        <v>49</v>
      </c>
    </row>
  </sheetData>
  <phoneticPr fontId="17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9CE79-B4FD-4D56-BBCF-F9ABE1CC91D7}">
  <sheetPr codeName="Sheet34"/>
  <dimension ref="A1:ARS48"/>
  <sheetViews>
    <sheetView zoomScale="115" zoomScaleNormal="115" workbookViewId="0">
      <pane xSplit="1" topLeftCell="B1" activePane="topRight" state="frozen"/>
      <selection activeCell="J13" sqref="J13"/>
      <selection pane="topRight" activeCell="A2" sqref="A2:XFD22"/>
    </sheetView>
  </sheetViews>
  <sheetFormatPr defaultRowHeight="13.5"/>
  <cols>
    <col min="1" max="1" width="5.125" style="992" customWidth="1"/>
    <col min="2" max="2" width="15.875" customWidth="1"/>
    <col min="3" max="3" width="9.875" customWidth="1"/>
    <col min="4" max="4" width="11.125" customWidth="1"/>
    <col min="5" max="5" width="22.25" customWidth="1"/>
    <col min="6" max="6" width="14.875" customWidth="1"/>
    <col min="7" max="7" width="12.625" customWidth="1"/>
    <col min="8" max="8" width="13.625" customWidth="1"/>
    <col min="9" max="9" width="20.25" bestFit="1" customWidth="1"/>
    <col min="10" max="10" width="13.625" customWidth="1"/>
    <col min="11" max="11" width="12.125" customWidth="1"/>
    <col min="12" max="12" width="16.25" customWidth="1"/>
    <col min="13" max="13" width="28.75" customWidth="1"/>
    <col min="14" max="14" width="32.5" customWidth="1"/>
    <col min="15" max="15" width="26.5" customWidth="1"/>
    <col min="17" max="17" width="27.5" customWidth="1"/>
    <col min="18" max="18" width="14.25" customWidth="1"/>
    <col min="19" max="19" width="12.125" bestFit="1" customWidth="1"/>
    <col min="20" max="20" width="15" bestFit="1" customWidth="1"/>
    <col min="21" max="21" width="16.375" customWidth="1"/>
    <col min="22" max="23" width="13.625" customWidth="1"/>
    <col min="24" max="24" width="32.25" customWidth="1"/>
    <col min="25" max="25" width="34.375" customWidth="1"/>
    <col min="26" max="26" width="12.875" bestFit="1" customWidth="1"/>
    <col min="27" max="27" width="12.75" bestFit="1" customWidth="1"/>
    <col min="30" max="30" width="11.125" customWidth="1"/>
    <col min="31" max="31" width="12.375" bestFit="1" customWidth="1"/>
    <col min="32" max="32" width="15" bestFit="1" customWidth="1"/>
    <col min="33" max="33" width="18.875" bestFit="1" customWidth="1"/>
    <col min="34" max="34" width="13.125" customWidth="1"/>
    <col min="35" max="35" width="16.125" customWidth="1"/>
    <col min="36" max="37" width="13.625" customWidth="1"/>
    <col min="38" max="38" width="31.375" customWidth="1"/>
    <col min="39" max="39" width="34" customWidth="1"/>
    <col min="40" max="40" width="13" customWidth="1"/>
    <col min="41" max="41" width="14.75" customWidth="1"/>
    <col min="43" max="43" width="12.125" bestFit="1" customWidth="1"/>
    <col min="44" max="44" width="11.25" customWidth="1"/>
    <col min="45" max="45" width="13.25" bestFit="1" customWidth="1"/>
    <col min="46" max="46" width="15.875" customWidth="1"/>
    <col min="47" max="47" width="12.75" bestFit="1" customWidth="1"/>
    <col min="48" max="48" width="13.25" customWidth="1"/>
    <col min="49" max="49" width="30.875" bestFit="1" customWidth="1"/>
    <col min="50" max="50" width="33.25" bestFit="1" customWidth="1"/>
    <col min="51" max="51" width="37.125" bestFit="1" customWidth="1"/>
    <col min="52" max="52" width="31.125" customWidth="1"/>
    <col min="53" max="53" width="34.5" customWidth="1"/>
    <col min="55" max="55" width="12.375" bestFit="1" customWidth="1"/>
    <col min="56" max="56" width="15" bestFit="1" customWidth="1"/>
    <col min="57" max="57" width="13.375" bestFit="1" customWidth="1"/>
    <col min="58" max="58" width="11.125" customWidth="1"/>
    <col min="59" max="59" width="13.25" bestFit="1" customWidth="1"/>
    <col min="60" max="60" width="15.375" customWidth="1"/>
    <col min="62" max="62" width="13" customWidth="1"/>
    <col min="63" max="63" width="15.5" customWidth="1"/>
    <col min="64" max="65" width="13.625" customWidth="1"/>
    <col min="66" max="66" width="13.5" customWidth="1"/>
    <col min="67" max="67" width="15.875" customWidth="1"/>
    <col min="68" max="70" width="13.25" bestFit="1" customWidth="1"/>
    <col min="71" max="71" width="13.375" bestFit="1" customWidth="1"/>
    <col min="72" max="72" width="11.5" customWidth="1"/>
    <col min="74" max="74" width="15.375" customWidth="1"/>
    <col min="76" max="76" width="13" customWidth="1"/>
    <col min="77" max="77" width="15.5" customWidth="1"/>
    <col min="78" max="79" width="13.625" customWidth="1"/>
    <col min="80" max="80" width="31.25" customWidth="1"/>
    <col min="81" max="81" width="34.5" customWidth="1"/>
    <col min="82" max="82" width="13.25" bestFit="1" customWidth="1"/>
    <col min="83" max="84" width="13.375" bestFit="1" customWidth="1"/>
    <col min="86" max="86" width="11.5" customWidth="1"/>
    <col min="88" max="88" width="15" customWidth="1"/>
    <col min="89" max="89" width="13.375" bestFit="1" customWidth="1"/>
    <col min="90" max="90" width="12" customWidth="1"/>
    <col min="91" max="91" width="15.375" customWidth="1"/>
    <col min="92" max="93" width="13.625" customWidth="1"/>
    <col min="94" max="94" width="11.5" customWidth="1"/>
    <col min="95" max="96" width="13.375" bestFit="1" customWidth="1"/>
    <col min="100" max="100" width="10.625" customWidth="1"/>
    <col min="101" max="101" width="13.375" bestFit="1" customWidth="1"/>
    <col min="102" max="102" width="11.375" customWidth="1"/>
    <col min="103" max="103" width="13.375" bestFit="1" customWidth="1"/>
    <col min="104" max="104" width="12" customWidth="1"/>
    <col min="105" max="105" width="13.25" bestFit="1" customWidth="1"/>
    <col min="106" max="107" width="13.625" customWidth="1"/>
    <col min="108" max="108" width="14.875" customWidth="1"/>
    <col min="112" max="112" width="12.75" bestFit="1" customWidth="1"/>
    <col min="113" max="113" width="13.375" bestFit="1" customWidth="1"/>
    <col min="114" max="114" width="10.5" customWidth="1"/>
    <col min="115" max="115" width="13.375" bestFit="1" customWidth="1"/>
    <col min="116" max="118" width="13.25" bestFit="1" customWidth="1"/>
    <col min="119" max="119" width="13.375" bestFit="1" customWidth="1"/>
    <col min="120" max="121" width="13.625" customWidth="1"/>
    <col min="122" max="122" width="13.875" bestFit="1" customWidth="1"/>
    <col min="124" max="124" width="12.75" bestFit="1" customWidth="1"/>
    <col min="125" max="125" width="13.375" bestFit="1" customWidth="1"/>
    <col min="126" max="126" width="13.25" bestFit="1" customWidth="1"/>
    <col min="127" max="127" width="13.375" bestFit="1" customWidth="1"/>
    <col min="128" max="128" width="10.5" customWidth="1"/>
    <col min="129" max="129" width="14.625" customWidth="1"/>
    <col min="130" max="130" width="13.25" bestFit="1" customWidth="1"/>
    <col min="131" max="132" width="13.375" bestFit="1" customWidth="1"/>
    <col min="133" max="133" width="23.5" bestFit="1" customWidth="1"/>
    <col min="134" max="134" width="19.875" bestFit="1" customWidth="1"/>
    <col min="135" max="135" width="13.625" customWidth="1"/>
    <col min="136" max="136" width="12.75" bestFit="1" customWidth="1"/>
    <col min="137" max="137" width="13.375" bestFit="1" customWidth="1"/>
    <col min="138" max="138" width="13.25" bestFit="1" customWidth="1"/>
    <col min="139" max="139" width="13.375" bestFit="1" customWidth="1"/>
    <col min="140" max="141" width="13.25" bestFit="1" customWidth="1"/>
    <col min="142" max="142" width="12.5" customWidth="1"/>
    <col min="143" max="143" width="11.5" customWidth="1"/>
    <col min="144" max="144" width="13.375" bestFit="1" customWidth="1"/>
    <col min="145" max="145" width="30" bestFit="1" customWidth="1"/>
    <col min="146" max="146" width="19.625" bestFit="1" customWidth="1"/>
    <col min="148" max="149" width="13.625" customWidth="1"/>
    <col min="150" max="150" width="13.25" bestFit="1" customWidth="1"/>
    <col min="151" max="151" width="13.375" bestFit="1" customWidth="1"/>
    <col min="152" max="154" width="13.25" bestFit="1" customWidth="1"/>
    <col min="155" max="155" width="13.375" bestFit="1" customWidth="1"/>
    <col min="156" max="156" width="11" customWidth="1"/>
    <col min="157" max="157" width="30" bestFit="1" customWidth="1"/>
    <col min="158" max="158" width="20" bestFit="1" customWidth="1"/>
    <col min="160" max="160" width="12.75" bestFit="1" customWidth="1"/>
    <col min="161" max="161" width="13.375" bestFit="1" customWidth="1"/>
    <col min="162" max="163" width="13.625" customWidth="1"/>
    <col min="164" max="166" width="13.25" bestFit="1" customWidth="1"/>
    <col min="167" max="168" width="13.375" bestFit="1" customWidth="1"/>
    <col min="169" max="169" width="38.5" bestFit="1" customWidth="1"/>
    <col min="170" max="170" width="11" customWidth="1"/>
    <col min="171" max="171" width="5.75" bestFit="1" customWidth="1"/>
    <col min="172" max="172" width="12.75" bestFit="1" customWidth="1"/>
    <col min="173" max="173" width="13.375" bestFit="1" customWidth="1"/>
    <col min="174" max="174" width="13.25" bestFit="1" customWidth="1"/>
    <col min="175" max="175" width="13.375" bestFit="1" customWidth="1"/>
    <col min="176" max="177" width="13.625" customWidth="1"/>
    <col min="178" max="178" width="13.25" bestFit="1" customWidth="1"/>
    <col min="179" max="180" width="13.375" bestFit="1" customWidth="1"/>
    <col min="181" max="181" width="17.875" bestFit="1" customWidth="1"/>
    <col min="184" max="184" width="10.75" customWidth="1"/>
    <col min="185" max="185" width="15" bestFit="1" customWidth="1"/>
    <col min="186" max="186" width="13.25" bestFit="1" customWidth="1"/>
    <col min="187" max="187" width="13.375" bestFit="1" customWidth="1"/>
    <col min="188" max="189" width="13.25" bestFit="1" customWidth="1"/>
    <col min="190" max="191" width="13.625" customWidth="1"/>
    <col min="192" max="192" width="13.375" bestFit="1" customWidth="1"/>
    <col min="193" max="193" width="23.25" bestFit="1" customWidth="1"/>
    <col min="194" max="194" width="19" customWidth="1"/>
    <col min="196" max="196" width="12.75" bestFit="1" customWidth="1"/>
    <col min="197" max="197" width="13.375" bestFit="1" customWidth="1"/>
    <col min="198" max="198" width="10.5" customWidth="1"/>
    <col min="199" max="199" width="20.5" customWidth="1"/>
    <col min="200" max="200" width="13.25" bestFit="1" customWidth="1"/>
    <col min="201" max="201" width="13.375" bestFit="1" customWidth="1"/>
    <col min="202" max="202" width="20" bestFit="1" customWidth="1"/>
    <col min="204" max="204" width="4.875" bestFit="1" customWidth="1"/>
    <col min="205" max="205" width="13.625" customWidth="1"/>
    <col min="206" max="207" width="13.375" bestFit="1" customWidth="1"/>
    <col min="208" max="209" width="13.25" bestFit="1" customWidth="1"/>
    <col min="210" max="210" width="13.375" bestFit="1" customWidth="1"/>
    <col min="211" max="211" width="17.875" bestFit="1" customWidth="1"/>
    <col min="212" max="212" width="10.875" customWidth="1"/>
    <col min="213" max="213" width="13.625" customWidth="1"/>
    <col min="214" max="214" width="12.75" bestFit="1" customWidth="1"/>
    <col min="215" max="215" width="13.375" bestFit="1" customWidth="1"/>
    <col min="216" max="216" width="13.25" bestFit="1" customWidth="1"/>
    <col min="217" max="217" width="13.375" bestFit="1" customWidth="1"/>
    <col min="218" max="219" width="13.625" customWidth="1"/>
    <col min="220" max="220" width="13.25" bestFit="1" customWidth="1"/>
    <col min="221" max="222" width="13.375" bestFit="1" customWidth="1"/>
    <col min="223" max="223" width="17.875" bestFit="1" customWidth="1"/>
    <col min="226" max="226" width="11" customWidth="1"/>
    <col min="227" max="227" width="12.25" customWidth="1"/>
    <col min="228" max="228" width="13.375" bestFit="1" customWidth="1"/>
    <col min="229" max="230" width="13.25" bestFit="1" customWidth="1"/>
    <col min="231" max="231" width="13.375" bestFit="1" customWidth="1"/>
    <col min="232" max="232" width="17.875" bestFit="1" customWidth="1"/>
    <col min="233" max="233" width="13.625" customWidth="1"/>
    <col min="235" max="235" width="12.75" bestFit="1" customWidth="1"/>
    <col min="236" max="236" width="13.375" bestFit="1" customWidth="1"/>
    <col min="237" max="237" width="13.25" bestFit="1" customWidth="1"/>
    <col min="238" max="238" width="13.375" bestFit="1" customWidth="1"/>
    <col min="239" max="239" width="13.25" bestFit="1" customWidth="1"/>
    <col min="240" max="240" width="10.375" customWidth="1"/>
    <col min="241" max="241" width="13.25" bestFit="1" customWidth="1"/>
    <col min="242" max="243" width="13.375" bestFit="1" customWidth="1"/>
    <col min="244" max="244" width="12.5" bestFit="1" customWidth="1"/>
    <col min="247" max="247" width="12.75" bestFit="1" customWidth="1"/>
    <col min="248" max="248" width="13.375" bestFit="1" customWidth="1"/>
    <col min="249" max="249" width="13.25" bestFit="1" customWidth="1"/>
    <col min="250" max="250" width="13.375" bestFit="1" customWidth="1"/>
    <col min="251" max="253" width="13.25" bestFit="1" customWidth="1"/>
    <col min="254" max="254" width="11.875" customWidth="1"/>
    <col min="255" max="255" width="13.375" bestFit="1" customWidth="1"/>
    <col min="256" max="256" width="12.5" bestFit="1" customWidth="1"/>
    <col min="259" max="259" width="12.75" bestFit="1" customWidth="1"/>
    <col min="260" max="260" width="13.375" bestFit="1" customWidth="1"/>
    <col min="261" max="261" width="13.25" bestFit="1" customWidth="1"/>
    <col min="262" max="262" width="13.375" bestFit="1" customWidth="1"/>
    <col min="263" max="265" width="13.25" bestFit="1" customWidth="1"/>
    <col min="266" max="267" width="13.375" bestFit="1" customWidth="1"/>
    <col min="268" max="268" width="14.25" bestFit="1" customWidth="1"/>
    <col min="271" max="271" width="12.75" bestFit="1" customWidth="1"/>
    <col min="272" max="272" width="13.375" bestFit="1" customWidth="1"/>
    <col min="273" max="273" width="13.25" bestFit="1" customWidth="1"/>
    <col min="274" max="274" width="13.375" bestFit="1" customWidth="1"/>
    <col min="275" max="275" width="13.25" bestFit="1" customWidth="1"/>
    <col min="276" max="276" width="11.125" customWidth="1"/>
    <col min="277" max="277" width="13.25" bestFit="1" customWidth="1"/>
    <col min="278" max="279" width="13.375" bestFit="1" customWidth="1"/>
    <col min="280" max="280" width="9.5" bestFit="1" customWidth="1"/>
    <col min="282" max="282" width="10.375" customWidth="1"/>
    <col min="283" max="283" width="15.875" customWidth="1"/>
    <col min="284" max="284" width="12.75" bestFit="1" customWidth="1"/>
    <col min="285" max="285" width="13.25" bestFit="1" customWidth="1"/>
    <col min="286" max="286" width="13.375" bestFit="1" customWidth="1"/>
    <col min="287" max="289" width="13.25" bestFit="1" customWidth="1"/>
    <col min="290" max="291" width="13.375" bestFit="1" customWidth="1"/>
    <col min="292" max="292" width="15.25" bestFit="1" customWidth="1"/>
    <col min="293" max="293" width="13.75" customWidth="1"/>
    <col min="295" max="295" width="12.75" bestFit="1" customWidth="1"/>
    <col min="296" max="296" width="15" bestFit="1" customWidth="1"/>
    <col min="297" max="297" width="13.375" bestFit="1" customWidth="1"/>
    <col min="298" max="298" width="13.25" bestFit="1" customWidth="1"/>
    <col min="299" max="299" width="30.875" bestFit="1" customWidth="1"/>
    <col min="300" max="300" width="33.25" bestFit="1" customWidth="1"/>
    <col min="304" max="304" width="12.75" bestFit="1" customWidth="1"/>
    <col min="305" max="305" width="15" bestFit="1" customWidth="1"/>
    <col min="306" max="306" width="13.25" bestFit="1" customWidth="1"/>
    <col min="307" max="307" width="13.375" bestFit="1" customWidth="1"/>
    <col min="308" max="309" width="13.25" bestFit="1" customWidth="1"/>
    <col min="310" max="310" width="11.625" customWidth="1"/>
    <col min="311" max="312" width="13.375" bestFit="1" customWidth="1"/>
    <col min="313" max="313" width="9.5" bestFit="1" customWidth="1"/>
    <col min="316" max="316" width="12.75" bestFit="1" customWidth="1"/>
    <col min="317" max="317" width="13.375" bestFit="1" customWidth="1"/>
    <col min="318" max="318" width="13.25" bestFit="1" customWidth="1"/>
    <col min="319" max="319" width="13.375" bestFit="1" customWidth="1"/>
    <col min="320" max="320" width="13.25" bestFit="1" customWidth="1"/>
    <col min="321" max="321" width="13.25" customWidth="1"/>
    <col min="322" max="322" width="13.25" bestFit="1" customWidth="1"/>
    <col min="323" max="323" width="13.375" bestFit="1" customWidth="1"/>
    <col min="324" max="324" width="10.375" customWidth="1"/>
    <col min="325" max="325" width="18.875" bestFit="1" customWidth="1"/>
    <col min="326" max="326" width="14.375" bestFit="1" customWidth="1"/>
    <col min="327" max="327" width="16.5" bestFit="1" customWidth="1"/>
    <col min="328" max="328" width="13.25" bestFit="1" customWidth="1"/>
    <col min="329" max="329" width="13.375" bestFit="1" customWidth="1"/>
    <col min="330" max="330" width="18.875" bestFit="1" customWidth="1"/>
    <col min="331" max="331" width="17.125" customWidth="1"/>
    <col min="332" max="332" width="33.25" customWidth="1"/>
    <col min="333" max="334" width="13.375" bestFit="1" customWidth="1"/>
    <col min="335" max="335" width="15.25" bestFit="1" customWidth="1"/>
    <col min="338" max="338" width="10.75" customWidth="1"/>
    <col min="339" max="339" width="12.75" bestFit="1" customWidth="1"/>
    <col min="340" max="341" width="13.375" bestFit="1" customWidth="1"/>
    <col min="342" max="343" width="13.25" bestFit="1" customWidth="1"/>
    <col min="344" max="344" width="13.375" bestFit="1" customWidth="1"/>
    <col min="345" max="345" width="9.5" bestFit="1" customWidth="1"/>
    <col min="348" max="348" width="12.75" bestFit="1" customWidth="1"/>
    <col min="349" max="350" width="13.375" bestFit="1" customWidth="1"/>
    <col min="351" max="351" width="13.25" bestFit="1" customWidth="1"/>
    <col min="352" max="352" width="10.5" customWidth="1"/>
    <col min="353" max="353" width="14.125" customWidth="1"/>
    <col min="354" max="354" width="15.125" bestFit="1" customWidth="1"/>
    <col min="357" max="357" width="12.375" bestFit="1" customWidth="1"/>
    <col min="358" max="359" width="13.375" bestFit="1" customWidth="1"/>
    <col min="360" max="361" width="13.25" bestFit="1" customWidth="1"/>
    <col min="362" max="362" width="13.375" bestFit="1" customWidth="1"/>
    <col min="363" max="363" width="15.875" bestFit="1" customWidth="1"/>
    <col min="366" max="366" width="10.5" customWidth="1"/>
    <col min="367" max="368" width="13.375" bestFit="1" customWidth="1"/>
    <col min="369" max="370" width="13.25" bestFit="1" customWidth="1"/>
    <col min="371" max="371" width="13.375" bestFit="1" customWidth="1"/>
    <col min="372" max="372" width="16" bestFit="1" customWidth="1"/>
    <col min="375" max="375" width="12.75" bestFit="1" customWidth="1"/>
    <col min="376" max="377" width="13.375" bestFit="1" customWidth="1"/>
    <col min="378" max="379" width="13.25" bestFit="1" customWidth="1"/>
    <col min="380" max="380" width="11" customWidth="1"/>
    <col min="381" max="381" width="10.25" bestFit="1" customWidth="1"/>
    <col min="384" max="384" width="12.75" bestFit="1" customWidth="1"/>
    <col min="385" max="386" width="13.375" bestFit="1" customWidth="1"/>
    <col min="387" max="388" width="13.25" bestFit="1" customWidth="1"/>
    <col min="389" max="389" width="13.375" bestFit="1" customWidth="1"/>
    <col min="390" max="390" width="16.5" bestFit="1" customWidth="1"/>
    <col min="391" max="391" width="14.125" customWidth="1"/>
    <col min="393" max="393" width="12.75" bestFit="1" customWidth="1"/>
    <col min="394" max="394" width="11.375" customWidth="1"/>
    <col min="395" max="395" width="19.5" customWidth="1"/>
    <col min="396" max="396" width="18.5" customWidth="1"/>
    <col min="397" max="397" width="14.125" customWidth="1"/>
    <col min="398" max="398" width="13.375" bestFit="1" customWidth="1"/>
    <col min="402" max="402" width="12.75" bestFit="1" customWidth="1"/>
    <col min="403" max="404" width="13.375" bestFit="1" customWidth="1"/>
    <col min="405" max="406" width="13.25" bestFit="1" customWidth="1"/>
    <col min="407" max="407" width="13.375" bestFit="1" customWidth="1"/>
    <col min="410" max="410" width="10.875" customWidth="1"/>
    <col min="411" max="411" width="15.625" customWidth="1"/>
    <col min="412" max="412" width="14.5" customWidth="1"/>
    <col min="413" max="413" width="10.5" customWidth="1"/>
    <col min="414" max="414" width="13.25" bestFit="1" customWidth="1"/>
    <col min="415" max="415" width="10.5" customWidth="1"/>
    <col min="416" max="416" width="14.5" customWidth="1"/>
    <col min="420" max="420" width="12.75" bestFit="1" customWidth="1"/>
    <col min="421" max="422" width="13.375" bestFit="1" customWidth="1"/>
    <col min="423" max="424" width="13.25" bestFit="1" customWidth="1"/>
    <col min="425" max="425" width="13.375" bestFit="1" customWidth="1"/>
    <col min="426" max="426" width="13.125" bestFit="1" customWidth="1"/>
    <col min="429" max="429" width="12.75" bestFit="1" customWidth="1"/>
    <col min="430" max="431" width="13.375" bestFit="1" customWidth="1"/>
    <col min="432" max="433" width="13.25" bestFit="1" customWidth="1"/>
    <col min="434" max="434" width="13.375" bestFit="1" customWidth="1"/>
    <col min="438" max="438" width="12.75" bestFit="1" customWidth="1"/>
    <col min="439" max="439" width="13.375" bestFit="1" customWidth="1"/>
    <col min="440" max="440" width="10.375" customWidth="1"/>
    <col min="441" max="442" width="13.25" bestFit="1" customWidth="1"/>
    <col min="443" max="443" width="13.375" bestFit="1" customWidth="1"/>
    <col min="444" max="444" width="12.25" bestFit="1" customWidth="1"/>
    <col min="447" max="447" width="12.75" bestFit="1" customWidth="1"/>
    <col min="448" max="449" width="13.375" bestFit="1" customWidth="1"/>
    <col min="450" max="451" width="13.25" bestFit="1" customWidth="1"/>
    <col min="452" max="452" width="13.375" bestFit="1" customWidth="1"/>
    <col min="453" max="453" width="9.5" bestFit="1" customWidth="1"/>
    <col min="454" max="454" width="10.125" customWidth="1"/>
    <col min="455" max="455" width="14.875" customWidth="1"/>
    <col min="456" max="456" width="12.75" bestFit="1" customWidth="1"/>
    <col min="457" max="458" width="13.375" bestFit="1" customWidth="1"/>
    <col min="459" max="460" width="13.25" bestFit="1" customWidth="1"/>
    <col min="461" max="461" width="13.375" bestFit="1" customWidth="1"/>
    <col min="465" max="465" width="12.75" bestFit="1" customWidth="1"/>
    <col min="466" max="467" width="13.375" bestFit="1" customWidth="1"/>
    <col min="468" max="468" width="10.125" customWidth="1"/>
    <col min="469" max="469" width="13.25" bestFit="1" customWidth="1"/>
    <col min="470" max="470" width="13.375" bestFit="1" customWidth="1"/>
    <col min="474" max="474" width="12.75" bestFit="1" customWidth="1"/>
    <col min="475" max="476" width="13.375" bestFit="1" customWidth="1"/>
    <col min="477" max="478" width="13.25" bestFit="1" customWidth="1"/>
    <col min="479" max="479" width="13.375" bestFit="1" customWidth="1"/>
    <col min="480" max="480" width="17.625" customWidth="1"/>
    <col min="481" max="481" width="20" bestFit="1" customWidth="1"/>
    <col min="482" max="482" width="17.875" bestFit="1" customWidth="1"/>
    <col min="483" max="484" width="13.375" bestFit="1" customWidth="1"/>
    <col min="485" max="485" width="31.5" customWidth="1"/>
    <col min="486" max="486" width="13.375" bestFit="1" customWidth="1"/>
    <col min="488" max="488" width="18.875" bestFit="1" customWidth="1"/>
    <col min="492" max="492" width="12.75" bestFit="1" customWidth="1"/>
    <col min="493" max="493" width="13.375" bestFit="1" customWidth="1"/>
    <col min="494" max="495" width="13.25" bestFit="1" customWidth="1"/>
    <col min="496" max="496" width="10.625" customWidth="1"/>
    <col min="497" max="500" width="13.375" bestFit="1" customWidth="1"/>
    <col min="501" max="501" width="11.125" bestFit="1" customWidth="1"/>
    <col min="504" max="504" width="12.75" bestFit="1" customWidth="1"/>
    <col min="505" max="505" width="13.375" bestFit="1" customWidth="1"/>
    <col min="506" max="506" width="13.25" bestFit="1" customWidth="1"/>
    <col min="507" max="508" width="13.375" bestFit="1" customWidth="1"/>
    <col min="509" max="509" width="27.875" bestFit="1" customWidth="1"/>
    <col min="510" max="510" width="22.125" bestFit="1" customWidth="1"/>
    <col min="511" max="511" width="13.25" customWidth="1"/>
    <col min="513" max="513" width="12.75" bestFit="1" customWidth="1"/>
    <col min="514" max="514" width="13.375" bestFit="1" customWidth="1"/>
    <col min="515" max="516" width="13.25" bestFit="1" customWidth="1"/>
    <col min="517" max="521" width="13.375" bestFit="1" customWidth="1"/>
    <col min="524" max="524" width="11.75" customWidth="1"/>
    <col min="525" max="525" width="12.75" bestFit="1" customWidth="1"/>
    <col min="526" max="526" width="13.375" bestFit="1" customWidth="1"/>
    <col min="527" max="527" width="13.25" bestFit="1" customWidth="1"/>
    <col min="528" max="530" width="13.375" bestFit="1" customWidth="1"/>
    <col min="531" max="531" width="9.75" bestFit="1" customWidth="1"/>
    <col min="534" max="534" width="12.75" bestFit="1" customWidth="1"/>
    <col min="535" max="535" width="13.375" bestFit="1" customWidth="1"/>
    <col min="536" max="537" width="13.25" bestFit="1" customWidth="1"/>
    <col min="538" max="538" width="11.5" customWidth="1"/>
    <col min="539" max="542" width="13.375" bestFit="1" customWidth="1"/>
    <col min="546" max="546" width="12.75" bestFit="1" customWidth="1"/>
    <col min="547" max="547" width="13.375" bestFit="1" customWidth="1"/>
    <col min="548" max="548" width="13.25" bestFit="1" customWidth="1"/>
    <col min="549" max="551" width="13.375" bestFit="1" customWidth="1"/>
    <col min="552" max="552" width="10.625" customWidth="1"/>
    <col min="555" max="555" width="12.75" bestFit="1" customWidth="1"/>
    <col min="556" max="556" width="13.375" bestFit="1" customWidth="1"/>
    <col min="557" max="558" width="13.25" bestFit="1" customWidth="1"/>
    <col min="559" max="563" width="13.375" bestFit="1" customWidth="1"/>
    <col min="566" max="566" width="10.125" customWidth="1"/>
    <col min="567" max="567" width="12.75" bestFit="1" customWidth="1"/>
    <col min="568" max="568" width="13.375" bestFit="1" customWidth="1"/>
    <col min="569" max="569" width="13.25" bestFit="1" customWidth="1"/>
    <col min="570" max="572" width="13.375" bestFit="1" customWidth="1"/>
    <col min="573" max="573" width="16.375" bestFit="1" customWidth="1"/>
    <col min="574" max="574" width="12.75" bestFit="1" customWidth="1"/>
    <col min="575" max="575" width="13.375" bestFit="1" customWidth="1"/>
    <col min="576" max="576" width="13.25" bestFit="1" customWidth="1"/>
    <col min="577" max="579" width="13.375" bestFit="1" customWidth="1"/>
    <col min="580" max="580" width="10.625" customWidth="1"/>
    <col min="581" max="584" width="13.375" bestFit="1" customWidth="1"/>
    <col min="585" max="585" width="13.25" bestFit="1" customWidth="1"/>
    <col min="586" max="588" width="13.375" bestFit="1" customWidth="1"/>
    <col min="589" max="589" width="13.25" bestFit="1" customWidth="1"/>
    <col min="590" max="592" width="13.375" bestFit="1" customWidth="1"/>
    <col min="594" max="594" width="10.875" customWidth="1"/>
    <col min="596" max="596" width="12.75" bestFit="1" customWidth="1"/>
    <col min="597" max="597" width="13.375" bestFit="1" customWidth="1"/>
    <col min="598" max="598" width="13.25" bestFit="1" customWidth="1"/>
    <col min="599" max="601" width="13.375" bestFit="1" customWidth="1"/>
    <col min="605" max="605" width="12.75" bestFit="1" customWidth="1"/>
    <col min="606" max="606" width="13.375" bestFit="1" customWidth="1"/>
    <col min="607" max="607" width="13.25" bestFit="1" customWidth="1"/>
    <col min="608" max="608" width="11.875" customWidth="1"/>
    <col min="609" max="610" width="13.375" bestFit="1" customWidth="1"/>
    <col min="611" max="611" width="16.125" bestFit="1" customWidth="1"/>
    <col min="612" max="612" width="12.75" bestFit="1" customWidth="1"/>
    <col min="613" max="613" width="13.375" bestFit="1" customWidth="1"/>
    <col min="614" max="614" width="13.25" bestFit="1" customWidth="1"/>
    <col min="615" max="620" width="13.375" bestFit="1" customWidth="1"/>
    <col min="621" max="621" width="11.125" bestFit="1" customWidth="1"/>
    <col min="622" max="622" width="11" customWidth="1"/>
    <col min="624" max="626" width="13.375" bestFit="1" customWidth="1"/>
    <col min="632" max="632" width="12.75" bestFit="1" customWidth="1"/>
    <col min="633" max="633" width="13.375" bestFit="1" customWidth="1"/>
    <col min="636" max="636" width="10.5" customWidth="1"/>
    <col min="637" max="637" width="12.75" bestFit="1" customWidth="1"/>
    <col min="638" max="638" width="13.375" bestFit="1" customWidth="1"/>
    <col min="640" max="640" width="30.125" bestFit="1" customWidth="1"/>
    <col min="643" max="643" width="12.75" bestFit="1" customWidth="1"/>
    <col min="644" max="644" width="13.375" bestFit="1" customWidth="1"/>
    <col min="645" max="645" width="30.125" bestFit="1" customWidth="1"/>
    <col min="648" max="648" width="12.75" bestFit="1" customWidth="1"/>
    <col min="649" max="649" width="13.375" bestFit="1" customWidth="1"/>
    <col min="650" max="650" width="10.125" customWidth="1"/>
    <col min="653" max="653" width="12.75" bestFit="1" customWidth="1"/>
    <col min="654" max="654" width="13.375" bestFit="1" customWidth="1"/>
    <col min="655" max="655" width="20" bestFit="1" customWidth="1"/>
    <col min="658" max="658" width="12.75" bestFit="1" customWidth="1"/>
    <col min="659" max="659" width="13.375" bestFit="1" customWidth="1"/>
    <col min="663" max="663" width="12.75" bestFit="1" customWidth="1"/>
    <col min="664" max="664" width="10.625" customWidth="1"/>
    <col min="665" max="665" width="15.625" bestFit="1" customWidth="1"/>
    <col min="666" max="666" width="18" customWidth="1"/>
    <col min="667" max="667" width="9.75" customWidth="1"/>
    <col min="668" max="668" width="12.75" bestFit="1" customWidth="1"/>
    <col min="669" max="669" width="11.5" customWidth="1"/>
    <col min="670" max="670" width="18.5" bestFit="1" customWidth="1"/>
    <col min="671" max="672" width="19.625" bestFit="1" customWidth="1"/>
    <col min="674" max="674" width="12.75" bestFit="1" customWidth="1"/>
    <col min="675" max="675" width="13.375" bestFit="1" customWidth="1"/>
    <col min="676" max="676" width="12.75" bestFit="1" customWidth="1"/>
    <col min="677" max="677" width="13.375" bestFit="1" customWidth="1"/>
    <col min="679" max="679" width="12.75" bestFit="1" customWidth="1"/>
    <col min="680" max="680" width="11" customWidth="1"/>
    <col min="681" max="681" width="10.875" customWidth="1"/>
    <col min="682" max="682" width="13.375" bestFit="1" customWidth="1"/>
    <col min="684" max="684" width="8.125" customWidth="1"/>
    <col min="685" max="685" width="13.375" bestFit="1" customWidth="1"/>
    <col min="690" max="690" width="14" customWidth="1"/>
    <col min="691" max="691" width="13.375" bestFit="1" customWidth="1"/>
    <col min="692" max="692" width="13.25" bestFit="1" customWidth="1"/>
    <col min="693" max="693" width="13.375" bestFit="1" customWidth="1"/>
    <col min="695" max="695" width="11.25" customWidth="1"/>
    <col min="696" max="696" width="10.875" customWidth="1"/>
    <col min="700" max="700" width="12.75" bestFit="1" customWidth="1"/>
    <col min="701" max="701" width="13.375" bestFit="1" customWidth="1"/>
    <col min="702" max="702" width="13.25" bestFit="1" customWidth="1"/>
    <col min="703" max="703" width="13.375" bestFit="1" customWidth="1"/>
    <col min="706" max="706" width="12.75" bestFit="1" customWidth="1"/>
    <col min="710" max="710" width="12.75" bestFit="1" customWidth="1"/>
    <col min="711" max="711" width="10.875" customWidth="1"/>
    <col min="712" max="712" width="13.25" bestFit="1" customWidth="1"/>
    <col min="713" max="713" width="13.375" bestFit="1" customWidth="1"/>
    <col min="716" max="716" width="12.75" bestFit="1" customWidth="1"/>
    <col min="720" max="720" width="12.75" bestFit="1" customWidth="1"/>
    <col min="721" max="721" width="13.375" bestFit="1" customWidth="1"/>
    <col min="722" max="722" width="13.25" bestFit="1" customWidth="1"/>
    <col min="723" max="723" width="13.375" bestFit="1" customWidth="1"/>
    <col min="726" max="726" width="10.5" customWidth="1"/>
    <col min="727" max="727" width="33.375" bestFit="1" customWidth="1"/>
    <col min="730" max="730" width="12.625" bestFit="1" customWidth="1"/>
    <col min="732" max="732" width="12.75" bestFit="1" customWidth="1"/>
    <col min="733" max="733" width="18.875" bestFit="1" customWidth="1"/>
    <col min="734" max="734" width="13.25" bestFit="1" customWidth="1"/>
    <col min="735" max="735" width="13.375" bestFit="1" customWidth="1"/>
    <col min="739" max="739" width="12.75" bestFit="1" customWidth="1"/>
    <col min="740" max="740" width="13.375" bestFit="1" customWidth="1"/>
    <col min="741" max="741" width="11.5" customWidth="1"/>
    <col min="742" max="742" width="13.375" bestFit="1" customWidth="1"/>
    <col min="743" max="743" width="22.625" bestFit="1" customWidth="1"/>
    <col min="747" max="747" width="12.75" bestFit="1" customWidth="1"/>
    <col min="748" max="748" width="13.375" bestFit="1" customWidth="1"/>
    <col min="749" max="749" width="13.25" bestFit="1" customWidth="1"/>
    <col min="750" max="750" width="13.375" bestFit="1" customWidth="1"/>
    <col min="754" max="754" width="12.75" bestFit="1" customWidth="1"/>
    <col min="755" max="755" width="13.375" bestFit="1" customWidth="1"/>
    <col min="756" max="756" width="10.5" customWidth="1"/>
    <col min="757" max="757" width="13.375" bestFit="1" customWidth="1"/>
    <col min="758" max="758" width="11.25" bestFit="1" customWidth="1"/>
    <col min="761" max="761" width="16.125" customWidth="1"/>
    <col min="762" max="762" width="18.375" customWidth="1"/>
    <col min="763" max="763" width="33.25" bestFit="1" customWidth="1"/>
    <col min="764" max="764" width="37.125" bestFit="1" customWidth="1"/>
    <col min="768" max="769" width="13.375" bestFit="1" customWidth="1"/>
    <col min="771" max="771" width="11" customWidth="1"/>
    <col min="773" max="774" width="13.375" bestFit="1" customWidth="1"/>
    <col min="777" max="777" width="15" bestFit="1" customWidth="1"/>
    <col min="778" max="778" width="18.875" bestFit="1" customWidth="1"/>
    <col min="779" max="780" width="13.25" bestFit="1" customWidth="1"/>
    <col min="781" max="784" width="13.375" bestFit="1" customWidth="1"/>
    <col min="785" max="785" width="11.125" bestFit="1" customWidth="1"/>
    <col min="786" max="786" width="10.375" customWidth="1"/>
    <col min="787" max="787" width="15" bestFit="1" customWidth="1"/>
    <col min="788" max="788" width="13.25" bestFit="1" customWidth="1"/>
    <col min="789" max="790" width="13.375" bestFit="1" customWidth="1"/>
    <col min="793" max="796" width="13.25" bestFit="1" customWidth="1"/>
    <col min="797" max="797" width="13.5" bestFit="1" customWidth="1"/>
    <col min="798" max="800" width="13.375" bestFit="1" customWidth="1"/>
    <col min="801" max="801" width="11" customWidth="1"/>
    <col min="803" max="803" width="13.375" bestFit="1" customWidth="1"/>
    <col min="804" max="804" width="13.25" bestFit="1" customWidth="1"/>
    <col min="805" max="806" width="13.375" bestFit="1" customWidth="1"/>
    <col min="807" max="807" width="15.75" bestFit="1" customWidth="1"/>
    <col min="809" max="809" width="13.375" bestFit="1" customWidth="1"/>
    <col min="810" max="810" width="13.25" bestFit="1" customWidth="1"/>
    <col min="811" max="811" width="18.5" bestFit="1" customWidth="1"/>
    <col min="812" max="812" width="13.25" bestFit="1" customWidth="1"/>
    <col min="814" max="814" width="13.25" bestFit="1" customWidth="1"/>
    <col min="815" max="815" width="12.75" bestFit="1" customWidth="1"/>
    <col min="816" max="816" width="10.375" customWidth="1"/>
    <col min="817" max="817" width="11.125" customWidth="1"/>
    <col min="818" max="818" width="12.75" bestFit="1" customWidth="1"/>
    <col min="819" max="819" width="25.75" customWidth="1"/>
    <col min="820" max="820" width="13.375" bestFit="1" customWidth="1"/>
    <col min="825" max="825" width="12.625" bestFit="1" customWidth="1"/>
    <col min="826" max="826" width="11.25" bestFit="1" customWidth="1"/>
    <col min="827" max="827" width="13.25" bestFit="1" customWidth="1"/>
    <col min="829" max="830" width="13.375" bestFit="1" customWidth="1"/>
    <col min="833" max="833" width="11" customWidth="1"/>
    <col min="849" max="849" width="11.125" customWidth="1"/>
    <col min="865" max="865" width="10.5" customWidth="1"/>
    <col min="881" max="881" width="10.625" customWidth="1"/>
    <col min="897" max="897" width="10.875" customWidth="1"/>
    <col min="913" max="913" width="10.125" customWidth="1"/>
    <col min="924" max="924" width="16.5" customWidth="1"/>
    <col min="933" max="933" width="15.875" customWidth="1"/>
    <col min="934" max="934" width="13.75" customWidth="1"/>
    <col min="943" max="943" width="16.75" customWidth="1"/>
    <col min="952" max="952" width="16.875" customWidth="1"/>
    <col min="961" max="961" width="17" customWidth="1"/>
    <col min="979" max="979" width="16.125" customWidth="1"/>
    <col min="980" max="980" width="14.625" customWidth="1"/>
    <col min="988" max="988" width="17.25" customWidth="1"/>
    <col min="1007" max="1007" width="11.5" customWidth="1"/>
    <col min="1015" max="1015" width="15.875" customWidth="1"/>
    <col min="1025" max="1025" width="10.875" customWidth="1"/>
    <col min="1034" max="1034" width="11.5" customWidth="1"/>
    <col min="1042" max="1042" width="16.25" customWidth="1"/>
    <col min="1043" max="1043" width="11.5" customWidth="1"/>
    <col min="1054" max="1054" width="16" customWidth="1"/>
    <col min="1065" max="1065" width="16.625" customWidth="1"/>
    <col min="1076" max="1076" width="16.5" customWidth="1"/>
    <col min="1088" max="1088" width="12.375" customWidth="1"/>
    <col min="1099" max="1099" width="16.875" customWidth="1"/>
    <col min="1110" max="1110" width="16.625" customWidth="1"/>
    <col min="1133" max="1133" width="16.625" customWidth="1"/>
    <col min="1156" max="1156" width="17.125" customWidth="1"/>
  </cols>
  <sheetData>
    <row r="1" spans="1:1163" s="991" customFormat="1">
      <c r="B1" s="991">
        <v>0</v>
      </c>
      <c r="C1" s="991">
        <v>1</v>
      </c>
      <c r="D1" s="991">
        <v>2</v>
      </c>
      <c r="E1" s="991">
        <v>3</v>
      </c>
      <c r="F1" s="991">
        <v>4</v>
      </c>
      <c r="G1" s="991">
        <v>5</v>
      </c>
      <c r="H1" s="991">
        <v>6</v>
      </c>
      <c r="I1" s="991">
        <v>7</v>
      </c>
      <c r="J1" s="991">
        <v>8</v>
      </c>
      <c r="K1" s="991">
        <v>9</v>
      </c>
      <c r="L1" s="991">
        <v>10</v>
      </c>
      <c r="M1" s="991">
        <v>11</v>
      </c>
      <c r="N1" s="991">
        <v>12</v>
      </c>
      <c r="O1" s="991">
        <v>13</v>
      </c>
      <c r="P1" s="991">
        <v>14</v>
      </c>
      <c r="Q1" s="991">
        <v>15</v>
      </c>
      <c r="R1" s="991">
        <v>16</v>
      </c>
      <c r="S1" s="991">
        <v>17</v>
      </c>
      <c r="T1" s="991">
        <v>18</v>
      </c>
      <c r="U1" s="991">
        <v>19</v>
      </c>
      <c r="V1" s="991">
        <v>20</v>
      </c>
      <c r="W1" s="991">
        <v>21</v>
      </c>
      <c r="X1" s="991">
        <v>22</v>
      </c>
      <c r="Y1" s="991">
        <v>23</v>
      </c>
      <c r="Z1" s="991">
        <v>24</v>
      </c>
      <c r="AA1" s="991">
        <v>25</v>
      </c>
      <c r="AB1" s="991">
        <v>26</v>
      </c>
      <c r="AC1" s="991">
        <v>27</v>
      </c>
      <c r="AD1" s="991">
        <v>28</v>
      </c>
      <c r="AE1" s="991">
        <v>29</v>
      </c>
      <c r="AF1" s="991">
        <v>30</v>
      </c>
      <c r="AG1" s="991">
        <v>31</v>
      </c>
      <c r="AH1" s="991">
        <v>32</v>
      </c>
      <c r="AI1" s="991">
        <v>33</v>
      </c>
      <c r="AJ1" s="991">
        <v>34</v>
      </c>
      <c r="AK1" s="991">
        <v>35</v>
      </c>
      <c r="AL1" s="991">
        <v>36</v>
      </c>
      <c r="AM1" s="991">
        <v>37</v>
      </c>
      <c r="AN1" s="991">
        <v>38</v>
      </c>
      <c r="AO1" s="991">
        <v>39</v>
      </c>
      <c r="AP1" s="991">
        <v>40</v>
      </c>
      <c r="AQ1" s="991">
        <v>41</v>
      </c>
      <c r="AR1" s="991">
        <v>42</v>
      </c>
      <c r="AS1" s="991">
        <v>43</v>
      </c>
      <c r="AT1" s="991">
        <v>44</v>
      </c>
      <c r="AU1" s="991">
        <v>45</v>
      </c>
      <c r="AV1" s="991">
        <v>46</v>
      </c>
      <c r="AW1" s="991">
        <v>47</v>
      </c>
      <c r="AX1" s="991">
        <v>48</v>
      </c>
      <c r="AY1" s="991">
        <v>49</v>
      </c>
      <c r="AZ1" s="991">
        <v>50</v>
      </c>
      <c r="BA1" s="991">
        <v>51</v>
      </c>
      <c r="BB1" s="991">
        <v>52</v>
      </c>
      <c r="BC1" s="991">
        <v>53</v>
      </c>
      <c r="BD1" s="991">
        <v>54</v>
      </c>
      <c r="BE1" s="991">
        <v>55</v>
      </c>
      <c r="BF1" s="991">
        <v>56</v>
      </c>
      <c r="BG1" s="991">
        <v>57</v>
      </c>
      <c r="BH1" s="991">
        <v>58</v>
      </c>
      <c r="BI1" s="991">
        <v>59</v>
      </c>
      <c r="BJ1" s="991">
        <v>60</v>
      </c>
      <c r="BK1" s="991">
        <v>61</v>
      </c>
      <c r="BL1" s="991">
        <v>62</v>
      </c>
      <c r="BM1" s="991">
        <v>63</v>
      </c>
      <c r="BN1" s="991">
        <v>64</v>
      </c>
      <c r="BO1" s="991">
        <v>65</v>
      </c>
      <c r="BP1" s="991">
        <v>66</v>
      </c>
      <c r="BQ1" s="991">
        <v>67</v>
      </c>
      <c r="BR1" s="991">
        <v>68</v>
      </c>
      <c r="BS1" s="991">
        <v>69</v>
      </c>
      <c r="BT1" s="991">
        <v>70</v>
      </c>
      <c r="BU1" s="991">
        <v>71</v>
      </c>
      <c r="BV1" s="991">
        <v>72</v>
      </c>
      <c r="BW1" s="991">
        <v>73</v>
      </c>
      <c r="BX1" s="991">
        <v>74</v>
      </c>
      <c r="BY1" s="991">
        <v>75</v>
      </c>
      <c r="BZ1" s="991">
        <v>76</v>
      </c>
      <c r="CA1" s="991">
        <v>77</v>
      </c>
      <c r="CB1" s="991">
        <v>78</v>
      </c>
      <c r="CC1" s="991">
        <v>79</v>
      </c>
      <c r="CD1" s="991">
        <v>80</v>
      </c>
      <c r="CE1" s="991">
        <v>81</v>
      </c>
      <c r="CF1" s="991">
        <v>82</v>
      </c>
      <c r="CG1" s="991">
        <v>83</v>
      </c>
      <c r="CH1" s="991">
        <v>84</v>
      </c>
      <c r="CI1" s="991">
        <v>85</v>
      </c>
      <c r="CJ1" s="991">
        <v>86</v>
      </c>
      <c r="CK1" s="991">
        <v>87</v>
      </c>
      <c r="CL1" s="991">
        <v>88</v>
      </c>
      <c r="CM1" s="991">
        <v>89</v>
      </c>
      <c r="CN1" s="991">
        <v>90</v>
      </c>
      <c r="CO1" s="991">
        <v>91</v>
      </c>
      <c r="CP1" s="991">
        <v>92</v>
      </c>
      <c r="CQ1" s="991">
        <v>93</v>
      </c>
      <c r="CR1" s="991">
        <v>94</v>
      </c>
      <c r="CS1" s="991">
        <v>95</v>
      </c>
      <c r="CT1" s="991">
        <v>96</v>
      </c>
      <c r="CU1" s="991">
        <v>97</v>
      </c>
      <c r="CV1" s="991">
        <v>98</v>
      </c>
      <c r="CW1" s="991">
        <v>99</v>
      </c>
      <c r="CX1" s="991">
        <v>100</v>
      </c>
      <c r="CY1" s="991">
        <v>101</v>
      </c>
      <c r="CZ1" s="991">
        <v>102</v>
      </c>
      <c r="DA1" s="991">
        <v>103</v>
      </c>
      <c r="DB1" s="991">
        <v>104</v>
      </c>
      <c r="DC1" s="991">
        <v>105</v>
      </c>
      <c r="DD1" s="991">
        <v>106</v>
      </c>
      <c r="DE1" s="991">
        <v>107</v>
      </c>
      <c r="DF1" s="991">
        <v>108</v>
      </c>
      <c r="DG1" s="991">
        <v>109</v>
      </c>
      <c r="DH1" s="991">
        <v>110</v>
      </c>
      <c r="DI1" s="991">
        <v>111</v>
      </c>
      <c r="DJ1" s="991">
        <v>112</v>
      </c>
      <c r="DK1" s="991">
        <v>113</v>
      </c>
      <c r="DL1" s="991">
        <v>114</v>
      </c>
      <c r="DM1" s="991">
        <v>115</v>
      </c>
      <c r="DN1" s="991">
        <v>116</v>
      </c>
      <c r="DO1" s="991">
        <v>117</v>
      </c>
      <c r="DP1" s="991">
        <v>118</v>
      </c>
      <c r="DQ1" s="991">
        <v>119</v>
      </c>
      <c r="DR1" s="991">
        <v>120</v>
      </c>
      <c r="DS1" s="991">
        <v>121</v>
      </c>
      <c r="DT1" s="991">
        <v>122</v>
      </c>
      <c r="DU1" s="991">
        <v>123</v>
      </c>
      <c r="DV1" s="991">
        <v>124</v>
      </c>
      <c r="DW1" s="991">
        <v>125</v>
      </c>
      <c r="DX1" s="991">
        <v>126</v>
      </c>
      <c r="DY1" s="991">
        <v>127</v>
      </c>
      <c r="DZ1" s="991">
        <v>128</v>
      </c>
      <c r="EA1" s="991">
        <v>129</v>
      </c>
      <c r="EB1" s="991">
        <v>130</v>
      </c>
      <c r="EC1" s="991">
        <v>131</v>
      </c>
      <c r="ED1" s="991">
        <v>132</v>
      </c>
      <c r="EE1" s="991">
        <v>133</v>
      </c>
      <c r="EF1" s="991">
        <v>134</v>
      </c>
      <c r="EG1" s="991">
        <v>135</v>
      </c>
      <c r="EH1" s="991">
        <v>136</v>
      </c>
      <c r="EI1" s="991">
        <v>137</v>
      </c>
      <c r="EJ1" s="991">
        <v>138</v>
      </c>
      <c r="EK1" s="991">
        <v>139</v>
      </c>
      <c r="EL1" s="991">
        <v>140</v>
      </c>
      <c r="EM1" s="991">
        <v>141</v>
      </c>
      <c r="EN1" s="991">
        <v>142</v>
      </c>
      <c r="EO1" s="991">
        <v>143</v>
      </c>
      <c r="EP1" s="991">
        <v>144</v>
      </c>
      <c r="EQ1" s="991">
        <v>145</v>
      </c>
      <c r="ER1" s="991">
        <v>146</v>
      </c>
      <c r="ES1" s="991">
        <v>147</v>
      </c>
      <c r="ET1" s="991">
        <v>148</v>
      </c>
      <c r="EU1" s="991">
        <v>149</v>
      </c>
      <c r="EV1" s="991">
        <v>150</v>
      </c>
      <c r="EW1" s="991">
        <v>151</v>
      </c>
      <c r="EX1" s="991">
        <v>152</v>
      </c>
      <c r="EY1" s="991">
        <v>153</v>
      </c>
      <c r="EZ1" s="991">
        <v>154</v>
      </c>
      <c r="FA1" s="991">
        <v>155</v>
      </c>
      <c r="FB1" s="991">
        <v>156</v>
      </c>
      <c r="FC1" s="991">
        <v>157</v>
      </c>
      <c r="FD1" s="991">
        <v>158</v>
      </c>
      <c r="FE1" s="991">
        <v>159</v>
      </c>
      <c r="FF1" s="991">
        <v>160</v>
      </c>
      <c r="FG1" s="991">
        <v>161</v>
      </c>
      <c r="FH1" s="991">
        <v>162</v>
      </c>
      <c r="FI1" s="991">
        <v>163</v>
      </c>
      <c r="FJ1" s="991">
        <v>164</v>
      </c>
      <c r="FK1" s="991">
        <v>165</v>
      </c>
      <c r="FL1" s="991">
        <v>166</v>
      </c>
      <c r="FM1" s="991">
        <v>167</v>
      </c>
      <c r="FN1" s="991">
        <v>168</v>
      </c>
      <c r="FO1" s="991">
        <v>169</v>
      </c>
      <c r="FP1" s="991">
        <v>170</v>
      </c>
      <c r="FQ1" s="991">
        <v>171</v>
      </c>
      <c r="FR1" s="991">
        <v>172</v>
      </c>
      <c r="FS1" s="991">
        <v>173</v>
      </c>
      <c r="FT1" s="991">
        <v>174</v>
      </c>
      <c r="FU1" s="991">
        <v>175</v>
      </c>
      <c r="FV1" s="991">
        <v>176</v>
      </c>
      <c r="FW1" s="991">
        <v>177</v>
      </c>
      <c r="FX1" s="991">
        <v>178</v>
      </c>
      <c r="FY1" s="991">
        <v>179</v>
      </c>
      <c r="FZ1" s="991">
        <v>180</v>
      </c>
      <c r="GA1" s="991">
        <v>181</v>
      </c>
      <c r="GB1" s="991">
        <v>182</v>
      </c>
      <c r="GC1" s="991">
        <v>183</v>
      </c>
      <c r="GD1" s="991">
        <v>184</v>
      </c>
      <c r="GE1" s="991">
        <v>185</v>
      </c>
      <c r="GF1" s="991">
        <v>186</v>
      </c>
      <c r="GG1" s="991">
        <v>187</v>
      </c>
      <c r="GH1" s="991">
        <v>188</v>
      </c>
      <c r="GI1" s="991">
        <v>189</v>
      </c>
      <c r="GJ1" s="991">
        <v>190</v>
      </c>
      <c r="GK1" s="991">
        <v>191</v>
      </c>
      <c r="GL1" s="991">
        <v>192</v>
      </c>
      <c r="GM1" s="991">
        <v>193</v>
      </c>
      <c r="GN1" s="991">
        <v>194</v>
      </c>
      <c r="GO1" s="991">
        <v>195</v>
      </c>
      <c r="GP1" s="991">
        <v>196</v>
      </c>
      <c r="GQ1" s="991">
        <v>197</v>
      </c>
      <c r="GR1" s="991">
        <v>198</v>
      </c>
      <c r="GS1" s="991">
        <v>199</v>
      </c>
      <c r="GT1" s="991">
        <v>200</v>
      </c>
      <c r="GU1" s="991">
        <v>201</v>
      </c>
      <c r="GV1" s="991">
        <v>202</v>
      </c>
      <c r="GW1" s="991">
        <v>203</v>
      </c>
      <c r="GX1" s="991">
        <v>204</v>
      </c>
      <c r="GY1" s="991">
        <v>205</v>
      </c>
      <c r="GZ1" s="991">
        <v>206</v>
      </c>
      <c r="HA1" s="991">
        <v>207</v>
      </c>
      <c r="HB1" s="991">
        <v>208</v>
      </c>
      <c r="HC1" s="991">
        <v>209</v>
      </c>
      <c r="HD1" s="991">
        <v>210</v>
      </c>
      <c r="HE1" s="991">
        <v>211</v>
      </c>
      <c r="HF1" s="991">
        <v>212</v>
      </c>
      <c r="HG1" s="991">
        <v>213</v>
      </c>
      <c r="HH1" s="991">
        <v>214</v>
      </c>
      <c r="HI1" s="991">
        <v>215</v>
      </c>
      <c r="HJ1" s="991">
        <v>216</v>
      </c>
      <c r="HK1" s="991">
        <v>217</v>
      </c>
      <c r="HL1" s="991">
        <v>218</v>
      </c>
      <c r="HM1" s="991">
        <v>219</v>
      </c>
      <c r="HN1" s="991">
        <v>220</v>
      </c>
      <c r="HO1" s="991">
        <v>221</v>
      </c>
      <c r="HP1" s="991">
        <v>222</v>
      </c>
      <c r="HQ1" s="991">
        <v>223</v>
      </c>
      <c r="HR1" s="991">
        <v>224</v>
      </c>
      <c r="HS1" s="991">
        <v>225</v>
      </c>
      <c r="HT1" s="991">
        <v>226</v>
      </c>
      <c r="HU1" s="991">
        <v>227</v>
      </c>
      <c r="HV1" s="991">
        <v>228</v>
      </c>
      <c r="HW1" s="991">
        <v>229</v>
      </c>
      <c r="HX1" s="991">
        <v>230</v>
      </c>
      <c r="HY1" s="991">
        <v>231</v>
      </c>
      <c r="HZ1" s="991">
        <v>232</v>
      </c>
      <c r="IA1" s="991">
        <v>233</v>
      </c>
      <c r="IB1" s="991">
        <v>234</v>
      </c>
      <c r="IC1" s="991">
        <v>235</v>
      </c>
      <c r="ID1" s="991">
        <v>236</v>
      </c>
      <c r="IE1" s="991">
        <v>237</v>
      </c>
      <c r="IF1" s="991">
        <v>238</v>
      </c>
      <c r="IG1" s="991">
        <v>239</v>
      </c>
      <c r="IH1" s="991">
        <v>240</v>
      </c>
      <c r="II1" s="991">
        <v>241</v>
      </c>
      <c r="IJ1" s="991">
        <v>242</v>
      </c>
      <c r="IK1" s="991">
        <v>243</v>
      </c>
      <c r="IL1" s="991">
        <v>244</v>
      </c>
      <c r="IM1" s="991">
        <v>245</v>
      </c>
      <c r="IN1" s="991">
        <v>246</v>
      </c>
      <c r="IO1" s="991">
        <v>247</v>
      </c>
      <c r="IP1" s="991">
        <v>248</v>
      </c>
      <c r="IQ1" s="991">
        <v>249</v>
      </c>
      <c r="IR1" s="991">
        <v>250</v>
      </c>
      <c r="IS1" s="991">
        <v>251</v>
      </c>
      <c r="IT1" s="991">
        <v>252</v>
      </c>
      <c r="IU1" s="991">
        <v>253</v>
      </c>
      <c r="IV1" s="991">
        <v>254</v>
      </c>
      <c r="IW1" s="991">
        <v>255</v>
      </c>
      <c r="IX1" s="991">
        <v>256</v>
      </c>
      <c r="IY1" s="991">
        <v>257</v>
      </c>
      <c r="IZ1" s="991">
        <v>258</v>
      </c>
      <c r="JA1" s="991">
        <v>259</v>
      </c>
      <c r="JB1" s="991">
        <v>260</v>
      </c>
      <c r="JC1" s="991">
        <v>261</v>
      </c>
      <c r="JD1" s="991">
        <v>262</v>
      </c>
      <c r="JE1" s="991">
        <v>263</v>
      </c>
      <c r="JF1" s="991">
        <v>264</v>
      </c>
      <c r="JG1" s="991">
        <v>265</v>
      </c>
      <c r="JH1" s="991">
        <v>266</v>
      </c>
      <c r="JI1" s="991">
        <v>267</v>
      </c>
      <c r="JJ1" s="991">
        <v>268</v>
      </c>
      <c r="JK1" s="991">
        <v>269</v>
      </c>
      <c r="JL1" s="991">
        <v>270</v>
      </c>
      <c r="JM1" s="991">
        <v>271</v>
      </c>
      <c r="JN1" s="991">
        <v>272</v>
      </c>
      <c r="JO1" s="991">
        <v>273</v>
      </c>
      <c r="JP1" s="991">
        <v>274</v>
      </c>
      <c r="JQ1" s="991">
        <v>275</v>
      </c>
      <c r="JR1" s="991">
        <v>276</v>
      </c>
      <c r="JS1" s="991">
        <v>277</v>
      </c>
      <c r="JT1" s="991">
        <v>278</v>
      </c>
      <c r="JU1" s="991">
        <v>279</v>
      </c>
      <c r="JV1" s="991">
        <v>280</v>
      </c>
      <c r="JW1" s="991">
        <v>281</v>
      </c>
      <c r="JX1" s="991">
        <v>282</v>
      </c>
      <c r="JY1" s="991">
        <v>283</v>
      </c>
      <c r="JZ1" s="991">
        <v>284</v>
      </c>
      <c r="KA1" s="991">
        <v>285</v>
      </c>
      <c r="KB1" s="991">
        <v>286</v>
      </c>
      <c r="KC1" s="991">
        <v>287</v>
      </c>
      <c r="KD1" s="991">
        <v>288</v>
      </c>
      <c r="KE1" s="991">
        <v>289</v>
      </c>
      <c r="KF1" s="991">
        <v>290</v>
      </c>
      <c r="KG1" s="991">
        <v>291</v>
      </c>
      <c r="KH1" s="991">
        <v>292</v>
      </c>
      <c r="KI1" s="991">
        <v>293</v>
      </c>
      <c r="KJ1" s="991">
        <v>294</v>
      </c>
      <c r="KK1" s="991">
        <v>295</v>
      </c>
      <c r="KL1" s="991">
        <v>296</v>
      </c>
      <c r="KM1" s="991">
        <v>297</v>
      </c>
      <c r="KN1" s="991">
        <v>298</v>
      </c>
      <c r="KO1" s="991">
        <v>299</v>
      </c>
      <c r="KP1" s="991">
        <v>300</v>
      </c>
      <c r="KQ1" s="991">
        <v>301</v>
      </c>
      <c r="KR1" s="991">
        <v>302</v>
      </c>
      <c r="KS1" s="991">
        <v>303</v>
      </c>
      <c r="KT1" s="991">
        <v>304</v>
      </c>
      <c r="KU1" s="991">
        <v>305</v>
      </c>
      <c r="KV1" s="991">
        <v>306</v>
      </c>
      <c r="KW1" s="991">
        <v>307</v>
      </c>
      <c r="KX1" s="991">
        <v>308</v>
      </c>
      <c r="KY1" s="991">
        <v>309</v>
      </c>
      <c r="KZ1" s="991">
        <v>310</v>
      </c>
      <c r="LA1" s="991">
        <v>311</v>
      </c>
      <c r="LB1" s="991">
        <v>312</v>
      </c>
      <c r="LC1" s="991">
        <v>313</v>
      </c>
      <c r="LD1" s="991">
        <v>314</v>
      </c>
      <c r="LE1" s="991">
        <v>315</v>
      </c>
      <c r="LF1" s="991">
        <v>316</v>
      </c>
      <c r="LG1" s="991">
        <v>317</v>
      </c>
      <c r="LH1" s="991">
        <v>318</v>
      </c>
      <c r="LI1" s="991">
        <v>319</v>
      </c>
      <c r="LJ1" s="991">
        <v>320</v>
      </c>
      <c r="LK1" s="991">
        <v>321</v>
      </c>
      <c r="LL1" s="991">
        <v>322</v>
      </c>
      <c r="LM1" s="991">
        <v>323</v>
      </c>
      <c r="LN1" s="991">
        <v>324</v>
      </c>
      <c r="LO1" s="991">
        <v>325</v>
      </c>
      <c r="LP1" s="991">
        <v>326</v>
      </c>
      <c r="LQ1" s="991">
        <v>327</v>
      </c>
      <c r="LR1" s="991">
        <v>328</v>
      </c>
      <c r="LS1" s="991">
        <v>329</v>
      </c>
      <c r="LT1" s="991">
        <v>330</v>
      </c>
      <c r="LU1" s="991">
        <v>331</v>
      </c>
      <c r="LV1" s="991">
        <v>332</v>
      </c>
      <c r="LW1" s="991">
        <v>333</v>
      </c>
      <c r="LX1" s="991">
        <v>334</v>
      </c>
      <c r="LY1" s="991">
        <v>335</v>
      </c>
      <c r="LZ1" s="991">
        <v>336</v>
      </c>
      <c r="MA1" s="991">
        <v>337</v>
      </c>
      <c r="MB1" s="991">
        <v>338</v>
      </c>
      <c r="MC1" s="991">
        <v>339</v>
      </c>
      <c r="MD1" s="991">
        <v>340</v>
      </c>
      <c r="ME1" s="991">
        <v>341</v>
      </c>
      <c r="MF1" s="991">
        <v>342</v>
      </c>
      <c r="MG1" s="991">
        <v>343</v>
      </c>
      <c r="MH1" s="991">
        <v>344</v>
      </c>
      <c r="MI1" s="991">
        <v>345</v>
      </c>
      <c r="MJ1" s="991">
        <v>346</v>
      </c>
      <c r="MK1" s="991">
        <v>347</v>
      </c>
      <c r="ML1" s="991">
        <v>348</v>
      </c>
      <c r="MM1" s="991">
        <v>349</v>
      </c>
      <c r="MN1" s="991">
        <v>350</v>
      </c>
      <c r="MO1" s="991">
        <v>351</v>
      </c>
      <c r="MP1" s="991">
        <v>352</v>
      </c>
      <c r="MQ1" s="991">
        <v>353</v>
      </c>
      <c r="MR1" s="991">
        <v>354</v>
      </c>
      <c r="MS1" s="991">
        <v>355</v>
      </c>
      <c r="MT1" s="991">
        <v>356</v>
      </c>
      <c r="MU1" s="991">
        <v>357</v>
      </c>
      <c r="MV1" s="991">
        <v>358</v>
      </c>
      <c r="MW1" s="991">
        <v>359</v>
      </c>
      <c r="MX1" s="991">
        <v>360</v>
      </c>
      <c r="MY1" s="991">
        <v>361</v>
      </c>
      <c r="MZ1" s="991">
        <v>362</v>
      </c>
      <c r="NA1" s="991">
        <v>363</v>
      </c>
      <c r="NB1" s="991">
        <v>364</v>
      </c>
      <c r="NC1" s="991">
        <v>365</v>
      </c>
      <c r="ND1" s="991">
        <v>366</v>
      </c>
      <c r="NE1" s="991">
        <v>367</v>
      </c>
      <c r="NF1" s="991">
        <v>368</v>
      </c>
      <c r="NG1" s="991">
        <v>369</v>
      </c>
      <c r="NH1" s="991">
        <v>370</v>
      </c>
      <c r="NI1" s="991">
        <v>371</v>
      </c>
      <c r="NJ1" s="991">
        <v>372</v>
      </c>
      <c r="NK1" s="991">
        <v>373</v>
      </c>
      <c r="NL1" s="991">
        <v>374</v>
      </c>
      <c r="NM1" s="991">
        <v>375</v>
      </c>
      <c r="NN1" s="991">
        <v>376</v>
      </c>
      <c r="NO1" s="991">
        <v>377</v>
      </c>
      <c r="NP1" s="991">
        <v>378</v>
      </c>
      <c r="NQ1" s="991">
        <v>379</v>
      </c>
      <c r="NR1" s="991">
        <v>380</v>
      </c>
      <c r="NS1" s="991">
        <v>381</v>
      </c>
      <c r="NT1" s="991">
        <v>382</v>
      </c>
      <c r="NU1" s="991">
        <v>383</v>
      </c>
      <c r="NV1" s="991">
        <v>384</v>
      </c>
      <c r="NW1" s="991">
        <v>385</v>
      </c>
      <c r="NX1" s="991">
        <v>386</v>
      </c>
      <c r="NY1" s="991">
        <v>387</v>
      </c>
      <c r="NZ1" s="991">
        <v>388</v>
      </c>
      <c r="OA1" s="991">
        <v>389</v>
      </c>
      <c r="OB1" s="991">
        <v>390</v>
      </c>
      <c r="OC1" s="991">
        <v>391</v>
      </c>
      <c r="OD1" s="991">
        <v>392</v>
      </c>
      <c r="OE1" s="991">
        <v>393</v>
      </c>
      <c r="OF1" s="991">
        <v>394</v>
      </c>
      <c r="OG1" s="991">
        <v>395</v>
      </c>
      <c r="OH1" s="991">
        <v>396</v>
      </c>
      <c r="OI1" s="991">
        <v>397</v>
      </c>
      <c r="OJ1" s="991">
        <v>398</v>
      </c>
      <c r="OK1" s="991">
        <v>399</v>
      </c>
      <c r="OL1" s="991">
        <v>400</v>
      </c>
      <c r="OM1" s="991">
        <v>401</v>
      </c>
      <c r="ON1" s="991">
        <v>402</v>
      </c>
      <c r="OO1" s="991">
        <v>403</v>
      </c>
      <c r="OP1" s="991">
        <v>404</v>
      </c>
      <c r="OQ1" s="991">
        <v>405</v>
      </c>
      <c r="OR1" s="991">
        <v>406</v>
      </c>
      <c r="OS1" s="991">
        <v>407</v>
      </c>
      <c r="OT1" s="991">
        <v>408</v>
      </c>
      <c r="OU1" s="991">
        <v>409</v>
      </c>
      <c r="OV1" s="991">
        <v>410</v>
      </c>
      <c r="OW1" s="991">
        <v>411</v>
      </c>
      <c r="OX1" s="991">
        <v>412</v>
      </c>
      <c r="OY1" s="991">
        <v>413</v>
      </c>
      <c r="OZ1" s="991">
        <v>414</v>
      </c>
      <c r="PA1" s="991">
        <v>415</v>
      </c>
      <c r="PB1" s="991">
        <v>416</v>
      </c>
      <c r="PC1" s="991">
        <v>417</v>
      </c>
      <c r="PD1" s="991">
        <v>418</v>
      </c>
      <c r="PE1" s="991">
        <v>419</v>
      </c>
      <c r="PF1" s="991">
        <v>420</v>
      </c>
      <c r="PG1" s="991">
        <v>421</v>
      </c>
      <c r="PH1" s="991">
        <v>422</v>
      </c>
      <c r="PI1" s="991">
        <v>423</v>
      </c>
      <c r="PJ1" s="991">
        <v>424</v>
      </c>
      <c r="PK1" s="991">
        <v>425</v>
      </c>
      <c r="PL1" s="991">
        <v>426</v>
      </c>
      <c r="PM1" s="991">
        <v>427</v>
      </c>
      <c r="PN1" s="991">
        <v>428</v>
      </c>
      <c r="PO1" s="991">
        <v>429</v>
      </c>
      <c r="PP1" s="991">
        <v>430</v>
      </c>
      <c r="PQ1" s="991">
        <v>431</v>
      </c>
      <c r="PR1" s="991">
        <v>432</v>
      </c>
      <c r="PS1" s="991">
        <v>433</v>
      </c>
      <c r="PT1" s="991">
        <v>434</v>
      </c>
      <c r="PU1" s="991">
        <v>435</v>
      </c>
      <c r="PV1" s="991">
        <v>436</v>
      </c>
      <c r="PW1" s="991">
        <v>437</v>
      </c>
      <c r="PX1" s="991">
        <v>438</v>
      </c>
      <c r="PY1" s="991">
        <v>439</v>
      </c>
      <c r="PZ1" s="991">
        <v>440</v>
      </c>
      <c r="QA1" s="991">
        <v>441</v>
      </c>
      <c r="QB1" s="991">
        <v>442</v>
      </c>
      <c r="QC1" s="991">
        <v>443</v>
      </c>
      <c r="QD1" s="991">
        <v>444</v>
      </c>
      <c r="QE1" s="991">
        <v>445</v>
      </c>
      <c r="QF1" s="991">
        <v>446</v>
      </c>
      <c r="QG1" s="991">
        <v>447</v>
      </c>
      <c r="QH1" s="991">
        <v>448</v>
      </c>
      <c r="QI1" s="991">
        <v>449</v>
      </c>
      <c r="QJ1" s="991">
        <v>450</v>
      </c>
      <c r="QK1" s="991">
        <v>451</v>
      </c>
      <c r="QL1" s="991">
        <v>452</v>
      </c>
      <c r="QM1" s="991">
        <v>453</v>
      </c>
      <c r="QN1" s="991">
        <v>454</v>
      </c>
      <c r="QO1" s="991">
        <v>455</v>
      </c>
      <c r="QP1" s="991">
        <v>456</v>
      </c>
      <c r="QQ1" s="991">
        <v>457</v>
      </c>
      <c r="QR1" s="991">
        <v>458</v>
      </c>
      <c r="QS1" s="991">
        <v>459</v>
      </c>
      <c r="QT1" s="991">
        <v>460</v>
      </c>
      <c r="QU1" s="991">
        <v>461</v>
      </c>
      <c r="QV1" s="991">
        <v>462</v>
      </c>
      <c r="QW1" s="991">
        <v>463</v>
      </c>
      <c r="QX1" s="991">
        <v>464</v>
      </c>
      <c r="QY1" s="991">
        <v>465</v>
      </c>
      <c r="QZ1" s="991">
        <v>466</v>
      </c>
      <c r="RA1" s="991">
        <v>467</v>
      </c>
      <c r="RB1" s="991">
        <v>468</v>
      </c>
      <c r="RC1" s="991">
        <v>469</v>
      </c>
      <c r="RD1" s="991">
        <v>470</v>
      </c>
      <c r="RE1" s="991">
        <v>471</v>
      </c>
      <c r="RF1" s="991">
        <v>472</v>
      </c>
      <c r="RG1" s="991">
        <v>473</v>
      </c>
      <c r="RH1" s="991">
        <v>474</v>
      </c>
      <c r="RI1" s="991">
        <v>475</v>
      </c>
      <c r="RJ1" s="991">
        <v>476</v>
      </c>
      <c r="RK1" s="991">
        <v>477</v>
      </c>
      <c r="RL1" s="991">
        <v>478</v>
      </c>
      <c r="RM1" s="991">
        <v>479</v>
      </c>
      <c r="RN1" s="991">
        <v>480</v>
      </c>
      <c r="RO1" s="991">
        <v>481</v>
      </c>
      <c r="RP1" s="991">
        <v>482</v>
      </c>
      <c r="RQ1" s="991">
        <v>483</v>
      </c>
      <c r="RR1" s="991">
        <v>484</v>
      </c>
      <c r="RS1" s="991">
        <v>485</v>
      </c>
      <c r="RT1" s="991">
        <v>486</v>
      </c>
      <c r="RU1" s="991">
        <v>487</v>
      </c>
      <c r="RV1" s="991">
        <v>488</v>
      </c>
      <c r="RW1" s="991">
        <v>489</v>
      </c>
      <c r="RX1" s="991">
        <v>490</v>
      </c>
      <c r="RY1" s="991">
        <v>491</v>
      </c>
      <c r="RZ1" s="991">
        <v>492</v>
      </c>
      <c r="SA1" s="991">
        <v>493</v>
      </c>
      <c r="SB1" s="991">
        <v>494</v>
      </c>
      <c r="SC1" s="991">
        <v>495</v>
      </c>
      <c r="SD1" s="991">
        <v>496</v>
      </c>
      <c r="SE1" s="991">
        <v>497</v>
      </c>
      <c r="SF1" s="991">
        <v>498</v>
      </c>
      <c r="SG1" s="991">
        <v>499</v>
      </c>
      <c r="SH1" s="991">
        <v>500</v>
      </c>
      <c r="SI1" s="991">
        <v>501</v>
      </c>
      <c r="SJ1" s="991">
        <v>502</v>
      </c>
      <c r="SK1" s="991">
        <v>503</v>
      </c>
      <c r="SL1" s="991">
        <v>504</v>
      </c>
      <c r="SM1" s="991">
        <v>505</v>
      </c>
      <c r="SN1" s="991">
        <v>506</v>
      </c>
      <c r="SO1" s="991">
        <v>507</v>
      </c>
      <c r="SP1" s="991">
        <v>508</v>
      </c>
      <c r="SQ1" s="991">
        <v>509</v>
      </c>
      <c r="SR1" s="991">
        <v>510</v>
      </c>
      <c r="SS1" s="991">
        <v>511</v>
      </c>
      <c r="ST1" s="991">
        <v>512</v>
      </c>
      <c r="SU1" s="991">
        <v>513</v>
      </c>
      <c r="SV1" s="991">
        <v>514</v>
      </c>
      <c r="SW1" s="991">
        <v>515</v>
      </c>
      <c r="SX1" s="991">
        <v>516</v>
      </c>
      <c r="SY1" s="991">
        <v>517</v>
      </c>
      <c r="SZ1" s="991">
        <v>518</v>
      </c>
      <c r="TA1" s="991">
        <v>519</v>
      </c>
      <c r="TB1" s="991">
        <v>520</v>
      </c>
      <c r="TC1" s="991">
        <v>521</v>
      </c>
      <c r="TD1" s="991">
        <v>522</v>
      </c>
      <c r="TE1" s="991">
        <v>523</v>
      </c>
      <c r="TF1" s="991">
        <v>524</v>
      </c>
      <c r="TG1" s="991">
        <v>525</v>
      </c>
      <c r="TH1" s="991">
        <v>526</v>
      </c>
      <c r="TI1" s="991">
        <v>527</v>
      </c>
      <c r="TJ1" s="991">
        <v>528</v>
      </c>
      <c r="TK1" s="991">
        <v>529</v>
      </c>
      <c r="TL1" s="991">
        <v>530</v>
      </c>
      <c r="TM1" s="991">
        <v>531</v>
      </c>
      <c r="TN1" s="991">
        <v>532</v>
      </c>
      <c r="TO1" s="991">
        <v>533</v>
      </c>
      <c r="TP1" s="991">
        <v>534</v>
      </c>
      <c r="TQ1" s="991">
        <v>535</v>
      </c>
      <c r="TR1" s="991">
        <v>536</v>
      </c>
      <c r="TS1" s="991">
        <v>537</v>
      </c>
      <c r="TT1" s="991">
        <v>538</v>
      </c>
      <c r="TU1" s="991">
        <v>539</v>
      </c>
      <c r="TV1" s="991">
        <v>540</v>
      </c>
      <c r="TW1" s="991">
        <v>541</v>
      </c>
      <c r="TX1" s="991">
        <v>542</v>
      </c>
      <c r="TY1" s="991">
        <v>543</v>
      </c>
      <c r="TZ1" s="991">
        <v>544</v>
      </c>
      <c r="UA1" s="991">
        <v>545</v>
      </c>
      <c r="UB1" s="991">
        <v>546</v>
      </c>
      <c r="UC1" s="991">
        <v>547</v>
      </c>
      <c r="UD1" s="991">
        <v>548</v>
      </c>
      <c r="UE1" s="991">
        <v>549</v>
      </c>
      <c r="UF1" s="991">
        <v>550</v>
      </c>
      <c r="UG1" s="991">
        <v>551</v>
      </c>
      <c r="UH1" s="991">
        <v>552</v>
      </c>
      <c r="UI1" s="991">
        <v>553</v>
      </c>
      <c r="UJ1" s="991">
        <v>554</v>
      </c>
      <c r="UK1" s="991">
        <v>555</v>
      </c>
      <c r="UL1" s="991">
        <v>556</v>
      </c>
      <c r="UM1" s="991">
        <v>557</v>
      </c>
      <c r="UN1" s="991">
        <v>558</v>
      </c>
      <c r="UO1" s="991">
        <v>559</v>
      </c>
      <c r="UP1" s="991">
        <v>560</v>
      </c>
      <c r="UQ1" s="991">
        <v>561</v>
      </c>
      <c r="UR1" s="991">
        <v>562</v>
      </c>
      <c r="US1" s="991">
        <v>563</v>
      </c>
      <c r="UT1" s="991">
        <v>564</v>
      </c>
      <c r="UU1" s="991">
        <v>565</v>
      </c>
      <c r="UV1" s="991">
        <v>566</v>
      </c>
      <c r="UW1" s="991">
        <v>567</v>
      </c>
      <c r="UX1" s="991">
        <v>568</v>
      </c>
      <c r="UY1" s="991">
        <v>569</v>
      </c>
      <c r="UZ1" s="991">
        <v>570</v>
      </c>
      <c r="VA1" s="991">
        <v>571</v>
      </c>
      <c r="VB1" s="991">
        <v>572</v>
      </c>
      <c r="VC1" s="991">
        <v>573</v>
      </c>
      <c r="VD1" s="991">
        <v>574</v>
      </c>
      <c r="VE1" s="991">
        <v>575</v>
      </c>
      <c r="VF1" s="991">
        <v>576</v>
      </c>
      <c r="VG1" s="991">
        <v>577</v>
      </c>
      <c r="VH1" s="991">
        <v>578</v>
      </c>
      <c r="VI1" s="991">
        <v>579</v>
      </c>
      <c r="VJ1" s="991">
        <v>580</v>
      </c>
      <c r="VK1" s="991">
        <v>581</v>
      </c>
      <c r="VL1" s="991">
        <v>582</v>
      </c>
      <c r="VM1" s="991">
        <v>583</v>
      </c>
      <c r="VN1" s="991">
        <v>584</v>
      </c>
      <c r="VO1" s="991">
        <v>585</v>
      </c>
      <c r="VP1" s="991">
        <v>586</v>
      </c>
      <c r="VQ1" s="991">
        <v>587</v>
      </c>
      <c r="VR1" s="991">
        <v>588</v>
      </c>
      <c r="VS1" s="991">
        <v>589</v>
      </c>
      <c r="VT1" s="991">
        <v>590</v>
      </c>
      <c r="VU1" s="991">
        <v>591</v>
      </c>
      <c r="VV1" s="991">
        <v>592</v>
      </c>
      <c r="VW1" s="991">
        <v>593</v>
      </c>
      <c r="VX1" s="991">
        <v>594</v>
      </c>
      <c r="VY1" s="991">
        <v>595</v>
      </c>
      <c r="VZ1" s="991">
        <v>596</v>
      </c>
      <c r="WA1" s="991">
        <v>597</v>
      </c>
      <c r="WB1" s="991">
        <v>598</v>
      </c>
      <c r="WC1" s="991">
        <v>599</v>
      </c>
      <c r="WD1" s="991">
        <v>600</v>
      </c>
      <c r="WE1" s="991">
        <v>601</v>
      </c>
      <c r="WF1" s="991">
        <v>602</v>
      </c>
      <c r="WG1" s="991">
        <v>603</v>
      </c>
      <c r="WH1" s="991">
        <v>604</v>
      </c>
      <c r="WI1" s="991">
        <v>605</v>
      </c>
      <c r="WJ1" s="991">
        <v>606</v>
      </c>
      <c r="WK1" s="991">
        <v>607</v>
      </c>
      <c r="WL1" s="991">
        <v>608</v>
      </c>
      <c r="WM1" s="991">
        <v>609</v>
      </c>
      <c r="WN1" s="991">
        <v>610</v>
      </c>
      <c r="WO1" s="991">
        <v>611</v>
      </c>
      <c r="WP1" s="991">
        <v>612</v>
      </c>
      <c r="WQ1" s="991">
        <v>613</v>
      </c>
      <c r="WR1" s="991">
        <v>614</v>
      </c>
      <c r="WS1" s="991">
        <v>615</v>
      </c>
      <c r="WT1" s="991">
        <v>616</v>
      </c>
      <c r="WU1" s="991">
        <v>617</v>
      </c>
      <c r="WV1" s="991">
        <v>618</v>
      </c>
      <c r="WW1" s="991">
        <v>619</v>
      </c>
      <c r="WX1" s="991">
        <v>620</v>
      </c>
      <c r="WY1" s="991">
        <v>621</v>
      </c>
      <c r="WZ1" s="991">
        <v>622</v>
      </c>
      <c r="XA1" s="991">
        <v>623</v>
      </c>
      <c r="XB1" s="991">
        <v>624</v>
      </c>
      <c r="XC1" s="991">
        <v>625</v>
      </c>
      <c r="XD1" s="991">
        <v>626</v>
      </c>
      <c r="XE1" s="991">
        <v>627</v>
      </c>
      <c r="XF1" s="991">
        <v>628</v>
      </c>
      <c r="XG1" s="991">
        <v>629</v>
      </c>
      <c r="XH1" s="991">
        <v>630</v>
      </c>
      <c r="XI1" s="991">
        <v>631</v>
      </c>
      <c r="XJ1" s="991">
        <v>632</v>
      </c>
      <c r="XK1" s="991">
        <v>633</v>
      </c>
      <c r="XL1" s="991">
        <v>634</v>
      </c>
      <c r="XM1" s="991">
        <v>635</v>
      </c>
      <c r="XN1" s="991">
        <v>636</v>
      </c>
      <c r="XO1" s="991">
        <v>637</v>
      </c>
      <c r="XP1" s="991">
        <v>638</v>
      </c>
      <c r="XQ1" s="991">
        <v>639</v>
      </c>
      <c r="XR1" s="991">
        <v>640</v>
      </c>
      <c r="XS1" s="991">
        <v>641</v>
      </c>
      <c r="XT1" s="991">
        <v>642</v>
      </c>
      <c r="XU1" s="991">
        <v>643</v>
      </c>
      <c r="XV1" s="991">
        <v>644</v>
      </c>
      <c r="XW1" s="991">
        <v>645</v>
      </c>
      <c r="XX1" s="991">
        <v>646</v>
      </c>
      <c r="XY1" s="991">
        <v>647</v>
      </c>
      <c r="XZ1" s="991">
        <v>648</v>
      </c>
      <c r="YA1" s="991">
        <v>649</v>
      </c>
      <c r="YB1" s="991">
        <v>650</v>
      </c>
      <c r="YC1" s="991">
        <v>651</v>
      </c>
      <c r="YD1" s="991">
        <v>652</v>
      </c>
      <c r="YE1" s="991">
        <v>653</v>
      </c>
      <c r="YF1" s="991">
        <v>654</v>
      </c>
      <c r="YG1" s="991">
        <v>655</v>
      </c>
      <c r="YH1" s="991">
        <v>656</v>
      </c>
      <c r="YI1" s="991">
        <v>657</v>
      </c>
      <c r="YJ1" s="991">
        <v>658</v>
      </c>
      <c r="YK1" s="991">
        <v>659</v>
      </c>
      <c r="YL1" s="991">
        <v>660</v>
      </c>
      <c r="YM1" s="991">
        <v>661</v>
      </c>
      <c r="YN1" s="991">
        <v>662</v>
      </c>
      <c r="YO1" s="991">
        <v>663</v>
      </c>
      <c r="YP1" s="991">
        <v>664</v>
      </c>
      <c r="YQ1" s="991">
        <v>665</v>
      </c>
      <c r="YR1" s="991">
        <v>666</v>
      </c>
      <c r="YS1" s="991">
        <v>667</v>
      </c>
      <c r="YT1" s="991">
        <v>668</v>
      </c>
      <c r="YU1" s="991">
        <v>669</v>
      </c>
      <c r="YV1" s="991">
        <v>670</v>
      </c>
      <c r="YW1" s="991">
        <v>671</v>
      </c>
      <c r="YX1" s="991">
        <v>672</v>
      </c>
      <c r="YY1" s="991">
        <v>673</v>
      </c>
      <c r="YZ1" s="991">
        <v>674</v>
      </c>
      <c r="ZA1" s="991">
        <v>675</v>
      </c>
      <c r="ZB1" s="991">
        <v>676</v>
      </c>
      <c r="ZC1" s="991">
        <v>677</v>
      </c>
      <c r="ZD1" s="991">
        <v>678</v>
      </c>
      <c r="ZE1" s="991">
        <v>679</v>
      </c>
      <c r="ZF1" s="991">
        <v>680</v>
      </c>
      <c r="ZG1" s="991">
        <v>681</v>
      </c>
      <c r="ZH1" s="991">
        <v>682</v>
      </c>
      <c r="ZI1" s="991">
        <v>683</v>
      </c>
      <c r="ZJ1" s="991">
        <v>684</v>
      </c>
      <c r="ZK1" s="991">
        <v>685</v>
      </c>
      <c r="ZL1" s="991">
        <v>686</v>
      </c>
      <c r="ZM1" s="991">
        <v>687</v>
      </c>
      <c r="ZN1" s="991">
        <v>688</v>
      </c>
      <c r="ZO1" s="991">
        <v>689</v>
      </c>
      <c r="ZP1" s="991">
        <v>690</v>
      </c>
      <c r="ZQ1" s="991">
        <v>691</v>
      </c>
      <c r="ZR1" s="991">
        <v>692</v>
      </c>
      <c r="ZS1" s="991">
        <v>693</v>
      </c>
      <c r="ZT1" s="991">
        <v>694</v>
      </c>
      <c r="ZU1" s="991">
        <v>695</v>
      </c>
      <c r="ZV1" s="991">
        <v>696</v>
      </c>
      <c r="ZW1" s="991">
        <v>697</v>
      </c>
      <c r="ZX1" s="991">
        <v>698</v>
      </c>
      <c r="ZY1" s="991">
        <v>699</v>
      </c>
      <c r="ZZ1" s="991">
        <v>700</v>
      </c>
      <c r="AAA1" s="991">
        <v>701</v>
      </c>
      <c r="AAB1" s="991">
        <v>702</v>
      </c>
      <c r="AAC1" s="991">
        <v>703</v>
      </c>
      <c r="AAD1" s="991">
        <v>704</v>
      </c>
      <c r="AAE1" s="991">
        <v>705</v>
      </c>
      <c r="AAF1" s="991">
        <v>706</v>
      </c>
      <c r="AAG1" s="991">
        <v>707</v>
      </c>
      <c r="AAH1" s="991">
        <v>708</v>
      </c>
      <c r="AAI1" s="991">
        <v>709</v>
      </c>
      <c r="AAJ1" s="991">
        <v>710</v>
      </c>
      <c r="AAK1" s="991">
        <v>711</v>
      </c>
      <c r="AAL1" s="991">
        <v>712</v>
      </c>
      <c r="AAM1" s="991">
        <v>713</v>
      </c>
      <c r="AAN1" s="991">
        <v>714</v>
      </c>
      <c r="AAO1" s="991">
        <v>715</v>
      </c>
      <c r="AAP1" s="991">
        <v>716</v>
      </c>
      <c r="AAQ1" s="991">
        <v>717</v>
      </c>
      <c r="AAR1" s="991">
        <v>718</v>
      </c>
      <c r="AAS1" s="991">
        <v>719</v>
      </c>
      <c r="AAT1" s="991">
        <v>720</v>
      </c>
      <c r="AAU1" s="991">
        <v>721</v>
      </c>
      <c r="AAV1" s="991">
        <v>722</v>
      </c>
      <c r="AAW1" s="991">
        <v>723</v>
      </c>
      <c r="AAX1" s="991">
        <v>724</v>
      </c>
      <c r="AAY1" s="991">
        <v>725</v>
      </c>
      <c r="AAZ1" s="991">
        <v>726</v>
      </c>
      <c r="ABA1" s="991">
        <v>727</v>
      </c>
      <c r="ABB1" s="991">
        <v>728</v>
      </c>
      <c r="ABC1" s="991">
        <v>729</v>
      </c>
      <c r="ABD1" s="991">
        <v>730</v>
      </c>
      <c r="ABE1" s="991">
        <v>731</v>
      </c>
      <c r="ABF1" s="991">
        <v>732</v>
      </c>
      <c r="ABG1" s="991">
        <v>733</v>
      </c>
      <c r="ABH1" s="991">
        <v>734</v>
      </c>
      <c r="ABI1" s="991">
        <v>735</v>
      </c>
      <c r="ABJ1" s="991">
        <v>736</v>
      </c>
      <c r="ABK1" s="991">
        <v>737</v>
      </c>
      <c r="ABL1" s="991">
        <v>738</v>
      </c>
      <c r="ABM1" s="991">
        <v>739</v>
      </c>
      <c r="ABN1" s="991">
        <v>740</v>
      </c>
      <c r="ABO1" s="991">
        <v>741</v>
      </c>
      <c r="ABP1" s="991">
        <v>742</v>
      </c>
      <c r="ABQ1" s="991">
        <v>743</v>
      </c>
      <c r="ABR1" s="991">
        <v>744</v>
      </c>
      <c r="ABS1" s="991">
        <v>745</v>
      </c>
      <c r="ABT1" s="991">
        <v>746</v>
      </c>
      <c r="ABU1" s="991">
        <v>747</v>
      </c>
      <c r="ABV1" s="991">
        <v>748</v>
      </c>
      <c r="ABW1" s="991">
        <v>749</v>
      </c>
      <c r="ABX1" s="991">
        <v>750</v>
      </c>
      <c r="ABY1" s="991">
        <v>751</v>
      </c>
      <c r="ABZ1" s="991">
        <v>752</v>
      </c>
      <c r="ACA1" s="991">
        <v>753</v>
      </c>
      <c r="ACB1" s="991">
        <v>754</v>
      </c>
      <c r="ACC1" s="991">
        <v>755</v>
      </c>
      <c r="ACD1" s="991">
        <v>756</v>
      </c>
      <c r="ACE1" s="991">
        <v>757</v>
      </c>
      <c r="ACF1" s="991">
        <v>758</v>
      </c>
      <c r="ACG1" s="991">
        <v>759</v>
      </c>
      <c r="ACH1" s="991">
        <v>760</v>
      </c>
      <c r="ACI1" s="991">
        <v>761</v>
      </c>
      <c r="ACJ1" s="991">
        <v>762</v>
      </c>
      <c r="ACK1" s="991">
        <v>763</v>
      </c>
      <c r="ACL1" s="991">
        <v>764</v>
      </c>
      <c r="ACM1" s="991">
        <v>765</v>
      </c>
      <c r="ACN1" s="991">
        <v>766</v>
      </c>
      <c r="ACO1" s="991">
        <v>767</v>
      </c>
      <c r="ACP1" s="991">
        <v>768</v>
      </c>
      <c r="ACQ1" s="991">
        <v>769</v>
      </c>
      <c r="ACR1" s="991">
        <v>770</v>
      </c>
      <c r="ACS1" s="991">
        <v>771</v>
      </c>
      <c r="ACT1" s="991">
        <v>772</v>
      </c>
      <c r="ACU1" s="991">
        <v>773</v>
      </c>
      <c r="ACV1" s="991">
        <v>774</v>
      </c>
      <c r="ACW1" s="991">
        <v>775</v>
      </c>
      <c r="ACX1" s="991">
        <v>776</v>
      </c>
      <c r="ACY1" s="991">
        <v>777</v>
      </c>
      <c r="ACZ1" s="991">
        <v>778</v>
      </c>
      <c r="ADA1" s="991">
        <v>779</v>
      </c>
      <c r="ADB1" s="991">
        <v>780</v>
      </c>
      <c r="ADC1" s="991">
        <v>781</v>
      </c>
      <c r="ADD1" s="991">
        <v>782</v>
      </c>
      <c r="ADE1" s="991">
        <v>783</v>
      </c>
      <c r="ADF1" s="991">
        <v>784</v>
      </c>
      <c r="ADG1" s="991">
        <v>785</v>
      </c>
      <c r="ADH1" s="991">
        <v>786</v>
      </c>
      <c r="ADI1" s="991">
        <v>787</v>
      </c>
      <c r="ADJ1" s="991">
        <v>788</v>
      </c>
      <c r="ADK1" s="991">
        <v>789</v>
      </c>
      <c r="ADL1" s="991">
        <v>790</v>
      </c>
      <c r="ADM1" s="991">
        <v>791</v>
      </c>
      <c r="ADN1" s="991">
        <v>792</v>
      </c>
      <c r="ADO1" s="991">
        <v>793</v>
      </c>
      <c r="ADP1" s="991">
        <v>794</v>
      </c>
      <c r="ADQ1" s="991">
        <v>795</v>
      </c>
      <c r="ADR1" s="991">
        <v>796</v>
      </c>
      <c r="ADS1" s="991">
        <v>797</v>
      </c>
      <c r="ADT1" s="991">
        <v>798</v>
      </c>
      <c r="ADU1" s="991">
        <v>799</v>
      </c>
      <c r="ADV1" s="991">
        <v>800</v>
      </c>
      <c r="ADW1" s="991">
        <v>801</v>
      </c>
      <c r="ADX1" s="991">
        <v>802</v>
      </c>
      <c r="ADY1" s="991">
        <v>803</v>
      </c>
      <c r="ADZ1" s="991">
        <v>804</v>
      </c>
      <c r="AEA1" s="991">
        <v>805</v>
      </c>
      <c r="AEB1" s="991">
        <v>806</v>
      </c>
      <c r="AEC1" s="991">
        <v>807</v>
      </c>
      <c r="AED1" s="991">
        <v>808</v>
      </c>
      <c r="AEE1" s="991">
        <v>809</v>
      </c>
      <c r="AEF1" s="991">
        <v>810</v>
      </c>
      <c r="AEG1" s="991">
        <v>811</v>
      </c>
      <c r="AEH1" s="991">
        <v>812</v>
      </c>
      <c r="AEI1" s="991">
        <v>813</v>
      </c>
      <c r="AEJ1" s="991">
        <v>814</v>
      </c>
      <c r="AEK1" s="991">
        <v>815</v>
      </c>
      <c r="AEL1" s="991">
        <v>816</v>
      </c>
      <c r="AEM1" s="991">
        <v>817</v>
      </c>
      <c r="AEN1" s="991">
        <v>818</v>
      </c>
      <c r="AEO1" s="991">
        <v>819</v>
      </c>
      <c r="AEP1" s="991">
        <v>820</v>
      </c>
      <c r="AEQ1" s="991">
        <v>821</v>
      </c>
      <c r="AER1" s="991">
        <v>822</v>
      </c>
      <c r="AES1" s="991">
        <v>823</v>
      </c>
      <c r="AET1" s="991">
        <v>824</v>
      </c>
      <c r="AEU1" s="991">
        <v>825</v>
      </c>
      <c r="AEV1" s="991">
        <v>826</v>
      </c>
      <c r="AEW1" s="991">
        <v>827</v>
      </c>
      <c r="AEX1" s="991">
        <v>828</v>
      </c>
      <c r="AEY1" s="991">
        <v>829</v>
      </c>
      <c r="AEZ1" s="991">
        <v>830</v>
      </c>
      <c r="AFA1" s="991">
        <v>831</v>
      </c>
      <c r="AFB1" s="991">
        <v>832</v>
      </c>
      <c r="AFC1" s="991">
        <v>833</v>
      </c>
      <c r="AFD1" s="991">
        <v>834</v>
      </c>
      <c r="AFE1" s="991">
        <v>835</v>
      </c>
      <c r="AFF1" s="991">
        <v>836</v>
      </c>
      <c r="AFG1" s="991">
        <v>837</v>
      </c>
      <c r="AFH1" s="991">
        <v>838</v>
      </c>
      <c r="AFI1" s="991">
        <v>839</v>
      </c>
      <c r="AFJ1" s="991">
        <v>840</v>
      </c>
      <c r="AFK1" s="991">
        <v>841</v>
      </c>
      <c r="AFL1" s="991">
        <v>842</v>
      </c>
      <c r="AFM1" s="991">
        <v>843</v>
      </c>
      <c r="AFN1" s="991">
        <v>844</v>
      </c>
      <c r="AFO1" s="991">
        <v>845</v>
      </c>
      <c r="AFP1" s="991">
        <v>846</v>
      </c>
      <c r="AFQ1" s="991">
        <v>847</v>
      </c>
      <c r="AFR1" s="991">
        <v>848</v>
      </c>
      <c r="AFS1" s="991">
        <v>849</v>
      </c>
      <c r="AFT1" s="991">
        <v>850</v>
      </c>
      <c r="AFU1" s="991">
        <v>851</v>
      </c>
      <c r="AFV1" s="991">
        <v>852</v>
      </c>
      <c r="AFW1" s="991">
        <v>853</v>
      </c>
      <c r="AFX1" s="991">
        <v>854</v>
      </c>
      <c r="AFY1" s="991">
        <v>855</v>
      </c>
      <c r="AFZ1" s="991">
        <v>856</v>
      </c>
      <c r="AGA1" s="991">
        <v>857</v>
      </c>
      <c r="AGB1" s="991">
        <v>858</v>
      </c>
      <c r="AGC1" s="991">
        <v>859</v>
      </c>
      <c r="AGD1" s="991">
        <v>860</v>
      </c>
      <c r="AGE1" s="991">
        <v>861</v>
      </c>
      <c r="AGF1" s="991">
        <v>862</v>
      </c>
      <c r="AGG1" s="991">
        <v>863</v>
      </c>
      <c r="AGH1" s="991">
        <v>864</v>
      </c>
      <c r="AGI1" s="991">
        <v>865</v>
      </c>
      <c r="AGJ1" s="991">
        <v>866</v>
      </c>
      <c r="AGK1" s="991">
        <v>867</v>
      </c>
      <c r="AGL1" s="991">
        <v>868</v>
      </c>
      <c r="AGM1" s="991">
        <v>869</v>
      </c>
      <c r="AGN1" s="991">
        <v>870</v>
      </c>
      <c r="AGO1" s="991">
        <v>871</v>
      </c>
      <c r="AGP1" s="991">
        <v>872</v>
      </c>
      <c r="AGQ1" s="991">
        <v>873</v>
      </c>
      <c r="AGR1" s="991">
        <v>874</v>
      </c>
      <c r="AGS1" s="991">
        <v>875</v>
      </c>
      <c r="AGT1" s="991">
        <v>876</v>
      </c>
      <c r="AGU1" s="991">
        <v>877</v>
      </c>
      <c r="AGV1" s="991">
        <v>878</v>
      </c>
      <c r="AGW1" s="991">
        <v>879</v>
      </c>
      <c r="AGX1" s="991">
        <v>880</v>
      </c>
      <c r="AGY1" s="991">
        <v>881</v>
      </c>
      <c r="AGZ1" s="991">
        <v>882</v>
      </c>
      <c r="AHA1" s="991">
        <v>883</v>
      </c>
      <c r="AHB1" s="991">
        <v>884</v>
      </c>
      <c r="AHC1" s="991">
        <v>885</v>
      </c>
      <c r="AHD1" s="991">
        <v>886</v>
      </c>
      <c r="AHE1" s="991">
        <v>887</v>
      </c>
      <c r="AHF1" s="991">
        <v>888</v>
      </c>
      <c r="AHG1" s="991">
        <v>889</v>
      </c>
      <c r="AHH1" s="991">
        <v>890</v>
      </c>
      <c r="AHI1" s="991">
        <v>891</v>
      </c>
      <c r="AHJ1" s="991">
        <v>892</v>
      </c>
      <c r="AHK1" s="991">
        <v>893</v>
      </c>
      <c r="AHL1" s="991">
        <v>894</v>
      </c>
      <c r="AHM1" s="991">
        <v>895</v>
      </c>
      <c r="AHN1" s="991">
        <v>896</v>
      </c>
      <c r="AHO1" s="991">
        <v>897</v>
      </c>
      <c r="AHP1" s="991">
        <v>898</v>
      </c>
      <c r="AHQ1" s="991">
        <v>899</v>
      </c>
      <c r="AHR1" s="991">
        <v>900</v>
      </c>
      <c r="AHS1" s="991">
        <v>901</v>
      </c>
      <c r="AHT1" s="991">
        <v>902</v>
      </c>
      <c r="AHU1" s="991">
        <v>903</v>
      </c>
      <c r="AHV1" s="991">
        <v>904</v>
      </c>
      <c r="AHW1" s="991">
        <v>905</v>
      </c>
      <c r="AHX1" s="991">
        <v>906</v>
      </c>
      <c r="AHY1" s="991">
        <v>907</v>
      </c>
      <c r="AHZ1" s="991">
        <v>908</v>
      </c>
      <c r="AIA1" s="991">
        <v>909</v>
      </c>
      <c r="AIB1" s="991">
        <v>910</v>
      </c>
      <c r="AIC1" s="991">
        <v>911</v>
      </c>
      <c r="AID1" s="991">
        <v>912</v>
      </c>
      <c r="AIE1" s="991">
        <v>913</v>
      </c>
      <c r="AIF1" s="991">
        <v>914</v>
      </c>
      <c r="AIG1" s="991">
        <v>915</v>
      </c>
      <c r="AIH1" s="991">
        <v>916</v>
      </c>
      <c r="AII1" s="991">
        <v>917</v>
      </c>
      <c r="AIJ1" s="991">
        <v>918</v>
      </c>
      <c r="AIK1" s="991">
        <v>919</v>
      </c>
      <c r="AIL1" s="991">
        <v>920</v>
      </c>
      <c r="AIM1" s="991">
        <v>921</v>
      </c>
      <c r="AIN1" s="991">
        <v>922</v>
      </c>
      <c r="AIO1" s="991">
        <v>923</v>
      </c>
      <c r="AIP1" s="991">
        <v>924</v>
      </c>
      <c r="AIQ1" s="991">
        <v>925</v>
      </c>
      <c r="AIR1" s="991">
        <v>926</v>
      </c>
      <c r="AIS1" s="991">
        <v>927</v>
      </c>
      <c r="AIT1" s="991">
        <v>928</v>
      </c>
      <c r="AIU1" s="991">
        <v>929</v>
      </c>
      <c r="AIV1" s="991">
        <v>930</v>
      </c>
      <c r="AIW1" s="991">
        <v>931</v>
      </c>
      <c r="AIX1" s="991">
        <v>932</v>
      </c>
      <c r="AIY1" s="991">
        <v>933</v>
      </c>
      <c r="AIZ1" s="991">
        <v>934</v>
      </c>
      <c r="AJA1" s="991">
        <v>935</v>
      </c>
      <c r="AJB1" s="991">
        <v>936</v>
      </c>
      <c r="AJC1" s="991">
        <v>937</v>
      </c>
      <c r="AJD1" s="991">
        <v>938</v>
      </c>
      <c r="AJE1" s="991">
        <v>939</v>
      </c>
      <c r="AJF1" s="991">
        <v>940</v>
      </c>
      <c r="AJG1" s="991">
        <v>941</v>
      </c>
      <c r="AJH1" s="991">
        <v>942</v>
      </c>
      <c r="AJI1" s="991">
        <v>943</v>
      </c>
      <c r="AJJ1" s="991">
        <v>944</v>
      </c>
      <c r="AJK1" s="991">
        <v>945</v>
      </c>
      <c r="AJL1" s="991">
        <v>946</v>
      </c>
      <c r="AJM1" s="991">
        <v>947</v>
      </c>
      <c r="AJN1" s="991">
        <v>948</v>
      </c>
      <c r="AJO1" s="991">
        <v>949</v>
      </c>
      <c r="AJP1" s="991">
        <v>950</v>
      </c>
      <c r="AJQ1" s="991">
        <v>951</v>
      </c>
      <c r="AJR1" s="991">
        <v>952</v>
      </c>
      <c r="AJS1" s="991">
        <v>953</v>
      </c>
      <c r="AJT1" s="991">
        <v>954</v>
      </c>
      <c r="AJU1" s="991">
        <v>955</v>
      </c>
      <c r="AJV1" s="991">
        <v>956</v>
      </c>
      <c r="AJW1" s="991">
        <v>957</v>
      </c>
      <c r="AJX1" s="991">
        <v>958</v>
      </c>
      <c r="AJY1" s="991">
        <v>959</v>
      </c>
      <c r="AJZ1" s="991">
        <v>960</v>
      </c>
      <c r="AKA1" s="991">
        <v>961</v>
      </c>
      <c r="AKB1" s="991">
        <v>962</v>
      </c>
      <c r="AKC1" s="991">
        <v>963</v>
      </c>
      <c r="AKD1" s="991">
        <v>964</v>
      </c>
      <c r="AKE1" s="991">
        <v>965</v>
      </c>
      <c r="AKF1" s="991">
        <v>966</v>
      </c>
      <c r="AKG1" s="991">
        <v>967</v>
      </c>
      <c r="AKH1" s="991">
        <v>968</v>
      </c>
      <c r="AKI1" s="991">
        <v>969</v>
      </c>
      <c r="AKJ1" s="991">
        <v>970</v>
      </c>
      <c r="AKK1" s="991">
        <v>971</v>
      </c>
      <c r="AKL1" s="991">
        <v>972</v>
      </c>
      <c r="AKM1" s="991">
        <v>973</v>
      </c>
      <c r="AKN1" s="991">
        <v>974</v>
      </c>
      <c r="AKO1" s="991">
        <v>975</v>
      </c>
      <c r="AKP1" s="991">
        <v>976</v>
      </c>
      <c r="AKQ1" s="991">
        <v>977</v>
      </c>
      <c r="AKR1" s="991">
        <v>978</v>
      </c>
      <c r="AKS1" s="991">
        <v>979</v>
      </c>
      <c r="AKT1" s="991">
        <v>980</v>
      </c>
      <c r="AKU1" s="991">
        <v>981</v>
      </c>
      <c r="AKV1" s="991">
        <v>982</v>
      </c>
      <c r="AKW1" s="991">
        <v>983</v>
      </c>
      <c r="AKX1" s="991">
        <v>984</v>
      </c>
      <c r="AKY1" s="991">
        <v>985</v>
      </c>
      <c r="AKZ1" s="991">
        <v>986</v>
      </c>
      <c r="ALA1" s="991">
        <v>987</v>
      </c>
      <c r="ALB1" s="991">
        <v>988</v>
      </c>
      <c r="ALC1" s="991">
        <v>989</v>
      </c>
      <c r="ALD1" s="991">
        <v>990</v>
      </c>
      <c r="ALE1" s="991">
        <v>991</v>
      </c>
      <c r="ALF1" s="991">
        <v>992</v>
      </c>
      <c r="ALG1" s="991">
        <v>993</v>
      </c>
      <c r="ALH1" s="991">
        <v>994</v>
      </c>
      <c r="ALI1" s="991">
        <v>995</v>
      </c>
      <c r="ALJ1" s="991">
        <v>996</v>
      </c>
      <c r="ALK1" s="991">
        <v>997</v>
      </c>
      <c r="ALL1" s="991">
        <v>998</v>
      </c>
      <c r="ALM1" s="991">
        <v>999</v>
      </c>
      <c r="ALN1" s="991">
        <v>1000</v>
      </c>
      <c r="ALO1" s="991">
        <v>1001</v>
      </c>
      <c r="ALP1" s="991">
        <v>1002</v>
      </c>
      <c r="ALQ1" s="991">
        <v>1003</v>
      </c>
      <c r="ALR1" s="991">
        <v>1004</v>
      </c>
      <c r="ALS1" s="991">
        <v>1005</v>
      </c>
      <c r="ALT1" s="991">
        <v>1006</v>
      </c>
      <c r="ALU1" s="991">
        <v>1007</v>
      </c>
      <c r="ALV1" s="991">
        <v>1008</v>
      </c>
      <c r="ALW1" s="991">
        <v>1009</v>
      </c>
      <c r="ALX1" s="991">
        <v>1010</v>
      </c>
      <c r="ALY1" s="991">
        <v>1011</v>
      </c>
      <c r="ALZ1" s="991">
        <v>1012</v>
      </c>
      <c r="AMA1" s="991">
        <v>1013</v>
      </c>
      <c r="AMB1" s="991">
        <v>1014</v>
      </c>
      <c r="AMC1" s="991">
        <v>1015</v>
      </c>
      <c r="AMD1" s="991">
        <v>1016</v>
      </c>
      <c r="AME1" s="991">
        <v>1017</v>
      </c>
      <c r="AMF1" s="991">
        <v>1018</v>
      </c>
      <c r="AMG1" s="991">
        <v>1019</v>
      </c>
      <c r="AMH1" s="991">
        <v>1020</v>
      </c>
      <c r="AMI1" s="991">
        <v>1021</v>
      </c>
      <c r="AMJ1" s="991">
        <v>1022</v>
      </c>
      <c r="AMK1" s="991">
        <v>1023</v>
      </c>
      <c r="AML1" s="991">
        <v>1024</v>
      </c>
      <c r="AMM1" s="991">
        <v>1025</v>
      </c>
      <c r="AMN1" s="991">
        <v>1026</v>
      </c>
      <c r="AMO1" s="991">
        <v>1027</v>
      </c>
      <c r="AMP1" s="991">
        <v>1028</v>
      </c>
      <c r="AMQ1" s="991">
        <v>1029</v>
      </c>
      <c r="AMR1" s="991">
        <v>1030</v>
      </c>
      <c r="AMS1" s="991">
        <v>1031</v>
      </c>
      <c r="AMT1" s="991">
        <v>1032</v>
      </c>
      <c r="AMU1" s="991">
        <v>1033</v>
      </c>
      <c r="AMV1" s="991">
        <v>1034</v>
      </c>
      <c r="AMW1" s="991">
        <v>1035</v>
      </c>
      <c r="AMX1" s="991">
        <v>1036</v>
      </c>
      <c r="AMY1" s="991">
        <v>1037</v>
      </c>
      <c r="AMZ1" s="991">
        <v>1038</v>
      </c>
      <c r="ANA1" s="991">
        <v>1039</v>
      </c>
      <c r="ANB1" s="991">
        <v>1040</v>
      </c>
      <c r="ANC1" s="991">
        <v>1041</v>
      </c>
      <c r="AND1" s="991">
        <v>1042</v>
      </c>
      <c r="ANE1" s="991">
        <v>1043</v>
      </c>
      <c r="ANF1" s="991">
        <v>1044</v>
      </c>
      <c r="ANG1" s="991">
        <v>1045</v>
      </c>
      <c r="ANH1" s="991">
        <v>1046</v>
      </c>
      <c r="ANI1" s="991">
        <v>1047</v>
      </c>
      <c r="ANJ1" s="991">
        <v>1048</v>
      </c>
      <c r="ANK1" s="991">
        <v>1049</v>
      </c>
      <c r="ANL1" s="991">
        <v>1050</v>
      </c>
      <c r="ANM1" s="991">
        <v>1051</v>
      </c>
      <c r="ANN1" s="991">
        <v>1052</v>
      </c>
      <c r="ANO1" s="991">
        <v>1053</v>
      </c>
      <c r="ANP1" s="991">
        <v>1054</v>
      </c>
      <c r="ANQ1" s="991">
        <v>1055</v>
      </c>
      <c r="ANR1" s="991">
        <v>1056</v>
      </c>
      <c r="ANS1" s="991">
        <v>1057</v>
      </c>
      <c r="ANT1" s="991">
        <v>1058</v>
      </c>
      <c r="ANU1" s="991">
        <v>1059</v>
      </c>
      <c r="ANV1" s="991">
        <v>1060</v>
      </c>
      <c r="ANW1" s="991">
        <v>1061</v>
      </c>
      <c r="ANX1" s="991">
        <v>1062</v>
      </c>
      <c r="ANY1" s="991">
        <v>1063</v>
      </c>
      <c r="ANZ1" s="991">
        <v>1064</v>
      </c>
      <c r="AOA1" s="991">
        <v>1065</v>
      </c>
      <c r="AOB1" s="991">
        <v>1066</v>
      </c>
      <c r="AOC1" s="991">
        <v>1067</v>
      </c>
      <c r="AOD1" s="991">
        <v>1068</v>
      </c>
      <c r="AOE1" s="991">
        <v>1069</v>
      </c>
      <c r="AOF1" s="991">
        <v>1070</v>
      </c>
      <c r="AOG1" s="991">
        <v>1071</v>
      </c>
      <c r="AOH1" s="991">
        <v>1072</v>
      </c>
      <c r="AOI1" s="991">
        <v>1073</v>
      </c>
      <c r="AOJ1" s="991">
        <v>1074</v>
      </c>
      <c r="AOK1" s="991">
        <v>1075</v>
      </c>
      <c r="AOL1" s="991">
        <v>1076</v>
      </c>
      <c r="AOM1" s="991">
        <v>1077</v>
      </c>
      <c r="AON1" s="991">
        <v>1078</v>
      </c>
      <c r="AOO1" s="991">
        <v>1079</v>
      </c>
      <c r="AOP1" s="991">
        <v>1080</v>
      </c>
      <c r="AOQ1" s="991">
        <v>1081</v>
      </c>
      <c r="AOR1" s="991">
        <v>1082</v>
      </c>
      <c r="AOS1" s="991">
        <v>1083</v>
      </c>
      <c r="AOT1" s="991">
        <v>1084</v>
      </c>
      <c r="AOU1" s="991">
        <v>1085</v>
      </c>
      <c r="AOV1" s="991">
        <v>1086</v>
      </c>
      <c r="AOW1" s="991">
        <v>1087</v>
      </c>
      <c r="AOX1" s="991">
        <v>1088</v>
      </c>
      <c r="AOY1" s="991">
        <v>1089</v>
      </c>
      <c r="AOZ1" s="991">
        <v>1090</v>
      </c>
      <c r="APA1" s="991">
        <v>1091</v>
      </c>
      <c r="APB1" s="991">
        <v>1092</v>
      </c>
      <c r="APC1" s="991">
        <v>1093</v>
      </c>
      <c r="APD1" s="991">
        <v>1094</v>
      </c>
      <c r="APE1" s="991">
        <v>1095</v>
      </c>
      <c r="APF1" s="991">
        <v>1096</v>
      </c>
      <c r="APG1" s="991">
        <v>1097</v>
      </c>
      <c r="APH1" s="991">
        <v>1098</v>
      </c>
      <c r="API1" s="991">
        <v>1099</v>
      </c>
      <c r="APJ1" s="991">
        <v>1100</v>
      </c>
      <c r="APK1" s="991">
        <v>1101</v>
      </c>
      <c r="APL1" s="991">
        <v>1102</v>
      </c>
      <c r="APM1" s="991">
        <v>1103</v>
      </c>
      <c r="APN1" s="991">
        <v>1104</v>
      </c>
      <c r="APO1" s="991">
        <v>1105</v>
      </c>
      <c r="APP1" s="991">
        <v>1106</v>
      </c>
      <c r="APQ1" s="991">
        <v>1107</v>
      </c>
      <c r="APR1" s="991">
        <v>1108</v>
      </c>
      <c r="APS1" s="991">
        <v>1109</v>
      </c>
      <c r="APT1" s="991">
        <v>1110</v>
      </c>
      <c r="APU1" s="991">
        <v>1111</v>
      </c>
      <c r="APV1" s="991">
        <v>1112</v>
      </c>
      <c r="APW1" s="991">
        <v>1113</v>
      </c>
      <c r="APX1" s="991">
        <v>1114</v>
      </c>
      <c r="APY1" s="991">
        <v>1115</v>
      </c>
      <c r="APZ1" s="991">
        <v>1116</v>
      </c>
      <c r="AQA1" s="991">
        <v>1117</v>
      </c>
      <c r="AQB1" s="991">
        <v>1118</v>
      </c>
      <c r="AQC1" s="991">
        <v>1119</v>
      </c>
      <c r="AQD1" s="991">
        <v>1120</v>
      </c>
      <c r="AQE1" s="991">
        <v>1121</v>
      </c>
      <c r="AQF1" s="991">
        <v>1122</v>
      </c>
      <c r="AQG1" s="991">
        <v>1123</v>
      </c>
      <c r="AQH1" s="991">
        <v>1124</v>
      </c>
      <c r="AQI1" s="991">
        <v>1125</v>
      </c>
      <c r="AQJ1" s="991">
        <v>1126</v>
      </c>
      <c r="AQK1" s="991">
        <v>1127</v>
      </c>
      <c r="AQL1" s="991">
        <v>1128</v>
      </c>
      <c r="AQM1" s="991">
        <v>1129</v>
      </c>
      <c r="AQN1" s="991">
        <v>1130</v>
      </c>
      <c r="AQO1" s="991">
        <v>1131</v>
      </c>
      <c r="AQP1" s="991">
        <v>1132</v>
      </c>
      <c r="AQQ1" s="991">
        <v>1133</v>
      </c>
      <c r="AQR1" s="991">
        <v>1134</v>
      </c>
      <c r="AQS1" s="991">
        <v>1135</v>
      </c>
      <c r="AQT1" s="991">
        <v>1136</v>
      </c>
      <c r="AQU1" s="991">
        <v>1137</v>
      </c>
      <c r="AQV1" s="991">
        <v>1138</v>
      </c>
      <c r="AQW1" s="991">
        <v>1139</v>
      </c>
      <c r="AQX1" s="991">
        <v>1140</v>
      </c>
      <c r="AQY1" s="991">
        <v>1141</v>
      </c>
      <c r="AQZ1" s="991">
        <v>1142</v>
      </c>
      <c r="ARA1" s="991">
        <v>1143</v>
      </c>
      <c r="ARB1" s="991">
        <v>1144</v>
      </c>
      <c r="ARC1" s="991">
        <v>1145</v>
      </c>
      <c r="ARD1" s="991">
        <v>1146</v>
      </c>
      <c r="ARE1" s="991">
        <v>1147</v>
      </c>
      <c r="ARF1" s="991">
        <v>1148</v>
      </c>
      <c r="ARG1" s="991">
        <v>1149</v>
      </c>
      <c r="ARH1" s="991">
        <v>1150</v>
      </c>
      <c r="ARI1" s="991">
        <v>1151</v>
      </c>
      <c r="ARJ1" s="991">
        <v>1152</v>
      </c>
      <c r="ARK1" s="991">
        <v>1153</v>
      </c>
      <c r="ARL1" s="991">
        <v>1154</v>
      </c>
      <c r="ARM1" s="991">
        <v>1155</v>
      </c>
      <c r="ARN1" s="991">
        <v>1156</v>
      </c>
      <c r="ARO1" s="991">
        <v>1157</v>
      </c>
      <c r="ARP1" s="991">
        <v>1158</v>
      </c>
      <c r="ARQ1" s="991">
        <v>1159</v>
      </c>
      <c r="ARR1" s="991">
        <v>1160</v>
      </c>
      <c r="ARS1" s="991">
        <v>1161</v>
      </c>
    </row>
    <row r="2" spans="1:1163" s="89" customFormat="1" ht="13.5" customHeight="1">
      <c r="A2" s="991"/>
      <c r="B2" s="89" t="s">
        <v>6381</v>
      </c>
      <c r="C2" s="89" t="s">
        <v>6631</v>
      </c>
      <c r="D2" s="89" t="s">
        <v>6382</v>
      </c>
      <c r="E2" s="89" t="s">
        <v>6383</v>
      </c>
      <c r="F2" s="89" t="s">
        <v>6384</v>
      </c>
      <c r="G2" s="1013" t="s">
        <v>6385</v>
      </c>
      <c r="H2" s="1013" t="s">
        <v>6632</v>
      </c>
      <c r="I2" s="1013" t="s">
        <v>6633</v>
      </c>
      <c r="J2" s="1014" t="s">
        <v>6634</v>
      </c>
      <c r="K2" s="1014" t="s">
        <v>6635</v>
      </c>
      <c r="L2" s="1014" t="s">
        <v>6636</v>
      </c>
      <c r="M2" s="1015" t="s">
        <v>6637</v>
      </c>
      <c r="N2" s="1015" t="s">
        <v>6638</v>
      </c>
      <c r="O2" s="1015" t="s">
        <v>6639</v>
      </c>
      <c r="P2" s="89" t="s">
        <v>6640</v>
      </c>
      <c r="Q2" s="1014" t="s">
        <v>6641</v>
      </c>
      <c r="R2" s="1014" t="s">
        <v>6642</v>
      </c>
      <c r="S2" s="1015" t="s">
        <v>6643</v>
      </c>
      <c r="T2" s="1015" t="s">
        <v>6644</v>
      </c>
      <c r="U2" s="1015" t="s">
        <v>6645</v>
      </c>
      <c r="V2" s="1014" t="s">
        <v>6634</v>
      </c>
      <c r="W2" s="1014" t="s">
        <v>6635</v>
      </c>
      <c r="X2" s="1014" t="s">
        <v>6636</v>
      </c>
      <c r="Y2" s="1015" t="s">
        <v>6637</v>
      </c>
      <c r="Z2" s="1015" t="s">
        <v>6638</v>
      </c>
      <c r="AA2" s="1015" t="s">
        <v>6639</v>
      </c>
      <c r="AB2" s="89" t="s">
        <v>6391</v>
      </c>
      <c r="AC2" s="1014" t="s">
        <v>6641</v>
      </c>
      <c r="AD2" s="1014" t="s">
        <v>6642</v>
      </c>
      <c r="AE2" s="1015" t="s">
        <v>6643</v>
      </c>
      <c r="AF2" s="1015" t="s">
        <v>6644</v>
      </c>
      <c r="AG2" s="1015" t="s">
        <v>6645</v>
      </c>
      <c r="AH2" s="1014" t="s">
        <v>6634</v>
      </c>
      <c r="AI2" s="1014" t="s">
        <v>6635</v>
      </c>
      <c r="AJ2" s="1014" t="s">
        <v>6636</v>
      </c>
      <c r="AK2" s="1015" t="s">
        <v>6637</v>
      </c>
      <c r="AL2" s="1015" t="s">
        <v>6638</v>
      </c>
      <c r="AM2" s="1015" t="s">
        <v>6639</v>
      </c>
      <c r="AN2" s="89" t="s">
        <v>76</v>
      </c>
      <c r="AO2" s="1014" t="s">
        <v>6641</v>
      </c>
      <c r="AP2" s="1014" t="s">
        <v>6642</v>
      </c>
      <c r="AQ2" s="1015" t="s">
        <v>6643</v>
      </c>
      <c r="AR2" s="1015" t="s">
        <v>6644</v>
      </c>
      <c r="AS2" s="1015" t="s">
        <v>6645</v>
      </c>
      <c r="AT2" s="1014" t="s">
        <v>6634</v>
      </c>
      <c r="AU2" s="1014" t="s">
        <v>6635</v>
      </c>
      <c r="AV2" s="1014" t="s">
        <v>6636</v>
      </c>
      <c r="AW2" s="1015" t="s">
        <v>6637</v>
      </c>
      <c r="AX2" s="1015" t="s">
        <v>6638</v>
      </c>
      <c r="AY2" s="1015" t="s">
        <v>6639</v>
      </c>
      <c r="AZ2" s="89" t="s">
        <v>4405</v>
      </c>
      <c r="BA2" s="1016" t="s">
        <v>6641</v>
      </c>
      <c r="BB2" s="1016" t="s">
        <v>6642</v>
      </c>
      <c r="BC2" s="1017" t="s">
        <v>6643</v>
      </c>
      <c r="BD2" s="1017" t="s">
        <v>6644</v>
      </c>
      <c r="BE2" s="1016" t="s">
        <v>6634</v>
      </c>
      <c r="BF2" s="1016" t="s">
        <v>6635</v>
      </c>
      <c r="BG2" s="1017" t="s">
        <v>6637</v>
      </c>
      <c r="BH2" s="1017" t="s">
        <v>6638</v>
      </c>
      <c r="BI2" s="89" t="s">
        <v>77</v>
      </c>
      <c r="BJ2" s="1014" t="s">
        <v>6641</v>
      </c>
      <c r="BK2" s="1014" t="s">
        <v>6642</v>
      </c>
      <c r="BL2" s="1015" t="s">
        <v>6643</v>
      </c>
      <c r="BM2" s="1015" t="s">
        <v>6644</v>
      </c>
      <c r="BN2" s="1015" t="s">
        <v>6645</v>
      </c>
      <c r="BO2" s="1014" t="s">
        <v>6634</v>
      </c>
      <c r="BP2" s="1014" t="s">
        <v>6635</v>
      </c>
      <c r="BQ2" s="1014" t="s">
        <v>6636</v>
      </c>
      <c r="BR2" s="1015" t="s">
        <v>6637</v>
      </c>
      <c r="BS2" s="1015" t="s">
        <v>6638</v>
      </c>
      <c r="BT2" s="1015" t="s">
        <v>6639</v>
      </c>
      <c r="BU2" s="89" t="s">
        <v>78</v>
      </c>
      <c r="BV2" s="1014" t="s">
        <v>6641</v>
      </c>
      <c r="BW2" s="1014" t="s">
        <v>6642</v>
      </c>
      <c r="BX2" s="1015" t="s">
        <v>6643</v>
      </c>
      <c r="BY2" s="1015" t="s">
        <v>6644</v>
      </c>
      <c r="BZ2" s="1015" t="s">
        <v>6645</v>
      </c>
      <c r="CA2" s="1014" t="s">
        <v>6634</v>
      </c>
      <c r="CB2" s="1014" t="s">
        <v>6635</v>
      </c>
      <c r="CC2" s="1014" t="s">
        <v>6636</v>
      </c>
      <c r="CD2" s="1015" t="s">
        <v>6637</v>
      </c>
      <c r="CE2" s="1015" t="s">
        <v>6638</v>
      </c>
      <c r="CF2" s="1015" t="s">
        <v>6639</v>
      </c>
      <c r="CG2" s="89" t="s">
        <v>79</v>
      </c>
      <c r="CH2" s="1016" t="s">
        <v>6641</v>
      </c>
      <c r="CI2" s="1016" t="s">
        <v>6642</v>
      </c>
      <c r="CJ2" s="1017" t="s">
        <v>6643</v>
      </c>
      <c r="CK2" s="1017" t="s">
        <v>6644</v>
      </c>
      <c r="CL2" s="1017" t="s">
        <v>6645</v>
      </c>
      <c r="CM2" s="1016" t="s">
        <v>6634</v>
      </c>
      <c r="CN2" s="1016" t="s">
        <v>6635</v>
      </c>
      <c r="CO2" s="1016" t="s">
        <v>6636</v>
      </c>
      <c r="CP2" s="1017" t="s">
        <v>6637</v>
      </c>
      <c r="CQ2" s="1017" t="s">
        <v>6638</v>
      </c>
      <c r="CR2" s="1017" t="s">
        <v>6639</v>
      </c>
      <c r="CS2" s="89" t="s">
        <v>80</v>
      </c>
      <c r="CT2" s="1014" t="s">
        <v>6641</v>
      </c>
      <c r="CU2" s="1014" t="s">
        <v>6642</v>
      </c>
      <c r="CV2" s="1015" t="s">
        <v>6643</v>
      </c>
      <c r="CW2" s="1015" t="s">
        <v>6644</v>
      </c>
      <c r="CX2" s="1015" t="s">
        <v>6645</v>
      </c>
      <c r="CY2" s="1014" t="s">
        <v>6634</v>
      </c>
      <c r="CZ2" s="1014" t="s">
        <v>6635</v>
      </c>
      <c r="DA2" s="1014" t="s">
        <v>6636</v>
      </c>
      <c r="DB2" s="1015" t="s">
        <v>6637</v>
      </c>
      <c r="DC2" s="1015" t="s">
        <v>6638</v>
      </c>
      <c r="DD2" s="1015" t="s">
        <v>6639</v>
      </c>
      <c r="DE2" s="89" t="s">
        <v>81</v>
      </c>
      <c r="DF2" s="1014" t="s">
        <v>6641</v>
      </c>
      <c r="DG2" s="1014" t="s">
        <v>6642</v>
      </c>
      <c r="DH2" s="1015" t="s">
        <v>6643</v>
      </c>
      <c r="DI2" s="1015" t="s">
        <v>6644</v>
      </c>
      <c r="DJ2" s="1015" t="s">
        <v>6645</v>
      </c>
      <c r="DK2" s="1014" t="s">
        <v>6634</v>
      </c>
      <c r="DL2" s="1014" t="s">
        <v>6635</v>
      </c>
      <c r="DM2" s="1014" t="s">
        <v>6636</v>
      </c>
      <c r="DN2" s="1015" t="s">
        <v>6637</v>
      </c>
      <c r="DO2" s="1015" t="s">
        <v>6638</v>
      </c>
      <c r="DP2" s="1015" t="s">
        <v>6639</v>
      </c>
      <c r="DQ2" s="89" t="s">
        <v>82</v>
      </c>
      <c r="DR2" s="1014" t="s">
        <v>6641</v>
      </c>
      <c r="DS2" s="1014" t="s">
        <v>6642</v>
      </c>
      <c r="DT2" s="1015" t="s">
        <v>6643</v>
      </c>
      <c r="DU2" s="1015" t="s">
        <v>6644</v>
      </c>
      <c r="DV2" s="1015" t="s">
        <v>6645</v>
      </c>
      <c r="DW2" s="1014" t="s">
        <v>6634</v>
      </c>
      <c r="DX2" s="1014" t="s">
        <v>6635</v>
      </c>
      <c r="DY2" s="1014" t="s">
        <v>6636</v>
      </c>
      <c r="DZ2" s="1015" t="s">
        <v>6637</v>
      </c>
      <c r="EA2" s="1015" t="s">
        <v>6638</v>
      </c>
      <c r="EB2" s="1015" t="s">
        <v>6639</v>
      </c>
      <c r="EC2" s="89" t="s">
        <v>6392</v>
      </c>
      <c r="ED2" s="1014" t="s">
        <v>6641</v>
      </c>
      <c r="EE2" s="1014" t="s">
        <v>6642</v>
      </c>
      <c r="EF2" s="1015" t="s">
        <v>6643</v>
      </c>
      <c r="EG2" s="1015" t="s">
        <v>6644</v>
      </c>
      <c r="EH2" s="1015" t="s">
        <v>6645</v>
      </c>
      <c r="EI2" s="1014" t="s">
        <v>6634</v>
      </c>
      <c r="EJ2" s="1014" t="s">
        <v>6635</v>
      </c>
      <c r="EK2" s="1014" t="s">
        <v>6636</v>
      </c>
      <c r="EL2" s="1015" t="s">
        <v>6637</v>
      </c>
      <c r="EM2" s="1015" t="s">
        <v>6638</v>
      </c>
      <c r="EN2" s="1015" t="s">
        <v>6639</v>
      </c>
      <c r="EO2" s="89" t="s">
        <v>6393</v>
      </c>
      <c r="EP2" s="1014" t="s">
        <v>6641</v>
      </c>
      <c r="EQ2" s="1014" t="s">
        <v>6642</v>
      </c>
      <c r="ER2" s="1015" t="s">
        <v>6643</v>
      </c>
      <c r="ES2" s="1015" t="s">
        <v>6644</v>
      </c>
      <c r="ET2" s="1015" t="s">
        <v>6645</v>
      </c>
      <c r="EU2" s="1014" t="s">
        <v>6634</v>
      </c>
      <c r="EV2" s="1014" t="s">
        <v>6635</v>
      </c>
      <c r="EW2" s="1014" t="s">
        <v>6636</v>
      </c>
      <c r="EX2" s="1015" t="s">
        <v>6637</v>
      </c>
      <c r="EY2" s="1015" t="s">
        <v>6638</v>
      </c>
      <c r="EZ2" s="1015" t="s">
        <v>6639</v>
      </c>
      <c r="FA2" s="89" t="s">
        <v>6394</v>
      </c>
      <c r="FB2" s="1014" t="s">
        <v>6641</v>
      </c>
      <c r="FC2" s="1014" t="s">
        <v>6642</v>
      </c>
      <c r="FD2" s="1015" t="s">
        <v>6643</v>
      </c>
      <c r="FE2" s="1015" t="s">
        <v>6644</v>
      </c>
      <c r="FF2" s="1015" t="s">
        <v>6645</v>
      </c>
      <c r="FG2" s="1014" t="s">
        <v>6634</v>
      </c>
      <c r="FH2" s="1014" t="s">
        <v>6635</v>
      </c>
      <c r="FI2" s="1014" t="s">
        <v>6636</v>
      </c>
      <c r="FJ2" s="1015" t="s">
        <v>6637</v>
      </c>
      <c r="FK2" s="1015" t="s">
        <v>6638</v>
      </c>
      <c r="FL2" s="1015" t="s">
        <v>6639</v>
      </c>
      <c r="FM2" s="89" t="s">
        <v>6395</v>
      </c>
      <c r="FN2" s="1014" t="s">
        <v>6641</v>
      </c>
      <c r="FO2" s="1014" t="s">
        <v>6642</v>
      </c>
      <c r="FP2" s="1015" t="s">
        <v>6643</v>
      </c>
      <c r="FQ2" s="1015" t="s">
        <v>6644</v>
      </c>
      <c r="FR2" s="1015" t="s">
        <v>6645</v>
      </c>
      <c r="FS2" s="1014" t="s">
        <v>6634</v>
      </c>
      <c r="FT2" s="1014" t="s">
        <v>6635</v>
      </c>
      <c r="FU2" s="1014" t="s">
        <v>6636</v>
      </c>
      <c r="FV2" s="1015" t="s">
        <v>6637</v>
      </c>
      <c r="FW2" s="1015" t="s">
        <v>6638</v>
      </c>
      <c r="FX2" s="1015" t="s">
        <v>6639</v>
      </c>
      <c r="FY2" s="89" t="s">
        <v>6396</v>
      </c>
      <c r="FZ2" s="1014" t="s">
        <v>6641</v>
      </c>
      <c r="GA2" s="1014" t="s">
        <v>6642</v>
      </c>
      <c r="GB2" s="1015" t="s">
        <v>6643</v>
      </c>
      <c r="GC2" s="1015" t="s">
        <v>6644</v>
      </c>
      <c r="GD2" s="1015" t="s">
        <v>6645</v>
      </c>
      <c r="GE2" s="1014" t="s">
        <v>6634</v>
      </c>
      <c r="GF2" s="1014" t="s">
        <v>6635</v>
      </c>
      <c r="GG2" s="1014" t="s">
        <v>6636</v>
      </c>
      <c r="GH2" s="1015" t="s">
        <v>6637</v>
      </c>
      <c r="GI2" s="1015" t="s">
        <v>6638</v>
      </c>
      <c r="GJ2" s="1015" t="s">
        <v>6639</v>
      </c>
      <c r="GK2" s="89" t="s">
        <v>6397</v>
      </c>
      <c r="GL2" s="1014" t="s">
        <v>6641</v>
      </c>
      <c r="GM2" s="1014" t="s">
        <v>6642</v>
      </c>
      <c r="GN2" s="1015" t="s">
        <v>6643</v>
      </c>
      <c r="GO2" s="1015" t="s">
        <v>6644</v>
      </c>
      <c r="GP2" s="1014" t="s">
        <v>6634</v>
      </c>
      <c r="GQ2" s="1014" t="s">
        <v>6635</v>
      </c>
      <c r="GR2" s="1015" t="s">
        <v>6637</v>
      </c>
      <c r="GS2" s="1015" t="s">
        <v>6638</v>
      </c>
      <c r="GT2" s="89" t="s">
        <v>6398</v>
      </c>
      <c r="GU2" s="1014" t="s">
        <v>6641</v>
      </c>
      <c r="GV2" s="1014" t="s">
        <v>6642</v>
      </c>
      <c r="GW2" s="1015" t="s">
        <v>6643</v>
      </c>
      <c r="GX2" s="1015" t="s">
        <v>6644</v>
      </c>
      <c r="GY2" s="1014" t="s">
        <v>6634</v>
      </c>
      <c r="GZ2" s="1014" t="s">
        <v>6635</v>
      </c>
      <c r="HA2" s="1015" t="s">
        <v>6637</v>
      </c>
      <c r="HB2" s="1015" t="s">
        <v>6638</v>
      </c>
      <c r="HC2" s="89" t="s">
        <v>6399</v>
      </c>
      <c r="HD2" s="1014" t="s">
        <v>6641</v>
      </c>
      <c r="HE2" s="1014" t="s">
        <v>6642</v>
      </c>
      <c r="HF2" s="1015" t="s">
        <v>6643</v>
      </c>
      <c r="HG2" s="1015" t="s">
        <v>6644</v>
      </c>
      <c r="HH2" s="1015" t="s">
        <v>6645</v>
      </c>
      <c r="HI2" s="1014" t="s">
        <v>6634</v>
      </c>
      <c r="HJ2" s="1014" t="s">
        <v>6635</v>
      </c>
      <c r="HK2" s="1014" t="s">
        <v>6636</v>
      </c>
      <c r="HL2" s="1015" t="s">
        <v>6637</v>
      </c>
      <c r="HM2" s="1015" t="s">
        <v>6638</v>
      </c>
      <c r="HN2" s="1015" t="s">
        <v>6639</v>
      </c>
      <c r="HO2" s="89" t="s">
        <v>6400</v>
      </c>
      <c r="HP2" s="1014" t="s">
        <v>6641</v>
      </c>
      <c r="HQ2" s="1014" t="s">
        <v>6642</v>
      </c>
      <c r="HR2" s="1015" t="s">
        <v>6643</v>
      </c>
      <c r="HS2" s="1015" t="s">
        <v>6644</v>
      </c>
      <c r="HT2" s="1014" t="s">
        <v>6634</v>
      </c>
      <c r="HU2" s="1014" t="s">
        <v>6635</v>
      </c>
      <c r="HV2" s="1015" t="s">
        <v>6637</v>
      </c>
      <c r="HW2" s="1015" t="s">
        <v>6638</v>
      </c>
      <c r="HX2" s="89" t="s">
        <v>6401</v>
      </c>
      <c r="HY2" s="1014" t="s">
        <v>6641</v>
      </c>
      <c r="HZ2" s="1014" t="s">
        <v>6642</v>
      </c>
      <c r="IA2" s="1015" t="s">
        <v>6643</v>
      </c>
      <c r="IB2" s="1015" t="s">
        <v>6644</v>
      </c>
      <c r="IC2" s="1015" t="s">
        <v>6645</v>
      </c>
      <c r="ID2" s="1014" t="s">
        <v>6634</v>
      </c>
      <c r="IE2" s="1014" t="s">
        <v>6635</v>
      </c>
      <c r="IF2" s="1014" t="s">
        <v>6636</v>
      </c>
      <c r="IG2" s="1015" t="s">
        <v>6637</v>
      </c>
      <c r="IH2" s="1015" t="s">
        <v>6638</v>
      </c>
      <c r="II2" s="1015" t="s">
        <v>6639</v>
      </c>
      <c r="IJ2" s="89" t="s">
        <v>6402</v>
      </c>
      <c r="IK2" s="1014" t="s">
        <v>6641</v>
      </c>
      <c r="IL2" s="1014" t="s">
        <v>6642</v>
      </c>
      <c r="IM2" s="1015" t="s">
        <v>6643</v>
      </c>
      <c r="IN2" s="1015" t="s">
        <v>6644</v>
      </c>
      <c r="IO2" s="1015" t="s">
        <v>6645</v>
      </c>
      <c r="IP2" s="1014" t="s">
        <v>6634</v>
      </c>
      <c r="IQ2" s="1014" t="s">
        <v>6635</v>
      </c>
      <c r="IR2" s="1014" t="s">
        <v>6636</v>
      </c>
      <c r="IS2" s="1015" t="s">
        <v>6637</v>
      </c>
      <c r="IT2" s="1015" t="s">
        <v>6638</v>
      </c>
      <c r="IU2" s="1015" t="s">
        <v>6639</v>
      </c>
      <c r="IV2" s="89" t="s">
        <v>6403</v>
      </c>
      <c r="IW2" s="1014" t="s">
        <v>6641</v>
      </c>
      <c r="IX2" s="1014" t="s">
        <v>6642</v>
      </c>
      <c r="IY2" s="1015" t="s">
        <v>6643</v>
      </c>
      <c r="IZ2" s="1015" t="s">
        <v>6644</v>
      </c>
      <c r="JA2" s="1015" t="s">
        <v>6645</v>
      </c>
      <c r="JB2" s="1014" t="s">
        <v>6634</v>
      </c>
      <c r="JC2" s="1014" t="s">
        <v>6635</v>
      </c>
      <c r="JD2" s="1014" t="s">
        <v>6636</v>
      </c>
      <c r="JE2" s="1015" t="s">
        <v>6637</v>
      </c>
      <c r="JF2" s="1015" t="s">
        <v>6638</v>
      </c>
      <c r="JG2" s="1015" t="s">
        <v>6639</v>
      </c>
      <c r="JH2" s="89" t="s">
        <v>4466</v>
      </c>
      <c r="JI2" s="1014" t="s">
        <v>6641</v>
      </c>
      <c r="JJ2" s="1014" t="s">
        <v>6642</v>
      </c>
      <c r="JK2" s="1015" t="s">
        <v>6643</v>
      </c>
      <c r="JL2" s="1015" t="s">
        <v>6644</v>
      </c>
      <c r="JM2" s="1015" t="s">
        <v>6645</v>
      </c>
      <c r="JN2" s="1014" t="s">
        <v>6634</v>
      </c>
      <c r="JO2" s="1014" t="s">
        <v>6635</v>
      </c>
      <c r="JP2" s="1014" t="s">
        <v>6636</v>
      </c>
      <c r="JQ2" s="1015" t="s">
        <v>6637</v>
      </c>
      <c r="JR2" s="1015" t="s">
        <v>6638</v>
      </c>
      <c r="JS2" s="1015" t="s">
        <v>6639</v>
      </c>
      <c r="JT2" s="89" t="s">
        <v>4467</v>
      </c>
      <c r="JU2" s="1014" t="s">
        <v>6641</v>
      </c>
      <c r="JV2" s="1014" t="s">
        <v>6642</v>
      </c>
      <c r="JW2" s="1015" t="s">
        <v>6643</v>
      </c>
      <c r="JX2" s="1015" t="s">
        <v>6644</v>
      </c>
      <c r="JY2" s="1015" t="s">
        <v>6645</v>
      </c>
      <c r="JZ2" s="1014" t="s">
        <v>6634</v>
      </c>
      <c r="KA2" s="1014" t="s">
        <v>6635</v>
      </c>
      <c r="KB2" s="1014" t="s">
        <v>6636</v>
      </c>
      <c r="KC2" s="1015" t="s">
        <v>6637</v>
      </c>
      <c r="KD2" s="1015" t="s">
        <v>6638</v>
      </c>
      <c r="KE2" s="1015" t="s">
        <v>6639</v>
      </c>
      <c r="KF2" s="89" t="s">
        <v>4416</v>
      </c>
      <c r="KG2" s="1014" t="s">
        <v>6641</v>
      </c>
      <c r="KH2" s="1014" t="s">
        <v>6642</v>
      </c>
      <c r="KI2" s="1015" t="s">
        <v>6643</v>
      </c>
      <c r="KJ2" s="1015" t="s">
        <v>6644</v>
      </c>
      <c r="KK2" s="1014" t="s">
        <v>6634</v>
      </c>
      <c r="KL2" s="1014" t="s">
        <v>6635</v>
      </c>
      <c r="KM2" s="1015" t="s">
        <v>6637</v>
      </c>
      <c r="KN2" s="1015" t="s">
        <v>6638</v>
      </c>
      <c r="KO2" s="89" t="s">
        <v>89</v>
      </c>
      <c r="KP2" s="1014" t="s">
        <v>6641</v>
      </c>
      <c r="KQ2" s="1014" t="s">
        <v>6642</v>
      </c>
      <c r="KR2" s="1015" t="s">
        <v>6643</v>
      </c>
      <c r="KS2" s="1015" t="s">
        <v>6644</v>
      </c>
      <c r="KT2" s="1015" t="s">
        <v>6645</v>
      </c>
      <c r="KU2" s="1014" t="s">
        <v>6634</v>
      </c>
      <c r="KV2" s="1014" t="s">
        <v>6635</v>
      </c>
      <c r="KW2" s="1014" t="s">
        <v>6636</v>
      </c>
      <c r="KX2" s="1015" t="s">
        <v>6637</v>
      </c>
      <c r="KY2" s="1015" t="s">
        <v>6638</v>
      </c>
      <c r="KZ2" s="1015" t="s">
        <v>6646</v>
      </c>
      <c r="LA2" s="89" t="s">
        <v>212</v>
      </c>
      <c r="LB2" s="1014" t="s">
        <v>6641</v>
      </c>
      <c r="LC2" s="1014" t="s">
        <v>6642</v>
      </c>
      <c r="LD2" s="1015" t="s">
        <v>6643</v>
      </c>
      <c r="LE2" s="1015" t="s">
        <v>6644</v>
      </c>
      <c r="LF2" s="1015" t="s">
        <v>6645</v>
      </c>
      <c r="LG2" s="1014" t="s">
        <v>6634</v>
      </c>
      <c r="LH2" s="1014" t="s">
        <v>6635</v>
      </c>
      <c r="LI2" s="1014" t="s">
        <v>6636</v>
      </c>
      <c r="LJ2" s="1015" t="s">
        <v>6637</v>
      </c>
      <c r="LK2" s="1015" t="s">
        <v>6638</v>
      </c>
      <c r="LL2" s="1015" t="s">
        <v>6639</v>
      </c>
      <c r="LM2" s="89" t="s">
        <v>6647</v>
      </c>
      <c r="LN2" s="1014" t="s">
        <v>6648</v>
      </c>
      <c r="LO2" s="1014" t="s">
        <v>6641</v>
      </c>
      <c r="LP2" s="1014" t="s">
        <v>6642</v>
      </c>
      <c r="LQ2" s="1015" t="s">
        <v>6644</v>
      </c>
      <c r="LR2" s="1015" t="s">
        <v>6645</v>
      </c>
      <c r="LS2" s="1014" t="s">
        <v>6635</v>
      </c>
      <c r="LT2" s="1014" t="s">
        <v>6636</v>
      </c>
      <c r="LU2" s="1015" t="s">
        <v>6638</v>
      </c>
      <c r="LV2" s="1015" t="s">
        <v>6639</v>
      </c>
      <c r="LW2" s="89" t="s">
        <v>6404</v>
      </c>
      <c r="LX2" s="89" t="s">
        <v>6191</v>
      </c>
      <c r="LY2" s="1014" t="s">
        <v>6641</v>
      </c>
      <c r="LZ2" s="1014" t="s">
        <v>6642</v>
      </c>
      <c r="MA2" s="1015" t="s">
        <v>6643</v>
      </c>
      <c r="MB2" s="1015" t="s">
        <v>6644</v>
      </c>
      <c r="MC2" s="1014" t="s">
        <v>6634</v>
      </c>
      <c r="MD2" s="1014" t="s">
        <v>6635</v>
      </c>
      <c r="ME2" s="1015" t="s">
        <v>6637</v>
      </c>
      <c r="MF2" s="1015" t="s">
        <v>6638</v>
      </c>
      <c r="MG2" s="89" t="s">
        <v>6192</v>
      </c>
      <c r="MH2" s="1014" t="s">
        <v>6641</v>
      </c>
      <c r="MI2" s="1014" t="s">
        <v>6642</v>
      </c>
      <c r="MJ2" s="1015" t="s">
        <v>6643</v>
      </c>
      <c r="MK2" s="1015" t="s">
        <v>6644</v>
      </c>
      <c r="ML2" s="1014" t="s">
        <v>6634</v>
      </c>
      <c r="MM2" s="1014" t="s">
        <v>6635</v>
      </c>
      <c r="MN2" s="1015" t="s">
        <v>6637</v>
      </c>
      <c r="MO2" s="1015" t="s">
        <v>6638</v>
      </c>
      <c r="MP2" s="89" t="s">
        <v>6193</v>
      </c>
      <c r="MQ2" s="1014" t="s">
        <v>6641</v>
      </c>
      <c r="MR2" s="1014" t="s">
        <v>6642</v>
      </c>
      <c r="MS2" s="1015" t="s">
        <v>6643</v>
      </c>
      <c r="MT2" s="1015" t="s">
        <v>6644</v>
      </c>
      <c r="MU2" s="1014" t="s">
        <v>6634</v>
      </c>
      <c r="MV2" s="1014" t="s">
        <v>6635</v>
      </c>
      <c r="MW2" s="1015" t="s">
        <v>6637</v>
      </c>
      <c r="MX2" s="1015" t="s">
        <v>6638</v>
      </c>
      <c r="MY2" s="89" t="s">
        <v>4422</v>
      </c>
      <c r="MZ2" s="1014" t="s">
        <v>6641</v>
      </c>
      <c r="NA2" s="1014" t="s">
        <v>6642</v>
      </c>
      <c r="NB2" s="1015" t="s">
        <v>6643</v>
      </c>
      <c r="NC2" s="1015" t="s">
        <v>6644</v>
      </c>
      <c r="ND2" s="1014" t="s">
        <v>6634</v>
      </c>
      <c r="NE2" s="1014" t="s">
        <v>6635</v>
      </c>
      <c r="NF2" s="1015" t="s">
        <v>6637</v>
      </c>
      <c r="NG2" s="1015" t="s">
        <v>6638</v>
      </c>
      <c r="NH2" s="89" t="s">
        <v>4423</v>
      </c>
      <c r="NI2" s="1014" t="s">
        <v>6641</v>
      </c>
      <c r="NJ2" s="1014" t="s">
        <v>6642</v>
      </c>
      <c r="NK2" s="1015" t="s">
        <v>6643</v>
      </c>
      <c r="NL2" s="1015" t="s">
        <v>6644</v>
      </c>
      <c r="NM2" s="1014" t="s">
        <v>6634</v>
      </c>
      <c r="NN2" s="1014" t="s">
        <v>6635</v>
      </c>
      <c r="NO2" s="1015" t="s">
        <v>6637</v>
      </c>
      <c r="NP2" s="1015" t="s">
        <v>6638</v>
      </c>
      <c r="NQ2" s="89" t="s">
        <v>4424</v>
      </c>
      <c r="NR2" s="1014" t="s">
        <v>6641</v>
      </c>
      <c r="NS2" s="1014" t="s">
        <v>6642</v>
      </c>
      <c r="NT2" s="1015" t="s">
        <v>6643</v>
      </c>
      <c r="NU2" s="1015" t="s">
        <v>6644</v>
      </c>
      <c r="NV2" s="1014" t="s">
        <v>6634</v>
      </c>
      <c r="NW2" s="1014" t="s">
        <v>6635</v>
      </c>
      <c r="NX2" s="1015" t="s">
        <v>6637</v>
      </c>
      <c r="NY2" s="1015" t="s">
        <v>6638</v>
      </c>
      <c r="NZ2" s="89" t="s">
        <v>6405</v>
      </c>
      <c r="OA2" s="1014" t="s">
        <v>6641</v>
      </c>
      <c r="OB2" s="1014" t="s">
        <v>6642</v>
      </c>
      <c r="OC2" s="1015" t="s">
        <v>6643</v>
      </c>
      <c r="OD2" s="1015" t="s">
        <v>6644</v>
      </c>
      <c r="OE2" s="1014" t="s">
        <v>6634</v>
      </c>
      <c r="OF2" s="1014" t="s">
        <v>6635</v>
      </c>
      <c r="OG2" s="1015" t="s">
        <v>6637</v>
      </c>
      <c r="OH2" s="1015" t="s">
        <v>6638</v>
      </c>
      <c r="OI2" s="89" t="s">
        <v>4426</v>
      </c>
      <c r="OJ2" s="1014" t="s">
        <v>6641</v>
      </c>
      <c r="OK2" s="1014" t="s">
        <v>6642</v>
      </c>
      <c r="OL2" s="1015" t="s">
        <v>6643</v>
      </c>
      <c r="OM2" s="1015" t="s">
        <v>6644</v>
      </c>
      <c r="ON2" s="1014" t="s">
        <v>6634</v>
      </c>
      <c r="OO2" s="1014" t="s">
        <v>6635</v>
      </c>
      <c r="OP2" s="1015" t="s">
        <v>6637</v>
      </c>
      <c r="OQ2" s="1015" t="s">
        <v>6638</v>
      </c>
      <c r="OR2" s="89" t="s">
        <v>4427</v>
      </c>
      <c r="OS2" s="1014" t="s">
        <v>6641</v>
      </c>
      <c r="OT2" s="1014" t="s">
        <v>6642</v>
      </c>
      <c r="OU2" s="1015" t="s">
        <v>6643</v>
      </c>
      <c r="OV2" s="1015" t="s">
        <v>6644</v>
      </c>
      <c r="OW2" s="1014" t="s">
        <v>6634</v>
      </c>
      <c r="OX2" s="1014" t="s">
        <v>6635</v>
      </c>
      <c r="OY2" s="1015" t="s">
        <v>6637</v>
      </c>
      <c r="OZ2" s="1015" t="s">
        <v>6638</v>
      </c>
      <c r="PA2" s="89" t="s">
        <v>4428</v>
      </c>
      <c r="PB2" s="1014" t="s">
        <v>6641</v>
      </c>
      <c r="PC2" s="1014" t="s">
        <v>6642</v>
      </c>
      <c r="PD2" s="1015" t="s">
        <v>6643</v>
      </c>
      <c r="PE2" s="1015" t="s">
        <v>6644</v>
      </c>
      <c r="PF2" s="1014" t="s">
        <v>6634</v>
      </c>
      <c r="PG2" s="1014" t="s">
        <v>6635</v>
      </c>
      <c r="PH2" s="1015" t="s">
        <v>6637</v>
      </c>
      <c r="PI2" s="1015" t="s">
        <v>6638</v>
      </c>
      <c r="PJ2" s="89" t="s">
        <v>4429</v>
      </c>
      <c r="PK2" s="1014" t="s">
        <v>6641</v>
      </c>
      <c r="PL2" s="1014" t="s">
        <v>6642</v>
      </c>
      <c r="PM2" s="1015" t="s">
        <v>6643</v>
      </c>
      <c r="PN2" s="1015" t="s">
        <v>6644</v>
      </c>
      <c r="PO2" s="1014" t="s">
        <v>6634</v>
      </c>
      <c r="PP2" s="1014" t="s">
        <v>6635</v>
      </c>
      <c r="PQ2" s="1015" t="s">
        <v>6637</v>
      </c>
      <c r="PR2" s="1015" t="s">
        <v>6638</v>
      </c>
      <c r="PS2" s="89" t="s">
        <v>4430</v>
      </c>
      <c r="PT2" s="1014" t="s">
        <v>6641</v>
      </c>
      <c r="PU2" s="1014" t="s">
        <v>6642</v>
      </c>
      <c r="PV2" s="1015" t="s">
        <v>6643</v>
      </c>
      <c r="PW2" s="1015" t="s">
        <v>6644</v>
      </c>
      <c r="PX2" s="1014" t="s">
        <v>6634</v>
      </c>
      <c r="PY2" s="1014" t="s">
        <v>6635</v>
      </c>
      <c r="PZ2" s="1015" t="s">
        <v>6637</v>
      </c>
      <c r="QA2" s="1015" t="s">
        <v>6638</v>
      </c>
      <c r="QB2" s="89" t="s">
        <v>4431</v>
      </c>
      <c r="QC2" s="1014" t="s">
        <v>6641</v>
      </c>
      <c r="QD2" s="1014" t="s">
        <v>6642</v>
      </c>
      <c r="QE2" s="1015" t="s">
        <v>6643</v>
      </c>
      <c r="QF2" s="1015" t="s">
        <v>6644</v>
      </c>
      <c r="QG2" s="1014" t="s">
        <v>6634</v>
      </c>
      <c r="QH2" s="1014" t="s">
        <v>6635</v>
      </c>
      <c r="QI2" s="1015" t="s">
        <v>6637</v>
      </c>
      <c r="QJ2" s="1015" t="s">
        <v>6638</v>
      </c>
      <c r="QK2" s="89" t="s">
        <v>4432</v>
      </c>
      <c r="QL2" s="1014" t="s">
        <v>6641</v>
      </c>
      <c r="QM2" s="1014" t="s">
        <v>6642</v>
      </c>
      <c r="QN2" s="1015" t="s">
        <v>6643</v>
      </c>
      <c r="QO2" s="1015" t="s">
        <v>6644</v>
      </c>
      <c r="QP2" s="1014" t="s">
        <v>6634</v>
      </c>
      <c r="QQ2" s="1014" t="s">
        <v>6635</v>
      </c>
      <c r="QR2" s="1015" t="s">
        <v>6637</v>
      </c>
      <c r="QS2" s="1015" t="s">
        <v>6638</v>
      </c>
      <c r="QT2" s="89" t="s">
        <v>4433</v>
      </c>
      <c r="QU2" s="89" t="s">
        <v>6383</v>
      </c>
      <c r="QV2" s="89" t="s">
        <v>6384</v>
      </c>
      <c r="QW2" s="1013" t="s">
        <v>6385</v>
      </c>
      <c r="QX2" s="1013" t="s">
        <v>6390</v>
      </c>
      <c r="QY2" s="89" t="s">
        <v>6386</v>
      </c>
      <c r="QZ2" s="89" t="s">
        <v>6387</v>
      </c>
      <c r="RA2" s="1013" t="s">
        <v>6388</v>
      </c>
      <c r="RB2" s="1013" t="s">
        <v>6389</v>
      </c>
      <c r="RC2" s="89" t="s">
        <v>4434</v>
      </c>
      <c r="RD2" s="89" t="s">
        <v>6383</v>
      </c>
      <c r="RE2" s="89" t="s">
        <v>6384</v>
      </c>
      <c r="RF2" s="1013" t="s">
        <v>6385</v>
      </c>
      <c r="RG2" s="1013" t="s">
        <v>6390</v>
      </c>
      <c r="RH2" s="89" t="s">
        <v>6386</v>
      </c>
      <c r="RI2" s="89" t="s">
        <v>6387</v>
      </c>
      <c r="RJ2" s="1013" t="s">
        <v>6388</v>
      </c>
      <c r="RK2" s="1013" t="s">
        <v>6389</v>
      </c>
      <c r="RL2" s="89" t="s">
        <v>6647</v>
      </c>
      <c r="RM2" s="89" t="s">
        <v>6649</v>
      </c>
      <c r="RN2" s="1014" t="s">
        <v>6641</v>
      </c>
      <c r="RO2" s="1014" t="s">
        <v>6642</v>
      </c>
      <c r="RP2" s="1015" t="s">
        <v>6644</v>
      </c>
      <c r="RQ2" s="1014" t="s">
        <v>6635</v>
      </c>
      <c r="RR2" s="1015" t="s">
        <v>6638</v>
      </c>
      <c r="RS2" s="1018" t="s">
        <v>6406</v>
      </c>
      <c r="RT2" s="89" t="s">
        <v>6650</v>
      </c>
      <c r="RU2" s="89" t="s">
        <v>6651</v>
      </c>
      <c r="RV2" s="1014" t="s">
        <v>6652</v>
      </c>
      <c r="RW2" s="1014" t="s">
        <v>218</v>
      </c>
      <c r="RX2" s="1015" t="s">
        <v>6643</v>
      </c>
      <c r="RY2" s="1015" t="s">
        <v>6644</v>
      </c>
      <c r="RZ2" s="1015" t="s">
        <v>6645</v>
      </c>
      <c r="SA2" s="1015" t="s">
        <v>6637</v>
      </c>
      <c r="SB2" s="1015" t="s">
        <v>6638</v>
      </c>
      <c r="SC2" s="1015" t="s">
        <v>6639</v>
      </c>
      <c r="SD2" s="1014" t="s">
        <v>6653</v>
      </c>
      <c r="SE2" s="1014" t="s">
        <v>6654</v>
      </c>
      <c r="SF2" s="1014" t="s">
        <v>6655</v>
      </c>
      <c r="SG2" s="89" t="s">
        <v>4438</v>
      </c>
      <c r="SH2" s="1014" t="s">
        <v>6656</v>
      </c>
      <c r="SI2" s="1014" t="s">
        <v>4184</v>
      </c>
      <c r="SJ2" s="1014" t="s">
        <v>6657</v>
      </c>
      <c r="SK2" s="1014" t="s">
        <v>6658</v>
      </c>
      <c r="SL2" s="1014" t="s">
        <v>6659</v>
      </c>
      <c r="SM2" s="1014" t="s">
        <v>6660</v>
      </c>
      <c r="SN2" s="1014" t="s">
        <v>6653</v>
      </c>
      <c r="SO2" s="1014" t="s">
        <v>6654</v>
      </c>
      <c r="SP2" s="89" t="s">
        <v>6661</v>
      </c>
      <c r="SQ2" s="1016" t="s">
        <v>6652</v>
      </c>
      <c r="SR2" s="1016" t="s">
        <v>218</v>
      </c>
      <c r="SS2" s="1017" t="s">
        <v>6643</v>
      </c>
      <c r="ST2" s="1017" t="s">
        <v>6644</v>
      </c>
      <c r="SU2" s="1017" t="s">
        <v>6645</v>
      </c>
      <c r="SV2" s="1017" t="s">
        <v>6637</v>
      </c>
      <c r="SW2" s="1017" t="s">
        <v>6638</v>
      </c>
      <c r="SX2" s="1017" t="s">
        <v>6639</v>
      </c>
      <c r="SY2" s="1016" t="s">
        <v>6653</v>
      </c>
      <c r="SZ2" s="1016" t="s">
        <v>6654</v>
      </c>
      <c r="TA2" s="1016" t="s">
        <v>6655</v>
      </c>
      <c r="TB2" s="89" t="s">
        <v>4511</v>
      </c>
      <c r="TC2" s="1014" t="s">
        <v>6656</v>
      </c>
      <c r="TD2" s="1014" t="s">
        <v>4184</v>
      </c>
      <c r="TE2" s="1014" t="s">
        <v>6657</v>
      </c>
      <c r="TF2" s="1014" t="s">
        <v>6658</v>
      </c>
      <c r="TG2" s="1014" t="s">
        <v>6659</v>
      </c>
      <c r="TH2" s="1014" t="s">
        <v>6660</v>
      </c>
      <c r="TI2" s="1014" t="s">
        <v>6653</v>
      </c>
      <c r="TJ2" s="1014" t="s">
        <v>6654</v>
      </c>
      <c r="TK2" s="89" t="s">
        <v>6662</v>
      </c>
      <c r="TL2" s="1016" t="s">
        <v>6652</v>
      </c>
      <c r="TM2" s="1016" t="s">
        <v>218</v>
      </c>
      <c r="TN2" s="1017" t="s">
        <v>6643</v>
      </c>
      <c r="TO2" s="1017" t="s">
        <v>6644</v>
      </c>
      <c r="TP2" s="1017" t="s">
        <v>6645</v>
      </c>
      <c r="TQ2" s="1017" t="s">
        <v>6637</v>
      </c>
      <c r="TR2" s="1017" t="s">
        <v>6638</v>
      </c>
      <c r="TS2" s="1017" t="s">
        <v>6639</v>
      </c>
      <c r="TT2" s="1016" t="s">
        <v>6653</v>
      </c>
      <c r="TU2" s="1016" t="s">
        <v>6654</v>
      </c>
      <c r="TV2" s="1016" t="s">
        <v>6655</v>
      </c>
      <c r="TW2" s="89" t="s">
        <v>4511</v>
      </c>
      <c r="TX2" s="1014" t="s">
        <v>6656</v>
      </c>
      <c r="TY2" s="1014" t="s">
        <v>4184</v>
      </c>
      <c r="TZ2" s="1014" t="s">
        <v>6657</v>
      </c>
      <c r="UA2" s="1014" t="s">
        <v>6658</v>
      </c>
      <c r="UB2" s="1014" t="s">
        <v>6659</v>
      </c>
      <c r="UC2" s="1014" t="s">
        <v>6660</v>
      </c>
      <c r="UD2" s="1014" t="s">
        <v>6653</v>
      </c>
      <c r="UE2" s="1014" t="s">
        <v>6654</v>
      </c>
      <c r="UF2" s="89" t="s">
        <v>6663</v>
      </c>
      <c r="UG2" s="1014" t="s">
        <v>6652</v>
      </c>
      <c r="UH2" s="1014" t="s">
        <v>218</v>
      </c>
      <c r="UI2" s="1015" t="s">
        <v>6643</v>
      </c>
      <c r="UJ2" s="1015" t="s">
        <v>6644</v>
      </c>
      <c r="UK2" s="1015" t="s">
        <v>6645</v>
      </c>
      <c r="UL2" s="1015" t="s">
        <v>6637</v>
      </c>
      <c r="UM2" s="1015" t="s">
        <v>6638</v>
      </c>
      <c r="UN2" s="1015" t="s">
        <v>6639</v>
      </c>
      <c r="UO2" s="1014" t="s">
        <v>6653</v>
      </c>
      <c r="UP2" s="1014" t="s">
        <v>6654</v>
      </c>
      <c r="UQ2" s="1014" t="s">
        <v>6655</v>
      </c>
      <c r="UR2" s="89" t="s">
        <v>4511</v>
      </c>
      <c r="US2" s="1014" t="s">
        <v>6656</v>
      </c>
      <c r="UT2" s="1014" t="s">
        <v>4184</v>
      </c>
      <c r="UU2" s="1014" t="s">
        <v>6657</v>
      </c>
      <c r="UV2" s="1014" t="s">
        <v>6658</v>
      </c>
      <c r="UW2" s="1014" t="s">
        <v>6659</v>
      </c>
      <c r="UX2" s="1014" t="s">
        <v>6660</v>
      </c>
      <c r="UY2" s="1014" t="s">
        <v>6653</v>
      </c>
      <c r="UZ2" s="1014" t="s">
        <v>6654</v>
      </c>
      <c r="VA2" s="89" t="s">
        <v>6664</v>
      </c>
      <c r="VB2" s="89" t="s">
        <v>6665</v>
      </c>
      <c r="VC2" s="89" t="s">
        <v>6666</v>
      </c>
      <c r="VD2" s="1014" t="s">
        <v>6656</v>
      </c>
      <c r="VE2" s="1014" t="s">
        <v>4184</v>
      </c>
      <c r="VF2" s="1014" t="s">
        <v>6657</v>
      </c>
      <c r="VG2" s="1014" t="s">
        <v>6658</v>
      </c>
      <c r="VH2" s="1014" t="s">
        <v>6659</v>
      </c>
      <c r="VI2" s="1014" t="s">
        <v>6660</v>
      </c>
      <c r="VJ2" s="1014" t="s">
        <v>6653</v>
      </c>
      <c r="VK2" s="1014" t="s">
        <v>6654</v>
      </c>
      <c r="VL2" s="89" t="s">
        <v>6667</v>
      </c>
      <c r="VM2" s="1014" t="s">
        <v>6656</v>
      </c>
      <c r="VN2" s="1014" t="s">
        <v>4184</v>
      </c>
      <c r="VO2" s="1014" t="s">
        <v>6657</v>
      </c>
      <c r="VP2" s="1014" t="s">
        <v>6658</v>
      </c>
      <c r="VQ2" s="1014" t="s">
        <v>6659</v>
      </c>
      <c r="VR2" s="1014" t="s">
        <v>6660</v>
      </c>
      <c r="VS2" s="1014" t="s">
        <v>6653</v>
      </c>
      <c r="VT2" s="1014" t="s">
        <v>6654</v>
      </c>
      <c r="VU2" s="89" t="s">
        <v>6668</v>
      </c>
      <c r="VV2" s="1014" t="s">
        <v>6656</v>
      </c>
      <c r="VW2" s="1014" t="s">
        <v>4184</v>
      </c>
      <c r="VX2" s="1014" t="s">
        <v>6657</v>
      </c>
      <c r="VY2" s="1014" t="s">
        <v>6658</v>
      </c>
      <c r="VZ2" s="1014" t="s">
        <v>6659</v>
      </c>
      <c r="WA2" s="1014" t="s">
        <v>6660</v>
      </c>
      <c r="WB2" s="1014" t="s">
        <v>6653</v>
      </c>
      <c r="WC2" s="1014" t="s">
        <v>6654</v>
      </c>
      <c r="WD2" s="89" t="s">
        <v>6669</v>
      </c>
      <c r="WE2" s="1014" t="s">
        <v>6656</v>
      </c>
      <c r="WF2" s="1014" t="s">
        <v>4184</v>
      </c>
      <c r="WG2" s="1014" t="s">
        <v>6657</v>
      </c>
      <c r="WH2" s="1014" t="s">
        <v>6658</v>
      </c>
      <c r="WI2" s="1014" t="s">
        <v>6659</v>
      </c>
      <c r="WJ2" s="1014" t="s">
        <v>6660</v>
      </c>
      <c r="WK2" s="1014" t="s">
        <v>6653</v>
      </c>
      <c r="WL2" s="1014" t="s">
        <v>6654</v>
      </c>
      <c r="WM2" s="89" t="s">
        <v>6664</v>
      </c>
      <c r="WN2" s="89" t="s">
        <v>6670</v>
      </c>
      <c r="WO2" s="1014" t="s">
        <v>6641</v>
      </c>
      <c r="WP2" s="1014" t="s">
        <v>6642</v>
      </c>
      <c r="WQ2" s="1015" t="s">
        <v>6644</v>
      </c>
      <c r="WR2" s="1015" t="s">
        <v>6645</v>
      </c>
      <c r="WS2" s="1015" t="s">
        <v>6638</v>
      </c>
      <c r="WT2" s="1015" t="s">
        <v>6639</v>
      </c>
      <c r="WU2" s="1015" t="s">
        <v>6671</v>
      </c>
      <c r="WV2" s="1015" t="s">
        <v>6672</v>
      </c>
      <c r="WW2" s="89" t="s">
        <v>4438</v>
      </c>
      <c r="WX2" s="1014" t="s">
        <v>6656</v>
      </c>
      <c r="WY2" s="1014" t="s">
        <v>4184</v>
      </c>
      <c r="WZ2" s="1015" t="s">
        <v>6658</v>
      </c>
      <c r="XA2" s="1015" t="s">
        <v>6660</v>
      </c>
      <c r="XB2" s="1015" t="s">
        <v>6654</v>
      </c>
      <c r="XC2" s="89" t="s">
        <v>6407</v>
      </c>
      <c r="XD2" s="89" t="s">
        <v>6408</v>
      </c>
      <c r="XE2" s="89" t="s">
        <v>6409</v>
      </c>
      <c r="XF2" s="89" t="s">
        <v>6383</v>
      </c>
      <c r="XG2" s="89" t="s">
        <v>6384</v>
      </c>
      <c r="XH2" s="89" t="s">
        <v>6385</v>
      </c>
      <c r="XI2" s="89" t="s">
        <v>6390</v>
      </c>
      <c r="XJ2" s="89" t="s">
        <v>4438</v>
      </c>
      <c r="XK2" s="89" t="s">
        <v>6383</v>
      </c>
      <c r="XL2" s="89" t="s">
        <v>6384</v>
      </c>
      <c r="XM2" s="89" t="s">
        <v>6385</v>
      </c>
      <c r="XN2" s="89" t="s">
        <v>6390</v>
      </c>
      <c r="XO2" s="1019" t="s">
        <v>6410</v>
      </c>
      <c r="XP2" s="89" t="s">
        <v>6673</v>
      </c>
      <c r="XQ2" s="1014" t="s">
        <v>6641</v>
      </c>
      <c r="XR2" s="1014" t="s">
        <v>6642</v>
      </c>
      <c r="XS2" s="1014" t="s">
        <v>6643</v>
      </c>
      <c r="XT2" s="1015" t="s">
        <v>6644</v>
      </c>
      <c r="XU2" s="89" t="s">
        <v>6411</v>
      </c>
      <c r="XV2" s="1014" t="s">
        <v>6641</v>
      </c>
      <c r="XW2" s="1014" t="s">
        <v>6642</v>
      </c>
      <c r="XX2" s="1014" t="s">
        <v>6643</v>
      </c>
      <c r="XY2" s="1015" t="s">
        <v>6644</v>
      </c>
      <c r="XZ2" s="89" t="s">
        <v>6674</v>
      </c>
      <c r="YA2" s="1014" t="s">
        <v>6641</v>
      </c>
      <c r="YB2" s="1014" t="s">
        <v>6642</v>
      </c>
      <c r="YC2" s="1014" t="s">
        <v>6643</v>
      </c>
      <c r="YD2" s="1015" t="s">
        <v>6644</v>
      </c>
      <c r="YE2" s="89" t="s">
        <v>4452</v>
      </c>
      <c r="YF2" s="1014" t="s">
        <v>6641</v>
      </c>
      <c r="YG2" s="1014" t="s">
        <v>6642</v>
      </c>
      <c r="YH2" s="1014" t="s">
        <v>6643</v>
      </c>
      <c r="YI2" s="1015" t="s">
        <v>6644</v>
      </c>
      <c r="YJ2" s="89" t="s">
        <v>4438</v>
      </c>
      <c r="YK2" s="1014" t="s">
        <v>6656</v>
      </c>
      <c r="YL2" s="1014" t="s">
        <v>4184</v>
      </c>
      <c r="YM2" s="1014" t="s">
        <v>6657</v>
      </c>
      <c r="YN2" s="1014" t="s">
        <v>6658</v>
      </c>
      <c r="YO2" s="89" t="s">
        <v>4451</v>
      </c>
      <c r="YP2" s="1014" t="s">
        <v>6656</v>
      </c>
      <c r="YQ2" s="1014" t="s">
        <v>4184</v>
      </c>
      <c r="YR2" s="1014" t="s">
        <v>6657</v>
      </c>
      <c r="YS2" s="1014" t="s">
        <v>6658</v>
      </c>
      <c r="YT2" s="89" t="s">
        <v>6675</v>
      </c>
      <c r="YU2" s="89" t="s">
        <v>4454</v>
      </c>
      <c r="YV2" s="1014" t="s">
        <v>6641</v>
      </c>
      <c r="YW2" s="1014" t="s">
        <v>6642</v>
      </c>
      <c r="YX2" s="1014" t="s">
        <v>6643</v>
      </c>
      <c r="YY2" s="1015" t="s">
        <v>6644</v>
      </c>
      <c r="YZ2" s="89" t="s">
        <v>4438</v>
      </c>
      <c r="ZA2" s="1014" t="s">
        <v>6641</v>
      </c>
      <c r="ZB2" s="1014" t="s">
        <v>6642</v>
      </c>
      <c r="ZC2" s="1014" t="s">
        <v>6643</v>
      </c>
      <c r="ZD2" s="1014" t="s">
        <v>6644</v>
      </c>
      <c r="ZE2" s="89" t="s">
        <v>4451</v>
      </c>
      <c r="ZF2" s="1014" t="s">
        <v>6641</v>
      </c>
      <c r="ZG2" s="1014" t="s">
        <v>6642</v>
      </c>
      <c r="ZH2" s="1014" t="s">
        <v>6643</v>
      </c>
      <c r="ZI2" s="1014" t="s">
        <v>6644</v>
      </c>
      <c r="ZJ2" s="89" t="s">
        <v>6412</v>
      </c>
      <c r="ZK2" s="1019" t="s">
        <v>6676</v>
      </c>
      <c r="ZL2" s="1014" t="s">
        <v>6641</v>
      </c>
      <c r="ZM2" s="1014" t="s">
        <v>6642</v>
      </c>
      <c r="ZN2" s="1014" t="s">
        <v>6677</v>
      </c>
      <c r="ZO2" s="1014" t="s">
        <v>6678</v>
      </c>
      <c r="ZP2" s="1014" t="s">
        <v>6679</v>
      </c>
      <c r="ZQ2" s="1014" t="s">
        <v>6680</v>
      </c>
      <c r="ZR2" s="89" t="s">
        <v>6681</v>
      </c>
      <c r="ZS2" s="1014" t="s">
        <v>6642</v>
      </c>
      <c r="ZT2" s="1014" t="s">
        <v>6677</v>
      </c>
      <c r="ZU2" s="1019" t="s">
        <v>6682</v>
      </c>
      <c r="ZV2" s="1014" t="s">
        <v>6641</v>
      </c>
      <c r="ZW2" s="1014" t="s">
        <v>6642</v>
      </c>
      <c r="ZX2" s="1014" t="s">
        <v>6677</v>
      </c>
      <c r="ZY2" s="1014" t="s">
        <v>6678</v>
      </c>
      <c r="ZZ2" s="1014" t="s">
        <v>6679</v>
      </c>
      <c r="AAA2" s="1014" t="s">
        <v>6680</v>
      </c>
      <c r="AAB2" s="89" t="s">
        <v>6683</v>
      </c>
      <c r="AAC2" s="1014" t="s">
        <v>6642</v>
      </c>
      <c r="AAD2" s="1014" t="s">
        <v>6677</v>
      </c>
      <c r="AAE2" s="1019" t="s">
        <v>6684</v>
      </c>
      <c r="AAF2" s="1014" t="s">
        <v>6641</v>
      </c>
      <c r="AAG2" s="1014" t="s">
        <v>6642</v>
      </c>
      <c r="AAH2" s="1014" t="s">
        <v>6677</v>
      </c>
      <c r="AAI2" s="1014" t="s">
        <v>6678</v>
      </c>
      <c r="AAJ2" s="1014" t="s">
        <v>6679</v>
      </c>
      <c r="AAK2" s="1014" t="s">
        <v>6680</v>
      </c>
      <c r="AAL2" s="89" t="s">
        <v>6685</v>
      </c>
      <c r="AAM2" s="1014" t="s">
        <v>6642</v>
      </c>
      <c r="AAN2" s="1014" t="s">
        <v>6677</v>
      </c>
      <c r="AAO2" s="1019" t="s">
        <v>6686</v>
      </c>
      <c r="AAP2" s="1014" t="s">
        <v>6641</v>
      </c>
      <c r="AAQ2" s="1014" t="s">
        <v>6642</v>
      </c>
      <c r="AAR2" s="1014" t="s">
        <v>6677</v>
      </c>
      <c r="AAS2" s="1014" t="s">
        <v>6678</v>
      </c>
      <c r="AAT2" s="1014" t="s">
        <v>6679</v>
      </c>
      <c r="AAU2" s="1014" t="s">
        <v>6680</v>
      </c>
      <c r="AAV2" s="89" t="s">
        <v>6687</v>
      </c>
      <c r="AAW2" s="1014" t="s">
        <v>6642</v>
      </c>
      <c r="AAX2" s="1014" t="s">
        <v>6677</v>
      </c>
      <c r="AAY2" s="89" t="s">
        <v>6688</v>
      </c>
      <c r="AAZ2" s="89" t="s">
        <v>6689</v>
      </c>
      <c r="ABA2" s="1019" t="s">
        <v>6413</v>
      </c>
      <c r="ABB2" s="1014" t="s">
        <v>6641</v>
      </c>
      <c r="ABC2" s="1014" t="s">
        <v>6642</v>
      </c>
      <c r="ABD2" s="1014" t="s">
        <v>6677</v>
      </c>
      <c r="ABE2" s="1014" t="s">
        <v>6678</v>
      </c>
      <c r="ABF2" s="1014" t="s">
        <v>6679</v>
      </c>
      <c r="ABG2" s="1014" t="s">
        <v>6680</v>
      </c>
      <c r="ABH2" s="1019" t="s">
        <v>6414</v>
      </c>
      <c r="ABI2" s="1014" t="s">
        <v>6641</v>
      </c>
      <c r="ABJ2" s="1014" t="s">
        <v>6642</v>
      </c>
      <c r="ABK2" s="1014" t="s">
        <v>6677</v>
      </c>
      <c r="ABL2" s="1014" t="s">
        <v>6678</v>
      </c>
      <c r="ABM2" s="1014" t="s">
        <v>6679</v>
      </c>
      <c r="ABN2" s="1014" t="s">
        <v>6680</v>
      </c>
      <c r="ABO2" s="89" t="s">
        <v>6415</v>
      </c>
      <c r="ABP2" s="1019" t="s">
        <v>6413</v>
      </c>
      <c r="ABQ2" s="1014" t="s">
        <v>6641</v>
      </c>
      <c r="ABR2" s="1014" t="s">
        <v>6642</v>
      </c>
      <c r="ABS2" s="1014" t="s">
        <v>6677</v>
      </c>
      <c r="ABT2" s="1014" t="s">
        <v>6678</v>
      </c>
      <c r="ABU2" s="1014" t="s">
        <v>6679</v>
      </c>
      <c r="ABV2" s="1014" t="s">
        <v>6680</v>
      </c>
      <c r="ABW2" s="1019" t="s">
        <v>6414</v>
      </c>
      <c r="ABX2" s="1014" t="s">
        <v>6641</v>
      </c>
      <c r="ABY2" s="1014" t="s">
        <v>6642</v>
      </c>
      <c r="ABZ2" s="1014" t="s">
        <v>6677</v>
      </c>
      <c r="ACA2" s="1014" t="s">
        <v>6678</v>
      </c>
      <c r="ACB2" s="1014" t="s">
        <v>6679</v>
      </c>
      <c r="ACC2" s="1014" t="s">
        <v>6680</v>
      </c>
      <c r="ACD2" s="1014" t="s">
        <v>6690</v>
      </c>
      <c r="ACE2" s="1014" t="s">
        <v>6641</v>
      </c>
      <c r="ACF2" s="1014" t="s">
        <v>6642</v>
      </c>
      <c r="ACG2" s="1015" t="s">
        <v>6678</v>
      </c>
      <c r="ACH2" s="1015" t="s">
        <v>6691</v>
      </c>
      <c r="ACI2" s="1015" t="s">
        <v>6680</v>
      </c>
      <c r="ACJ2" s="1015" t="s">
        <v>6692</v>
      </c>
      <c r="ACK2" s="89" t="s">
        <v>4438</v>
      </c>
      <c r="ACL2" s="1014" t="s">
        <v>6656</v>
      </c>
      <c r="ACM2" s="1014" t="s">
        <v>4184</v>
      </c>
      <c r="ACN2" s="1015" t="s">
        <v>6658</v>
      </c>
      <c r="ACO2" s="1015" t="s">
        <v>6660</v>
      </c>
      <c r="ACP2" s="1014" t="s">
        <v>4451</v>
      </c>
      <c r="ACQ2" s="1014" t="s">
        <v>6656</v>
      </c>
      <c r="ACR2" s="1014" t="s">
        <v>4184</v>
      </c>
      <c r="ACS2" s="1015" t="s">
        <v>6658</v>
      </c>
      <c r="ACT2" s="1015" t="s">
        <v>6660</v>
      </c>
      <c r="ACU2" s="89" t="s">
        <v>5843</v>
      </c>
      <c r="ACV2" s="1014" t="s">
        <v>6642</v>
      </c>
      <c r="ACW2" s="1015" t="s">
        <v>6644</v>
      </c>
      <c r="ACX2" s="1015" t="s">
        <v>6645</v>
      </c>
      <c r="ACY2" s="1015" t="s">
        <v>6693</v>
      </c>
      <c r="ACZ2" s="1015" t="s">
        <v>6694</v>
      </c>
      <c r="ADA2" s="1015" t="s">
        <v>6638</v>
      </c>
      <c r="ADB2" s="1015" t="s">
        <v>6639</v>
      </c>
      <c r="ADC2" s="1015" t="s">
        <v>6671</v>
      </c>
      <c r="ADD2" s="1015" t="s">
        <v>6672</v>
      </c>
      <c r="ADE2" s="1014" t="s">
        <v>4438</v>
      </c>
      <c r="ADF2" s="1014" t="s">
        <v>6642</v>
      </c>
      <c r="ADG2" s="1015" t="s">
        <v>6678</v>
      </c>
      <c r="ADH2" s="1015" t="s">
        <v>6695</v>
      </c>
      <c r="ADI2" s="1015" t="s">
        <v>6680</v>
      </c>
      <c r="ADJ2" s="1015" t="s">
        <v>6671</v>
      </c>
      <c r="ADK2" s="1014" t="s">
        <v>6696</v>
      </c>
      <c r="ADL2" s="1014" t="s">
        <v>6642</v>
      </c>
      <c r="ADM2" s="1015" t="s">
        <v>6697</v>
      </c>
      <c r="ADN2" s="1015" t="s">
        <v>6698</v>
      </c>
      <c r="ADO2" s="1015" t="s">
        <v>6699</v>
      </c>
      <c r="ADP2" s="1015" t="s">
        <v>6700</v>
      </c>
      <c r="ADQ2" s="1015" t="s">
        <v>4187</v>
      </c>
      <c r="ADR2" s="1015" t="s">
        <v>6701</v>
      </c>
      <c r="ADS2" s="1015" t="s">
        <v>6702</v>
      </c>
      <c r="ADT2" s="1015" t="s">
        <v>6703</v>
      </c>
      <c r="ADU2" s="1014" t="s">
        <v>4438</v>
      </c>
      <c r="ADV2" s="1014" t="s">
        <v>6642</v>
      </c>
      <c r="ADW2" s="1015" t="s">
        <v>6704</v>
      </c>
      <c r="ADX2" s="1015" t="s">
        <v>6705</v>
      </c>
      <c r="ADY2" s="1015" t="s">
        <v>6706</v>
      </c>
      <c r="ADZ2" s="1015" t="s">
        <v>6707</v>
      </c>
      <c r="AEA2" s="89" t="s">
        <v>6708</v>
      </c>
      <c r="AEB2" s="1014" t="s">
        <v>6642</v>
      </c>
      <c r="AEC2" s="1015" t="s">
        <v>6697</v>
      </c>
      <c r="AED2" s="1015" t="s">
        <v>6699</v>
      </c>
      <c r="AEE2" s="1013" t="s">
        <v>6709</v>
      </c>
      <c r="AEF2" s="89" t="s">
        <v>6710</v>
      </c>
      <c r="AEG2" s="1014" t="s">
        <v>6711</v>
      </c>
      <c r="AEH2" s="89" t="s">
        <v>6381</v>
      </c>
      <c r="AEI2" s="89" t="s">
        <v>6712</v>
      </c>
      <c r="AEJ2" s="89" t="s">
        <v>6713</v>
      </c>
      <c r="AEK2" s="89" t="s">
        <v>5843</v>
      </c>
      <c r="AEL2" s="1013" t="s">
        <v>6385</v>
      </c>
      <c r="AEM2" s="1013" t="s">
        <v>6714</v>
      </c>
      <c r="AEN2" s="89" t="s">
        <v>6715</v>
      </c>
      <c r="AEO2" s="89" t="s">
        <v>6716</v>
      </c>
      <c r="AEP2" s="89" t="s">
        <v>6717</v>
      </c>
    </row>
    <row r="3" spans="1:1163" s="89" customFormat="1">
      <c r="A3" s="991">
        <v>0</v>
      </c>
      <c r="B3" s="89" t="s">
        <v>6416</v>
      </c>
      <c r="C3" s="89" t="s">
        <v>6417</v>
      </c>
      <c r="D3" s="89" t="s">
        <v>6418</v>
      </c>
      <c r="E3" s="89" t="s">
        <v>6419</v>
      </c>
      <c r="F3" s="89" t="s">
        <v>6420</v>
      </c>
      <c r="G3" s="1013" t="s">
        <v>6421</v>
      </c>
      <c r="H3" s="1013" t="s">
        <v>6718</v>
      </c>
      <c r="I3" s="1013" t="s">
        <v>6719</v>
      </c>
      <c r="J3" s="1020" t="s">
        <v>6720</v>
      </c>
      <c r="K3" s="1020" t="s">
        <v>6721</v>
      </c>
      <c r="L3" s="1020" t="s">
        <v>6722</v>
      </c>
      <c r="M3" s="1021" t="s">
        <v>6422</v>
      </c>
      <c r="N3" s="1021" t="s">
        <v>6423</v>
      </c>
      <c r="O3" s="1021" t="s">
        <v>6723</v>
      </c>
      <c r="P3" s="89" t="s">
        <v>6424</v>
      </c>
      <c r="Q3" s="1020" t="s">
        <v>6419</v>
      </c>
      <c r="R3" s="1020" t="s">
        <v>6420</v>
      </c>
      <c r="S3" s="1021" t="s">
        <v>6421</v>
      </c>
      <c r="T3" s="1021" t="s">
        <v>6425</v>
      </c>
      <c r="U3" s="1021" t="s">
        <v>6724</v>
      </c>
      <c r="V3" s="1020" t="s">
        <v>6720</v>
      </c>
      <c r="W3" s="1020" t="s">
        <v>6721</v>
      </c>
      <c r="X3" s="1020" t="s">
        <v>6722</v>
      </c>
      <c r="Y3" s="1021" t="s">
        <v>6422</v>
      </c>
      <c r="Z3" s="1021" t="s">
        <v>6423</v>
      </c>
      <c r="AA3" s="1021" t="s">
        <v>6723</v>
      </c>
      <c r="AB3" s="89" t="s">
        <v>6426</v>
      </c>
      <c r="AC3" s="1020" t="s">
        <v>6419</v>
      </c>
      <c r="AD3" s="1020" t="s">
        <v>6420</v>
      </c>
      <c r="AE3" s="1021" t="s">
        <v>7147</v>
      </c>
      <c r="AF3" s="1021" t="s">
        <v>6425</v>
      </c>
      <c r="AG3" s="1021" t="s">
        <v>6724</v>
      </c>
      <c r="AH3" s="1020" t="s">
        <v>6720</v>
      </c>
      <c r="AI3" s="1020" t="s">
        <v>6721</v>
      </c>
      <c r="AJ3" s="1020" t="s">
        <v>6722</v>
      </c>
      <c r="AK3" s="1021" t="s">
        <v>6422</v>
      </c>
      <c r="AL3" s="1021" t="s">
        <v>6423</v>
      </c>
      <c r="AM3" s="1021" t="s">
        <v>6723</v>
      </c>
      <c r="AN3" s="1020" t="s">
        <v>6725</v>
      </c>
      <c r="AO3" s="1020" t="s">
        <v>6419</v>
      </c>
      <c r="AP3" s="1020" t="s">
        <v>6420</v>
      </c>
      <c r="AQ3" s="1021" t="s">
        <v>6421</v>
      </c>
      <c r="AR3" s="1021" t="s">
        <v>6425</v>
      </c>
      <c r="AS3" s="1021" t="s">
        <v>6724</v>
      </c>
      <c r="AT3" s="1020" t="s">
        <v>6720</v>
      </c>
      <c r="AU3" s="1020" t="s">
        <v>6721</v>
      </c>
      <c r="AV3" s="1020" t="s">
        <v>6722</v>
      </c>
      <c r="AW3" s="1021" t="s">
        <v>6422</v>
      </c>
      <c r="AX3" s="1021" t="s">
        <v>6423</v>
      </c>
      <c r="AY3" s="1021" t="s">
        <v>6723</v>
      </c>
      <c r="AZ3" s="1020" t="s">
        <v>6726</v>
      </c>
      <c r="BA3" s="1020" t="s">
        <v>6419</v>
      </c>
      <c r="BB3" s="1020" t="s">
        <v>6420</v>
      </c>
      <c r="BC3" s="1021" t="s">
        <v>6421</v>
      </c>
      <c r="BD3" s="1021" t="s">
        <v>6425</v>
      </c>
      <c r="BE3" s="1020" t="s">
        <v>6720</v>
      </c>
      <c r="BF3" s="1020" t="s">
        <v>6721</v>
      </c>
      <c r="BG3" s="1021" t="s">
        <v>6422</v>
      </c>
      <c r="BH3" s="1021" t="s">
        <v>6423</v>
      </c>
      <c r="BI3" s="1020" t="s">
        <v>6727</v>
      </c>
      <c r="BJ3" s="1020" t="s">
        <v>6419</v>
      </c>
      <c r="BK3" s="1020" t="s">
        <v>6420</v>
      </c>
      <c r="BL3" s="1021" t="s">
        <v>6421</v>
      </c>
      <c r="BM3" s="1021" t="s">
        <v>6425</v>
      </c>
      <c r="BN3" s="1021" t="s">
        <v>6724</v>
      </c>
      <c r="BO3" s="1020" t="s">
        <v>6720</v>
      </c>
      <c r="BP3" s="1020" t="s">
        <v>6721</v>
      </c>
      <c r="BQ3" s="1020" t="s">
        <v>6722</v>
      </c>
      <c r="BR3" s="1021" t="s">
        <v>6422</v>
      </c>
      <c r="BS3" s="1021" t="s">
        <v>6423</v>
      </c>
      <c r="BT3" s="1021" t="s">
        <v>6723</v>
      </c>
      <c r="BU3" s="1020" t="s">
        <v>6728</v>
      </c>
      <c r="BV3" s="1020" t="s">
        <v>6419</v>
      </c>
      <c r="BW3" s="1020" t="s">
        <v>6420</v>
      </c>
      <c r="BX3" s="1021" t="s">
        <v>6421</v>
      </c>
      <c r="BY3" s="1021" t="s">
        <v>6425</v>
      </c>
      <c r="BZ3" s="1021" t="s">
        <v>6724</v>
      </c>
      <c r="CA3" s="1020" t="s">
        <v>6720</v>
      </c>
      <c r="CB3" s="1020" t="s">
        <v>6721</v>
      </c>
      <c r="CC3" s="1020" t="s">
        <v>6722</v>
      </c>
      <c r="CD3" s="1021" t="s">
        <v>6422</v>
      </c>
      <c r="CE3" s="1021" t="s">
        <v>6423</v>
      </c>
      <c r="CF3" s="1021" t="s">
        <v>6723</v>
      </c>
      <c r="CG3" s="1020" t="s">
        <v>6729</v>
      </c>
      <c r="CH3" s="1020" t="s">
        <v>6419</v>
      </c>
      <c r="CI3" s="1020" t="s">
        <v>6420</v>
      </c>
      <c r="CJ3" s="1021" t="s">
        <v>6421</v>
      </c>
      <c r="CK3" s="1021" t="s">
        <v>6425</v>
      </c>
      <c r="CL3" s="1021" t="s">
        <v>6724</v>
      </c>
      <c r="CM3" s="1020" t="s">
        <v>6720</v>
      </c>
      <c r="CN3" s="1020" t="s">
        <v>6721</v>
      </c>
      <c r="CO3" s="1020" t="s">
        <v>6722</v>
      </c>
      <c r="CP3" s="1021" t="s">
        <v>6422</v>
      </c>
      <c r="CQ3" s="1021" t="s">
        <v>6423</v>
      </c>
      <c r="CR3" s="1021" t="s">
        <v>6723</v>
      </c>
      <c r="CS3" s="1020" t="s">
        <v>6730</v>
      </c>
      <c r="CT3" s="1020" t="s">
        <v>6419</v>
      </c>
      <c r="CU3" s="1020" t="s">
        <v>6420</v>
      </c>
      <c r="CV3" s="1021" t="s">
        <v>6421</v>
      </c>
      <c r="CW3" s="1021" t="s">
        <v>6425</v>
      </c>
      <c r="CX3" s="1021" t="s">
        <v>6724</v>
      </c>
      <c r="CY3" s="1020" t="s">
        <v>6720</v>
      </c>
      <c r="CZ3" s="1020" t="s">
        <v>6721</v>
      </c>
      <c r="DA3" s="1020" t="s">
        <v>6722</v>
      </c>
      <c r="DB3" s="1021" t="s">
        <v>6422</v>
      </c>
      <c r="DC3" s="1021" t="s">
        <v>6423</v>
      </c>
      <c r="DD3" s="1021" t="s">
        <v>6723</v>
      </c>
      <c r="DE3" s="1020" t="s">
        <v>6731</v>
      </c>
      <c r="DF3" s="1020" t="s">
        <v>6419</v>
      </c>
      <c r="DG3" s="1020" t="s">
        <v>6420</v>
      </c>
      <c r="DH3" s="1021" t="s">
        <v>6421</v>
      </c>
      <c r="DI3" s="1021" t="s">
        <v>6425</v>
      </c>
      <c r="DJ3" s="1021" t="s">
        <v>6724</v>
      </c>
      <c r="DK3" s="1020" t="s">
        <v>6720</v>
      </c>
      <c r="DL3" s="1020" t="s">
        <v>6721</v>
      </c>
      <c r="DM3" s="1020" t="s">
        <v>6722</v>
      </c>
      <c r="DN3" s="1021" t="s">
        <v>6422</v>
      </c>
      <c r="DO3" s="1021" t="s">
        <v>6423</v>
      </c>
      <c r="DP3" s="1021" t="s">
        <v>6723</v>
      </c>
      <c r="DQ3" s="89" t="s">
        <v>6427</v>
      </c>
      <c r="DR3" s="1020" t="s">
        <v>6732</v>
      </c>
      <c r="DS3" s="1020" t="s">
        <v>6419</v>
      </c>
      <c r="DT3" s="1021" t="s">
        <v>6420</v>
      </c>
      <c r="DU3" s="1021" t="s">
        <v>6421</v>
      </c>
      <c r="DV3" s="1021" t="s">
        <v>6425</v>
      </c>
      <c r="DW3" s="1020" t="s">
        <v>6724</v>
      </c>
      <c r="DX3" s="1020" t="s">
        <v>6720</v>
      </c>
      <c r="DY3" s="1020" t="s">
        <v>6721</v>
      </c>
      <c r="DZ3" s="1021" t="s">
        <v>6722</v>
      </c>
      <c r="EA3" s="1021" t="s">
        <v>6422</v>
      </c>
      <c r="EB3" s="1021" t="s">
        <v>6423</v>
      </c>
      <c r="EC3" s="1020" t="s">
        <v>6733</v>
      </c>
      <c r="ED3" s="1020" t="s">
        <v>6419</v>
      </c>
      <c r="EE3" s="1020" t="s">
        <v>6420</v>
      </c>
      <c r="EF3" s="1021" t="s">
        <v>6421</v>
      </c>
      <c r="EG3" s="1021" t="s">
        <v>6425</v>
      </c>
      <c r="EH3" s="1021" t="s">
        <v>6724</v>
      </c>
      <c r="EI3" s="1020" t="s">
        <v>6720</v>
      </c>
      <c r="EJ3" s="1020" t="s">
        <v>6721</v>
      </c>
      <c r="EK3" s="1020" t="s">
        <v>6722</v>
      </c>
      <c r="EL3" s="1021" t="s">
        <v>6422</v>
      </c>
      <c r="EM3" s="1021" t="s">
        <v>6423</v>
      </c>
      <c r="EN3" s="1021" t="s">
        <v>6723</v>
      </c>
      <c r="EO3" s="1020" t="s">
        <v>6734</v>
      </c>
      <c r="EP3" s="1020" t="s">
        <v>6419</v>
      </c>
      <c r="EQ3" s="1020" t="s">
        <v>6420</v>
      </c>
      <c r="ER3" s="1021" t="s">
        <v>6421</v>
      </c>
      <c r="ES3" s="1021" t="s">
        <v>6425</v>
      </c>
      <c r="ET3" s="1021" t="s">
        <v>6724</v>
      </c>
      <c r="EU3" s="1020" t="s">
        <v>6720</v>
      </c>
      <c r="EV3" s="1020" t="s">
        <v>6721</v>
      </c>
      <c r="EW3" s="1020" t="s">
        <v>6722</v>
      </c>
      <c r="EX3" s="1021" t="s">
        <v>6422</v>
      </c>
      <c r="EY3" s="1021" t="s">
        <v>6423</v>
      </c>
      <c r="EZ3" s="1021" t="s">
        <v>6723</v>
      </c>
      <c r="FA3" s="1020" t="s">
        <v>6735</v>
      </c>
      <c r="FB3" s="1020" t="s">
        <v>6419</v>
      </c>
      <c r="FC3" s="1020" t="s">
        <v>6420</v>
      </c>
      <c r="FD3" s="1021" t="s">
        <v>6421</v>
      </c>
      <c r="FE3" s="1021" t="s">
        <v>6425</v>
      </c>
      <c r="FF3" s="1021" t="s">
        <v>6724</v>
      </c>
      <c r="FG3" s="1020" t="s">
        <v>6720</v>
      </c>
      <c r="FH3" s="1020" t="s">
        <v>6721</v>
      </c>
      <c r="FI3" s="1020" t="s">
        <v>6722</v>
      </c>
      <c r="FJ3" s="1021" t="s">
        <v>6422</v>
      </c>
      <c r="FK3" s="1021" t="s">
        <v>6423</v>
      </c>
      <c r="FL3" s="1021" t="s">
        <v>6723</v>
      </c>
      <c r="FM3" s="1020" t="s">
        <v>6736</v>
      </c>
      <c r="FN3" s="1020" t="s">
        <v>6419</v>
      </c>
      <c r="FO3" s="1020" t="s">
        <v>6420</v>
      </c>
      <c r="FP3" s="1021" t="s">
        <v>6421</v>
      </c>
      <c r="FQ3" s="1021" t="s">
        <v>6425</v>
      </c>
      <c r="FR3" s="1021" t="s">
        <v>6724</v>
      </c>
      <c r="FS3" s="1020" t="s">
        <v>6720</v>
      </c>
      <c r="FT3" s="1020" t="s">
        <v>6721</v>
      </c>
      <c r="FU3" s="1020" t="s">
        <v>6722</v>
      </c>
      <c r="FV3" s="1021" t="s">
        <v>6422</v>
      </c>
      <c r="FW3" s="1021" t="s">
        <v>6423</v>
      </c>
      <c r="FX3" s="1021" t="s">
        <v>6723</v>
      </c>
      <c r="FY3" s="1020" t="s">
        <v>6737</v>
      </c>
      <c r="FZ3" s="1020" t="s">
        <v>6419</v>
      </c>
      <c r="GA3" s="1020" t="s">
        <v>6420</v>
      </c>
      <c r="GB3" s="1021" t="s">
        <v>6421</v>
      </c>
      <c r="GC3" s="1021" t="s">
        <v>6425</v>
      </c>
      <c r="GD3" s="1021" t="s">
        <v>6724</v>
      </c>
      <c r="GE3" s="1020" t="s">
        <v>6720</v>
      </c>
      <c r="GF3" s="1020" t="s">
        <v>6721</v>
      </c>
      <c r="GG3" s="1020" t="s">
        <v>6722</v>
      </c>
      <c r="GH3" s="1021" t="s">
        <v>6422</v>
      </c>
      <c r="GI3" s="1021" t="s">
        <v>6423</v>
      </c>
      <c r="GJ3" s="1021" t="s">
        <v>6723</v>
      </c>
      <c r="GK3" s="1022" t="s">
        <v>6738</v>
      </c>
      <c r="GL3" s="1020" t="s">
        <v>6419</v>
      </c>
      <c r="GM3" s="1020" t="s">
        <v>6420</v>
      </c>
      <c r="GN3" s="1021" t="s">
        <v>6421</v>
      </c>
      <c r="GO3" s="1021" t="s">
        <v>6425</v>
      </c>
      <c r="GP3" s="1020" t="s">
        <v>6720</v>
      </c>
      <c r="GQ3" s="1020" t="s">
        <v>6721</v>
      </c>
      <c r="GR3" s="1021" t="s">
        <v>6422</v>
      </c>
      <c r="GS3" s="1021" t="s">
        <v>6423</v>
      </c>
      <c r="GT3" s="1022" t="s">
        <v>6739</v>
      </c>
      <c r="GU3" s="1020" t="s">
        <v>6419</v>
      </c>
      <c r="GV3" s="1020" t="s">
        <v>6420</v>
      </c>
      <c r="GW3" s="1021" t="s">
        <v>6421</v>
      </c>
      <c r="GX3" s="1021" t="s">
        <v>6425</v>
      </c>
      <c r="GY3" s="1020" t="s">
        <v>6720</v>
      </c>
      <c r="GZ3" s="1020" t="s">
        <v>6721</v>
      </c>
      <c r="HA3" s="1021" t="s">
        <v>6422</v>
      </c>
      <c r="HB3" s="1021" t="s">
        <v>6423</v>
      </c>
      <c r="HC3" s="1020" t="s">
        <v>6740</v>
      </c>
      <c r="HD3" s="1020" t="s">
        <v>6419</v>
      </c>
      <c r="HE3" s="1020" t="s">
        <v>6420</v>
      </c>
      <c r="HF3" s="1021" t="s">
        <v>6421</v>
      </c>
      <c r="HG3" s="1021" t="s">
        <v>6425</v>
      </c>
      <c r="HH3" s="1021" t="s">
        <v>6724</v>
      </c>
      <c r="HI3" s="1020" t="s">
        <v>6720</v>
      </c>
      <c r="HJ3" s="1020" t="s">
        <v>6721</v>
      </c>
      <c r="HK3" s="1020" t="s">
        <v>6722</v>
      </c>
      <c r="HL3" s="1021" t="s">
        <v>6422</v>
      </c>
      <c r="HM3" s="1021" t="s">
        <v>6423</v>
      </c>
      <c r="HN3" s="1021" t="s">
        <v>6723</v>
      </c>
      <c r="HO3" s="1020" t="s">
        <v>6741</v>
      </c>
      <c r="HP3" s="1020" t="s">
        <v>6419</v>
      </c>
      <c r="HQ3" s="1020" t="s">
        <v>6420</v>
      </c>
      <c r="HR3" s="1021" t="s">
        <v>6421</v>
      </c>
      <c r="HS3" s="1021" t="s">
        <v>6425</v>
      </c>
      <c r="HT3" s="1020" t="s">
        <v>6720</v>
      </c>
      <c r="HU3" s="1020" t="s">
        <v>6721</v>
      </c>
      <c r="HV3" s="1021" t="s">
        <v>6422</v>
      </c>
      <c r="HW3" s="1021" t="s">
        <v>6423</v>
      </c>
      <c r="HX3" s="1020" t="s">
        <v>6742</v>
      </c>
      <c r="HY3" s="1020" t="s">
        <v>6419</v>
      </c>
      <c r="HZ3" s="1020" t="s">
        <v>6420</v>
      </c>
      <c r="IA3" s="1021" t="s">
        <v>6421</v>
      </c>
      <c r="IB3" s="1021" t="s">
        <v>6425</v>
      </c>
      <c r="IC3" s="1021" t="s">
        <v>6724</v>
      </c>
      <c r="ID3" s="1020" t="s">
        <v>6720</v>
      </c>
      <c r="IE3" s="1020" t="s">
        <v>6721</v>
      </c>
      <c r="IF3" s="1020" t="s">
        <v>6722</v>
      </c>
      <c r="IG3" s="1021" t="s">
        <v>6422</v>
      </c>
      <c r="IH3" s="1021" t="s">
        <v>6423</v>
      </c>
      <c r="II3" s="1021" t="s">
        <v>6723</v>
      </c>
      <c r="IJ3" s="1020" t="s">
        <v>6743</v>
      </c>
      <c r="IK3" s="1020" t="s">
        <v>6419</v>
      </c>
      <c r="IL3" s="1020" t="s">
        <v>6420</v>
      </c>
      <c r="IM3" s="1021" t="s">
        <v>6421</v>
      </c>
      <c r="IN3" s="1021" t="s">
        <v>6425</v>
      </c>
      <c r="IO3" s="1021" t="s">
        <v>6724</v>
      </c>
      <c r="IP3" s="1020" t="s">
        <v>6720</v>
      </c>
      <c r="IQ3" s="1020" t="s">
        <v>6721</v>
      </c>
      <c r="IR3" s="1020" t="s">
        <v>6722</v>
      </c>
      <c r="IS3" s="1021" t="s">
        <v>6422</v>
      </c>
      <c r="IT3" s="1021" t="s">
        <v>6423</v>
      </c>
      <c r="IU3" s="1021" t="s">
        <v>6723</v>
      </c>
      <c r="IV3" s="1020" t="s">
        <v>6744</v>
      </c>
      <c r="IW3" s="1020" t="s">
        <v>6419</v>
      </c>
      <c r="IX3" s="1020" t="s">
        <v>6420</v>
      </c>
      <c r="IY3" s="1021" t="s">
        <v>6421</v>
      </c>
      <c r="IZ3" s="1021" t="s">
        <v>6425</v>
      </c>
      <c r="JA3" s="1021" t="s">
        <v>6724</v>
      </c>
      <c r="JB3" s="1020" t="s">
        <v>6720</v>
      </c>
      <c r="JC3" s="1020" t="s">
        <v>6721</v>
      </c>
      <c r="JD3" s="1020" t="s">
        <v>6722</v>
      </c>
      <c r="JE3" s="1021" t="s">
        <v>6422</v>
      </c>
      <c r="JF3" s="1021" t="s">
        <v>6423</v>
      </c>
      <c r="JG3" s="1021" t="s">
        <v>6723</v>
      </c>
      <c r="JH3" s="1020" t="s">
        <v>6745</v>
      </c>
      <c r="JI3" s="1020" t="s">
        <v>6419</v>
      </c>
      <c r="JJ3" s="1020" t="s">
        <v>6420</v>
      </c>
      <c r="JK3" s="1021" t="s">
        <v>6421</v>
      </c>
      <c r="JL3" s="1021" t="s">
        <v>6425</v>
      </c>
      <c r="JM3" s="1021" t="s">
        <v>6724</v>
      </c>
      <c r="JN3" s="1020" t="s">
        <v>6720</v>
      </c>
      <c r="JO3" s="1020" t="s">
        <v>6721</v>
      </c>
      <c r="JP3" s="1020" t="s">
        <v>6722</v>
      </c>
      <c r="JQ3" s="1021" t="s">
        <v>6422</v>
      </c>
      <c r="JR3" s="1021" t="s">
        <v>6423</v>
      </c>
      <c r="JS3" s="1021" t="s">
        <v>6723</v>
      </c>
      <c r="JT3" s="1020" t="s">
        <v>6746</v>
      </c>
      <c r="JU3" s="1020" t="s">
        <v>6419</v>
      </c>
      <c r="JV3" s="1020" t="s">
        <v>6420</v>
      </c>
      <c r="JW3" s="1021" t="s">
        <v>6421</v>
      </c>
      <c r="JX3" s="1021" t="s">
        <v>6425</v>
      </c>
      <c r="JY3" s="1021" t="s">
        <v>6724</v>
      </c>
      <c r="JZ3" s="1020" t="s">
        <v>6720</v>
      </c>
      <c r="KA3" s="1020" t="s">
        <v>6721</v>
      </c>
      <c r="KB3" s="1020" t="s">
        <v>6722</v>
      </c>
      <c r="KC3" s="1021" t="s">
        <v>6422</v>
      </c>
      <c r="KD3" s="1021" t="s">
        <v>6423</v>
      </c>
      <c r="KE3" s="1021" t="s">
        <v>6723</v>
      </c>
      <c r="KF3" s="1020" t="s">
        <v>6747</v>
      </c>
      <c r="KG3" s="1020" t="s">
        <v>6419</v>
      </c>
      <c r="KH3" s="1020" t="s">
        <v>6420</v>
      </c>
      <c r="KI3" s="1021" t="s">
        <v>6421</v>
      </c>
      <c r="KJ3" s="1021" t="s">
        <v>6425</v>
      </c>
      <c r="KK3" s="1020" t="s">
        <v>6720</v>
      </c>
      <c r="KL3" s="1020" t="s">
        <v>6721</v>
      </c>
      <c r="KM3" s="1021" t="s">
        <v>6422</v>
      </c>
      <c r="KN3" s="1021" t="s">
        <v>6423</v>
      </c>
      <c r="KO3" s="1020" t="s">
        <v>6748</v>
      </c>
      <c r="KP3" s="1020" t="s">
        <v>6419</v>
      </c>
      <c r="KQ3" s="1020" t="s">
        <v>6420</v>
      </c>
      <c r="KR3" s="1021" t="s">
        <v>6421</v>
      </c>
      <c r="KS3" s="1021" t="s">
        <v>6425</v>
      </c>
      <c r="KT3" s="1021" t="s">
        <v>6724</v>
      </c>
      <c r="KU3" s="1020" t="s">
        <v>6720</v>
      </c>
      <c r="KV3" s="1020" t="s">
        <v>6721</v>
      </c>
      <c r="KW3" s="1020" t="s">
        <v>6722</v>
      </c>
      <c r="KX3" s="1021" t="s">
        <v>6422</v>
      </c>
      <c r="KY3" s="1021" t="s">
        <v>6423</v>
      </c>
      <c r="KZ3" s="1021" t="s">
        <v>6723</v>
      </c>
      <c r="LA3" s="1020" t="s">
        <v>6749</v>
      </c>
      <c r="LB3" s="1020" t="s">
        <v>6419</v>
      </c>
      <c r="LC3" s="1020" t="s">
        <v>6420</v>
      </c>
      <c r="LD3" s="1021" t="s">
        <v>6421</v>
      </c>
      <c r="LE3" s="1021" t="s">
        <v>6425</v>
      </c>
      <c r="LF3" s="1021" t="s">
        <v>6724</v>
      </c>
      <c r="LG3" s="1020" t="s">
        <v>6720</v>
      </c>
      <c r="LH3" s="1020" t="s">
        <v>6721</v>
      </c>
      <c r="LI3" s="1020" t="s">
        <v>6722</v>
      </c>
      <c r="LJ3" s="1021" t="s">
        <v>6422</v>
      </c>
      <c r="LK3" s="1021" t="s">
        <v>6423</v>
      </c>
      <c r="LL3" s="1021" t="s">
        <v>6723</v>
      </c>
      <c r="LM3" s="89" t="s">
        <v>6750</v>
      </c>
      <c r="LN3" s="1020" t="s">
        <v>6751</v>
      </c>
      <c r="LO3" s="1020" t="s">
        <v>6419</v>
      </c>
      <c r="LP3" s="1020" t="s">
        <v>6420</v>
      </c>
      <c r="LQ3" s="1021" t="s">
        <v>6425</v>
      </c>
      <c r="LR3" s="1021" t="s">
        <v>6724</v>
      </c>
      <c r="LS3" s="1020" t="s">
        <v>6721</v>
      </c>
      <c r="LT3" s="1020" t="s">
        <v>6722</v>
      </c>
      <c r="LU3" s="1021" t="s">
        <v>6423</v>
      </c>
      <c r="LV3" s="1021" t="s">
        <v>6723</v>
      </c>
      <c r="LW3" s="1020" t="s">
        <v>6752</v>
      </c>
      <c r="LX3" s="1020" t="s">
        <v>6753</v>
      </c>
      <c r="LY3" s="1020" t="s">
        <v>6419</v>
      </c>
      <c r="LZ3" s="1020" t="s">
        <v>6420</v>
      </c>
      <c r="MA3" s="1021" t="s">
        <v>6421</v>
      </c>
      <c r="MB3" s="1021" t="s">
        <v>6425</v>
      </c>
      <c r="MC3" s="1020" t="s">
        <v>6720</v>
      </c>
      <c r="MD3" s="1020" t="s">
        <v>6721</v>
      </c>
      <c r="ME3" s="1021" t="s">
        <v>6422</v>
      </c>
      <c r="MF3" s="1021" t="s">
        <v>6423</v>
      </c>
      <c r="MG3" s="1020" t="s">
        <v>6754</v>
      </c>
      <c r="MH3" s="1020" t="s">
        <v>6419</v>
      </c>
      <c r="MI3" s="1020" t="s">
        <v>6420</v>
      </c>
      <c r="MJ3" s="1021" t="s">
        <v>6421</v>
      </c>
      <c r="MK3" s="1021" t="s">
        <v>6425</v>
      </c>
      <c r="ML3" s="1020" t="s">
        <v>6720</v>
      </c>
      <c r="MM3" s="1020" t="s">
        <v>6721</v>
      </c>
      <c r="MN3" s="1021" t="s">
        <v>6422</v>
      </c>
      <c r="MO3" s="1021" t="s">
        <v>6423</v>
      </c>
      <c r="MP3" s="1020" t="s">
        <v>6755</v>
      </c>
      <c r="MQ3" s="1020" t="s">
        <v>6419</v>
      </c>
      <c r="MR3" s="1020" t="s">
        <v>6420</v>
      </c>
      <c r="MS3" s="1021" t="s">
        <v>6421</v>
      </c>
      <c r="MT3" s="1021" t="s">
        <v>6425</v>
      </c>
      <c r="MU3" s="1020" t="s">
        <v>6720</v>
      </c>
      <c r="MV3" s="1020" t="s">
        <v>6721</v>
      </c>
      <c r="MW3" s="1021" t="s">
        <v>6422</v>
      </c>
      <c r="MX3" s="1021" t="s">
        <v>6423</v>
      </c>
      <c r="MY3" s="1020" t="s">
        <v>6756</v>
      </c>
      <c r="MZ3" s="1020" t="s">
        <v>6419</v>
      </c>
      <c r="NA3" s="1020" t="s">
        <v>6420</v>
      </c>
      <c r="NB3" s="1021" t="s">
        <v>6421</v>
      </c>
      <c r="NC3" s="1021" t="s">
        <v>6425</v>
      </c>
      <c r="ND3" s="1020" t="s">
        <v>6720</v>
      </c>
      <c r="NE3" s="1020" t="s">
        <v>6721</v>
      </c>
      <c r="NF3" s="1021" t="s">
        <v>6422</v>
      </c>
      <c r="NG3" s="1021" t="s">
        <v>6423</v>
      </c>
      <c r="NH3" s="1020" t="s">
        <v>6757</v>
      </c>
      <c r="NI3" s="1020" t="s">
        <v>6419</v>
      </c>
      <c r="NJ3" s="1020" t="s">
        <v>6420</v>
      </c>
      <c r="NK3" s="1021" t="s">
        <v>6421</v>
      </c>
      <c r="NL3" s="1021" t="s">
        <v>6425</v>
      </c>
      <c r="NM3" s="1020" t="s">
        <v>6720</v>
      </c>
      <c r="NN3" s="1020" t="s">
        <v>6721</v>
      </c>
      <c r="NO3" s="1021" t="s">
        <v>6422</v>
      </c>
      <c r="NP3" s="1021" t="s">
        <v>6423</v>
      </c>
      <c r="NQ3" s="1020" t="s">
        <v>6758</v>
      </c>
      <c r="NR3" s="1020" t="s">
        <v>6419</v>
      </c>
      <c r="NS3" s="1020" t="s">
        <v>6420</v>
      </c>
      <c r="NT3" s="1021" t="s">
        <v>6421</v>
      </c>
      <c r="NU3" s="1021" t="s">
        <v>6425</v>
      </c>
      <c r="NV3" s="1020" t="s">
        <v>6720</v>
      </c>
      <c r="NW3" s="1020" t="s">
        <v>6721</v>
      </c>
      <c r="NX3" s="1021" t="s">
        <v>6422</v>
      </c>
      <c r="NY3" s="1021" t="s">
        <v>6423</v>
      </c>
      <c r="NZ3" s="1020" t="s">
        <v>6759</v>
      </c>
      <c r="OA3" s="1020" t="s">
        <v>6419</v>
      </c>
      <c r="OB3" s="1020" t="s">
        <v>6420</v>
      </c>
      <c r="OC3" s="1021" t="s">
        <v>6421</v>
      </c>
      <c r="OD3" s="1021" t="s">
        <v>6425</v>
      </c>
      <c r="OE3" s="1020" t="s">
        <v>6720</v>
      </c>
      <c r="OF3" s="1020" t="s">
        <v>6721</v>
      </c>
      <c r="OG3" s="1021" t="s">
        <v>6422</v>
      </c>
      <c r="OH3" s="1021" t="s">
        <v>6423</v>
      </c>
      <c r="OI3" s="1020" t="s">
        <v>6760</v>
      </c>
      <c r="OJ3" s="1020" t="s">
        <v>6419</v>
      </c>
      <c r="OK3" s="1020" t="s">
        <v>6420</v>
      </c>
      <c r="OL3" s="1021" t="s">
        <v>6421</v>
      </c>
      <c r="OM3" s="1021" t="s">
        <v>6425</v>
      </c>
      <c r="ON3" s="1020" t="s">
        <v>6720</v>
      </c>
      <c r="OO3" s="1020" t="s">
        <v>6721</v>
      </c>
      <c r="OP3" s="1021" t="s">
        <v>6422</v>
      </c>
      <c r="OQ3" s="1021" t="s">
        <v>6423</v>
      </c>
      <c r="OR3" s="1020" t="s">
        <v>6761</v>
      </c>
      <c r="OS3" s="1020" t="s">
        <v>6419</v>
      </c>
      <c r="OT3" s="1020" t="s">
        <v>6420</v>
      </c>
      <c r="OU3" s="1021" t="s">
        <v>6421</v>
      </c>
      <c r="OV3" s="1021" t="s">
        <v>6425</v>
      </c>
      <c r="OW3" s="1020" t="s">
        <v>6720</v>
      </c>
      <c r="OX3" s="1020" t="s">
        <v>6721</v>
      </c>
      <c r="OY3" s="1021" t="s">
        <v>6422</v>
      </c>
      <c r="OZ3" s="1021" t="s">
        <v>6423</v>
      </c>
      <c r="PA3" s="1020" t="s">
        <v>6762</v>
      </c>
      <c r="PB3" s="1020" t="s">
        <v>6419</v>
      </c>
      <c r="PC3" s="1020" t="s">
        <v>6420</v>
      </c>
      <c r="PD3" s="1021" t="s">
        <v>6421</v>
      </c>
      <c r="PE3" s="1021" t="s">
        <v>6425</v>
      </c>
      <c r="PF3" s="1020" t="s">
        <v>6720</v>
      </c>
      <c r="PG3" s="1020" t="s">
        <v>6721</v>
      </c>
      <c r="PH3" s="1021" t="s">
        <v>6422</v>
      </c>
      <c r="PI3" s="1021" t="s">
        <v>6423</v>
      </c>
      <c r="PJ3" s="1020" t="s">
        <v>6763</v>
      </c>
      <c r="PK3" s="1020" t="s">
        <v>6419</v>
      </c>
      <c r="PL3" s="1020" t="s">
        <v>6420</v>
      </c>
      <c r="PM3" s="1021" t="s">
        <v>6421</v>
      </c>
      <c r="PN3" s="1021" t="s">
        <v>6425</v>
      </c>
      <c r="PO3" s="1020" t="s">
        <v>6720</v>
      </c>
      <c r="PP3" s="1020" t="s">
        <v>6721</v>
      </c>
      <c r="PQ3" s="1021" t="s">
        <v>6422</v>
      </c>
      <c r="PR3" s="1021" t="s">
        <v>6423</v>
      </c>
      <c r="PS3" s="1020" t="s">
        <v>6764</v>
      </c>
      <c r="PT3" s="1020" t="s">
        <v>6419</v>
      </c>
      <c r="PU3" s="1020" t="s">
        <v>6420</v>
      </c>
      <c r="PV3" s="1021" t="s">
        <v>6421</v>
      </c>
      <c r="PW3" s="1021" t="s">
        <v>6425</v>
      </c>
      <c r="PX3" s="1020" t="s">
        <v>6720</v>
      </c>
      <c r="PY3" s="1020" t="s">
        <v>6721</v>
      </c>
      <c r="PZ3" s="1021" t="s">
        <v>6422</v>
      </c>
      <c r="QA3" s="1021" t="s">
        <v>6423</v>
      </c>
      <c r="QB3" s="1020" t="s">
        <v>6765</v>
      </c>
      <c r="QC3" s="1020" t="s">
        <v>6419</v>
      </c>
      <c r="QD3" s="1020" t="s">
        <v>6420</v>
      </c>
      <c r="QE3" s="1021" t="s">
        <v>6421</v>
      </c>
      <c r="QF3" s="1021" t="s">
        <v>6425</v>
      </c>
      <c r="QG3" s="1020" t="s">
        <v>6720</v>
      </c>
      <c r="QH3" s="1020" t="s">
        <v>6721</v>
      </c>
      <c r="QI3" s="1021" t="s">
        <v>6422</v>
      </c>
      <c r="QJ3" s="1021" t="s">
        <v>6423</v>
      </c>
      <c r="QK3" s="1020" t="s">
        <v>6766</v>
      </c>
      <c r="QL3" s="1020" t="s">
        <v>6419</v>
      </c>
      <c r="QM3" s="1020" t="s">
        <v>6420</v>
      </c>
      <c r="QN3" s="1021" t="s">
        <v>6421</v>
      </c>
      <c r="QO3" s="1021" t="s">
        <v>6425</v>
      </c>
      <c r="QP3" s="1020" t="s">
        <v>6720</v>
      </c>
      <c r="QQ3" s="1020" t="s">
        <v>6721</v>
      </c>
      <c r="QR3" s="1021" t="s">
        <v>6422</v>
      </c>
      <c r="QS3" s="1021" t="s">
        <v>6423</v>
      </c>
      <c r="QT3" s="1020" t="s">
        <v>6767</v>
      </c>
      <c r="QU3" s="1020" t="s">
        <v>6419</v>
      </c>
      <c r="QV3" s="1020" t="s">
        <v>6420</v>
      </c>
      <c r="QW3" s="1021" t="s">
        <v>6421</v>
      </c>
      <c r="QX3" s="1021" t="s">
        <v>6425</v>
      </c>
      <c r="QY3" s="1020" t="s">
        <v>6720</v>
      </c>
      <c r="QZ3" s="1020" t="s">
        <v>6721</v>
      </c>
      <c r="RA3" s="1021" t="s">
        <v>6422</v>
      </c>
      <c r="RB3" s="1021" t="s">
        <v>6423</v>
      </c>
      <c r="RC3" s="1020" t="s">
        <v>6768</v>
      </c>
      <c r="RD3" s="1020" t="s">
        <v>6419</v>
      </c>
      <c r="RE3" s="1020" t="s">
        <v>6420</v>
      </c>
      <c r="RF3" s="1021" t="s">
        <v>6421</v>
      </c>
      <c r="RG3" s="1021" t="s">
        <v>6425</v>
      </c>
      <c r="RH3" s="1020" t="s">
        <v>6720</v>
      </c>
      <c r="RI3" s="1020" t="s">
        <v>6721</v>
      </c>
      <c r="RJ3" s="1021" t="s">
        <v>6422</v>
      </c>
      <c r="RK3" s="1021" t="s">
        <v>6423</v>
      </c>
      <c r="RL3" s="89" t="s">
        <v>6750</v>
      </c>
      <c r="RM3" s="1020" t="s">
        <v>6769</v>
      </c>
      <c r="RN3" s="1020" t="s">
        <v>6419</v>
      </c>
      <c r="RO3" s="1020" t="s">
        <v>6420</v>
      </c>
      <c r="RP3" s="1021" t="s">
        <v>6425</v>
      </c>
      <c r="RQ3" s="1020" t="s">
        <v>6721</v>
      </c>
      <c r="RR3" s="1021" t="s">
        <v>6423</v>
      </c>
      <c r="RS3" s="1020" t="s">
        <v>6770</v>
      </c>
      <c r="RT3" s="1020" t="s">
        <v>6771</v>
      </c>
      <c r="RU3" s="1020" t="s">
        <v>6772</v>
      </c>
      <c r="RV3" s="1020" t="s">
        <v>6419</v>
      </c>
      <c r="RW3" s="1020" t="s">
        <v>6420</v>
      </c>
      <c r="RX3" s="1021" t="s">
        <v>6421</v>
      </c>
      <c r="RY3" s="1021" t="s">
        <v>6425</v>
      </c>
      <c r="RZ3" s="1021" t="s">
        <v>6724</v>
      </c>
      <c r="SA3" s="1021" t="s">
        <v>6422</v>
      </c>
      <c r="SB3" s="1021" t="s">
        <v>6423</v>
      </c>
      <c r="SC3" s="1021" t="s">
        <v>6723</v>
      </c>
      <c r="SD3" s="1020" t="s">
        <v>6773</v>
      </c>
      <c r="SE3" s="1020" t="s">
        <v>6430</v>
      </c>
      <c r="SF3" s="1020" t="s">
        <v>6774</v>
      </c>
      <c r="SG3" s="1020" t="s">
        <v>6775</v>
      </c>
      <c r="SH3" s="1020" t="s">
        <v>6419</v>
      </c>
      <c r="SI3" s="1020" t="s">
        <v>6420</v>
      </c>
      <c r="SJ3" s="1020" t="s">
        <v>6421</v>
      </c>
      <c r="SK3" s="1020" t="s">
        <v>6425</v>
      </c>
      <c r="SL3" s="1020" t="s">
        <v>6422</v>
      </c>
      <c r="SM3" s="1020" t="s">
        <v>6423</v>
      </c>
      <c r="SN3" s="1020" t="s">
        <v>6776</v>
      </c>
      <c r="SO3" s="1020" t="s">
        <v>6430</v>
      </c>
      <c r="SP3" s="1020" t="s">
        <v>6777</v>
      </c>
      <c r="SQ3" s="1020" t="s">
        <v>6419</v>
      </c>
      <c r="SR3" s="1020" t="s">
        <v>6420</v>
      </c>
      <c r="SS3" s="1021" t="s">
        <v>6421</v>
      </c>
      <c r="ST3" s="1021" t="s">
        <v>6425</v>
      </c>
      <c r="SU3" s="1021" t="s">
        <v>6724</v>
      </c>
      <c r="SV3" s="1021" t="s">
        <v>6422</v>
      </c>
      <c r="SW3" s="1021" t="s">
        <v>6423</v>
      </c>
      <c r="SX3" s="1021" t="s">
        <v>6723</v>
      </c>
      <c r="SY3" s="1020" t="s">
        <v>6773</v>
      </c>
      <c r="SZ3" s="1020" t="s">
        <v>6430</v>
      </c>
      <c r="TA3" s="1020" t="s">
        <v>6774</v>
      </c>
      <c r="TB3" s="1020" t="s">
        <v>6775</v>
      </c>
      <c r="TC3" s="1020" t="s">
        <v>6419</v>
      </c>
      <c r="TD3" s="1020" t="s">
        <v>6420</v>
      </c>
      <c r="TE3" s="1020" t="s">
        <v>6421</v>
      </c>
      <c r="TF3" s="1020" t="s">
        <v>6425</v>
      </c>
      <c r="TG3" s="1020" t="s">
        <v>6422</v>
      </c>
      <c r="TH3" s="1020" t="s">
        <v>6423</v>
      </c>
      <c r="TI3" s="1020" t="s">
        <v>6773</v>
      </c>
      <c r="TJ3" s="1020" t="s">
        <v>6430</v>
      </c>
      <c r="TK3" s="1020" t="s">
        <v>6778</v>
      </c>
      <c r="TL3" s="1020" t="s">
        <v>6419</v>
      </c>
      <c r="TM3" s="1020" t="s">
        <v>6420</v>
      </c>
      <c r="TN3" s="1021" t="s">
        <v>6421</v>
      </c>
      <c r="TO3" s="1021" t="s">
        <v>6425</v>
      </c>
      <c r="TP3" s="1021" t="s">
        <v>6724</v>
      </c>
      <c r="TQ3" s="1021" t="s">
        <v>6422</v>
      </c>
      <c r="TR3" s="1021" t="s">
        <v>6423</v>
      </c>
      <c r="TS3" s="1021" t="s">
        <v>6723</v>
      </c>
      <c r="TT3" s="1020" t="s">
        <v>6773</v>
      </c>
      <c r="TU3" s="1020" t="s">
        <v>6430</v>
      </c>
      <c r="TV3" s="1020" t="s">
        <v>6774</v>
      </c>
      <c r="TW3" s="1020" t="s">
        <v>6775</v>
      </c>
      <c r="TX3" s="1020" t="s">
        <v>6419</v>
      </c>
      <c r="TY3" s="1020" t="s">
        <v>6420</v>
      </c>
      <c r="TZ3" s="1020" t="s">
        <v>6421</v>
      </c>
      <c r="UA3" s="1020" t="s">
        <v>6425</v>
      </c>
      <c r="UB3" s="1020" t="s">
        <v>6422</v>
      </c>
      <c r="UC3" s="1020" t="s">
        <v>6423</v>
      </c>
      <c r="UD3" s="1020" t="s">
        <v>6773</v>
      </c>
      <c r="UE3" s="1020" t="s">
        <v>6430</v>
      </c>
      <c r="UF3" s="1020" t="s">
        <v>6779</v>
      </c>
      <c r="UG3" s="1020" t="s">
        <v>6419</v>
      </c>
      <c r="UH3" s="1020" t="s">
        <v>6420</v>
      </c>
      <c r="UI3" s="1021" t="s">
        <v>6421</v>
      </c>
      <c r="UJ3" s="1021" t="s">
        <v>6425</v>
      </c>
      <c r="UK3" s="1021" t="s">
        <v>6724</v>
      </c>
      <c r="UL3" s="1021" t="s">
        <v>6422</v>
      </c>
      <c r="UM3" s="1021" t="s">
        <v>6423</v>
      </c>
      <c r="UN3" s="1021" t="s">
        <v>6723</v>
      </c>
      <c r="UO3" s="1020" t="s">
        <v>6773</v>
      </c>
      <c r="UP3" s="1020" t="s">
        <v>6430</v>
      </c>
      <c r="UQ3" s="1020" t="s">
        <v>6774</v>
      </c>
      <c r="UR3" s="1020" t="s">
        <v>6775</v>
      </c>
      <c r="US3" s="1020" t="s">
        <v>6419</v>
      </c>
      <c r="UT3" s="1020" t="s">
        <v>6420</v>
      </c>
      <c r="UU3" s="1020" t="s">
        <v>6421</v>
      </c>
      <c r="UV3" s="1020" t="s">
        <v>6425</v>
      </c>
      <c r="UW3" s="1020" t="s">
        <v>6422</v>
      </c>
      <c r="UX3" s="1020" t="s">
        <v>6423</v>
      </c>
      <c r="UY3" s="1020" t="s">
        <v>6773</v>
      </c>
      <c r="UZ3" s="1020" t="s">
        <v>6430</v>
      </c>
      <c r="VA3" s="1023" t="s">
        <v>6780</v>
      </c>
      <c r="VB3" s="1020" t="s">
        <v>6781</v>
      </c>
      <c r="VC3" s="1020" t="s">
        <v>6782</v>
      </c>
      <c r="VD3" s="1020" t="s">
        <v>6419</v>
      </c>
      <c r="VE3" s="1020" t="s">
        <v>6420</v>
      </c>
      <c r="VF3" s="1020" t="s">
        <v>6421</v>
      </c>
      <c r="VG3" s="1020" t="s">
        <v>6425</v>
      </c>
      <c r="VH3" s="1020" t="s">
        <v>6422</v>
      </c>
      <c r="VI3" s="1020" t="s">
        <v>6423</v>
      </c>
      <c r="VJ3" s="1020" t="s">
        <v>6773</v>
      </c>
      <c r="VK3" s="1020" t="s">
        <v>6430</v>
      </c>
      <c r="VL3" s="1020" t="s">
        <v>6783</v>
      </c>
      <c r="VM3" s="1020" t="s">
        <v>6419</v>
      </c>
      <c r="VN3" s="1020" t="s">
        <v>6420</v>
      </c>
      <c r="VO3" s="1020" t="s">
        <v>6421</v>
      </c>
      <c r="VP3" s="1020" t="s">
        <v>6425</v>
      </c>
      <c r="VQ3" s="1020" t="s">
        <v>6422</v>
      </c>
      <c r="VR3" s="1020" t="s">
        <v>6423</v>
      </c>
      <c r="VS3" s="1020" t="s">
        <v>6773</v>
      </c>
      <c r="VT3" s="1020" t="s">
        <v>6430</v>
      </c>
      <c r="VU3" s="1020" t="s">
        <v>6784</v>
      </c>
      <c r="VV3" s="1020" t="s">
        <v>6419</v>
      </c>
      <c r="VW3" s="1020" t="s">
        <v>6420</v>
      </c>
      <c r="VX3" s="1020" t="s">
        <v>6421</v>
      </c>
      <c r="VY3" s="1020" t="s">
        <v>6425</v>
      </c>
      <c r="VZ3" s="1020" t="s">
        <v>6422</v>
      </c>
      <c r="WA3" s="1020" t="s">
        <v>6423</v>
      </c>
      <c r="WB3" s="1020" t="s">
        <v>6773</v>
      </c>
      <c r="WC3" s="1020" t="s">
        <v>6430</v>
      </c>
      <c r="WD3" s="1020" t="s">
        <v>6785</v>
      </c>
      <c r="WE3" s="1020" t="s">
        <v>6419</v>
      </c>
      <c r="WF3" s="1020" t="s">
        <v>6420</v>
      </c>
      <c r="WG3" s="1020" t="s">
        <v>6421</v>
      </c>
      <c r="WH3" s="1020" t="s">
        <v>6425</v>
      </c>
      <c r="WI3" s="1020" t="s">
        <v>6422</v>
      </c>
      <c r="WJ3" s="1020" t="s">
        <v>6423</v>
      </c>
      <c r="WK3" s="1020" t="s">
        <v>6773</v>
      </c>
      <c r="WL3" s="1020" t="s">
        <v>6430</v>
      </c>
      <c r="WM3" s="1023" t="s">
        <v>6786</v>
      </c>
      <c r="WN3" s="1020" t="s">
        <v>6787</v>
      </c>
      <c r="WO3" s="1020" t="s">
        <v>6419</v>
      </c>
      <c r="WP3" s="1020" t="s">
        <v>6420</v>
      </c>
      <c r="WQ3" s="1021" t="s">
        <v>6425</v>
      </c>
      <c r="WR3" s="1021" t="s">
        <v>6724</v>
      </c>
      <c r="WS3" s="1021" t="s">
        <v>6423</v>
      </c>
      <c r="WT3" s="1021" t="s">
        <v>6723</v>
      </c>
      <c r="WU3" s="1021" t="s">
        <v>6430</v>
      </c>
      <c r="WV3" s="1021" t="s">
        <v>6774</v>
      </c>
      <c r="WW3" s="1020" t="s">
        <v>6775</v>
      </c>
      <c r="WX3" s="1020" t="s">
        <v>6419</v>
      </c>
      <c r="WY3" s="1020" t="s">
        <v>6420</v>
      </c>
      <c r="WZ3" s="1021" t="s">
        <v>6425</v>
      </c>
      <c r="XA3" s="1021" t="s">
        <v>6423</v>
      </c>
      <c r="XB3" s="1021" t="s">
        <v>6430</v>
      </c>
      <c r="XC3" s="1020" t="s">
        <v>6788</v>
      </c>
      <c r="XD3" s="1020" t="s">
        <v>6789</v>
      </c>
      <c r="XE3" s="1020" t="s">
        <v>6790</v>
      </c>
      <c r="XF3" s="1020" t="s">
        <v>6419</v>
      </c>
      <c r="XG3" s="1020" t="s">
        <v>6420</v>
      </c>
      <c r="XH3" s="1020" t="s">
        <v>6421</v>
      </c>
      <c r="XI3" s="1020" t="s">
        <v>6425</v>
      </c>
      <c r="XJ3" s="89" t="s">
        <v>6431</v>
      </c>
      <c r="XK3" s="89" t="s">
        <v>6428</v>
      </c>
      <c r="XL3" s="89" t="s">
        <v>6420</v>
      </c>
      <c r="XM3" s="89" t="s">
        <v>6421</v>
      </c>
      <c r="XN3" s="89" t="s">
        <v>6425</v>
      </c>
      <c r="XO3" s="1020" t="s">
        <v>6791</v>
      </c>
      <c r="XP3" s="1020" t="s">
        <v>6792</v>
      </c>
      <c r="XQ3" s="1020" t="s">
        <v>6419</v>
      </c>
      <c r="XR3" s="1020" t="s">
        <v>6420</v>
      </c>
      <c r="XS3" s="1020" t="s">
        <v>6421</v>
      </c>
      <c r="XT3" s="1021" t="s">
        <v>6425</v>
      </c>
      <c r="XU3" s="89" t="s">
        <v>6432</v>
      </c>
      <c r="XV3" s="1020" t="s">
        <v>6793</v>
      </c>
      <c r="XW3" s="1020" t="s">
        <v>6419</v>
      </c>
      <c r="XX3" s="1020" t="s">
        <v>6420</v>
      </c>
      <c r="XY3" s="1021" t="s">
        <v>6421</v>
      </c>
      <c r="XZ3" s="1020" t="s">
        <v>6794</v>
      </c>
      <c r="YA3" s="1020" t="s">
        <v>6419</v>
      </c>
      <c r="YB3" s="1020" t="s">
        <v>6420</v>
      </c>
      <c r="YC3" s="1020" t="s">
        <v>6421</v>
      </c>
      <c r="YD3" s="1021" t="s">
        <v>6425</v>
      </c>
      <c r="YE3" s="1020" t="s">
        <v>6795</v>
      </c>
      <c r="YF3" s="1020" t="s">
        <v>6419</v>
      </c>
      <c r="YG3" s="1020" t="s">
        <v>6420</v>
      </c>
      <c r="YH3" s="1020" t="s">
        <v>6421</v>
      </c>
      <c r="YI3" s="1021" t="s">
        <v>6425</v>
      </c>
      <c r="YJ3" s="1020" t="s">
        <v>6775</v>
      </c>
      <c r="YK3" s="1020" t="s">
        <v>6419</v>
      </c>
      <c r="YL3" s="1020" t="s">
        <v>6420</v>
      </c>
      <c r="YM3" s="1020" t="s">
        <v>6421</v>
      </c>
      <c r="YN3" s="1020" t="s">
        <v>6425</v>
      </c>
      <c r="YO3" s="1020" t="s">
        <v>6796</v>
      </c>
      <c r="YP3" s="1020" t="s">
        <v>6419</v>
      </c>
      <c r="YQ3" s="1020" t="s">
        <v>6420</v>
      </c>
      <c r="YR3" s="1020" t="s">
        <v>6421</v>
      </c>
      <c r="YS3" s="1020" t="s">
        <v>6425</v>
      </c>
      <c r="YT3" s="89" t="s">
        <v>6797</v>
      </c>
      <c r="YU3" s="1006" t="s">
        <v>6798</v>
      </c>
      <c r="YV3" s="1006" t="s">
        <v>6419</v>
      </c>
      <c r="YW3" s="1006" t="s">
        <v>6420</v>
      </c>
      <c r="YX3" s="1006" t="s">
        <v>6421</v>
      </c>
      <c r="YY3" s="1024" t="s">
        <v>6425</v>
      </c>
      <c r="YZ3" s="1020" t="s">
        <v>6775</v>
      </c>
      <c r="ZA3" s="1020" t="s">
        <v>6419</v>
      </c>
      <c r="ZB3" s="1020" t="s">
        <v>6420</v>
      </c>
      <c r="ZC3" s="1020" t="s">
        <v>6421</v>
      </c>
      <c r="ZD3" s="1020" t="s">
        <v>6425</v>
      </c>
      <c r="ZE3" s="1020" t="s">
        <v>6796</v>
      </c>
      <c r="ZF3" s="1020" t="s">
        <v>6419</v>
      </c>
      <c r="ZG3" s="1020" t="s">
        <v>6420</v>
      </c>
      <c r="ZH3" s="1020" t="s">
        <v>6421</v>
      </c>
      <c r="ZI3" s="1020" t="s">
        <v>6425</v>
      </c>
      <c r="ZJ3" s="1020" t="s">
        <v>6799</v>
      </c>
      <c r="ZK3" s="1020" t="s">
        <v>6800</v>
      </c>
      <c r="ZL3" s="1020" t="s">
        <v>6419</v>
      </c>
      <c r="ZM3" s="1020" t="s">
        <v>6801</v>
      </c>
      <c r="ZN3" s="1020" t="s">
        <v>6802</v>
      </c>
      <c r="ZO3" s="1020" t="s">
        <v>6425</v>
      </c>
      <c r="ZP3" s="1020" t="s">
        <v>6422</v>
      </c>
      <c r="ZQ3" s="1020" t="s">
        <v>6423</v>
      </c>
      <c r="ZR3" s="1020" t="s">
        <v>6803</v>
      </c>
      <c r="ZS3" s="1020" t="s">
        <v>6801</v>
      </c>
      <c r="ZT3" s="1020" t="s">
        <v>6802</v>
      </c>
      <c r="ZU3" s="1020" t="s">
        <v>6804</v>
      </c>
      <c r="ZV3" s="1020" t="s">
        <v>6419</v>
      </c>
      <c r="ZW3" s="1020" t="s">
        <v>6801</v>
      </c>
      <c r="ZX3" s="1020" t="s">
        <v>6802</v>
      </c>
      <c r="ZY3" s="1020" t="s">
        <v>6425</v>
      </c>
      <c r="ZZ3" s="1020" t="s">
        <v>6422</v>
      </c>
      <c r="AAA3" s="1020" t="s">
        <v>6423</v>
      </c>
      <c r="AAB3" s="1020" t="s">
        <v>6805</v>
      </c>
      <c r="AAC3" s="1020" t="s">
        <v>6801</v>
      </c>
      <c r="AAD3" s="1020" t="s">
        <v>6802</v>
      </c>
      <c r="AAE3" s="1020" t="s">
        <v>6806</v>
      </c>
      <c r="AAF3" s="1020" t="s">
        <v>6419</v>
      </c>
      <c r="AAG3" s="1020" t="s">
        <v>6801</v>
      </c>
      <c r="AAH3" s="1020" t="s">
        <v>6802</v>
      </c>
      <c r="AAI3" s="1020" t="s">
        <v>6425</v>
      </c>
      <c r="AAJ3" s="1020" t="s">
        <v>6422</v>
      </c>
      <c r="AAK3" s="1020" t="s">
        <v>6423</v>
      </c>
      <c r="AAL3" s="1020" t="s">
        <v>6807</v>
      </c>
      <c r="AAM3" s="1020" t="s">
        <v>6801</v>
      </c>
      <c r="AAN3" s="1020" t="s">
        <v>6802</v>
      </c>
      <c r="AAO3" s="1020" t="s">
        <v>6808</v>
      </c>
      <c r="AAP3" s="1020" t="s">
        <v>6419</v>
      </c>
      <c r="AAQ3" s="1020" t="s">
        <v>6801</v>
      </c>
      <c r="AAR3" s="1020" t="s">
        <v>6802</v>
      </c>
      <c r="AAS3" s="1020" t="s">
        <v>6425</v>
      </c>
      <c r="AAT3" s="1020" t="s">
        <v>6422</v>
      </c>
      <c r="AAU3" s="1020" t="s">
        <v>6423</v>
      </c>
      <c r="AAV3" s="1020" t="s">
        <v>6809</v>
      </c>
      <c r="AAW3" s="1020" t="s">
        <v>6801</v>
      </c>
      <c r="AAX3" s="1020" t="s">
        <v>6802</v>
      </c>
      <c r="AAY3" s="89" t="s">
        <v>6810</v>
      </c>
      <c r="AAZ3" s="1020" t="s">
        <v>6811</v>
      </c>
      <c r="ABA3" s="1020" t="s">
        <v>6812</v>
      </c>
      <c r="ABB3" s="1020" t="s">
        <v>6419</v>
      </c>
      <c r="ABC3" s="1020" t="s">
        <v>6420</v>
      </c>
      <c r="ABD3" s="1020" t="s">
        <v>6421</v>
      </c>
      <c r="ABE3" s="1020" t="s">
        <v>6425</v>
      </c>
      <c r="ABF3" s="1020" t="s">
        <v>6422</v>
      </c>
      <c r="ABG3" s="1020" t="s">
        <v>6423</v>
      </c>
      <c r="ABH3" s="1020" t="s">
        <v>6813</v>
      </c>
      <c r="ABI3" s="1020" t="s">
        <v>6419</v>
      </c>
      <c r="ABJ3" s="1020" t="s">
        <v>6420</v>
      </c>
      <c r="ABK3" s="1020" t="s">
        <v>6421</v>
      </c>
      <c r="ABL3" s="1020" t="s">
        <v>6425</v>
      </c>
      <c r="ABM3" s="1020" t="s">
        <v>6422</v>
      </c>
      <c r="ABN3" s="1020" t="s">
        <v>6423</v>
      </c>
      <c r="ABO3" s="1020" t="s">
        <v>6814</v>
      </c>
      <c r="ABP3" s="1020" t="s">
        <v>6812</v>
      </c>
      <c r="ABQ3" s="1020" t="s">
        <v>6419</v>
      </c>
      <c r="ABR3" s="1020" t="s">
        <v>6420</v>
      </c>
      <c r="ABS3" s="1020" t="s">
        <v>6421</v>
      </c>
      <c r="ABT3" s="1020" t="s">
        <v>6425</v>
      </c>
      <c r="ABU3" s="1020" t="s">
        <v>6422</v>
      </c>
      <c r="ABV3" s="1020" t="s">
        <v>6423</v>
      </c>
      <c r="ABW3" s="1020" t="s">
        <v>6813</v>
      </c>
      <c r="ABX3" s="1020" t="s">
        <v>6419</v>
      </c>
      <c r="ABY3" s="1020" t="s">
        <v>6420</v>
      </c>
      <c r="ABZ3" s="1020" t="s">
        <v>6421</v>
      </c>
      <c r="ACA3" s="1020" t="s">
        <v>6425</v>
      </c>
      <c r="ACB3" s="1020" t="s">
        <v>6422</v>
      </c>
      <c r="ACC3" s="1020" t="s">
        <v>6423</v>
      </c>
      <c r="ACD3" s="1020" t="s">
        <v>6815</v>
      </c>
      <c r="ACE3" s="1020" t="s">
        <v>6419</v>
      </c>
      <c r="ACF3" s="1020" t="s">
        <v>6420</v>
      </c>
      <c r="ACG3" s="1021" t="s">
        <v>6425</v>
      </c>
      <c r="ACH3" s="1021" t="s">
        <v>6816</v>
      </c>
      <c r="ACI3" s="1021" t="s">
        <v>6423</v>
      </c>
      <c r="ACJ3" s="1021" t="s">
        <v>6723</v>
      </c>
      <c r="ACK3" s="1020" t="s">
        <v>6775</v>
      </c>
      <c r="ACL3" s="1020" t="s">
        <v>6419</v>
      </c>
      <c r="ACM3" s="1020" t="s">
        <v>6420</v>
      </c>
      <c r="ACN3" s="1021" t="s">
        <v>6425</v>
      </c>
      <c r="ACO3" s="1021" t="s">
        <v>6423</v>
      </c>
      <c r="ACP3" s="1020" t="s">
        <v>6796</v>
      </c>
      <c r="ACQ3" s="1020" t="s">
        <v>6419</v>
      </c>
      <c r="ACR3" s="1020" t="s">
        <v>6420</v>
      </c>
      <c r="ACS3" s="1021" t="s">
        <v>6425</v>
      </c>
      <c r="ACT3" s="1021" t="s">
        <v>6423</v>
      </c>
      <c r="ACU3" s="1020" t="s">
        <v>6817</v>
      </c>
      <c r="ACV3" s="1020" t="s">
        <v>6420</v>
      </c>
      <c r="ACW3" s="1021" t="s">
        <v>6425</v>
      </c>
      <c r="ACX3" s="1021" t="s">
        <v>6816</v>
      </c>
      <c r="ACY3" s="1021" t="s">
        <v>6721</v>
      </c>
      <c r="ACZ3" s="1021" t="s">
        <v>6722</v>
      </c>
      <c r="ADA3" s="1021" t="s">
        <v>6423</v>
      </c>
      <c r="ADB3" s="1021" t="s">
        <v>6723</v>
      </c>
      <c r="ADC3" s="1021" t="s">
        <v>6430</v>
      </c>
      <c r="ADD3" s="1021" t="s">
        <v>6774</v>
      </c>
      <c r="ADE3" s="1020" t="s">
        <v>6775</v>
      </c>
      <c r="ADF3" s="1020" t="s">
        <v>6420</v>
      </c>
      <c r="ADG3" s="1021" t="s">
        <v>6425</v>
      </c>
      <c r="ADH3" s="1021" t="s">
        <v>6818</v>
      </c>
      <c r="ADI3" s="1021" t="s">
        <v>6423</v>
      </c>
      <c r="ADJ3" s="1021" t="s">
        <v>6430</v>
      </c>
      <c r="ADK3" s="1020" t="s">
        <v>6819</v>
      </c>
      <c r="ADL3" s="1020" t="s">
        <v>6420</v>
      </c>
      <c r="ADM3" s="1021" t="s">
        <v>6421</v>
      </c>
      <c r="ADN3" s="1021" t="s">
        <v>6820</v>
      </c>
      <c r="ADO3" s="1021" t="s">
        <v>6720</v>
      </c>
      <c r="ADP3" s="1021" t="s">
        <v>6821</v>
      </c>
      <c r="ADQ3" s="1021" t="s">
        <v>6422</v>
      </c>
      <c r="ADR3" s="1021" t="s">
        <v>6822</v>
      </c>
      <c r="ADS3" s="1021" t="s">
        <v>6773</v>
      </c>
      <c r="ADT3" s="1021" t="s">
        <v>6823</v>
      </c>
      <c r="ADU3" s="1020" t="s">
        <v>6775</v>
      </c>
      <c r="ADV3" s="1020" t="s">
        <v>6420</v>
      </c>
      <c r="ADW3" s="1021" t="s">
        <v>6802</v>
      </c>
      <c r="ADX3" s="1021" t="s">
        <v>6824</v>
      </c>
      <c r="ADY3" s="1021" t="s">
        <v>6825</v>
      </c>
      <c r="ADZ3" s="1021" t="s">
        <v>6776</v>
      </c>
      <c r="AEA3" s="1020" t="s">
        <v>6826</v>
      </c>
      <c r="AEB3" s="1020" t="s">
        <v>6420</v>
      </c>
      <c r="AEC3" s="1021" t="s">
        <v>6421</v>
      </c>
      <c r="AED3" s="1021" t="s">
        <v>6720</v>
      </c>
      <c r="AEE3" s="1021" t="s">
        <v>6454</v>
      </c>
      <c r="AEF3" s="1020" t="s">
        <v>6827</v>
      </c>
      <c r="AEG3" s="89" t="s">
        <v>6828</v>
      </c>
      <c r="AEH3" s="89" t="s">
        <v>6829</v>
      </c>
      <c r="AEI3" s="1020" t="s">
        <v>6830</v>
      </c>
      <c r="AEJ3" s="1020" t="s">
        <v>6831</v>
      </c>
      <c r="AEK3" s="1020" t="s">
        <v>6832</v>
      </c>
      <c r="AEL3" s="1025" t="s">
        <v>6802</v>
      </c>
      <c r="AEM3" s="1025" t="s">
        <v>6833</v>
      </c>
      <c r="AEN3" s="89" t="s">
        <v>6834</v>
      </c>
      <c r="AEO3" s="89" t="s">
        <v>6835</v>
      </c>
      <c r="AEP3" s="89" t="s">
        <v>6836</v>
      </c>
    </row>
    <row r="4" spans="1:1163" s="89" customFormat="1">
      <c r="A4" s="991">
        <v>1</v>
      </c>
      <c r="B4" s="89">
        <v>2024</v>
      </c>
      <c r="C4" s="89" t="s">
        <v>6837</v>
      </c>
      <c r="D4" s="89" t="s">
        <v>6838</v>
      </c>
      <c r="E4" s="89" t="str">
        <f>IF('STEP２（第１、2表）'!D$93="","",'STEP２（第１、2表）'!D$93)</f>
        <v>原油(コンデンセートを除く。)</v>
      </c>
      <c r="F4" s="89" t="str">
        <f>IF('STEP２（第１、2表）'!Q$93="","",'STEP２（第１、2表）'!Q$93)</f>
        <v>kl</v>
      </c>
      <c r="G4" s="89">
        <f>IF('STEP２（第１、2表）'!U$93=0,"",ROUND('STEP２（第１、2表）'!U$93,0))</f>
        <v>82</v>
      </c>
      <c r="H4" s="89">
        <f>IF('STEP２（第１、2表）'!AD$93=0,"",ROUND('STEP２（第１、2表）'!AD$93,0))</f>
        <v>3125</v>
      </c>
      <c r="I4" s="89">
        <f>IF('STEP２（第１、2表）'!AF$94=0,"",ROUND('STEP２（第１、2表）'!AF$94,0))</f>
        <v>3117</v>
      </c>
      <c r="J4" s="89">
        <f>IF('STEP２（第１、2表）'!AM$93=0,"",'STEP２（第１、2表）'!AM$93)</f>
        <v>14.25</v>
      </c>
      <c r="K4" s="89">
        <f>IF('STEP２（第１、2表）'!AV$93=0,"",'STEP２（第１、2表）'!AV$93)</f>
        <v>545.77499999999998</v>
      </c>
      <c r="L4" s="89">
        <f>IF('STEP２（第１、2表）'!AX$94=0,"",'STEP２（第１、2表）'!AX$94)</f>
        <v>544.35</v>
      </c>
      <c r="M4" s="89">
        <f>IF('STEP２（第１、2表）'!BE$93=0,"",ROUND('STEP２（第１、2表）'!BE$93,0))</f>
        <v>13</v>
      </c>
      <c r="N4" s="89">
        <f>IF('STEP２（第１、2表）'!BN$93=0,"",ROUND('STEP２（第１、2表）'!BN$93,0))</f>
        <v>507</v>
      </c>
      <c r="O4" s="89">
        <f>IF('STEP２（第１、2表）'!BP$94=0,"",ROUND('STEP２（第１、2表）'!BP$94,0))</f>
        <v>506</v>
      </c>
      <c r="P4" s="89" t="s">
        <v>6839</v>
      </c>
      <c r="Q4" s="89" t="str">
        <f>IF('STEP２（第１、2表）'!D$95="","",'STEP２（第１、2表）'!D$95)</f>
        <v>原油のうちコンデンセート(NGL)</v>
      </c>
      <c r="R4" s="89" t="str">
        <f>IF('STEP２（第１、2表）'!Q$95="","",'STEP２（第１、2表）'!Q$95)</f>
        <v>kl</v>
      </c>
      <c r="S4" s="89">
        <f>IF('STEP２（第１、2表）'!U95=0,"",ROUND('STEP２（第１、2表）'!U95,0))</f>
        <v>94</v>
      </c>
      <c r="T4" s="89">
        <f>IF('STEP２（第１、2表）'!AD95=0,"",ROUND('STEP２（第１、2表）'!AD95,0))</f>
        <v>3257</v>
      </c>
      <c r="U4" s="89">
        <f>IF('STEP２（第１、2表）'!AF$96=0,"",ROUND('STEP２（第１、2表）'!AF$96,0))</f>
        <v>3304</v>
      </c>
      <c r="V4" s="89">
        <f>IF('STEP２（第１、2表）'!AM$95=0,"",'STEP２（第１、2表）'!AM$95)</f>
        <v>15.25</v>
      </c>
      <c r="W4" s="89">
        <f>IF('STEP２（第１、2表）'!AV$95=0,"",'STEP２（第１、2表）'!AV$95)</f>
        <v>530.69999999999993</v>
      </c>
      <c r="X4" s="89">
        <f>IF('STEP２（第１、2表）'!AX$96=0,"",'STEP２（第１、2表）'!AX$96)</f>
        <v>538.32499999999993</v>
      </c>
      <c r="Y4" s="89">
        <f>IF('STEP２（第１、2表）'!BE95=0,"",ROUND('STEP２（第１、2表）'!BE95,0))</f>
        <v>14</v>
      </c>
      <c r="Z4" s="89">
        <f>IF('STEP２（第１、2表）'!BN95=0,"",ROUND('STEP２（第１、2表）'!BN95,0))</f>
        <v>496</v>
      </c>
      <c r="AA4" s="89">
        <f>IF('STEP２（第１、2表）'!BP96=0,"",ROUND('STEP２（第１、2表）'!BP96,0))</f>
        <v>503</v>
      </c>
      <c r="AB4" s="89" t="s">
        <v>6840</v>
      </c>
      <c r="AC4" s="89" t="str">
        <f>IF('STEP２（第１、2表）'!D$97="","",'STEP２（第１、2表）'!D$97)</f>
        <v>揮発油</v>
      </c>
      <c r="AD4" s="89" t="str">
        <f>IF('STEP２（第１、2表）'!Q$97="","",'STEP２（第１、2表）'!Q$97)</f>
        <v>kl</v>
      </c>
      <c r="AE4" s="89">
        <f>IF('STEP２（第１、2表）'!U97=0,"",ROUND('STEP２（第１、2表）'!U97,0))</f>
        <v>106</v>
      </c>
      <c r="AF4" s="89">
        <f>IF('STEP２（第１、2表）'!AD97=0,"",ROUND('STEP２（第１、2表）'!AD97,0))</f>
        <v>3527</v>
      </c>
      <c r="AG4" s="89">
        <f>IF('STEP２（第１、2表）'!AF98=0,"",ROUND('STEP２（第１、2表）'!AF98,0))</f>
        <v>3654</v>
      </c>
      <c r="AH4" s="89">
        <f>IF('STEP２（第１、2表）'!AM$97=0,"",'STEP２（第１、2表）'!AM$97)</f>
        <v>16.25</v>
      </c>
      <c r="AI4" s="89">
        <f>IF('STEP２（第１、2表）'!AV$97=0,"",'STEP２（第１、2表）'!AV$97)</f>
        <v>542.75</v>
      </c>
      <c r="AJ4" s="89">
        <f>IF('STEP２（第１、2表）'!AX$98=0,"",'STEP２（第１、2表）'!AX$98)</f>
        <v>562.25</v>
      </c>
      <c r="AK4" s="89">
        <f>IF('STEP２（第１、2表）'!BE97=0,"",ROUND('STEP２（第１、2表）'!BE97,0))</f>
        <v>15</v>
      </c>
      <c r="AL4" s="89">
        <f>IF('STEP２（第１、2表）'!BN97=0,"",ROUND('STEP２（第１、2表）'!BN97,0))</f>
        <v>509</v>
      </c>
      <c r="AM4" s="89">
        <f>IF('STEP２（第１、2表）'!BP98=0,"",ROUND('STEP２（第１、2表）'!BP98,0))</f>
        <v>527</v>
      </c>
      <c r="AN4" s="89" t="s">
        <v>6841</v>
      </c>
      <c r="AO4" s="89" t="str">
        <f>IF('STEP２（第１、2表）'!D$99="","",'STEP２（第１、2表）'!D$99)</f>
        <v>ナフサ</v>
      </c>
      <c r="AP4" s="89" t="str">
        <f>IF('STEP２（第１、2表）'!Q$99="","",'STEP２（第１、2表）'!Q$99)</f>
        <v>kl</v>
      </c>
      <c r="AQ4" s="89">
        <f>IF('STEP２（第１、2表）'!U99=0,"",ROUND('STEP２（第１、2表）'!U99,0))</f>
        <v>118</v>
      </c>
      <c r="AR4" s="89">
        <f>IF('STEP２（第１、2表）'!AD99=0,"",ROUND('STEP２（第１、2表）'!AD99,0))</f>
        <v>3916</v>
      </c>
      <c r="AS4" s="89">
        <f>IF('STEP２（第１、2表）'!AF100=0,"",ROUND('STEP２（第１、2表）'!AF100,0))</f>
        <v>3951</v>
      </c>
      <c r="AT4" s="89">
        <f>IF('STEP２（第１、2表）'!AM$99=0,"",'STEP２（第１、2表）'!AM$99)</f>
        <v>17.25</v>
      </c>
      <c r="AU4" s="89">
        <f>IF('STEP２（第１、2表）'!AV$99=0,"",'STEP２（第１、2表）'!AV$99)</f>
        <v>574.42499999999995</v>
      </c>
      <c r="AV4" s="89">
        <f>IF('STEP２（第１、2表）'!AX$100=0,"",'STEP２（第１、2表）'!AX$100)</f>
        <v>579.6</v>
      </c>
      <c r="AW4" s="89">
        <f>IF('STEP２（第１、2表）'!BE99=0,"",ROUND('STEP２（第１、2表）'!BE99,0))</f>
        <v>16</v>
      </c>
      <c r="AX4" s="89">
        <f>IF('STEP２（第１、2表）'!BN99=0,"",ROUND('STEP２（第１、2表）'!BN99,0))</f>
        <v>541</v>
      </c>
      <c r="AY4" s="89">
        <f>IF('STEP２（第１、2表）'!BP100=0,"",ROUND('STEP２（第１、2表）'!BP100,0))</f>
        <v>546</v>
      </c>
      <c r="AZ4" s="89" t="s">
        <v>6842</v>
      </c>
      <c r="BA4" s="89" t="str">
        <f>IF('STEP２（第１、2表）'!D$101="","",'STEP２（第１、2表）'!D$101)</f>
        <v>ジェット燃料油</v>
      </c>
      <c r="BB4" s="89" t="str">
        <f>IF('STEP２（第１、2表）'!Q$101="","",'STEP２（第１、2表）'!Q$101)</f>
        <v>kl</v>
      </c>
      <c r="BC4" s="89">
        <f>IF('STEP２（第１、2表）'!U101=0,"",ROUND('STEP２（第１、2表）'!U101,0))</f>
        <v>130</v>
      </c>
      <c r="BD4" s="89">
        <f>IF('STEP２（第１、2表）'!AD101=0,"",ROUND('STEP２（第１、2表）'!AD101,0))</f>
        <v>4704</v>
      </c>
      <c r="BE4" s="89">
        <f>IF('STEP２（第１、2表）'!AM$101=0,"",'STEP２（第１、2表）'!AM$101)</f>
        <v>18.25</v>
      </c>
      <c r="BF4" s="89">
        <f>IF('STEP２（第１、2表）'!AV$101=0,"",'STEP２（第１、2表）'!AV$101)</f>
        <v>662.47499999999991</v>
      </c>
      <c r="BG4" s="89">
        <f>IF('STEP２（第１、2表）'!BE101=0,"",ROUND('STEP２（第１、2表）'!BE101,0))</f>
        <v>17</v>
      </c>
      <c r="BH4" s="89">
        <f>IF('STEP２（第１、2表）'!BN101=0,"",ROUND('STEP２（第１、2表）'!BN101,0))</f>
        <v>626</v>
      </c>
      <c r="BI4" s="89" t="s">
        <v>6843</v>
      </c>
      <c r="BJ4" s="89" t="str">
        <f>IF('STEP２（第１、2表）'!D$103="","",'STEP２（第１、2表）'!D$103)</f>
        <v>灯油</v>
      </c>
      <c r="BK4" s="89" t="str">
        <f>IF('STEP２（第１、2表）'!Q$103="","",'STEP２（第１、2表）'!Q$103)</f>
        <v>kl</v>
      </c>
      <c r="BL4" s="89">
        <f>IF('STEP２（第１、2表）'!U103=0,"",ROUND('STEP２（第１、2表）'!U103,0))</f>
        <v>142</v>
      </c>
      <c r="BM4" s="89">
        <f>IF('STEP２（第１、2表）'!AD103=0,"",ROUND('STEP２（第１、2表）'!AD103,0))</f>
        <v>5168</v>
      </c>
      <c r="BN4" s="89">
        <f>IF('STEP２（第１、2表）'!AF104=0,"",ROUND('STEP２（第１、2表）'!AF104,0))</f>
        <v>5197</v>
      </c>
      <c r="BO4" s="89">
        <f>IF('STEP２（第１、2表）'!AM$103=0,"",'STEP２（第１、2表）'!AM$103)</f>
        <v>19.25</v>
      </c>
      <c r="BP4" s="89">
        <f>IF('STEP２（第１、2表）'!AV$103=0,"",'STEP２（第１、2表）'!AV$103)</f>
        <v>702.625</v>
      </c>
      <c r="BQ4" s="89">
        <f>IF('STEP２（第１、2表）'!AX$104=0,"",'STEP２（第１、2表）'!AX$104)</f>
        <v>706.47500000000002</v>
      </c>
      <c r="BR4" s="89">
        <f>IF('STEP２（第１、2表）'!BE103=0,"",ROUND('STEP２（第１、2表）'!BE103,0))</f>
        <v>18</v>
      </c>
      <c r="BS4" s="89">
        <f>IF('STEP２（第１、2表）'!BN103=0,"",ROUND('STEP２（第１、2表）'!BN103,0))</f>
        <v>666</v>
      </c>
      <c r="BT4" s="89">
        <f>IF('STEP２（第１、2表）'!BP104=0,"",ROUND('STEP２（第１、2表）'!BP104,0))</f>
        <v>669</v>
      </c>
      <c r="BU4" s="89" t="s">
        <v>6844</v>
      </c>
      <c r="BV4" s="89" t="str">
        <f>IF('STEP２（第１、2表）'!D$105="","",'STEP２（第１、2表）'!D$105)</f>
        <v>軽油</v>
      </c>
      <c r="BW4" s="89" t="str">
        <f>IF('STEP２（第１、2表）'!Q$103="","",'STEP２（第１、2表）'!Q$103)</f>
        <v>kl</v>
      </c>
      <c r="BX4" s="89">
        <f>IF('STEP２（第１、2表）'!U105=0,"",ROUND('STEP２（第１、2表）'!U105,0))</f>
        <v>154</v>
      </c>
      <c r="BY4" s="89">
        <f>IF('STEP２（第１、2表）'!AD105=0,"",ROUND('STEP２（第１、2表）'!AD105,0))</f>
        <v>5837</v>
      </c>
      <c r="BZ4" s="89">
        <f>IF('STEP２（第１、2表）'!AF106=0,"",ROUND('STEP２（第１、2表）'!AF106,0))</f>
        <v>5791</v>
      </c>
      <c r="CA4" s="89">
        <f>IF('STEP２（第１、2表）'!AM$105=0,"",'STEP２（第１、2表）'!AM$105)</f>
        <v>20.25</v>
      </c>
      <c r="CB4" s="89">
        <f>IF('STEP２（第１、2表）'!AV$105=0,"",'STEP２（第１、2表）'!AV$105)</f>
        <v>769.5</v>
      </c>
      <c r="CC4" s="89">
        <f>IF('STEP２（第１、2表）'!AX$106=0,"",'STEP２（第１、2表）'!AX$106)</f>
        <v>763.42500000000007</v>
      </c>
      <c r="CD4" s="89">
        <f>IF('STEP２（第１、2表）'!BE105=0,"",ROUND('STEP２（第１、2表）'!BE105,0))</f>
        <v>19</v>
      </c>
      <c r="CE4" s="89">
        <f>IF('STEP２（第１、2表）'!BN105=0,"",ROUND('STEP２（第１、2表）'!BN105,0))</f>
        <v>731</v>
      </c>
      <c r="CF4" s="89">
        <f>IF('STEP２（第１、2表）'!BP106=0,"",ROUND('STEP２（第１、2表）'!BP106,0))</f>
        <v>725</v>
      </c>
      <c r="CG4" s="89" t="s">
        <v>6845</v>
      </c>
      <c r="CH4" s="89" t="str">
        <f>IF('STEP２（第１、2表）'!D$107="","",'STEP２（第１、2表）'!D$107)</f>
        <v>Ａ重油</v>
      </c>
      <c r="CI4" s="89" t="str">
        <f>IF('STEP２（第１、2表）'!Q$107="","",'STEP２（第１、2表）'!Q$107)</f>
        <v>kl</v>
      </c>
      <c r="CJ4" s="89">
        <f>IF('STEP２（第１、2表）'!U107=0,"",ROUND('STEP２（第１、2表）'!U107,0))</f>
        <v>166</v>
      </c>
      <c r="CK4" s="89">
        <f>IF('STEP２（第１、2表）'!AD107=0,"",ROUND('STEP２（第１、2表）'!AD107,0))</f>
        <v>6442</v>
      </c>
      <c r="CL4" s="89">
        <f>IF('STEP２（第１、2表）'!AF108=0,"",ROUND('STEP２（第１、2表）'!AF108,0))</f>
        <v>6475</v>
      </c>
      <c r="CM4" s="89">
        <f>IF('STEP２（第１、2表）'!AM$107=0,"",'STEP２（第１、2表）'!AM$107)</f>
        <v>21.25</v>
      </c>
      <c r="CN4" s="89">
        <f>IF('STEP２（第１、2表）'!AV$107=0,"",'STEP２（第１、2表）'!AV$107)</f>
        <v>826.625</v>
      </c>
      <c r="CO4" s="89">
        <f>IF('STEP２（第１、2表）'!AX$108=0,"",'STEP２（第１、2表）'!AX$108)</f>
        <v>830.875</v>
      </c>
      <c r="CP4" s="89">
        <f>IF('STEP２（第１、2表）'!BE107=0,"",ROUND('STEP２（第１、2表）'!BE107,0))</f>
        <v>20</v>
      </c>
      <c r="CQ4" s="89">
        <f>IF('STEP２（第１、2表）'!BN107=0,"",ROUND('STEP２（第１、2表）'!BN107,0))</f>
        <v>787</v>
      </c>
      <c r="CR4" s="89">
        <f>IF('STEP２（第１、2表）'!BP108=0,"",ROUND('STEP２（第１、2表）'!BP108,0))</f>
        <v>791</v>
      </c>
      <c r="CS4" s="89" t="s">
        <v>6846</v>
      </c>
      <c r="CT4" s="89" t="str">
        <f>IF('STEP２（第１、2表）'!D$109="","",'STEP２（第１、2表）'!D$109)</f>
        <v>Ｂ・Ｃ重油</v>
      </c>
      <c r="CU4" s="89" t="str">
        <f>IF('STEP２（第１、2表）'!Q$109="","",'STEP２（第１、2表）'!Q$109)</f>
        <v>kl</v>
      </c>
      <c r="CV4" s="89">
        <f>IF('STEP２（第１、2表）'!U109=0,"",ROUND('STEP２（第１、2表）'!U109,0))</f>
        <v>178</v>
      </c>
      <c r="CW4" s="89">
        <f>IF('STEP２（第１、2表）'!AD109=0,"",ROUND('STEP２（第１、2表）'!AD109,0))</f>
        <v>7424</v>
      </c>
      <c r="CX4" s="89">
        <f>IF('STEP２（第１、2表）'!AF110=0,"",ROUND('STEP２（第１、2表）'!AF110,0))</f>
        <v>7441</v>
      </c>
      <c r="CY4" s="89">
        <f>IF('STEP２（第１、2表）'!AM$109=0,"",'STEP２（第１、2表）'!AM$109)</f>
        <v>22.25</v>
      </c>
      <c r="CZ4" s="89">
        <f>IF('STEP２（第１、2表）'!AV$109=0,"",'STEP２（第１、2表）'!AV$109)</f>
        <v>930.05</v>
      </c>
      <c r="DA4" s="89">
        <f>IF('STEP２（第１、2表）'!AX$110=0,"",'STEP２（第１、2表）'!AX$110)</f>
        <v>932.27499999999998</v>
      </c>
      <c r="DB4" s="89">
        <f>IF('STEP２（第１、2表）'!BE109=0,"",ROUND('STEP２（第１、2表）'!BE109,0))</f>
        <v>21</v>
      </c>
      <c r="DC4" s="89">
        <f>IF('STEP２（第１、2表）'!BN109=0,"",ROUND('STEP２（第１、2表）'!BN109,0))</f>
        <v>888</v>
      </c>
      <c r="DD4" s="89">
        <f>IF('STEP２（第１、2表）'!BP110=0,"",ROUND('STEP２（第１、2表）'!BP110,0))</f>
        <v>890</v>
      </c>
      <c r="DE4" s="89" t="s">
        <v>6847</v>
      </c>
      <c r="DF4" s="89" t="str">
        <f>IF('STEP２（第１、2表）'!D$111="","",'STEP２（第１、2表）'!D$111)</f>
        <v>石油アスファルト</v>
      </c>
      <c r="DG4" s="89" t="str">
        <f>IF('STEP２（第１、2表）'!Q$111="","",'STEP２（第１、2表）'!Q$111)</f>
        <v>ｔ</v>
      </c>
      <c r="DH4" s="89">
        <f>IF('STEP２（第１、2表）'!U111=0,"",ROUND('STEP２（第１、2表）'!U111,0))</f>
        <v>190</v>
      </c>
      <c r="DI4" s="89">
        <f>IF('STEP２（第１、2表）'!AD111=0,"",ROUND('STEP２（第１、2表）'!AD111,0))</f>
        <v>7584</v>
      </c>
      <c r="DJ4" s="89">
        <f>IF('STEP２（第１、2表）'!AF112=0,"",ROUND('STEP２（第１、2表）'!AF112,0))</f>
        <v>7755</v>
      </c>
      <c r="DK4" s="89">
        <f>IF('STEP２（第１、2表）'!AM$111=0,"",'STEP２（第１、2表）'!AM$111)</f>
        <v>23.25</v>
      </c>
      <c r="DL4" s="89">
        <f>IF('STEP２（第１、2表）'!AV$111=0,"",'STEP２（第１、2表）'!AV$111)</f>
        <v>930</v>
      </c>
      <c r="DM4" s="89">
        <f>IF('STEP２（第１、2表）'!AX$112=0,"",'STEP２（第１、2表）'!AX$112)</f>
        <v>950.92499999999995</v>
      </c>
      <c r="DN4" s="89">
        <f>IF('STEP２（第１、2表）'!BE111=0,"",ROUND('STEP２（第１、2表）'!BE111,0))</f>
        <v>22</v>
      </c>
      <c r="DO4" s="89">
        <f>IF('STEP２（第１、2表）'!BN111=0,"",ROUND('STEP２（第１、2表）'!BN111,0))</f>
        <v>890</v>
      </c>
      <c r="DP4" s="89">
        <f>IF('STEP２（第１、2表）'!BP112=0,"",ROUND('STEP２（第１、2表）'!BP112,0))</f>
        <v>910</v>
      </c>
      <c r="DQ4" s="89" t="s">
        <v>6848</v>
      </c>
      <c r="DR4" s="89" t="str">
        <f>IF('STEP２（第１、2表）'!D$113="","",'STEP２（第１、2表）'!D$113)</f>
        <v>石油コークス</v>
      </c>
      <c r="DS4" s="89" t="str">
        <f>IF('STEP２（第１、2表）'!Q$113="","",'STEP２（第１、2表）'!Q$113)</f>
        <v>ｔ</v>
      </c>
      <c r="DT4" s="89">
        <f>IF('STEP２（第１、2表）'!U113=0,"",ROUND('STEP２（第１、2表）'!U113,0))</f>
        <v>202</v>
      </c>
      <c r="DU4" s="89">
        <f>IF('STEP２（第１、2表）'!AD113=0,"",ROUND('STEP２（第１、2表）'!AD113,0))</f>
        <v>6875</v>
      </c>
      <c r="DV4" s="89">
        <f>IF('STEP２（第１、2表）'!AF114=0,"",ROUND('STEP２（第１、2表）'!AF114,0))</f>
        <v>6028</v>
      </c>
      <c r="DW4" s="89">
        <f>IF('STEP２（第１、2表）'!AM$113=0,"",'STEP２（第１、2表）'!AM$113)</f>
        <v>24.25</v>
      </c>
      <c r="DX4" s="89">
        <f>IF('STEP２（第１、2表）'!AV$113=0,"",'STEP２（第１、2表）'!AV$113)</f>
        <v>826.92500000000007</v>
      </c>
      <c r="DY4" s="89">
        <f>IF('STEP２（第１、2表）'!AX$114=0,"",'STEP２（第１、2表）'!AX$114)</f>
        <v>725.07499999999993</v>
      </c>
      <c r="DZ4" s="89">
        <f>IF('STEP２（第１、2表）'!BE113=0,"",ROUND('STEP２（第１、2表）'!BE113,0))</f>
        <v>23</v>
      </c>
      <c r="EA4" s="89">
        <f>IF('STEP２（第１、2表）'!BN113=0,"",ROUND('STEP２（第１、2表）'!BN113,0))</f>
        <v>792</v>
      </c>
      <c r="EB4" s="89">
        <f>IF('STEP２（第１、2表）'!BP114=0,"",ROUND('STEP２（第１、2表）'!BP114,0))</f>
        <v>695</v>
      </c>
      <c r="EC4" s="89" t="s">
        <v>6849</v>
      </c>
      <c r="ED4" s="89" t="str">
        <f>IF('STEP２（第１、2表）'!I$115="","",'STEP２（第１、2表）'!I$115)</f>
        <v>液化石油ガス（ＬＰＧ）</v>
      </c>
      <c r="EE4" s="89" t="str">
        <f>IF('STEP２（第１、2表）'!Q$115="","",'STEP２（第１、2表）'!Q$115)</f>
        <v>ｔ</v>
      </c>
      <c r="EF4" s="89">
        <f>IF('STEP２（第１、2表）'!U115=0,"",ROUND('STEP２（第１、2表）'!U115,0))</f>
        <v>214</v>
      </c>
      <c r="EG4" s="89">
        <f>IF('STEP２（第１、2表）'!AD115=0,"",ROUND('STEP２（第１、2表）'!AD115,0))</f>
        <v>10701</v>
      </c>
      <c r="EH4" s="89">
        <f>IF('STEP２（第１、2表）'!AF116=0,"",ROUND('STEP２（第１、2表）'!AF116,0))</f>
        <v>10851</v>
      </c>
      <c r="EI4" s="89">
        <f>IF('STEP２（第１、2表）'!AM$115=0,"",'STEP２（第１、2表）'!AM$115)</f>
        <v>25.25</v>
      </c>
      <c r="EJ4" s="89">
        <f>IF('STEP２（第１、2表）'!AV$115=0,"",'STEP２（第１、2表）'!AV$115)</f>
        <v>1265.0250000000001</v>
      </c>
      <c r="EK4" s="89">
        <f>IF('STEP２（第１、2表）'!AX$116=0,"",'STEP２（第１、2表）'!AX$116)</f>
        <v>1282.6999999999998</v>
      </c>
      <c r="EL4" s="89">
        <f>IF('STEP２（第１、2表）'!BE115=0,"",ROUND('STEP２（第１、2表）'!BE115,0))</f>
        <v>24</v>
      </c>
      <c r="EM4" s="89">
        <f>IF('STEP２（第１、2表）'!BN115=0,"",ROUND('STEP２（第１、2表）'!BN115,0))</f>
        <v>1214</v>
      </c>
      <c r="EN4" s="89">
        <f>IF('STEP２（第１、2表）'!BP116=0,"",ROUND('STEP２（第１、2表）'!BP116,0))</f>
        <v>1231</v>
      </c>
      <c r="EO4" s="89" t="s">
        <v>6850</v>
      </c>
      <c r="EP4" s="89" t="str">
        <f>IF('STEP２（第１、2表）'!I$117="","",'STEP２（第１、2表）'!I$117)</f>
        <v>石油系炭化水素ガス</v>
      </c>
      <c r="EQ4" s="89" t="str">
        <f>IF('STEP２（第１、2表）'!Q$117="","",'STEP２（第１、2表）'!Q$117)</f>
        <v>千m3</v>
      </c>
      <c r="ER4" s="89">
        <f>IF('STEP２（第１、2表）'!U117=0,"",ROUND('STEP２（第１、2表）'!U117,0))</f>
        <v>0</v>
      </c>
      <c r="ES4" s="89">
        <f>IF('STEP２（第１、2表）'!AD117=0,"",ROUND('STEP２（第１、2表）'!AD117,0))</f>
        <v>10</v>
      </c>
      <c r="ET4" s="89">
        <f>IF('STEP２（第１、2表）'!AF118=0,"",ROUND('STEP２（第１、2表）'!AF118,0))</f>
        <v>10</v>
      </c>
      <c r="EU4" s="89">
        <f>IF('STEP２（第１、2表）'!AM$117=0,"",'STEP２（第１、2表）'!AM$117)</f>
        <v>26.25</v>
      </c>
      <c r="EV4" s="89">
        <f>IF('STEP２（第１、2表）'!AV$117=0,"",'STEP２（第１、2表）'!AV$117)</f>
        <v>1210.125</v>
      </c>
      <c r="EW4" s="89">
        <f>IF('STEP２（第１、2表）'!AX$118=0,"",'STEP２（第１、2表）'!AX$118)</f>
        <v>1178.625</v>
      </c>
      <c r="EX4" s="89">
        <f>IF('STEP２（第１、2表）'!BE117=0,"",ROUND('STEP２（第１、2表）'!BE117,0))</f>
        <v>25</v>
      </c>
      <c r="EY4" s="89">
        <f>IF('STEP２（第１、2表）'!BN117=0,"",ROUND('STEP２（第１、2表）'!BN117,0))</f>
        <v>1164</v>
      </c>
      <c r="EZ4" s="89">
        <f>IF('STEP２（第１、2表）'!BP118=0,"",ROUND('STEP２（第１、2表）'!BP118,0))</f>
        <v>1133</v>
      </c>
      <c r="FA4" s="89" t="s">
        <v>6851</v>
      </c>
      <c r="FB4" s="89" t="str">
        <f>IF('STEP２（第１、2表）'!I$119="","",'STEP２（第１、2表）'!I$119)</f>
        <v>液化天然ガス（ＬＮＧ）</v>
      </c>
      <c r="FC4" s="89" t="str">
        <f>IF('STEP２（第１、2表）'!Q$119="","",'STEP２（第１、2表）'!Q$119)</f>
        <v>ｔ</v>
      </c>
      <c r="FD4" s="89">
        <f>IF('STEP２（第１、2表）'!U119=0,"",ROUND('STEP２（第１、2表）'!U119,0))</f>
        <v>238</v>
      </c>
      <c r="FE4" s="89">
        <f>IF('STEP２（第１、2表）'!AD119=0,"",ROUND('STEP２（第１、2表）'!AD119,0))</f>
        <v>12997</v>
      </c>
      <c r="FF4" s="89">
        <f>IF('STEP２（第１、2表）'!AF120=0,"",ROUND('STEP２（第１、2表）'!AF120,0))</f>
        <v>12973</v>
      </c>
      <c r="FG4" s="89">
        <f>IF('STEP２（第１、2表）'!AM$119=0,"",'STEP２（第１、2表）'!AM$119)</f>
        <v>27.25</v>
      </c>
      <c r="FH4" s="89">
        <f>IF('STEP２（第１、2表）'!AV$119=0,"",'STEP２（第１、2表）'!AV$119)</f>
        <v>1490.575</v>
      </c>
      <c r="FI4" s="89">
        <f>IF('STEP２（第１、2表）'!AX$120=0,"",'STEP２（第１、2表）'!AX$120)</f>
        <v>1487.8500000000001</v>
      </c>
      <c r="FJ4" s="89">
        <f>IF('STEP２（第１、2表）'!BE119=0,"",ROUND('STEP２（第１、2表）'!BE119,0))</f>
        <v>26</v>
      </c>
      <c r="FK4" s="89">
        <f>IF('STEP２（第１、2表）'!BN119=0,"",ROUND('STEP２（第１、2表）'!BN119,0))</f>
        <v>1435</v>
      </c>
      <c r="FL4" s="89">
        <f>IF('STEP２（第１、2表）'!BP120=0,"",ROUND('STEP２（第１、2表）'!BP120,0))</f>
        <v>1433</v>
      </c>
      <c r="FM4" s="89" t="s">
        <v>6852</v>
      </c>
      <c r="FN4" s="89" t="str">
        <f>IF('STEP２（第１、2表）'!I$121="","",'STEP２（第１、2表）'!I$121)</f>
        <v>その他可燃性天然ガス</v>
      </c>
      <c r="FO4" s="89" t="str">
        <f>IF('STEP２（第１、2表）'!Q$121="","",'STEP２（第１、2表）'!Q$121)</f>
        <v>千m3</v>
      </c>
      <c r="FP4" s="89">
        <f>IF('STEP２（第１、2表）'!U121=0,"",ROUND('STEP２（第１、2表）'!U121,0))</f>
        <v>0</v>
      </c>
      <c r="FQ4" s="89">
        <f>IF('STEP２（第１、2表）'!AD121=0,"",ROUND('STEP２（第１、2表）'!AD121,0))</f>
        <v>10</v>
      </c>
      <c r="FR4" s="89">
        <f>IF('STEP２（第１、2表）'!AF122=0,"",ROUND('STEP２（第１、2表）'!AF122,0))</f>
        <v>11</v>
      </c>
      <c r="FS4" s="89">
        <f>IF('STEP２（第１、2表）'!AM$121=0,"",'STEP２（第１、2表）'!AM$121)</f>
        <v>28.25</v>
      </c>
      <c r="FT4" s="89">
        <f>IF('STEP２（第１、2表）'!AV$121=0,"",'STEP２（第１、2表）'!AV$121)</f>
        <v>1084.8</v>
      </c>
      <c r="FU4" s="89">
        <f>IF('STEP２（第１、2表）'!AX$122=0,"",'STEP２（第１、2表）'!AX$122)</f>
        <v>1228.875</v>
      </c>
      <c r="FV4" s="89">
        <f>IF('STEP２（第１、2表）'!BE121=0,"",ROUND('STEP２（第１、2表）'!BE121,0))</f>
        <v>27</v>
      </c>
      <c r="FW4" s="89">
        <f>IF('STEP２（第１、2表）'!BN121=0,"",ROUND('STEP２（第１、2表）'!BN121,0))</f>
        <v>1046</v>
      </c>
      <c r="FX4" s="89">
        <f>IF('STEP２（第１、2表）'!BP122=0,"",ROUND('STEP２（第１、2表）'!BP122,0))</f>
        <v>1185</v>
      </c>
      <c r="FY4" s="89" t="s">
        <v>6853</v>
      </c>
      <c r="FZ4" s="89" t="str">
        <f>IF('STEP２（第１、2表）'!I$123="","",'STEP２（第１、2表）'!I$123)</f>
        <v>輸入原料炭</v>
      </c>
      <c r="GA4" s="89" t="str">
        <f>IF('STEP２（第１、2表）'!Q$123="","",'STEP２（第１、2表）'!Q$123)</f>
        <v>ｔ</v>
      </c>
      <c r="GB4" s="89">
        <f>IF('STEP２（第１、2表）'!U123=0,"",ROUND('STEP２（第１、2表）'!U123,0))</f>
        <v>262</v>
      </c>
      <c r="GC4" s="89">
        <f>IF('STEP２（第１、2表）'!AD123=0,"",ROUND('STEP２（第１、2表）'!AD123,0))</f>
        <v>7508</v>
      </c>
      <c r="GD4" s="89">
        <f>IF('STEP２（第１、2表）'!AF124=0,"",ROUND('STEP２（第１、2表）'!AF124,0))</f>
        <v>7586</v>
      </c>
      <c r="GE4" s="89">
        <f>IF('STEP２（第１、2表）'!AM$123=0,"",'STEP２（第１、2表）'!AM$123)</f>
        <v>29.25</v>
      </c>
      <c r="GF4" s="89">
        <f>IF('STEP２（第１、2表）'!AV$123=0,"",'STEP２（第１、2表）'!AV$123)</f>
        <v>839.47500000000002</v>
      </c>
      <c r="GG4" s="89">
        <f>IF('STEP２（第１、2表）'!AX$124=0,"",'STEP２（第１、2表）'!AX$124)</f>
        <v>848.25</v>
      </c>
      <c r="GH4" s="89">
        <f>IF('STEP２（第１、2表）'!BE123=0,"",ROUND('STEP２（第１、2表）'!BE123,0))</f>
        <v>28</v>
      </c>
      <c r="GI4" s="89">
        <f>IF('STEP２（第１、2表）'!BN123=0,"",ROUND('STEP２（第１、2表）'!BN123,0))</f>
        <v>810</v>
      </c>
      <c r="GJ4" s="89">
        <f>IF('STEP２（第１、2表）'!BP124=0,"",ROUND('STEP２（第１、2表）'!BP124,0))</f>
        <v>819</v>
      </c>
      <c r="GK4" s="89" t="s">
        <v>6854</v>
      </c>
      <c r="GL4" s="89" t="str">
        <f>IF('STEP２（第１、2表）'!I$125="","",'STEP２（第１、2表）'!I$125)</f>
        <v>コークス用原料炭</v>
      </c>
      <c r="GM4" s="89" t="str">
        <f>IF('STEP２（第１、2表）'!Q$125="","",'STEP２（第１、2表）'!Q$125)</f>
        <v>ｔ</v>
      </c>
      <c r="GN4" s="89">
        <f>IF('STEP２（第１、2表）'!U125=0,"",ROUND('STEP２（第１、2表）'!U125,0))</f>
        <v>274</v>
      </c>
      <c r="GO4" s="89">
        <f>IF('STEP２（第１、2表）'!AD125=0,"",ROUND('STEP２（第１、2表）'!AD125,0))</f>
        <v>7907</v>
      </c>
      <c r="GP4" s="89">
        <f>IF('STEP２（第１、2表）'!AM$125=0,"",'STEP２（第１、2表）'!AM$125)</f>
        <v>30.25</v>
      </c>
      <c r="GQ4" s="89">
        <f>IF('STEP２（第１、2表）'!AV$125=0,"",'STEP２（第１、2表）'!AV$125)</f>
        <v>874.22499999999991</v>
      </c>
      <c r="GR4" s="89">
        <f>IF('STEP２（第１、2表）'!BE125=0,"",ROUND('STEP２（第１、2表）'!BE125,0))</f>
        <v>29</v>
      </c>
      <c r="GS4" s="89">
        <f>IF('STEP２（第１、2表）'!BN125=0,"",ROUND('STEP２（第１、2表）'!BN125,0))</f>
        <v>845</v>
      </c>
      <c r="GT4" s="89" t="s">
        <v>6855</v>
      </c>
      <c r="GU4" s="89" t="str">
        <f>IF('STEP２（第１、2表）'!I$127="","",'STEP２（第１、2表）'!I$127)</f>
        <v>吹込用原料炭</v>
      </c>
      <c r="GV4" s="89" t="str">
        <f>IF('STEP２（第１、2表）'!Q$127="","",'STEP２（第１、2表）'!Q$127)</f>
        <v>ｔ</v>
      </c>
      <c r="GW4" s="89">
        <f>IF('STEP２（第１、2表）'!U127=0,"",ROUND('STEP２（第１、2表）'!U127,0))</f>
        <v>286</v>
      </c>
      <c r="GX4" s="89">
        <f>IF('STEP２（第１、2表）'!AD127=0,"",ROUND('STEP２（第１、2表）'!AD127,0))</f>
        <v>8082</v>
      </c>
      <c r="GY4" s="89">
        <f>IF('STEP２（第１、2表）'!AM$127=0,"",'STEP２（第１、2表）'!AM$127)</f>
        <v>31.25</v>
      </c>
      <c r="GZ4" s="89">
        <f>IF('STEP２（第１、2表）'!AV$127=0,"",'STEP２（第１、2表）'!AV$127)</f>
        <v>884.375</v>
      </c>
      <c r="HA4" s="89">
        <f>IF('STEP２（第１、2表）'!BE127=0,"",ROUND('STEP２（第１、2表）'!BE127,0))</f>
        <v>30</v>
      </c>
      <c r="HB4" s="89">
        <f>IF('STEP２（第１、2表）'!BN127=0,"",ROUND('STEP２（第１、2表）'!BN127,0))</f>
        <v>856</v>
      </c>
      <c r="HC4" s="89" t="s">
        <v>6856</v>
      </c>
      <c r="HD4" s="89" t="str">
        <f>IF('STEP２（第１、2表）'!I$129="","",'STEP２（第１、2表）'!I$129)</f>
        <v>輸入一般炭</v>
      </c>
      <c r="HE4" s="89" t="str">
        <f>IF('STEP２（第１、2表）'!Q$129="","",'STEP２（第１、2表）'!Q$129)</f>
        <v>ｔ</v>
      </c>
      <c r="HF4" s="89">
        <f>IF('STEP２（第１、2表）'!U129=0,"",ROUND('STEP２（第１、2表）'!U129,0))</f>
        <v>298</v>
      </c>
      <c r="HG4" s="89">
        <f>IF('STEP２（第１、2表）'!AD129=0,"",ROUND('STEP２（第１、2表）'!AD129,0))</f>
        <v>7767</v>
      </c>
      <c r="HH4" s="89">
        <f>IF('STEP２（第１、2表）'!AF130=0,"",ROUND('STEP２（第１、2表）'!AF130,0))</f>
        <v>7648</v>
      </c>
      <c r="HI4" s="89">
        <f>IF('STEP２（第１、2表）'!AM$129=0,"",'STEP２（第１、2表）'!AM$129)</f>
        <v>32.25</v>
      </c>
      <c r="HJ4" s="89">
        <f>IF('STEP２（第１、2表）'!AV$129=0,"",'STEP２（第１、2表）'!AV$129)</f>
        <v>841.72500000000002</v>
      </c>
      <c r="HK4" s="89">
        <f>IF('STEP２（第１、2表）'!AX$130=0,"",'STEP２（第１、2表）'!AX$130)</f>
        <v>828.82499999999993</v>
      </c>
      <c r="HL4" s="89">
        <f>IF('STEP２（第１、2表）'!BE129=0,"",ROUND('STEP２（第１、2表）'!BE129,0))</f>
        <v>31</v>
      </c>
      <c r="HM4" s="89">
        <f>IF('STEP２（第１、2表）'!BN129=0,"",ROUND('STEP２（第１、2表）'!BN129,0))</f>
        <v>815</v>
      </c>
      <c r="HN4" s="89">
        <f>IF('STEP２（第１、2表）'!BP130=0,"",ROUND('STEP２（第１、2表）'!BP130,0))</f>
        <v>803</v>
      </c>
      <c r="HO4" s="89" t="s">
        <v>6857</v>
      </c>
      <c r="HP4" s="89" t="str">
        <f>IF('STEP２（第１、2表）'!I$131="","",'STEP２（第１、2表）'!I$131)</f>
        <v>国産一般炭</v>
      </c>
      <c r="HQ4" s="89" t="str">
        <f>IF('STEP２（第１、2表）'!Q$131="","",'STEP２（第１、2表）'!Q$131)</f>
        <v>ｔ</v>
      </c>
      <c r="HR4" s="89">
        <f>IF('STEP２（第１、2表）'!U131=0,"",ROUND('STEP２（第１、2表）'!U131,0))</f>
        <v>310</v>
      </c>
      <c r="HS4" s="89">
        <f>IF('STEP２（第１、2表）'!AD131=0,"",ROUND('STEP２（第１、2表）'!AD131,0))</f>
        <v>7492</v>
      </c>
      <c r="HT4" s="89">
        <f>IF('STEP２（第１、2表）'!AM$131=0,"",'STEP２（第１、2表）'!AM$131)</f>
        <v>33.25</v>
      </c>
      <c r="HU4" s="89">
        <f>IF('STEP２（第１、2表）'!AV$131=0,"",'STEP２（第１、2表）'!AV$131)</f>
        <v>804.65</v>
      </c>
      <c r="HV4" s="89">
        <f>IF('STEP２（第１、2表）'!BE131=0,"",ROUND('STEP２（第１、2表）'!BE131,0))</f>
        <v>32</v>
      </c>
      <c r="HW4" s="89">
        <f>IF('STEP２（第１、2表）'!BN131=0,"",ROUND('STEP２（第１、2表）'!BN131,0))</f>
        <v>780</v>
      </c>
      <c r="HX4" s="89" t="s">
        <v>6858</v>
      </c>
      <c r="HY4" s="89" t="str">
        <f>IF('STEP２（第１、2表）'!I$133="","",'STEP２（第１、2表）'!I$133)</f>
        <v>輸入無煙炭</v>
      </c>
      <c r="HZ4" s="89" t="str">
        <f>IF('STEP２（第１、2表）'!Q$133="","",'STEP２（第１、2表）'!Q$133)</f>
        <v>ｔ</v>
      </c>
      <c r="IA4" s="89">
        <f>IF('STEP２（第１、2表）'!U133=0,"",ROUND('STEP２（第１、2表）'!U133,0))</f>
        <v>322</v>
      </c>
      <c r="IB4" s="89">
        <f>IF('STEP２（第１、2表）'!AD133=0,"",ROUND('STEP２（第１、2表）'!AD133,0))</f>
        <v>8940</v>
      </c>
      <c r="IC4" s="89">
        <f>IF('STEP２（第１、2表）'!AF134=0,"",ROUND('STEP２（第１、2表）'!AF134,0))</f>
        <v>8651</v>
      </c>
      <c r="ID4" s="89">
        <f>IF('STEP２（第１、2表）'!AM$133=0,"",'STEP２（第１、2表）'!AM$133)</f>
        <v>34.25</v>
      </c>
      <c r="IE4" s="89">
        <f>IF('STEP２（第１、2表）'!AV$133=0,"",'STEP２（第１、2表）'!AV$133)</f>
        <v>952.15</v>
      </c>
      <c r="IF4" s="89">
        <f>IF('STEP２（第１、2表）'!AX$134=0,"",'STEP２（第１、2表）'!AX$134)</f>
        <v>921.32499999999993</v>
      </c>
      <c r="IG4" s="89">
        <f>IF('STEP２（第１、2表）'!BE133=0,"",ROUND('STEP２（第１、2表）'!BE133,0))</f>
        <v>33</v>
      </c>
      <c r="IH4" s="89">
        <f>IF('STEP２（第１、2表）'!BN133=0,"",ROUND('STEP２（第１、2表）'!BN133,0))</f>
        <v>924</v>
      </c>
      <c r="II4" s="89">
        <f>IF('STEP２（第１、2表）'!BP134=0,"",ROUND('STEP２（第１、2表）'!BP134,0))</f>
        <v>894</v>
      </c>
      <c r="IJ4" s="89" t="s">
        <v>6859</v>
      </c>
      <c r="IK4" s="89" t="str">
        <f>IF('STEP２（第１、2表）'!D$135="","",'STEP２（第１、2表）'!D$135)</f>
        <v>石炭コークス</v>
      </c>
      <c r="IL4" s="89" t="str">
        <f>IF('STEP２（第１、2表）'!Q$135="","",'STEP２（第１、2表）'!Q$135)</f>
        <v>ｔ</v>
      </c>
      <c r="IM4" s="89">
        <f>IF('STEP２（第１、2表）'!U135=0,"",ROUND('STEP２（第１、2表）'!U135,0))</f>
        <v>334</v>
      </c>
      <c r="IN4" s="89">
        <f>IF('STEP２（第１、2表）'!AD135=0,"",ROUND('STEP２（第１、2表）'!AD135,0))</f>
        <v>9674</v>
      </c>
      <c r="IO4" s="89">
        <f>IF('STEP２（第１、2表）'!AF136=0,"",ROUND('STEP２（第１、2表）'!AF136,0))</f>
        <v>9808</v>
      </c>
      <c r="IP4" s="89">
        <f>IF('STEP２（第１、2表）'!AM$135=0,"",'STEP２（第１、2表）'!AM$135)</f>
        <v>35.25</v>
      </c>
      <c r="IQ4" s="89">
        <f>IF('STEP２（第１、2表）'!AV$135=0,"",'STEP２（第１、2表）'!AV$135)</f>
        <v>1022.25</v>
      </c>
      <c r="IR4" s="89">
        <f>IF('STEP２（第１、2表）'!AX$136=0,"",'STEP２（第１、2表）'!AX$136)</f>
        <v>1036.3499999999999</v>
      </c>
      <c r="IS4" s="89">
        <f>IF('STEP２（第１、2表）'!BE135=0,"",ROUND('STEP２（第１、2表）'!BE135,0))</f>
        <v>34</v>
      </c>
      <c r="IT4" s="89">
        <f>IF('STEP２（第１、2表）'!BN135=0,"",ROUND('STEP２（第１、2表）'!BN135,0))</f>
        <v>993</v>
      </c>
      <c r="IU4" s="89">
        <f>IF('STEP２（第１、2表）'!BP136=0,"",ROUND('STEP２（第１、2表）'!BP136,0))</f>
        <v>1007</v>
      </c>
      <c r="IV4" s="89" t="s">
        <v>6860</v>
      </c>
      <c r="IW4" s="89" t="str">
        <f>IF('STEP２（第１、2表）'!D$137="","",'STEP２（第１、2表）'!D$137)</f>
        <v>コールタール</v>
      </c>
      <c r="IX4" s="89" t="str">
        <f>IF('STEP２（第１、2表）'!Q$137="","",'STEP２（第１、2表）'!Q$137)</f>
        <v>ｔ</v>
      </c>
      <c r="IY4" s="89">
        <f>IF('STEP２（第１、2表）'!U137=0,"",ROUND('STEP２（第１、2表）'!U137,0))</f>
        <v>346</v>
      </c>
      <c r="IZ4" s="89">
        <f>IF('STEP２（第１、2表）'!AD137=0,"",ROUND('STEP２（第１、2表）'!AD137,0))</f>
        <v>12891</v>
      </c>
      <c r="JA4" s="89">
        <f>IF('STEP２（第１、2表）'!AF138=0,"",ROUND('STEP２（第１、2表）'!AF138,0))</f>
        <v>12891</v>
      </c>
      <c r="JB4" s="89">
        <f>IF('STEP２（第１、2表）'!AM$137=0,"",'STEP２（第１、2表）'!AM$137)</f>
        <v>36.25</v>
      </c>
      <c r="JC4" s="89">
        <f>IF('STEP２（第１、2表）'!AV$137=0,"",'STEP２（第１、2表）'!AV$137)</f>
        <v>1352.125</v>
      </c>
      <c r="JD4" s="89">
        <f>IF('STEP２（第１、2表）'!AX$138=0,"",'STEP２（第１、2表）'!AX$138)</f>
        <v>1352.125</v>
      </c>
      <c r="JE4" s="89">
        <f>IF('STEP２（第１、2表）'!BE137=0,"",ROUND('STEP２（第１、2表）'!BE137,0))</f>
        <v>35</v>
      </c>
      <c r="JF4" s="89">
        <f>IF('STEP２（第１、2表）'!BN137=0,"",ROUND('STEP２（第１、2表）'!BN137,0))</f>
        <v>1314</v>
      </c>
      <c r="JG4" s="89">
        <f>IF('STEP２（第１、2表）'!BP138=0,"",ROUND('STEP２（第１、2表）'!BP138,0))</f>
        <v>1314</v>
      </c>
      <c r="JH4" s="89" t="s">
        <v>6861</v>
      </c>
      <c r="JI4" s="89" t="str">
        <f>IF('STEP２（第１、2表）'!D$139="","",'STEP２（第１、2表）'!D$139)</f>
        <v>コークス炉ガス</v>
      </c>
      <c r="JJ4" s="89" t="str">
        <f>IF('STEP２（第１、2表）'!Q$139="","",'STEP２（第１、2表）'!Q$139)</f>
        <v>千m3</v>
      </c>
      <c r="JK4" s="89">
        <f>IF('STEP２（第１、2表）'!U139=0,"",ROUND('STEP２（第１、2表）'!U139,0))</f>
        <v>0</v>
      </c>
      <c r="JL4" s="89">
        <f>IF('STEP２（第１、2表）'!AD139=0,"",ROUND('STEP２（第１、2表）'!AD139,0))</f>
        <v>7</v>
      </c>
      <c r="JM4" s="89">
        <f>IF('STEP２（第１、2表）'!AF140=0,"",ROUND('STEP２（第１、2表）'!AF140,0))</f>
        <v>8</v>
      </c>
      <c r="JN4" s="89">
        <f>IF('STEP２（第１、2表）'!AM$139=0,"",'STEP２（第１、2表）'!AM$139)</f>
        <v>37.25</v>
      </c>
      <c r="JO4" s="89">
        <f>IF('STEP２（第１、2表）'!AV$139=0,"",'STEP２（第１、2表）'!AV$139)</f>
        <v>685.4</v>
      </c>
      <c r="JP4" s="89">
        <f>IF('STEP２（第１、2表）'!AX$140=0,"",'STEP２（第１、2表）'!AX$140)</f>
        <v>785.97500000000002</v>
      </c>
      <c r="JQ4" s="89">
        <f>IF('STEP２（第１、2表）'!BE139=0,"",ROUND('STEP２（第１、2表）'!BE139,0))</f>
        <v>36</v>
      </c>
      <c r="JR4" s="89">
        <f>IF('STEP２（第１、2表）'!BN139=0,"",ROUND('STEP２（第１、2表）'!BN139,0))</f>
        <v>667</v>
      </c>
      <c r="JS4" s="89">
        <f>IF('STEP２（第１、2表）'!BP140=0,"",ROUND('STEP２（第１、2表）'!BP140,0))</f>
        <v>765</v>
      </c>
      <c r="JT4" s="89" t="s">
        <v>6862</v>
      </c>
      <c r="JU4" s="89" t="str">
        <f>IF('STEP２（第１、2表）'!D$141="","",'STEP２（第１、2表）'!D$141)</f>
        <v>高炉ガス</v>
      </c>
      <c r="JV4" s="89" t="str">
        <f>IF('STEP２（第１、2表）'!Q$141="","",'STEP２（第１、2表）'!Q$141)</f>
        <v>千m3</v>
      </c>
      <c r="JW4" s="89">
        <f>IF('STEP２（第１、2表）'!U141=0,"",ROUND('STEP２（第１、2表）'!U141,0))</f>
        <v>0</v>
      </c>
      <c r="JX4" s="89">
        <f>IF('STEP２（第１、2表）'!AD141=0,"",ROUND('STEP２（第１、2表）'!AD141,0))</f>
        <v>1</v>
      </c>
      <c r="JY4" s="89">
        <f>IF('STEP２（第１、2表）'!AF142=0,"",ROUND('STEP２（第１、2表）'!AF142,0))</f>
        <v>1</v>
      </c>
      <c r="JZ4" s="89">
        <f>IF('STEP２（第１、2表）'!AM$141=0,"",'STEP２（第１、2表）'!AM$141)</f>
        <v>38.25</v>
      </c>
      <c r="KA4" s="89">
        <f>IF('STEP２（第１、2表）'!AV$141=0,"",'STEP２（第１、2表）'!AV$141)</f>
        <v>123.5475</v>
      </c>
      <c r="KB4" s="89">
        <f>IF('STEP２（第１、2表）'!AX$142=0,"",'STEP２（第１、2表）'!AX$142)</f>
        <v>130.4325</v>
      </c>
      <c r="KC4" s="89">
        <f>IF('STEP２（第１、2表）'!BE141=0,"",ROUND('STEP２（第１、2表）'!BE141,0))</f>
        <v>37</v>
      </c>
      <c r="KD4" s="89">
        <f>IF('STEP２（第１、2表）'!BN141=0,"",ROUND('STEP２（第１、2表）'!BN141,0))</f>
        <v>120</v>
      </c>
      <c r="KE4" s="89">
        <f>IF('STEP２（第１、2表）'!BP142=0,"",ROUND('STEP２（第１、2表）'!BP142,0))</f>
        <v>127</v>
      </c>
      <c r="KF4" s="89" t="s">
        <v>6863</v>
      </c>
      <c r="KG4" s="89" t="str">
        <f>IF('STEP２（第１、2表）'!D$143="","",'STEP２（第１、2表）'!D$143)</f>
        <v>発電用高炉ガス</v>
      </c>
      <c r="KH4" s="89" t="str">
        <f>IF('STEP２（第１、2表）'!Q$143="","",'STEP２（第１、2表）'!Q$143)</f>
        <v>千m3</v>
      </c>
      <c r="KI4" s="89">
        <f>IF('STEP２（第１、2表）'!U143=0,"",ROUND('STEP２（第１、2表）'!U143,0))</f>
        <v>0</v>
      </c>
      <c r="KJ4" s="89">
        <f>IF('STEP２（第１、2表）'!AD143=0,"",ROUND('STEP２（第１、2表）'!AD143,0))</f>
        <v>1</v>
      </c>
      <c r="KK4" s="89">
        <f>IF('STEP２（第１、2表）'!AM$143=0,"",'STEP２（第１、2表）'!AM$143)</f>
        <v>39.25</v>
      </c>
      <c r="KL4" s="89">
        <f>IF('STEP２（第１、2表）'!AV$143=0,"",'STEP２（第１、2表）'!AV$143)</f>
        <v>135.41249999999999</v>
      </c>
      <c r="KM4" s="89">
        <f>IF('STEP２（第１、2表）'!BE143=0,"",ROUND('STEP２（第１、2表）'!BE143,0))</f>
        <v>38</v>
      </c>
      <c r="KN4" s="89">
        <f>IF('STEP２（第１、2表）'!BN143=0,"",ROUND('STEP２（第１、2表）'!BN143,0))</f>
        <v>132</v>
      </c>
      <c r="KO4" s="89" t="s">
        <v>6864</v>
      </c>
      <c r="KP4" s="89" t="str">
        <f>IF('STEP２（第１、2表）'!D$145="","",'STEP２（第１、2表）'!D$145)</f>
        <v>転炉ガス</v>
      </c>
      <c r="KQ4" s="89" t="str">
        <f>IF('STEP２（第１、2表）'!Q$145="","",'STEP２（第１、2表）'!Q$145)</f>
        <v>千m3</v>
      </c>
      <c r="KR4" s="89">
        <f>IF('STEP２（第１、2表）'!U145=0,"",ROUND('STEP２（第１、2表）'!U145,0))</f>
        <v>0</v>
      </c>
      <c r="KS4" s="89">
        <f>IF('STEP２（第１、2表）'!AD145=0,"",ROUND('STEP２（第１、2表）'!AD145,0))</f>
        <v>3</v>
      </c>
      <c r="KT4" s="89">
        <f>IF('STEP２（第１、2表）'!AF146=0,"",ROUND('STEP２（第１、2表）'!AF146,0))</f>
        <v>3</v>
      </c>
      <c r="KU4" s="89">
        <f>IF('STEP２（第１、2表）'!AM$145=0,"",'STEP２（第１、2表）'!AM$145)</f>
        <v>40.25</v>
      </c>
      <c r="KV4" s="89">
        <f>IF('STEP２（第１、2表）'!AV$145=0,"",'STEP２（第１、2表）'!AV$145)</f>
        <v>303.08249999999998</v>
      </c>
      <c r="KW4" s="89">
        <f>IF('STEP２（第１、2表）'!AX$146=0,"",'STEP２（第１、2表）'!AX$146)</f>
        <v>338.5025</v>
      </c>
      <c r="KX4" s="89">
        <f>IF('STEP２（第１、2表）'!BE145=0,"",ROUND('STEP２（第１、2表）'!BE145,0))</f>
        <v>39</v>
      </c>
      <c r="KY4" s="89">
        <f>IF('STEP２（第１、2表）'!BN145=0,"",ROUND('STEP２（第１、2表）'!BN145,0))</f>
        <v>295</v>
      </c>
      <c r="KZ4" s="89">
        <f>IF('STEP２（第１、2表）'!BP146=0,"",ROUND('STEP２（第１、2表）'!BP146,0))</f>
        <v>330</v>
      </c>
      <c r="LA4" s="89" t="s">
        <v>6865</v>
      </c>
      <c r="LB4" s="89" t="str">
        <f>IF('STEP２（第１、2表）'!I$147="","",'STEP２（第１、2表）'!I$147)</f>
        <v>都市ガス</v>
      </c>
      <c r="LC4" s="89" t="str">
        <f>IF('STEP２（第１、2表）'!Q$147="","",'STEP２（第１、2表）'!Q$147)</f>
        <v>千m3</v>
      </c>
      <c r="LD4" s="89">
        <f>IF('STEP２（第１、2表）'!U147=0,"",ROUND('STEP２（第１、2表）'!U147,0))</f>
        <v>0</v>
      </c>
      <c r="LE4" s="89">
        <f>IF('STEP２（第１、2表）'!AD147=0,"",ROUND('STEP２（第１、2表）'!AD147,0))</f>
        <v>18</v>
      </c>
      <c r="LF4" s="89">
        <f>IF('STEP２（第１、2表）'!AF148=0,"",ROUND('STEP２（第１、2表）'!AF148,0))</f>
        <v>18</v>
      </c>
      <c r="LG4" s="89">
        <f>IF('STEP２（第１、2表）'!AM$147=0,"",'STEP２（第１、2表）'!AM$147)</f>
        <v>41.25</v>
      </c>
      <c r="LH4" s="89">
        <f>IF('STEP２（第１、2表）'!AV$147=0,"",'STEP２（第１、2表）'!AV$147)</f>
        <v>1856.25</v>
      </c>
      <c r="LI4" s="89">
        <f>IF('STEP２（第１、2表）'!AX$148=0,"",'STEP２（第１、2表）'!AX$148)</f>
        <v>1856.25</v>
      </c>
      <c r="LJ4" s="89">
        <f>IF('STEP２（第１、2表）'!BE147=0,"",ROUND('STEP２（第１、2表）'!BE147,0))</f>
        <v>40</v>
      </c>
      <c r="LK4" s="89">
        <f>IF('STEP２（第１、2表）'!BN147=0,"",ROUND('STEP２（第１、2表）'!BN147,0))</f>
        <v>1811</v>
      </c>
      <c r="LL4" s="89">
        <f>IF('STEP２（第１、2表）'!BP148=0,"",ROUND('STEP２（第１、2表）'!BP148,0))</f>
        <v>1811</v>
      </c>
      <c r="LM4" s="89" t="s">
        <v>6866</v>
      </c>
      <c r="LN4" s="89" t="s">
        <v>6867</v>
      </c>
      <c r="LO4" s="89" t="s">
        <v>6648</v>
      </c>
      <c r="LP4" s="89" t="str">
        <f>IF('STEP２（第１、2表）'!Q$151="","",'STEP２（第１、2表）'!Q$151)</f>
        <v>GJ</v>
      </c>
      <c r="LQ4" s="89">
        <f>IF('STEP２（第１、2表）'!AD151=0,"",ROUND('STEP２（第１、2表）'!AD151,0))</f>
        <v>151890</v>
      </c>
      <c r="LR4" s="89">
        <f>IF('STEP２（第１、2表）'!AF152=0,"",ROUND('STEP２（第１、2表）'!AF152,0))</f>
        <v>152071</v>
      </c>
      <c r="LS4" s="89">
        <f>IF('STEP２（第１、2表）'!AV$151=0,"",'STEP２（第１、2表）'!AV$151)</f>
        <v>25510.542500000003</v>
      </c>
      <c r="LT4" s="89">
        <f>IF('STEP２（第１、2表）'!AX$152=0,"",'STEP２（第１、2表）'!AX$152)</f>
        <v>25789.072499999995</v>
      </c>
      <c r="LU4" s="89">
        <f>IF('STEP２（第１、2表）'!BN151=0,"",ROUND('STEP２（第１、2表）'!BN151,0))</f>
        <v>24552</v>
      </c>
      <c r="LV4" s="89">
        <f>IF('STEP２（第１、2表）'!BP152=0,"",ROUND('STEP２（第１、2表）'!BP152,0))</f>
        <v>24822</v>
      </c>
      <c r="LW4" s="89" t="s">
        <v>6868</v>
      </c>
      <c r="LX4" s="89" t="s">
        <v>6869</v>
      </c>
      <c r="LY4" s="89" t="str">
        <f>IF('STEP２（第１、2表）'!D$153="","",'STEP２（第１、2表）'!D$153)</f>
        <v>黒液</v>
      </c>
      <c r="LZ4" s="89" t="str">
        <f>IF('STEP２（第１、2表）'!Q$153="","",'STEP２（第１、2表）'!Q$153)</f>
        <v>t</v>
      </c>
      <c r="MA4" s="89">
        <f>IF('STEP２（第１、2表）'!U153=0,"",ROUND('STEP２（第１、2表）'!U153,0))</f>
        <v>430</v>
      </c>
      <c r="MB4" s="89">
        <f>IF('STEP２（第１、2表）'!AD153=0,"",ROUND('STEP２（第１、2表）'!AD153,0))</f>
        <v>5843</v>
      </c>
      <c r="MC4" s="89">
        <f>IF('STEP２（第１、2表）'!AM$153=0,"",'STEP２（第１、2表）'!AM$153)</f>
        <v>43.25</v>
      </c>
      <c r="MD4" s="89">
        <f>IF('STEP２（第１、2表）'!AV$153=0,"",'STEP２（第１、2表）'!AV$153)</f>
        <v>588.19999999999993</v>
      </c>
      <c r="ME4" s="89">
        <f>IF('STEP２（第１、2表）'!BE153=0,"",ROUND('STEP２（第１、2表）'!BE153,0))</f>
        <v>42</v>
      </c>
      <c r="MF4" s="89">
        <f>IF('STEP２（第１、2表）'!BN153=0,"",ROUND('STEP２（第１、2表）'!BN153,0))</f>
        <v>574</v>
      </c>
      <c r="MG4" s="89" t="s">
        <v>6870</v>
      </c>
      <c r="MH4" s="89" t="str">
        <f>IF('STEP２（第１、2表）'!D$155="","",'STEP２（第１、2表）'!D$155)</f>
        <v>木材</v>
      </c>
      <c r="MI4" s="89" t="str">
        <f>IF('STEP２（第１、2表）'!Q$155="","",'STEP２（第１、2表）'!Q$155)</f>
        <v>t</v>
      </c>
      <c r="MJ4" s="89">
        <f>IF('STEP２（第１、2表）'!U155=0,"",ROUND('STEP２（第１、2表）'!U155,0))</f>
        <v>442</v>
      </c>
      <c r="MK4" s="89">
        <f>IF('STEP２（第１、2表）'!AD155=0,"",ROUND('STEP２（第１、2表）'!AD155,0))</f>
        <v>5829</v>
      </c>
      <c r="ML4" s="89">
        <f>IF('STEP２（第１、2表）'!AM$155=0,"",'STEP２（第１、2表）'!AM$155)</f>
        <v>44.25</v>
      </c>
      <c r="MM4" s="89">
        <f>IF('STEP２（第１、2表）'!AV$155=0,"",'STEP２（第１、2表）'!AV$155)</f>
        <v>584.1</v>
      </c>
      <c r="MN4" s="89">
        <f>IF('STEP２（第１、2表）'!BE155=0,"",ROUND('STEP２（第１、2表）'!BE155,0))</f>
        <v>43</v>
      </c>
      <c r="MO4" s="89">
        <f>IF('STEP２（第１、2表）'!BN155=0,"",ROUND('STEP２（第１、2表）'!BN155,0))</f>
        <v>571</v>
      </c>
      <c r="MP4" s="89" t="s">
        <v>6871</v>
      </c>
      <c r="MQ4" s="89" t="str">
        <f>IF('STEP２（第１、2表）'!D$157="","",'STEP２（第１、2表）'!D$157)</f>
        <v>木質廃材</v>
      </c>
      <c r="MR4" s="89" t="str">
        <f>IF('STEP２（第１、2表）'!Q$157="","",'STEP２（第１、2表）'!Q$157)</f>
        <v>t</v>
      </c>
      <c r="MS4" s="89">
        <f>IF('STEP２（第１、2表）'!U157=0,"",ROUND('STEP２（第１、2表）'!U157,0))</f>
        <v>454</v>
      </c>
      <c r="MT4" s="89">
        <f>IF('STEP２（第１、2表）'!AD157=0,"",ROUND('STEP２（第１、2表）'!AD157,0))</f>
        <v>7757</v>
      </c>
      <c r="MU4" s="89">
        <f>IF('STEP２（第１、2表）'!AM$157=0,"",'STEP２（第１、2表）'!AM$157)</f>
        <v>45.25</v>
      </c>
      <c r="MV4" s="89">
        <f>IF('STEP２（第１、2表）'!AV$157=0,"",'STEP２（第１、2表）'!AV$157)</f>
        <v>773.77500000000009</v>
      </c>
      <c r="MW4" s="89">
        <f>IF('STEP２（第１、2表）'!BE157=0,"",ROUND('STEP２（第１、2表）'!BE157,0))</f>
        <v>44</v>
      </c>
      <c r="MX4" s="89">
        <f>IF('STEP２（第１、2表）'!BN157=0,"",ROUND('STEP２（第１、2表）'!BN157,0))</f>
        <v>757</v>
      </c>
      <c r="MY4" s="89" t="s">
        <v>6872</v>
      </c>
      <c r="MZ4" s="89" t="str">
        <f>IF('STEP２（第１、2表）'!D$159="","",'STEP２（第１、2表）'!D$159)</f>
        <v>バイオエタノール</v>
      </c>
      <c r="NA4" s="89" t="str">
        <f>IF('STEP２（第１、2表）'!Q$159="","",'STEP２（第１、2表）'!Q$159)</f>
        <v>kl</v>
      </c>
      <c r="NB4" s="89">
        <f>IF('STEP２（第１、2表）'!U159=0,"",ROUND('STEP２（第１、2表）'!U159,0))</f>
        <v>466</v>
      </c>
      <c r="NC4" s="89">
        <f>IF('STEP２（第１、2表）'!AD159=0,"",ROUND('STEP２（第１、2表）'!AD159,0))</f>
        <v>10895</v>
      </c>
      <c r="ND4" s="89">
        <f>IF('STEP２（第１、2表）'!AM$159=0,"",'STEP２（第１、2表）'!AM$159)</f>
        <v>46.25</v>
      </c>
      <c r="NE4" s="89">
        <f>IF('STEP２（第１、2表）'!AV$159=0,"",'STEP２（第１、2表）'!AV$159)</f>
        <v>1082.25</v>
      </c>
      <c r="NF4" s="89">
        <f>IF('STEP２（第１、2表）'!BE159=0,"",ROUND('STEP２（第１、2表）'!BE159,0))</f>
        <v>45</v>
      </c>
      <c r="NG4" s="89">
        <f>IF('STEP２（第１、2表）'!BN159=0,"",ROUND('STEP２（第１、2表）'!BN159,0))</f>
        <v>1059</v>
      </c>
      <c r="NH4" s="89" t="s">
        <v>6873</v>
      </c>
      <c r="NI4" s="89" t="str">
        <f>IF('STEP２（第１、2表）'!D$161="","",'STEP２（第１、2表）'!D$161)</f>
        <v>バイオディーゼル</v>
      </c>
      <c r="NJ4" s="89" t="str">
        <f>IF('STEP２（第１、2表）'!Q$161="","",'STEP２（第１、2表）'!Q$161)</f>
        <v>kl</v>
      </c>
      <c r="NK4" s="89">
        <f>IF('STEP２（第１、2表）'!U161=0,"",ROUND('STEP２（第１、2表）'!U161,0))</f>
        <v>478</v>
      </c>
      <c r="NL4" s="89">
        <f>IF('STEP２（第１、2表）'!AD161=0,"",ROUND('STEP２（第１、2表）'!AD161,0))</f>
        <v>17003</v>
      </c>
      <c r="NM4" s="89">
        <f>IF('STEP２（第１、2表）'!AM$161=0,"",'STEP２（第１、2表）'!AM$161)</f>
        <v>47.25</v>
      </c>
      <c r="NN4" s="89">
        <f>IF('STEP２（第１、2表）'!AV$161=0,"",'STEP２（第１、2表）'!AV$161)</f>
        <v>1682.1000000000001</v>
      </c>
      <c r="NO4" s="89">
        <f>IF('STEP２（第１、2表）'!BE161=0,"",ROUND('STEP２（第１、2表）'!BE161,0))</f>
        <v>46</v>
      </c>
      <c r="NP4" s="89">
        <f>IF('STEP２（第１、2表）'!BN161=0,"",ROUND('STEP２（第１、2表）'!BN161,0))</f>
        <v>1646</v>
      </c>
      <c r="NQ4" s="89" t="s">
        <v>6874</v>
      </c>
      <c r="NR4" s="89" t="str">
        <f>IF('STEP２（第１、2表）'!D$163="","",'STEP２（第１、2表）'!D$163)</f>
        <v>バイオガス</v>
      </c>
      <c r="NS4" s="89" t="str">
        <f>IF('STEP２（第１、2表）'!Q$163="","",'STEP２（第１、2表）'!Q$163)</f>
        <v>千m3</v>
      </c>
      <c r="NT4" s="89">
        <f>IF('STEP２（第１、2表）'!U163=0,"",ROUND('STEP２（第１、2表）'!U163,0))</f>
        <v>0</v>
      </c>
      <c r="NU4" s="89">
        <f>IF('STEP２（第１、2表）'!AD163=0,"",ROUND('STEP２（第１、2表）'!AD163,0))</f>
        <v>10</v>
      </c>
      <c r="NV4" s="89">
        <f>IF('STEP２（第１、2表）'!AM$163=0,"",'STEP２（第１、2表）'!AM$163)</f>
        <v>48.25</v>
      </c>
      <c r="NW4" s="89">
        <f>IF('STEP２（第１、2表）'!AV$163=0,"",'STEP２（第１、2表）'!AV$163)</f>
        <v>1022.9</v>
      </c>
      <c r="NX4" s="89">
        <f>IF('STEP２（第１、2表）'!BE163=0,"",ROUND('STEP２（第１、2表）'!BE163,0))</f>
        <v>47</v>
      </c>
      <c r="NY4" s="89">
        <f>IF('STEP２（第１、2表）'!BN163=0,"",ROUND('STEP２（第１、2表）'!BN163,0))</f>
        <v>1001</v>
      </c>
      <c r="NZ4" s="89" t="s">
        <v>6875</v>
      </c>
      <c r="OA4" s="89" t="str">
        <f>IF('STEP２（第１、2表）'!D$165="","",'STEP２（第１、2表）'!D$165)</f>
        <v>その他バイオマス</v>
      </c>
      <c r="OB4" s="89" t="str">
        <f>IF('STEP２（第１、2表）'!Q$165="","",'STEP２（第１、2表）'!Q$165)</f>
        <v>t</v>
      </c>
      <c r="OC4" s="89">
        <f>IF('STEP２（第１、2表）'!$U$165=0,"",ROUND('STEP２（第１、2表）'!$U$165,0))</f>
        <v>502</v>
      </c>
      <c r="OD4" s="89">
        <f>IF('STEP２（第１、2表）'!$AD$165=0,"",ROUND('STEP２（第１、2表）'!$AD$165,0))</f>
        <v>6621</v>
      </c>
      <c r="OE4" s="89">
        <f>IF('STEP２（第１、2表）'!AM$165=0,"",'STEP２（第１、2表）'!AM$165)</f>
        <v>49.25</v>
      </c>
      <c r="OF4" s="89">
        <f>IF('STEP２（第１、2表）'!AV$165=0,"",'STEP２（第１、2表）'!AV$165)</f>
        <v>650.09999999999991</v>
      </c>
      <c r="OG4" s="89">
        <f>IF('STEP２（第１、2表）'!$BE$165=0,"",ROUND('STEP２（第１、2表）'!$BE$165,0))</f>
        <v>48</v>
      </c>
      <c r="OH4" s="89">
        <f>IF('STEP２（第１、2表）'!$BN$165=0,"",ROUND('STEP２（第１、2表）'!$BN$165,0))</f>
        <v>637</v>
      </c>
      <c r="OI4" s="89" t="s">
        <v>6876</v>
      </c>
      <c r="OJ4" s="89" t="str">
        <f>IF('STEP２（第１、2表）'!D$167="","",'STEP２（第１、2表）'!D$167)</f>
        <v>RDF</v>
      </c>
      <c r="OK4" s="89" t="str">
        <f>IF('STEP２（第１、2表）'!Q$167="","",'STEP２（第１、2表）'!Q$167)</f>
        <v>t</v>
      </c>
      <c r="OL4" s="89">
        <f>IF('STEP２（第１、2表）'!$U$167=0,"",ROUND('STEP２（第１、2表）'!$U$167,0))</f>
        <v>514</v>
      </c>
      <c r="OM4" s="89">
        <f>IF('STEP２（第１、2表）'!$AD$167=0,"",ROUND('STEP２（第１、2表）'!$AD$167,0))</f>
        <v>9245</v>
      </c>
      <c r="ON4" s="89">
        <f>IF('STEP２（第１、2表）'!AM$167=0,"",'STEP２（第１、2表）'!AM$167)</f>
        <v>50.25</v>
      </c>
      <c r="OO4" s="89">
        <f>IF('STEP２（第１、2表）'!AV$167=0,"",'STEP２（第１、2表）'!AV$167)</f>
        <v>904.5</v>
      </c>
      <c r="OP4" s="89">
        <f>IF('STEP２（第１、2表）'!$BE$167=0,"",ROUND('STEP２（第１、2表）'!$BE$167,0))</f>
        <v>49</v>
      </c>
      <c r="OQ4" s="89">
        <f>IF('STEP２（第１、2表）'!$BN$167=0,"",ROUND('STEP２（第１、2表）'!$BN$167,0))</f>
        <v>886</v>
      </c>
      <c r="OR4" s="89" t="s">
        <v>6877</v>
      </c>
      <c r="OS4" s="89" t="str">
        <f>IF('STEP２（第１、2表）'!D$169="","",'STEP２（第１、2表）'!D$169)</f>
        <v>RPF</v>
      </c>
      <c r="OT4" s="89" t="str">
        <f>IF('STEP２（第１、2表）'!Q$169="","",'STEP２（第１、2表）'!Q$169)</f>
        <v>t</v>
      </c>
      <c r="OU4" s="89">
        <f>IF('STEP２（第１、2表）'!$U$169=0,"",ROUND('STEP２（第１、2表）'!$U$169,0))</f>
        <v>526</v>
      </c>
      <c r="OV4" s="89">
        <f>IF('STEP２（第１、2表）'!$AD$169=0,"",ROUND('STEP２（第１、2表）'!$AD$169,0))</f>
        <v>14139</v>
      </c>
      <c r="OW4" s="89">
        <f>IF('STEP２（第１、2表）'!AM$169=0,"",'STEP２（第１、2表）'!AM$169)</f>
        <v>51.25</v>
      </c>
      <c r="OX4" s="89">
        <f>IF('STEP２（第１、2表）'!AV$169=0,"",'STEP２（第１、2表）'!AV$169)</f>
        <v>1378.625</v>
      </c>
      <c r="OY4" s="89">
        <f>IF('STEP２（第１、2表）'!$BE$169=0,"",ROUND('STEP２（第１、2表）'!$BE$169,0))</f>
        <v>50</v>
      </c>
      <c r="OZ4" s="89">
        <f>IF('STEP２（第１、2表）'!$BN$169=0,"",ROUND('STEP２（第１、2表）'!$BN$169,0))</f>
        <v>1351</v>
      </c>
      <c r="PA4" s="89" t="s">
        <v>6878</v>
      </c>
      <c r="PB4" s="89" t="str">
        <f>IF('STEP２（第１、2表）'!D$171="","",'STEP２（第１、2表）'!D$171)</f>
        <v>廃タイヤ</v>
      </c>
      <c r="PC4" s="89" t="str">
        <f>IF('STEP２（第１、2表）'!Q$171="","",'STEP２（第１、2表）'!Q$171)</f>
        <v>t</v>
      </c>
      <c r="PD4" s="89">
        <f>IF('STEP２（第１、2表）'!$U$171=0,"",ROUND('STEP２（第１、2表）'!$U$171,0))</f>
        <v>538</v>
      </c>
      <c r="PE4" s="89">
        <f>IF('STEP２（第１、2表）'!$AD$171=0,"",ROUND('STEP２（第１、2表）'!$AD$171,0))</f>
        <v>17848</v>
      </c>
      <c r="PF4" s="89">
        <f>IF('STEP２（第１、2表）'!AM$171=0,"",'STEP２（第１、2表）'!AM$171)</f>
        <v>52.25</v>
      </c>
      <c r="PG4" s="89">
        <f>IF('STEP２（第１、2表）'!AV$171=0,"",'STEP２（第１、2表）'!AV$171)</f>
        <v>1734.7</v>
      </c>
      <c r="PH4" s="89">
        <f>IF('STEP２（第１、2表）'!$BE$171=0,"",ROUND('STEP２（第１、2表）'!$BE$171,0))</f>
        <v>51</v>
      </c>
      <c r="PI4" s="89">
        <f>IF('STEP２（第１、2表）'!$BN$171=0,"",ROUND('STEP２（第１、2表）'!$BN$171,0))</f>
        <v>1701</v>
      </c>
      <c r="PJ4" s="89" t="s">
        <v>6879</v>
      </c>
      <c r="PK4" s="89" t="str">
        <f>IF('STEP２（第１、2表）'!D$173="","",'STEP２（第１、2表）'!D$173)</f>
        <v>廃プラスチック</v>
      </c>
      <c r="PL4" s="89" t="str">
        <f>IF('STEP２（第１、2表）'!Q$173="","",'STEP２（第１、2表）'!Q$173)</f>
        <v>t</v>
      </c>
      <c r="PM4" s="89">
        <f>IF('STEP２（第１、2表）'!$U$173=0,"",ROUND('STEP２（第１、2表）'!$U$173,0))</f>
        <v>550</v>
      </c>
      <c r="PN4" s="89">
        <f>IF('STEP２（第１、2表）'!$AD$173=0,"",ROUND('STEP２（第１、2表）'!AD$173,0))</f>
        <v>16103</v>
      </c>
      <c r="PO4" s="89">
        <f>IF('STEP２（第１、2表）'!AM$173=0,"",'STEP２（第１、2表）'!AM$173)</f>
        <v>53.25</v>
      </c>
      <c r="PP4" s="89">
        <f>IF('STEP２（第１、2表）'!AV$173=0,"",'STEP２（第１、2表）'!AV$173)</f>
        <v>1560.2250000000001</v>
      </c>
      <c r="PQ4" s="89">
        <f>IF('STEP２（第１、2表）'!$BE$173=0,"",ROUND('STEP２（第１、2表）'!BE$173,0))</f>
        <v>52</v>
      </c>
      <c r="PR4" s="89">
        <f>IF('STEP２（第１、2表）'!$BN$173=0,"",ROUND('STEP２（第１、2表）'!$BN$173,0))</f>
        <v>1531</v>
      </c>
      <c r="PS4" s="89" t="s">
        <v>6880</v>
      </c>
      <c r="PT4" s="89" t="str">
        <f>IF('STEP２（第１、2表）'!D$175="","",'STEP２（第１、2表）'!D$175)</f>
        <v>廃油</v>
      </c>
      <c r="PU4" s="89" t="str">
        <f>IF('STEP２（第１、2表）'!Q$175="","",'STEP２（第１、2表）'!Q$175)</f>
        <v>kl</v>
      </c>
      <c r="PV4" s="89">
        <f>IF('STEP２（第１、2表）'!$U$175=0,"",ROUND('STEP２（第１、2表）'!$U$175,0))</f>
        <v>562</v>
      </c>
      <c r="PW4" s="89">
        <f>IF('STEP２（第１、2表）'!$AD$175=0,"",ROUND('STEP２（第１、2表）'!$AD$175,0))</f>
        <v>22576</v>
      </c>
      <c r="PX4" s="89">
        <f>IF('STEP２（第１、2表）'!AM$175=0,"",'STEP２（第１、2表）'!AM$175)</f>
        <v>54.25</v>
      </c>
      <c r="PY4" s="89">
        <f>IF('STEP２（第１、2表）'!AV$175=0,"",'STEP２（第１、2表）'!AV$175)</f>
        <v>2180.8500000000004</v>
      </c>
      <c r="PZ4" s="89">
        <f>IF('STEP２（第１、2表）'!$BE$175=0,"",ROUND('STEP２（第１、2表）'!$BE$175,0))</f>
        <v>53</v>
      </c>
      <c r="QA4" s="89">
        <f>IF('STEP２（第１、2表）'!$BN$175=0,"",ROUND('STEP２（第１、2表）'!$BN$175,0))</f>
        <v>2140</v>
      </c>
      <c r="QB4" s="89" t="s">
        <v>6881</v>
      </c>
      <c r="QC4" s="89" t="str">
        <f>IF('STEP２（第１、2表）'!D$177="","",'STEP２（第１、2表）'!D$177)</f>
        <v>廃棄物ガス</v>
      </c>
      <c r="QD4" s="89" t="str">
        <f>IF('STEP２（第１、2表）'!Q$177="","",'STEP２（第１、2表）'!Q$177)</f>
        <v>千m3</v>
      </c>
      <c r="QE4" s="89">
        <f>IF('STEP２（第１、2表）'!$U$177=0,"",ROUND('STEP２（第１、2表）'!$U$177,0))</f>
        <v>1</v>
      </c>
      <c r="QF4" s="89">
        <f>IF('STEP２（第１、2表）'!$AD$177=0,"",ROUND('STEP２（第１、2表）'!$AD$177,0))</f>
        <v>12</v>
      </c>
      <c r="QG4" s="89">
        <f>IF('STEP２（第１、2表）'!AM$177=0,"",'STEP２（第１、2表）'!AM$177)</f>
        <v>55.25</v>
      </c>
      <c r="QH4" s="89">
        <f>IF('STEP２（第１、2表）'!AV$177=0,"",'STEP２（第１、2表）'!AV$177)</f>
        <v>1171.3</v>
      </c>
      <c r="QI4" s="89">
        <f>IF('STEP２（第１、2表）'!$BE$177=0,"",ROUND('STEP２（第１、2表）'!$BE$177,0))</f>
        <v>54</v>
      </c>
      <c r="QJ4" s="89">
        <f>IF('STEP２（第１、2表）'!$BN$177=0,"",ROUND('STEP２（第１、2表）'!$BN$177,0))</f>
        <v>1150</v>
      </c>
      <c r="QK4" s="89" t="s">
        <v>6882</v>
      </c>
      <c r="QL4" s="89" t="str">
        <f>IF('STEP２（第１、2表）'!D$179="","",'STEP２（第１、2表）'!D$179)</f>
        <v>混合廃材</v>
      </c>
      <c r="QM4" s="89" t="str">
        <f>IF('STEP２（第１、2表）'!Q$179="","",'STEP２（第１、2表）'!Q$179)</f>
        <v>t</v>
      </c>
      <c r="QN4" s="89">
        <f>IF('STEP２（第１、2表）'!$U$179=0,"",ROUND('STEP２（第１、2表）'!$U$179,0))</f>
        <v>586</v>
      </c>
      <c r="QO4" s="89">
        <f>IF('STEP２（第１、2表）'!$AD$179=0,"",ROUND('STEP２（第１、2表）'!$AD$179,0))</f>
        <v>10014</v>
      </c>
      <c r="QP4" s="89">
        <f>IF('STEP２（第１、2表）'!AM$179=0,"",'STEP２（第１、2表）'!AM$179)</f>
        <v>56.25</v>
      </c>
      <c r="QQ4" s="89">
        <f>IF('STEP２（第１、2表）'!AV$179=0,"",'STEP２（第１、2表）'!AV$179)</f>
        <v>961.87500000000011</v>
      </c>
      <c r="QR4" s="89">
        <f>IF('STEP２（第１、2表）'!$BE$179=0,"",ROUND('STEP２（第１、2表）'!$BE$179,0))</f>
        <v>55</v>
      </c>
      <c r="QS4" s="89">
        <f>IF('STEP２（第１、2表）'!$BN$179=0,"",ROUND('STEP２（第１、2表）'!$BN$179,0))</f>
        <v>945</v>
      </c>
      <c r="QT4" s="89" t="s">
        <v>6883</v>
      </c>
      <c r="QU4" s="89" t="str">
        <f>IF('STEP２（第１、2表）'!D$181="","",'STEP２（第１、2表）'!D$181)</f>
        <v>水素</v>
      </c>
      <c r="QV4" s="89" t="str">
        <f>IF('STEP２（第１、2表）'!Q$181="","",'STEP２（第１、2表）'!Q$181)</f>
        <v>t</v>
      </c>
      <c r="QW4" s="89">
        <f>IF('STEP２（第１、2表）'!$U$181=0,"",ROUND('STEP２（第１、2表）'!$U$181,0))</f>
        <v>598</v>
      </c>
      <c r="QX4" s="89">
        <f>IF('STEP２（第１、2表）'!$AD$181=0,"",ROUND('STEP２（第１、2表）'!$AD$181,0))</f>
        <v>84859</v>
      </c>
      <c r="QY4" s="89">
        <f>IF('STEP２（第１、2表）'!AM$181=0,"",'STEP２（第１、2表）'!AM$181)</f>
        <v>57.25</v>
      </c>
      <c r="QZ4" s="89">
        <f>IF('STEP２（第１、2表）'!AV$181=0,"",'STEP２（第１、2表）'!AV$181)</f>
        <v>8129.5</v>
      </c>
      <c r="RA4" s="89">
        <f>IF('STEP２（第１、2表）'!$BE$181=0,"",ROUND('STEP２（第１、2表）'!$BE$181,0))</f>
        <v>56</v>
      </c>
      <c r="RB4" s="89">
        <f>IF('STEP２（第１、2表）'!$BN$181=0,"",ROUND('STEP２（第１、2表）'!$BN$181,0))</f>
        <v>7986</v>
      </c>
      <c r="RC4" s="89" t="s">
        <v>6884</v>
      </c>
      <c r="RD4" s="89" t="str">
        <f>IF('STEP２（第１、2表）'!D$183="","",'STEP２（第１、2表）'!D$183)</f>
        <v>アンモニア</v>
      </c>
      <c r="RE4" s="89" t="str">
        <f>IF('STEP２（第１、2表）'!Q$183="","",'STEP２（第１、2表）'!Q$183)</f>
        <v>t</v>
      </c>
      <c r="RF4" s="89">
        <f>IF('STEP２（第１、2表）'!$U$183=0,"",ROUND('STEP２（第１、2表）'!$U$183,0))</f>
        <v>610</v>
      </c>
      <c r="RG4" s="89">
        <f>IF('STEP２（第１、2表）'!$AD$183=0,"",ROUND('STEP２（第１、2表）'!$AD$183,0))</f>
        <v>13716</v>
      </c>
      <c r="RH4" s="89">
        <f>IF('STEP２（第１、2表）'!AM$183=0,"",'STEP２（第１、2表）'!AM$183)</f>
        <v>58.25</v>
      </c>
      <c r="RI4" s="89">
        <f>IF('STEP２（第１、2表）'!AV$183=0,"",'STEP２（第１、2表）'!AV$183)</f>
        <v>1310.625</v>
      </c>
      <c r="RJ4" s="89">
        <f>IF('STEP２（第１、2表）'!$BE$183=0,"",ROUND('STEP２（第１、2表）'!$BE$183,0))</f>
        <v>57</v>
      </c>
      <c r="RK4" s="89">
        <f>IF('STEP２（第１、2表）'!$BN$183=0,"",ROUND('STEP２（第１、2表）'!$BN$183,0))</f>
        <v>1288</v>
      </c>
      <c r="RL4" s="89" t="s">
        <v>6885</v>
      </c>
      <c r="RM4" s="89" t="s">
        <v>6886</v>
      </c>
      <c r="RN4" s="89" t="s">
        <v>6649</v>
      </c>
      <c r="RO4" s="89" t="str">
        <f>IF('STEP２（第１、2表）'!Q$189="","",'STEP２（第１、2表）'!Q$189)</f>
        <v>GJ</v>
      </c>
      <c r="RP4" s="89">
        <f>IF('STEP２（第１、2表）'!$AD$189=0,"",ROUND('STEP２（第１、2表）'!$AD$189,0))</f>
        <v>271685</v>
      </c>
      <c r="RQ4" s="89">
        <f>IF('STEP２（第１、2表）'!AV$189=0,"",'STEP２（第１、2表）'!AV$189)</f>
        <v>28500.375</v>
      </c>
      <c r="RR4" s="89">
        <f>IF('STEP２（第１、2表）'!$BN$189=0,"",ROUND('STEP２（第１、2表）'!$BN$189,0))</f>
        <v>27960</v>
      </c>
      <c r="RS4" s="89" t="s">
        <v>6887</v>
      </c>
      <c r="RT4" s="89" t="s">
        <v>6888</v>
      </c>
      <c r="RU4" s="89" t="s">
        <v>6889</v>
      </c>
      <c r="RV4" s="89" t="str">
        <f>IF('STEP２（第１、2表）'!H$191="","",'STEP２（第１、2表）'!H$191)</f>
        <v>産業用蒸気</v>
      </c>
      <c r="RW4" s="89" t="str">
        <f>IF('STEP２（第１、2表）'!Q$191="","",'STEP２（第１、2表）'!Q$191)</f>
        <v>GJ</v>
      </c>
      <c r="RX4" s="89">
        <f>IF('STEP２（第１、2表）'!$U$191=0,"",ROUND('STEP２（第１、2表）'!$U$191,0))</f>
        <v>1</v>
      </c>
      <c r="RY4" s="89">
        <f>IF('STEP２（第１、2表）'!$AD$191=0,"",ROUND('STEP２（第１、2表）'!$AD$191,0))</f>
        <v>1</v>
      </c>
      <c r="RZ4" s="89">
        <f>IF('STEP２（第１、2表）'!$AF$192=0,"",ROUND('STEP２（第１、2表）'!$AF$192,0))</f>
        <v>1</v>
      </c>
      <c r="SA4" s="89">
        <f>IF('STEP２（第１、2表）'!$BE$191=0,"",ROUND('STEP２（第１、2表）'!$BE$191,0))</f>
        <v>59</v>
      </c>
      <c r="SB4" s="89">
        <f>IF('STEP２（第１、2表）'!$BN$191=0,"",ROUND('STEP２（第１、2表）'!$BN$191,0))</f>
        <v>69</v>
      </c>
      <c r="SC4" s="89">
        <f>IF('STEP２（第１、2表）'!$BP$192=0,"",ROUND('STEP２（第１、2表）'!$BP$192,0))</f>
        <v>60</v>
      </c>
      <c r="SD4" s="89">
        <f>IF('STEP２（第１、2表）'!CS$191=0,"",'STEP２（第１、2表）'!CS$191)</f>
        <v>60.98</v>
      </c>
      <c r="SE4" s="89">
        <f>IF('STEP２（第１、2表）'!DB$191=0,"",'STEP２（第１、2表）'!DB$191)</f>
        <v>71.346599999999995</v>
      </c>
      <c r="SF4" s="89">
        <f>IF('STEP２（第１、2表）'!DD$192=0,"",'STEP２（第１、2表）'!DD$192)</f>
        <v>62.199599999999997</v>
      </c>
      <c r="SG4" s="89" t="s">
        <v>6890</v>
      </c>
      <c r="SH4" s="89" t="str">
        <f>IF('STEP２（第１、2表）'!J$193="","",'STEP２（第１、2表）'!J$193)</f>
        <v>うち非化石</v>
      </c>
      <c r="SI4" s="89" t="str">
        <f>IF('STEP２（第１、2表）'!Q$193="","",'STEP２（第１、2表）'!Q$193)</f>
        <v>GJ</v>
      </c>
      <c r="SJ4" s="89">
        <f>IF('STEP２（第１、2表）'!U$193=0,"",'STEP２（第１、2表）'!U$193)</f>
        <v>0.64559999999999995</v>
      </c>
      <c r="SK4" s="89">
        <f>IF('STEP２（第１、2表）'!AD$193=0,"",'STEP２（第１、2表）'!AD$193)</f>
        <v>0.75535199999999991</v>
      </c>
      <c r="SL4" s="89">
        <f>IF('STEP２（第１、2表）'!BE$193=0,"",'STEP２（第１、2表）'!BE$193)</f>
        <v>60.24</v>
      </c>
      <c r="SM4" s="89">
        <f>IF('STEP２（第１、2表）'!BN$193=0,"",'STEP２（第１、2表）'!BN$193)</f>
        <v>70.480800000000002</v>
      </c>
      <c r="SN4" s="89">
        <f>IF('STEP２（第１、2表）'!CS$193=0,"",'STEP２（第１、2表）'!CS$193)</f>
        <v>61.98</v>
      </c>
      <c r="SO4" s="89">
        <f>IF('STEP２（第１、2表）'!DB$193=0,"",'STEP２（第１、2表）'!DB$193)</f>
        <v>72.516599999999997</v>
      </c>
      <c r="SP4" s="89" t="s">
        <v>6891</v>
      </c>
      <c r="SQ4" s="89" t="str">
        <f>IF('STEP２（第１、2表）'!H$195="","",'STEP２（第１、2表）'!H$195)</f>
        <v>産業用以外の蒸気</v>
      </c>
      <c r="SR4" s="89" t="str">
        <f>IF('STEP２（第１、2表）'!Q$191="","",'STEP２（第１、2表）'!Q$191)</f>
        <v>GJ</v>
      </c>
      <c r="SS4" s="89" t="str">
        <f>IF('STEP２（第１、2表）'!$U$195=0,"",ROUND('STEP２（第１、2表）'!$U$195,0))</f>
        <v/>
      </c>
      <c r="ST4" s="89" t="str">
        <f>IF('STEP２（第１、2表）'!$AD$195=0,"",ROUND('STEP２（第１、2表）'!$AD$195,0))</f>
        <v/>
      </c>
      <c r="SU4" s="89" t="str">
        <f>IF('STEP２（第１、2表）'!$AF$196=0,"",ROUND('STEP２（第１、2表）'!$AF$196,0))</f>
        <v/>
      </c>
      <c r="SV4" s="89">
        <f>IF('STEP２（第１、2表）'!$BE$195=0,"",ROUND('STEP２（第１、2表）'!$BE$195,0))</f>
        <v>61</v>
      </c>
      <c r="SW4" s="89">
        <f>IF('STEP２（第１、2表）'!$BN$195=0,"",ROUND('STEP２（第１、2表）'!$BN$195,0))</f>
        <v>73</v>
      </c>
      <c r="SX4" s="89">
        <f>IF('STEP２（第１、2表）'!$BP$196=0,"",ROUND('STEP２（第１、2表）'!$BP$196,0))</f>
        <v>83</v>
      </c>
      <c r="SY4" s="89">
        <f>IF('STEP２（第１、2表）'!CS$195=0,"",'STEP２（第１、2表）'!CS$195)</f>
        <v>62.98</v>
      </c>
      <c r="SZ4" s="89">
        <f>IF('STEP２（第１、2表）'!DB$195=0,"",'STEP２（第１、2表）'!DB$195)</f>
        <v>74.94619999999999</v>
      </c>
      <c r="TA4" s="89">
        <f>IF('STEP２（第１、2表）'!DD$196=0,"",'STEP２（第１、2表）'!DD$196)</f>
        <v>85.652799999999999</v>
      </c>
      <c r="TB4" s="89" t="s">
        <v>6892</v>
      </c>
      <c r="TC4" s="89" t="str">
        <f>IF('STEP２（第１、2表）'!J$197="","",'STEP２（第１、2表）'!J$197)</f>
        <v>うち非化石</v>
      </c>
      <c r="TD4" s="89" t="str">
        <f>IF('STEP２（第１、2表）'!Q$197="","",'STEP２（第１、2表）'!Q$197)</f>
        <v>GJ</v>
      </c>
      <c r="TE4" s="89" t="str">
        <f>IF('STEP２（第１、2表）'!U$197=0,"",'STEP２（第１、2表）'!U$197)</f>
        <v/>
      </c>
      <c r="TF4" s="89" t="str">
        <f>IF('STEP２（第１、2表）'!AD$197=0,"",'STEP２（第１、2表）'!AD$197)</f>
        <v/>
      </c>
      <c r="TG4" s="89">
        <f>IF('STEP２（第１、2表）'!BE$197=0,"",'STEP２（第１、2表）'!BE$197)</f>
        <v>62.24</v>
      </c>
      <c r="TH4" s="89">
        <f>IF('STEP２（第１、2表）'!BN$197=0,"",'STEP２（第１、2表）'!BN$197)</f>
        <v>74.065600000000003</v>
      </c>
      <c r="TI4" s="89">
        <f>IF('STEP２（第１、2表）'!CS$197=0,"",'STEP２（第１、2表）'!CS$197)</f>
        <v>63.98</v>
      </c>
      <c r="TJ4" s="89">
        <f>IF('STEP２（第１、2表）'!DB$197=0,"",'STEP２（第１、2表）'!DB$197)</f>
        <v>76.136199999999988</v>
      </c>
      <c r="TK4" s="89" t="s">
        <v>6893</v>
      </c>
      <c r="TL4" s="89" t="str">
        <f>IF('STEP２（第１、2表）'!H$199="","",'STEP２（第１、2表）'!H$199)</f>
        <v>温水</v>
      </c>
      <c r="TM4" s="89" t="str">
        <f>IF('STEP２（第１、2表）'!Q$199="","",'STEP２（第１、2表）'!Q$199)</f>
        <v>GJ</v>
      </c>
      <c r="TN4" s="89">
        <f>IF('STEP２（第１、2表）'!$U$199=0,"",ROUND('STEP２（第１、2表）'!$U$199,0))</f>
        <v>1</v>
      </c>
      <c r="TO4" s="89" t="str">
        <f>IF('STEP２（第１、2表）'!$AD$199=0,"",ROUND('STEP２（第１、2表）'!$AD$199,0))</f>
        <v/>
      </c>
      <c r="TP4" s="89" t="str">
        <f>IF('STEP２（第１、2表）'!$AF$200=0,"",ROUND('STEP２（第１、2表）'!$AF$200,0))</f>
        <v/>
      </c>
      <c r="TQ4" s="89">
        <f>IF('STEP２（第１、2表）'!$BE$199=0,"",ROUND('STEP２（第１、2表）'!$BE$199,0))</f>
        <v>63</v>
      </c>
      <c r="TR4" s="89">
        <f>IF('STEP２（第１、2表）'!$BN$199=0,"",ROUND('STEP２（第１、2表）'!$BN$199,0))</f>
        <v>75</v>
      </c>
      <c r="TS4" s="89">
        <f>IF('STEP２（第１、2表）'!$BP$200=0,"",ROUND('STEP２（第１、2表）'!$BP$200,0))</f>
        <v>86</v>
      </c>
      <c r="TT4" s="89">
        <f>IF('STEP２（第１、2表）'!CS$199=0,"",'STEP２（第１、2表）'!CS$199)</f>
        <v>64.98</v>
      </c>
      <c r="TU4" s="89">
        <f>IF('STEP２（第１、2表）'!DB$199=0,"",'STEP２（第１、2表）'!DB$199)</f>
        <v>77.3262</v>
      </c>
      <c r="TV4" s="89">
        <f>IF('STEP２（第１、2表）'!DD$200=0,"",'STEP２（第１、2表）'!DD$200)</f>
        <v>88.372800000000012</v>
      </c>
      <c r="TW4" s="89" t="s">
        <v>6894</v>
      </c>
      <c r="TX4" s="89" t="str">
        <f>IF('STEP２（第１、2表）'!J$201="","",'STEP２（第１、2表）'!J$201)</f>
        <v>うち非化石</v>
      </c>
      <c r="TY4" s="89" t="str">
        <f>IF('STEP２（第１、2表）'!Q$201="","",'STEP２（第１、2表）'!Q$201)</f>
        <v>GJ</v>
      </c>
      <c r="TZ4" s="89" t="str">
        <f>IF('STEP２（第１、2表）'!U$201=0,"",'STEP２（第１、2表）'!U$201)</f>
        <v/>
      </c>
      <c r="UA4" s="89" t="str">
        <f>IF('STEP２（第１、2表）'!AD$201=0,"",'STEP２（第１、2表）'!AD$201)</f>
        <v/>
      </c>
      <c r="UB4" s="89">
        <f>IF('STEP２（第１、2表）'!BE$201=0,"",'STEP２（第１、2表）'!BE$201)</f>
        <v>64.239999999999995</v>
      </c>
      <c r="UC4" s="89">
        <f>IF('STEP２（第１、2表）'!BN$201=0,"",'STEP２（第１、2表）'!BN$201)</f>
        <v>76.445599999999985</v>
      </c>
      <c r="UD4" s="89">
        <f>IF('STEP２（第１、2表）'!CS$201=0,"",'STEP２（第１、2表）'!CS$201)</f>
        <v>65.98</v>
      </c>
      <c r="UE4" s="89">
        <f>IF('STEP２（第１、2表）'!DB$201=0,"",'STEP２（第１、2表）'!DB$201)</f>
        <v>78.516199999999998</v>
      </c>
      <c r="UF4" s="89" t="s">
        <v>6895</v>
      </c>
      <c r="UG4" s="89" t="str">
        <f>IF('STEP２（第１、2表）'!H$203="","",'STEP２（第１、2表）'!H$203)</f>
        <v>冷水</v>
      </c>
      <c r="UH4" s="89" t="str">
        <f>IF('STEP２（第１、2表）'!Q$203="","",'STEP２（第１、2表）'!Q$203)</f>
        <v>GJ</v>
      </c>
      <c r="UI4" s="89">
        <f>IF('STEP２（第１、2表）'!$U$203=0,"",ROUND('STEP２（第１、2表）'!$U$203,0))</f>
        <v>1</v>
      </c>
      <c r="UJ4" s="89" t="str">
        <f>IF('STEP２（第１、2表）'!$AD$203=0,"",ROUND('STEP２（第１、2表）'!$AD$203,0))</f>
        <v/>
      </c>
      <c r="UK4" s="89" t="str">
        <f>IF('STEP２（第１、2表）'!$AF$204=0,"",ROUND('STEP２（第１、2表）'!$AF$204,0))</f>
        <v/>
      </c>
      <c r="UL4" s="89">
        <f>IF('STEP２（第１、2表）'!$BE$203=0,"",ROUND('STEP２（第１、2表）'!$BE$203,0))</f>
        <v>65</v>
      </c>
      <c r="UM4" s="89">
        <f>IF('STEP２（第１、2表）'!$BN$203=0,"",ROUND('STEP２（第１、2表）'!$BN$203,0))</f>
        <v>78</v>
      </c>
      <c r="UN4" s="89">
        <f>IF('STEP２（第１、2表）'!$BP$204=0,"",ROUND('STEP２（第１、2表）'!$BP$204,0))</f>
        <v>89</v>
      </c>
      <c r="UO4" s="89">
        <f>IF('STEP２（第１、2表）'!CS$203=0,"",'STEP２（第１、2表）'!CS$203)</f>
        <v>66.98</v>
      </c>
      <c r="UP4" s="89">
        <f>IF('STEP２（第１、2表）'!DB$203=0,"",'STEP２（第１、2表）'!DB$203)</f>
        <v>79.706199999999995</v>
      </c>
      <c r="UQ4" s="89">
        <f>IF('STEP２（第１、2表）'!DD$204=0,"",'STEP２（第１、2表）'!DD$204)</f>
        <v>91.092800000000011</v>
      </c>
      <c r="UR4" s="89" t="s">
        <v>6896</v>
      </c>
      <c r="US4" s="89" t="str">
        <f>IF('STEP２（第１、2表）'!J$205="","",'STEP２（第１、2表）'!J$205)</f>
        <v>うち非化石</v>
      </c>
      <c r="UT4" s="89" t="str">
        <f>IF('STEP２（第１、2表）'!Q$205="","",'STEP２（第１、2表）'!Q$205)</f>
        <v>GJ</v>
      </c>
      <c r="UU4" s="89" t="str">
        <f>IF('STEP２（第１、2表）'!U$205=0,"",'STEP２（第１、2表）'!U$205)</f>
        <v/>
      </c>
      <c r="UV4" s="89" t="str">
        <f>IF('STEP２（第１、2表）'!AD$205=0,"",'STEP２（第１、2表）'!AD$205)</f>
        <v/>
      </c>
      <c r="UW4" s="89">
        <f>IF('STEP２（第１、2表）'!BE$205=0,"",'STEP２（第１、2表）'!BE$205)</f>
        <v>66.239999999999995</v>
      </c>
      <c r="UX4" s="89">
        <f>IF('STEP２（第１、2表）'!BN$205=0,"",'STEP２（第１、2表）'!BN$205)</f>
        <v>78.825599999999994</v>
      </c>
      <c r="UY4" s="89">
        <f>IF('STEP２（第１、2表）'!CS$205=0,"",'STEP２（第１、2表）'!CS$205)</f>
        <v>67.98</v>
      </c>
      <c r="UZ4" s="89">
        <f>IF('STEP２（第１、2表）'!DB$205=0,"",'STEP２（第１、2表）'!DB$205)</f>
        <v>80.896200000000007</v>
      </c>
      <c r="VA4" s="89" t="s">
        <v>6897</v>
      </c>
      <c r="VB4" s="89" t="s">
        <v>6898</v>
      </c>
      <c r="VC4" s="89" t="s">
        <v>6899</v>
      </c>
      <c r="VD4" s="89" t="str">
        <f>IF('STEP２（第１、2表）'!H$211="","",'STEP２（第１、2表）'!H$211)</f>
        <v>地熱</v>
      </c>
      <c r="VE4" s="89" t="str">
        <f>IF('STEP２（第１、2表）'!Q$211="","",'STEP２（第１、2表）'!Q$211)</f>
        <v>GJ</v>
      </c>
      <c r="VF4" s="89" t="str">
        <f>IF('STEP２（第１、2表）'!U$211=0,"",'STEP２（第１、2表）'!U$211)</f>
        <v/>
      </c>
      <c r="VG4" s="89" t="str">
        <f>IF('STEP２（第１、2表）'!AD$211=0,"",'STEP２（第１、2表）'!AD$211)</f>
        <v/>
      </c>
      <c r="VH4" s="89">
        <f>IF('STEP２（第１、2表）'!BE$211=0,"",'STEP２（第１、2表）'!BE$211)</f>
        <v>69.239999999999995</v>
      </c>
      <c r="VI4" s="89">
        <f>IF('STEP２（第１、2表）'!BN$211=0,"",'STEP２（第１、2表）'!BN$211)</f>
        <v>78.933599999999984</v>
      </c>
      <c r="VJ4" s="89">
        <f>IF('STEP２（第１、2表）'!CS$211=0,"",'STEP２（第１、2表）'!CS$211)</f>
        <v>70.98</v>
      </c>
      <c r="VK4" s="89">
        <f>IF('STEP２（第１、2表）'!DB$211=0,"",'STEP２（第１、2表）'!DB$211)</f>
        <v>80.917199999999994</v>
      </c>
      <c r="VL4" s="89" t="s">
        <v>6900</v>
      </c>
      <c r="VM4" s="89" t="str">
        <f>IF('STEP２（第１、2表）'!H$213="","",'STEP２（第１、2表）'!H$213)</f>
        <v>温泉熱</v>
      </c>
      <c r="VN4" s="89" t="str">
        <f>IF('STEP２（第１、2表）'!Q$213="","",'STEP２（第１、2表）'!Q$213)</f>
        <v>GJ</v>
      </c>
      <c r="VO4" s="89" t="str">
        <f>IF('STEP２（第１、2表）'!U$213=0,"",'STEP２（第１、2表）'!U$213)</f>
        <v/>
      </c>
      <c r="VP4" s="89" t="str">
        <f>IF('STEP２（第１、2表）'!AD$213=0,"",'STEP２（第１、2表）'!AD$213)</f>
        <v/>
      </c>
      <c r="VQ4" s="89">
        <f>IF('STEP２（第１、2表）'!BE$213=0,"",'STEP２（第１、2表）'!BE$213)</f>
        <v>70.239999999999995</v>
      </c>
      <c r="VR4" s="89">
        <f>IF('STEP２（第１、2表）'!BN$213=0,"",'STEP２（第１、2表）'!BN$213)</f>
        <v>117.30079999999998</v>
      </c>
      <c r="VS4" s="89">
        <f>IF('STEP２（第１、2表）'!CS$213=0,"",'STEP２（第１、2表）'!CS$213)</f>
        <v>71.98</v>
      </c>
      <c r="VT4" s="89">
        <f>IF('STEP２（第１、2表）'!DB$213=0,"",'STEP２（第１、2表）'!DB$213)</f>
        <v>120.20659999999999</v>
      </c>
      <c r="VU4" s="89" t="s">
        <v>6901</v>
      </c>
      <c r="VV4" s="89" t="str">
        <f>IF('STEP２（第１、2表）'!H$215="","",'STEP２（第１、2表）'!H$215)</f>
        <v>太陽熱</v>
      </c>
      <c r="VW4" s="89" t="str">
        <f>IF('STEP２（第１、2表）'!Q$215="","",'STEP２（第１、2表）'!Q$215)</f>
        <v>GJ</v>
      </c>
      <c r="VX4" s="89" t="str">
        <f>IF('STEP２（第１、2表）'!U$215=0,"",'STEP２（第１、2表）'!U$215)</f>
        <v/>
      </c>
      <c r="VY4" s="89" t="str">
        <f>IF('STEP２（第１、2表）'!AD$215=0,"",'STEP２（第１、2表）'!AD$215)</f>
        <v/>
      </c>
      <c r="VZ4" s="89">
        <f>IF('STEP２（第１、2表）'!BE$215=0,"",'STEP２（第１、2表）'!BE$215)</f>
        <v>71.239999999999995</v>
      </c>
      <c r="WA4" s="89">
        <f>IF('STEP２（第１、2表）'!BN$215=0,"",'STEP２（第１、2表）'!BN$215)</f>
        <v>55.5672</v>
      </c>
      <c r="WB4" s="89">
        <f>IF('STEP２（第１、2表）'!CS$215=0,"",'STEP２（第１、2表）'!CS$215)</f>
        <v>72.98</v>
      </c>
      <c r="WC4" s="89">
        <f>IF('STEP２（第１、2表）'!DB$215=0,"",'STEP２（第１、2表）'!DB$215)</f>
        <v>56.924400000000006</v>
      </c>
      <c r="WD4" s="89" t="s">
        <v>6902</v>
      </c>
      <c r="WE4" s="89" t="str">
        <f>IF('STEP２（第１、2表）'!H$217="","",'STEP２（第１、2表）'!H$217)</f>
        <v>雪氷熱</v>
      </c>
      <c r="WF4" s="89" t="str">
        <f>IF('STEP２（第１、2表）'!Q$217="","",'STEP２（第１、2表）'!Q$217)</f>
        <v>GJ</v>
      </c>
      <c r="WG4" s="89" t="str">
        <f>IF('STEP２（第１、2表）'!U$217=0,"",'STEP２（第１、2表）'!U$217)</f>
        <v/>
      </c>
      <c r="WH4" s="89" t="str">
        <f>IF('STEP２（第１、2表）'!AD$217=0,"",'STEP２（第１、2表）'!AD$217)</f>
        <v/>
      </c>
      <c r="WI4" s="89">
        <f>IF('STEP２（第１、2表）'!BE$217=0,"",'STEP２（第１、2表）'!BE$217)</f>
        <v>72.239999999999995</v>
      </c>
      <c r="WJ4" s="89">
        <f>IF('STEP２（第１、2表）'!BN$217=0,"",'STEP２（第１、2表）'!BN$217)</f>
        <v>70.795199999999994</v>
      </c>
      <c r="WK4" s="89">
        <f>IF('STEP２（第１、2表）'!CS$217=0,"",'STEP２（第１、2表）'!CS$217)</f>
        <v>73.98</v>
      </c>
      <c r="WL4" s="89">
        <f>IF('STEP２（第１、2表）'!DB$217=0,"",'STEP２（第１、2表）'!DB$217)</f>
        <v>72.500399999999999</v>
      </c>
      <c r="WM4" s="89" t="s">
        <v>6903</v>
      </c>
      <c r="WN4" s="89" t="s">
        <v>6904</v>
      </c>
      <c r="WO4" s="89" t="s">
        <v>6670</v>
      </c>
      <c r="WP4" s="89" t="str">
        <f>IF('STEP２（第１、2表）'!Q$223="","",'STEP２（第１、2表）'!Q$223)</f>
        <v>GJ</v>
      </c>
      <c r="WQ4" s="89">
        <f>IF('STEP２（第１、2表）'!$AD$223=0,"",ROUND('STEP２（第１、2表）'!$AD$223,0))</f>
        <v>1</v>
      </c>
      <c r="WR4" s="89">
        <f>IF('STEP２（第１、2表）'!$AF$224=0,"",ROUND('STEP２（第１、2表）'!$AF$224,0))</f>
        <v>1</v>
      </c>
      <c r="WS4" s="89">
        <f>IF('STEP２（第１、2表）'!$BN$223=0,"",ROUND('STEP２（第１、2表）'!$BN$223,0))</f>
        <v>7507</v>
      </c>
      <c r="WT4" s="89">
        <f>IF('STEP２（第１、2表）'!$BP$224=0,"",ROUND('STEP２（第１、2表）'!$BP$224,0))</f>
        <v>7531</v>
      </c>
      <c r="WU4" s="89">
        <f>IF('STEP２（第１、2表）'!$DB$223=0,"",ROUND('STEP２（第１、2表）'!$DB$223,0))</f>
        <v>7694</v>
      </c>
      <c r="WV4" s="89">
        <f>IF('STEP２（第１、2表）'!$DD$224=0,"",ROUND('STEP２（第１、2表）'!$DD$224,0))</f>
        <v>7718</v>
      </c>
      <c r="WW4" s="89" t="s">
        <v>6905</v>
      </c>
      <c r="WX4" s="89" t="s">
        <v>4438</v>
      </c>
      <c r="WY4" s="89" t="str">
        <f>IF('STEP２（第１、2表）'!Q$225="","",'STEP２（第１、2表）'!Q$225)</f>
        <v>GJ</v>
      </c>
      <c r="WZ4" s="89">
        <f>IF('STEP２（第１、2表）'!$AD$225=0,"",ROUND('STEP２（第１、2表）'!$AD$225,0))</f>
        <v>1</v>
      </c>
      <c r="XA4" s="89">
        <f>IF('STEP２（第１、2表）'!$BN$225=0,"",ROUND('STEP２（第１、2表）'!$BN$225,0))</f>
        <v>3644</v>
      </c>
      <c r="XB4" s="89">
        <f>IF('STEP２（第１、2表）'!$DB$225=0,"",ROUND('STEP２（第１、2表）'!$DB$225,0))</f>
        <v>3737</v>
      </c>
      <c r="XC4" s="89" t="s">
        <v>6906</v>
      </c>
      <c r="XD4" s="89" t="s">
        <v>6907</v>
      </c>
      <c r="XE4" s="89" t="s">
        <v>6908</v>
      </c>
      <c r="XF4" s="89" t="str">
        <f>IF('STEP２（第１、2表）'!H$227="","",'STEP２（第１、2表）'!H$227)</f>
        <v>電気事業者</v>
      </c>
      <c r="XG4" s="89" t="str">
        <f>IF('STEP２（第１、2表）'!Q$227="","",'STEP２（第１、2表）'!Q$227)</f>
        <v>千kWh</v>
      </c>
      <c r="XH4" s="89">
        <f>IF('STEP２（第１、2表）'!U$227=0,"",'STEP２（第１、2表）'!U$227)</f>
        <v>2.7039600000000004</v>
      </c>
      <c r="XI4" s="89">
        <f>IF('STEP２（第１、2表）'!AD$227=0,"",'STEP２（第１、2表）'!AD$227)</f>
        <v>23.362214399999999</v>
      </c>
      <c r="XJ4" s="89" t="s">
        <v>6909</v>
      </c>
      <c r="XK4" s="89" t="str">
        <f>IF('STEP２（第１、2表）'!J$229="","",'STEP２（第１、2表）'!J$229)</f>
        <v>うち非化石</v>
      </c>
      <c r="XL4" s="89" t="str">
        <f>IF('STEP２（第１、2表）'!Q$229="","",'STEP２（第１、2表）'!Q$229)</f>
        <v>千kWh</v>
      </c>
      <c r="XM4" s="89">
        <f>IF('STEP２（第１、2表）'!U$229=0,"",'STEP２（第１、2表）'!U$229*0.0036)</f>
        <v>1.2681474048000003E-2</v>
      </c>
      <c r="XN4" s="89">
        <f>IF('STEP２（第１、2表）'!AD$229=0,"",'STEP２（第１、2表）'!AD$229*0.0036)</f>
        <v>0.10956793577472003</v>
      </c>
      <c r="XO4" s="89" t="s">
        <v>6910</v>
      </c>
      <c r="XP4" s="89" t="s">
        <v>6911</v>
      </c>
      <c r="XQ4" s="89" t="str">
        <f>IF('STEP２（第１、2表）'!H$231="","",'STEP２（第１、2表）'!H$231)</f>
        <v>オフサイト型PPA（重み付けなし）</v>
      </c>
      <c r="XR4" s="89" t="str">
        <f>IF('STEP２（第１、2表）'!Q$231="","",'STEP２（第１、2表）'!Q$231)</f>
        <v>千kWh</v>
      </c>
      <c r="XS4" s="89">
        <f>IF('STEP２（第１、2表）'!U$231=0,"",'STEP２（第１、2表）'!U$231)</f>
        <v>0.70476000000000005</v>
      </c>
      <c r="XT4" s="89">
        <f>IF('STEP２（第１、2表）'!$AD$231=0,"",ROUND('STEP２（第１、2表）'!$AD$231,0))</f>
        <v>3</v>
      </c>
      <c r="XU4" s="89" t="s">
        <v>6912</v>
      </c>
      <c r="XV4" s="89" t="str">
        <f>IF('STEP２（第１、2表）'!H$233="","",'STEP２（第１、2表）'!H$233)</f>
        <v>オフサイト型PPA（重み付けあり）</v>
      </c>
      <c r="XW4" s="89" t="str">
        <f>IF('STEP２（第１、2表）'!Q$233="","",'STEP２（第１、2表）'!Q$233)</f>
        <v>千kWh</v>
      </c>
      <c r="XX4" s="89">
        <f>IF('STEP２（第１、2表）'!U$233=0,"",'STEP２（第１、2表）'!U$233)</f>
        <v>0.71676000000000006</v>
      </c>
      <c r="XY4" s="89">
        <f>IF('STEP２（第１、2表）'!$AD$233=0,"",ROUND('STEP２（第１、2表）'!$AD$233,0))</f>
        <v>3</v>
      </c>
      <c r="XZ4" s="89" t="s">
        <v>6913</v>
      </c>
      <c r="YA4" s="89" t="str">
        <f>IF('STEP２（第１、2表）'!H$235="","",'STEP２（第１、2表）'!H$235)</f>
        <v>自己託送(非燃料由来の非化石電気)</v>
      </c>
      <c r="YB4" s="89" t="str">
        <f>IF('STEP２（第１、2表）'!Q$235="","",'STEP２（第１、2表）'!Q$235)</f>
        <v>千kWh</v>
      </c>
      <c r="YC4" s="89">
        <f>IF('STEP２（第１、2表）'!U$235=0,"",'STEP２（第１、2表）'!U$235)</f>
        <v>0.72876000000000007</v>
      </c>
      <c r="YD4" s="89">
        <f>IF('STEP２（第１、2表）'!$AD$235=0,"",ROUND('STEP２（第１、2表）'!$AD$235,0))</f>
        <v>6</v>
      </c>
      <c r="YE4" s="89" t="s">
        <v>6914</v>
      </c>
      <c r="YF4" s="89" t="str">
        <f>IF('STEP２（第１、2表）'!H$237="","",'STEP２（第１、2表）'!H$237)</f>
        <v>上記以外の自己託送</v>
      </c>
      <c r="YG4" s="89" t="str">
        <f>IF('STEP２（第１、2表）'!Q$237="","",'STEP２（第１、2表）'!Q$237)</f>
        <v>千kWh</v>
      </c>
      <c r="YH4" s="89">
        <f>IF('STEP２（第１、2表）'!U$237=0,"",'STEP２（第１、2表）'!U$237)</f>
        <v>0.74076000000000009</v>
      </c>
      <c r="YI4" s="89">
        <f>IF('STEP２（第１、2表）'!$AD$237=0,"",ROUND('STEP２（第１、2表）'!$AD$237,0))</f>
        <v>20</v>
      </c>
      <c r="YJ4" s="89" t="s">
        <v>6915</v>
      </c>
      <c r="YK4" s="89" t="str">
        <f>IF('STEP２（第１、2表）'!J$239="","",'STEP２（第１、2表）'!J$239)</f>
        <v>うち非化石</v>
      </c>
      <c r="YL4" s="89" t="str">
        <f>IF('STEP２（第１、2表）'!Q$239="","",'STEP２（第１、2表）'!Q$239)</f>
        <v>千kWh</v>
      </c>
      <c r="YM4" s="89">
        <f>IF('STEP２（第１、2表）'!U$239=0,"",'STEP２（第１、2表）'!U$239)</f>
        <v>0.7527600000000001</v>
      </c>
      <c r="YN4" s="89">
        <f>IF('STEP２（第１、2表）'!AD$239=0,"",'STEP２（第１、2表）'!AD$239)</f>
        <v>6.5038464000000014</v>
      </c>
      <c r="YO4" s="89" t="s">
        <v>6916</v>
      </c>
      <c r="YP4" s="89" t="str">
        <f>IF('STEP２（第１、2表）'!J$241="","",'STEP２（第１、2表）'!J$241)</f>
        <v>重み付け非化石</v>
      </c>
      <c r="YQ4" s="89" t="str">
        <f>IF('STEP２（第１、2表）'!Q$241="","",'STEP２（第１、2表）'!Q$241)</f>
        <v>千kWh</v>
      </c>
      <c r="YR4" s="89">
        <f>IF('STEP２（第１、2表）'!U$241=0,"",'STEP２（第１、2表）'!U$241)</f>
        <v>0.76476000000000011</v>
      </c>
      <c r="YS4" s="89">
        <f>IF('STEP２（第１、2表）'!AD$241=0,"",'STEP２（第１、2表）'!AD$241)</f>
        <v>6.6075264000000011</v>
      </c>
      <c r="YT4" s="89" t="s">
        <v>6917</v>
      </c>
      <c r="YU4" s="89" t="s">
        <v>6918</v>
      </c>
      <c r="YV4" s="89" t="str">
        <f>IF('STEP２（第１、2表）'!H$249="","",'STEP２（第１、2表）'!H$249)</f>
        <v>他事業所からの供給</v>
      </c>
      <c r="YW4" s="89" t="str">
        <f>IF('STEP２（第１、2表）'!Q$249="","",'STEP２（第１、2表）'!Q$249)</f>
        <v>千kWh</v>
      </c>
      <c r="YX4" s="89" t="str">
        <f>IF('STEP２（第１、2表）'!U$249=0,"",'STEP２（第１、2表）'!U$249)</f>
        <v/>
      </c>
      <c r="YY4" s="89" t="str">
        <f>IF('STEP２（第１、2表）'!$AD$249=0,"",ROUND('STEP２（第１、2表）'!$AD$249,0))</f>
        <v/>
      </c>
      <c r="YZ4" s="89" t="s">
        <v>6919</v>
      </c>
      <c r="ZA4" s="89" t="str">
        <f>IF('STEP２（第１、2表）'!J$251="","",'STEP２（第１、2表）'!J$251)</f>
        <v>うち非化石</v>
      </c>
      <c r="ZB4" s="89" t="str">
        <f>IF('STEP２（第１、2表）'!Q$251="","",'STEP２（第１、2表）'!Q$251)</f>
        <v>千kWh</v>
      </c>
      <c r="ZC4" s="89" t="str">
        <f>IF('STEP２（第１、2表）'!U$251=0,"",'STEP２（第１、2表）'!U$251)</f>
        <v/>
      </c>
      <c r="ZD4" s="89" t="str">
        <f>IF('STEP２（第１、2表）'!AD$251=0,"",'STEP２（第１、2表）'!AD$251)</f>
        <v/>
      </c>
      <c r="ZE4" s="89" t="s">
        <v>6920</v>
      </c>
      <c r="ZF4" s="89" t="str">
        <f>IF('STEP２（第１、2表）'!J$253="","",'STEP２（第１、2表）'!J$253)</f>
        <v>重み付け非化石</v>
      </c>
      <c r="ZG4" s="89" t="str">
        <f>IF('STEP２（第１、2表）'!Q$253="","",'STEP２（第１、2表）'!Q$253)</f>
        <v>千kWh</v>
      </c>
      <c r="ZH4" s="89" t="str">
        <f>IF('STEP２（第１、2表）'!U$253=0,"",'STEP２（第１、2表）'!U$253)</f>
        <v/>
      </c>
      <c r="ZI4" s="89" t="str">
        <f>IF('STEP２（第１、2表）'!AD$253=0,"",'STEP２（第１、2表）'!AD$253)</f>
        <v/>
      </c>
      <c r="ZJ4" s="89" t="s">
        <v>6921</v>
      </c>
      <c r="ZK4" s="89" t="s">
        <v>6922</v>
      </c>
      <c r="ZL4" s="89" t="str">
        <f>IF('STEP２（第１、2表）'!H$255="","",'STEP２（第１、2表）'!H$255)</f>
        <v>太陽光</v>
      </c>
      <c r="ZM4" s="89" t="str">
        <f>IF('STEP２（第１、2表）'!Q$255="","",'STEP２（第１、2表）'!Q$255)</f>
        <v>千kWh</v>
      </c>
      <c r="ZN4" s="89">
        <f>IF('STEP２（第１、2表）'!U$255=0,"",'STEP２（第１、2表）'!U$255)</f>
        <v>0.81276000000000015</v>
      </c>
      <c r="ZO4" s="89">
        <f>IF('STEP２（第１、2表）'!AD$255=0,"",'STEP２（第１、2表）'!AD$255)</f>
        <v>2.9259360000000005</v>
      </c>
      <c r="ZP4" s="89">
        <f>IF('STEP２（第１、2表）'!BE$255=0,"",'STEP２（第１、2表）'!BE$255)</f>
        <v>80.13</v>
      </c>
      <c r="ZQ4" s="89">
        <f>IF('STEP２（第１、2表）'!BN$255=0,"",'STEP２（第１、2表）'!BN$255)</f>
        <v>288.46800000000002</v>
      </c>
      <c r="ZR4" s="89" t="s">
        <v>6923</v>
      </c>
      <c r="ZS4" s="89" t="str">
        <f>IF('STEP２（第１、2表）'!Q$257="","",'STEP２（第１、2表）'!Q$257)</f>
        <v>kW</v>
      </c>
      <c r="ZT4" s="89">
        <f>IF('STEP２（第１、2表）'!U$257=0,"",'STEP２（第１、2表）'!U$257)</f>
        <v>63.23</v>
      </c>
      <c r="ZU4" s="89" t="s">
        <v>6924</v>
      </c>
      <c r="ZV4" s="89" t="str">
        <f>IF('STEP２（第１、2表）'!H$259="","",'STEP２（第１、2表）'!H$259)</f>
        <v>風力</v>
      </c>
      <c r="ZW4" s="89" t="str">
        <f>IF('STEP２（第１、2表）'!Q$259="","",'STEP２（第１、2表）'!Q$259)</f>
        <v>千kWh</v>
      </c>
      <c r="ZX4" s="89">
        <f>IF('STEP２（第１、2表）'!U$259=0,"",'STEP２（第１、2表）'!U$259)</f>
        <v>0.83676000000000006</v>
      </c>
      <c r="ZY4" s="89">
        <f>IF('STEP２（第１、2表）'!AD$259=0,"",'STEP２（第１、2表）'!AD$259)</f>
        <v>3.0123360000000003</v>
      </c>
      <c r="ZZ4" s="89">
        <f>IF('STEP２（第１、2表）'!BE$259=0,"",'STEP２（第１、2表）'!BE$259)</f>
        <v>81.14</v>
      </c>
      <c r="AAA4" s="89">
        <f>IF('STEP２（第１、2表）'!BN$259=0,"",'STEP２（第１、2表）'!BN$259)</f>
        <v>292.10399999999998</v>
      </c>
      <c r="AAB4" s="89" t="s">
        <v>6925</v>
      </c>
      <c r="AAC4" s="89" t="str">
        <f>IF('STEP２（第１、2表）'!Q$261="","",'STEP２（第１、2表）'!Q$261)</f>
        <v>kW</v>
      </c>
      <c r="AAD4" s="89">
        <f>IF('STEP２（第１、2表）'!U$261=0,"",'STEP２（第１、2表）'!U$261)</f>
        <v>65.23</v>
      </c>
      <c r="AAE4" s="89" t="s">
        <v>6926</v>
      </c>
      <c r="AAF4" s="89" t="str">
        <f>IF('STEP２（第１、2表）'!H$263="","",'STEP２（第１、2表）'!H$263)</f>
        <v>地熱</v>
      </c>
      <c r="AAG4" s="89" t="str">
        <f>IF('STEP２（第１、2表）'!Q$263="","",'STEP２（第１、2表）'!Q$263)</f>
        <v>千kWh</v>
      </c>
      <c r="AAH4" s="89">
        <f>IF('STEP２（第１、2表）'!U$263=0,"",'STEP２（第１、2表）'!U$263)</f>
        <v>0.86076000000000008</v>
      </c>
      <c r="AAI4" s="89">
        <f>IF('STEP２（第１、2表）'!AD$263=0,"",'STEP２（第１、2表）'!AD$263)</f>
        <v>3.0987360000000002</v>
      </c>
      <c r="AAJ4" s="89">
        <f>IF('STEP２（第１、2表）'!BE$263=0,"",'STEP２（第１、2表）'!BE$263)</f>
        <v>82.15</v>
      </c>
      <c r="AAK4" s="89">
        <f>IF('STEP２（第１、2表）'!BN$263=0,"",'STEP２（第１、2表）'!BN$263)</f>
        <v>295.74</v>
      </c>
      <c r="AAL4" s="89" t="s">
        <v>6927</v>
      </c>
      <c r="AAM4" s="89" t="str">
        <f>IF('STEP２（第１、2表）'!Q$265="","",'STEP２（第１、2表）'!Q$265)</f>
        <v>kW</v>
      </c>
      <c r="AAN4" s="89">
        <f>IF('STEP２（第１、2表）'!U$265=0,"",'STEP２（第１、2表）'!U$265)</f>
        <v>67.23</v>
      </c>
      <c r="AAO4" s="89" t="s">
        <v>6928</v>
      </c>
      <c r="AAP4" s="89" t="str">
        <f>IF('STEP２（第１、2表）'!H$267="","",'STEP２（第１、2表）'!H$267)</f>
        <v>水力</v>
      </c>
      <c r="AAQ4" s="89" t="str">
        <f>IF('STEP２（第１、2表）'!Q$267="","",'STEP２（第１、2表）'!Q$267)</f>
        <v>千kWh</v>
      </c>
      <c r="AAR4" s="89">
        <f>IF('STEP２（第１、2表）'!U$267=0,"",'STEP２（第１、2表）'!U$267)</f>
        <v>0.8847600000000001</v>
      </c>
      <c r="AAS4" s="89">
        <f>IF('STEP２（第１、2表）'!AD$267=0,"",'STEP２（第１、2表）'!AD$267)</f>
        <v>3.1851360000000004</v>
      </c>
      <c r="AAT4" s="89">
        <f>IF('STEP２（第１、2表）'!BE$267=0,"",'STEP２（第１、2表）'!BE$267)</f>
        <v>83.16</v>
      </c>
      <c r="AAU4" s="89">
        <f>IF('STEP２（第１、2表）'!BN$267=0,"",'STEP２（第１、2表）'!BN$267)</f>
        <v>299.37599999999998</v>
      </c>
      <c r="AAV4" s="89" t="s">
        <v>6929</v>
      </c>
      <c r="AAW4" s="89" t="str">
        <f>IF('STEP２（第１、2表）'!Q$269="","",'STEP２（第１、2表）'!Q$269)</f>
        <v>kW</v>
      </c>
      <c r="AAX4" s="89">
        <f>IF('STEP２（第１、2表）'!U$269=0,"",'STEP２（第１、2表）'!U$269)</f>
        <v>69.23</v>
      </c>
      <c r="AAY4" s="89" t="s">
        <v>6930</v>
      </c>
      <c r="AAZ4" s="89" t="s">
        <v>6931</v>
      </c>
      <c r="ABA4" s="89" t="s">
        <v>6932</v>
      </c>
      <c r="ABB4" s="89" t="str">
        <f>IF('STEP２（第１、2表）'!J$279="","",'STEP２（第１、2表）'!J$279)</f>
        <v>化石</v>
      </c>
      <c r="ABC4" s="89" t="str">
        <f>IF('STEP２（第１、2表）'!Q$279="","",'STEP２（第１、2表）'!Q$279)</f>
        <v>千kWh</v>
      </c>
      <c r="ABD4" s="89">
        <f>IF('STEP２（第１、2表）'!U$279=0,"",'STEP２（第１、2表）'!U$279)</f>
        <v>0.95676000000000005</v>
      </c>
      <c r="ABE4" s="89">
        <f>IF('STEP２（第１、2表）'!AD$279=0,"",'STEP２（第１、2表）'!AD$279)</f>
        <v>8.266406400000001</v>
      </c>
      <c r="ABF4" s="89">
        <f>IF('STEP２（第１、2表）'!BE$279=0,"",'STEP２（第１、2表）'!BE$279)</f>
        <v>86.67</v>
      </c>
      <c r="ABG4" s="89">
        <f>IF('STEP２（第１、2表）'!BN$279=0,"",'STEP２（第１、2表）'!BN$279)</f>
        <v>748.82880000000011</v>
      </c>
      <c r="ABH4" s="89" t="s">
        <v>6933</v>
      </c>
      <c r="ABI4" s="89" t="str">
        <f>IF('STEP２（第１、2表）'!J$281="","",'STEP２（第１、2表）'!J$281)</f>
        <v>非化石</v>
      </c>
      <c r="ABJ4" s="89" t="str">
        <f>IF('STEP２（第１、2表）'!Q$281="","",'STEP２（第１、2表）'!Q$281)</f>
        <v>千kWh</v>
      </c>
      <c r="ABK4" s="89">
        <f>IF('STEP２（第１、2表）'!U$281=0,"",'STEP２（第１、2表）'!U$281)</f>
        <v>0.96876000000000007</v>
      </c>
      <c r="ABL4" s="89">
        <f>IF('STEP２（第１、2表）'!AD$281=0,"",'STEP２（第１、2表）'!AD$281)</f>
        <v>8.3700864000000017</v>
      </c>
      <c r="ABM4" s="89">
        <f>IF('STEP２（第１、2表）'!BE$281=0,"",'STEP２（第１、2表）'!BE$281)</f>
        <v>87.67</v>
      </c>
      <c r="ABN4" s="89">
        <f>IF('STEP２（第１、2表）'!BN$281=0,"",'STEP２（第１、2表）'!BN$281)</f>
        <v>757.4688000000001</v>
      </c>
      <c r="ABO4" s="89" t="s">
        <v>6434</v>
      </c>
      <c r="ABP4" s="89" t="s">
        <v>6934</v>
      </c>
      <c r="ABQ4" s="89" t="str">
        <f>IF('STEP２（第１、2表）'!J$283="","",'STEP２（第１、2表）'!J$283)</f>
        <v>化石</v>
      </c>
      <c r="ABR4" s="89" t="str">
        <f>IF('STEP２（第１、2表）'!Q$283="","",'STEP２（第１、2表）'!Q$283)</f>
        <v>千kWh</v>
      </c>
      <c r="ABS4" s="89">
        <f>IF('STEP２（第１、2表）'!U$283=0,"",'STEP２（第１、2表）'!U$283)</f>
        <v>0.98076000000000008</v>
      </c>
      <c r="ABT4" s="89">
        <f>IF('STEP２（第１、2表）'!AD$283=0,"",'STEP２（第１、2表）'!AD$283)</f>
        <v>8.4737664000000006</v>
      </c>
      <c r="ABU4" s="89">
        <f>IF('STEP２（第１、2表）'!BE$283=0,"",'STEP２（第１、2表）'!BE$283)</f>
        <v>88.67</v>
      </c>
      <c r="ABV4" s="89">
        <f>IF('STEP２（第１、2表）'!BN$283=0,"",'STEP２（第１、2表）'!BN$283)</f>
        <v>766.10880000000009</v>
      </c>
      <c r="ABW4" s="89" t="s">
        <v>6935</v>
      </c>
      <c r="ABX4" s="89" t="str">
        <f>IF('STEP２（第１、2表）'!J$285="","",'STEP２（第１、2表）'!J$285)</f>
        <v>非化石</v>
      </c>
      <c r="ABY4" s="89" t="str">
        <f>IF('STEP２（第１、2表）'!Q$285="","",'STEP２（第１、2表）'!Q$285)</f>
        <v>千kWh</v>
      </c>
      <c r="ABZ4" s="89">
        <f>IF('STEP２（第１、2表）'!U$285=0,"",'STEP２（第１、2表）'!U$285)</f>
        <v>0.99276000000000009</v>
      </c>
      <c r="ACA4" s="89">
        <f>IF('STEP２（第１、2表）'!AD$285=0,"",'STEP２（第１、2表）'!AD$285)</f>
        <v>8.5774464000000012</v>
      </c>
      <c r="ACB4" s="89">
        <f>IF('STEP２（第１、2表）'!BE$285=0,"",'STEP２（第１、2表）'!BE$285)</f>
        <v>89.67</v>
      </c>
      <c r="ACC4" s="89">
        <f>IF('STEP２（第１、2表）'!BN$285=0,"",'STEP２（第１、2表）'!BN$285)</f>
        <v>774.74880000000007</v>
      </c>
      <c r="ACD4" s="89" t="s">
        <v>6936</v>
      </c>
      <c r="ACE4" s="89" t="s">
        <v>6690</v>
      </c>
      <c r="ACF4" s="89" t="str">
        <f>IF('STEP２（第１、2表）'!Q$287="","",'STEP２（第１、2表）'!Q$287)</f>
        <v>千kWh</v>
      </c>
      <c r="ACG4" s="89">
        <f>IF('STEP２（第１、2表）'!$AD$287=0,"",ROUND('STEP２（第１、2表）'!$AD$287,0))</f>
        <v>94</v>
      </c>
      <c r="ACH4" s="89">
        <f>IF('STEP２（第１、2表）'!$AF$288=0,"",ROUND('STEP２（第１、2表）'!$AF$288,0))</f>
        <v>113</v>
      </c>
      <c r="ACI4" s="89">
        <f>IF('STEP２（第１、2表）'!$BN$287=0,"",ROUND('STEP２（第１、2表）'!$BN$287,0))</f>
        <v>4833</v>
      </c>
      <c r="ACJ4" s="89">
        <f>IF('STEP２（第１、2表）'!$BP$288=0,"",ROUND('STEP２（第１、2表）'!$BP$288,0))</f>
        <v>8283</v>
      </c>
      <c r="ACK4" s="89" t="s">
        <v>6937</v>
      </c>
      <c r="ACL4" s="89" t="s">
        <v>4438</v>
      </c>
      <c r="ACM4" s="89" t="str">
        <f>IF('STEP２（第１、2表）'!Q$289="","",'STEP２（第１、2表）'!Q$289)</f>
        <v>千kWh</v>
      </c>
      <c r="ACN4" s="89" t="e">
        <f>IF('STEP２（第１、2表）'!$AD$289=0,"",ROUND('STEP２（第１、2表）'!$AD$289,0))</f>
        <v>#VALUE!</v>
      </c>
      <c r="ACO4" s="89">
        <f>IF('STEP２（第１、2表）'!$BN$289=0,"",ROUND('STEP２（第１、2表）'!$BN$289,0))</f>
        <v>3318</v>
      </c>
      <c r="ACP4" s="89" t="s">
        <v>6938</v>
      </c>
      <c r="ACQ4" s="89" t="s">
        <v>4451</v>
      </c>
      <c r="ACR4" s="89" t="str">
        <f>IF('STEP２（第１、2表）'!Q$291="","",'STEP２（第１、2表）'!Q$291)</f>
        <v>千kWh</v>
      </c>
      <c r="ACS4" s="89">
        <f>IF('STEP２（第１、2表）'!$AD$291=0,"",ROUND('STEP２（第１、2表）'!$AD$291,0))</f>
        <v>16</v>
      </c>
      <c r="ACT4" s="89" t="str">
        <f>IF('STEP２（第１、2表）'!$BN$291=0,"",ROUND('STEP２（第１、2表）'!$BN$291,0))</f>
        <v/>
      </c>
      <c r="ACU4" s="89" t="s">
        <v>6939</v>
      </c>
      <c r="ACV4" s="89" t="s">
        <v>6628</v>
      </c>
      <c r="ACW4" s="89">
        <f>IF('STEP２（第１、2表）'!$AD$293=0,"",ROUND('STEP２（第１、2表）'!$AD$293,0))</f>
        <v>423670</v>
      </c>
      <c r="ACX4" s="89">
        <f>IF('STEP２（第１、2表）'!$AF$294=0,"",ROUND('STEP２（第１、2表）'!$AF$294,0))</f>
        <v>423870</v>
      </c>
      <c r="ACY4" s="89">
        <f>IF('STEP２（第１、2表）'!$AV$293=0,"",ROUND('STEP２（第１、2表）'!$AV$293,0))</f>
        <v>54011</v>
      </c>
      <c r="ACZ4" s="89">
        <f>IF('STEP２（第１、2表）'!$AX$294=0,"",ROUND('STEP２（第１、2表）'!$AX$294,0))</f>
        <v>54289</v>
      </c>
      <c r="ADA4" s="89">
        <f>IF('STEP２（第１、2表）'!$BN$293=0,"",ROUND('STEP２（第１、2表）'!$BN$293,0))</f>
        <v>64853</v>
      </c>
      <c r="ADB4" s="89">
        <f>IF('STEP２（第１、2表）'!$BP$294=0,"",ROUND('STEP２（第１、2表）'!$BP$294,0))</f>
        <v>68596</v>
      </c>
      <c r="ADC4" s="89">
        <f>IF('STEP２（第１、2表）'!$DB$293=0,"",ROUND('STEP２（第１、2表）'!$DB$293,0))</f>
        <v>7694</v>
      </c>
      <c r="ADD4" s="89">
        <f>IF('STEP２（第１、2表）'!$DD$294=0,"",ROUND('STEP２（第１、2表）'!$DD$294,0))</f>
        <v>7718</v>
      </c>
      <c r="ADE4" s="89" t="s">
        <v>6940</v>
      </c>
      <c r="ADF4" s="89" t="s">
        <v>6628</v>
      </c>
      <c r="ADG4" s="89" t="e">
        <f>IF('STEP２（第１、2表）'!$AD$295=0,"",ROUND('STEP２（第１、2表）'!$AD$295,0))</f>
        <v>#VALUE!</v>
      </c>
      <c r="ADH4" s="89">
        <f>IF('STEP２（第１、2表）'!$AV$295=0,"",ROUND('STEP２（第１、2表）'!$AV$295,0))</f>
        <v>28500</v>
      </c>
      <c r="ADI4" s="89">
        <f>IF('STEP２（第１、2表）'!$BN$295=0,"",ROUND('STEP２（第１、2表）'!$BN$295,0))</f>
        <v>6961</v>
      </c>
      <c r="ADJ4" s="89">
        <f>IF('STEP２（第１、2表）'!$DB$295=0,"",ROUND('STEP２（第１、2表）'!$DB$295,0))</f>
        <v>3737</v>
      </c>
      <c r="ADK4" s="89" t="s">
        <v>6941</v>
      </c>
      <c r="ADL4" s="89" t="s">
        <v>6942</v>
      </c>
      <c r="ADM4" s="89">
        <f>IF('STEP２（第１、2表）'!$AE$297=0,"",ROUND('STEP２（第１、2表）'!$AE$297,0))</f>
        <v>10931</v>
      </c>
      <c r="ADN4" s="89">
        <f>IF('STEP２（第１、2表）'!$AF$298=0,"",ROUND('STEP２（第１、2表）'!$AF$298,0))</f>
        <v>10936</v>
      </c>
      <c r="ADO4" s="89">
        <f>IF('STEP２（第１、2表）'!$AV$297=0,"",ROUND('STEP２（第１、2表）'!$AV$297,0))</f>
        <v>1393</v>
      </c>
      <c r="ADP4" s="89">
        <f>IF('STEP２（第１、2表）'!$AX$298=0,"",ROUND('STEP２（第１、2表）'!$AX$298,0))</f>
        <v>1401</v>
      </c>
      <c r="ADQ4" s="89">
        <f>IF('STEP２（第１、2表）'!$BO$297=0,"",ROUND('STEP２（第１、2表）'!$BO$297,0))</f>
        <v>1673</v>
      </c>
      <c r="ADR4" s="89">
        <f>IF('STEP２（第１、2表）'!$BP$298=0,"",ROUND('STEP２（第１、2表）'!$BP$298,0))</f>
        <v>1770</v>
      </c>
      <c r="ADS4" s="89">
        <f>IF('STEP２（第１、2表）'!$DC$297=0,"",ROUND('STEP２（第１、2表）'!$DC$297,0))</f>
        <v>199</v>
      </c>
      <c r="ADT4" s="89">
        <f>IF('STEP２（第１、2表）'!$DD$298=0,"",ROUND('STEP２（第１、2表）'!$DD$298,0))</f>
        <v>199</v>
      </c>
      <c r="ADU4" s="89" t="s">
        <v>6943</v>
      </c>
      <c r="ADV4" s="89" t="s">
        <v>6942</v>
      </c>
      <c r="ADW4" s="89" t="e">
        <f>IF('STEP２（第１、2表）'!$AD$299=0,"",ROUND('STEP２（第１、2表）'!$AD$299,0))</f>
        <v>#VALUE!</v>
      </c>
      <c r="ADX4" s="89">
        <f>IF('STEP２（第１、2表）'!$AV$299=0,"",ROUND('STEP２（第１、2表）'!$AV$299,0))</f>
        <v>735</v>
      </c>
      <c r="ADY4" s="89">
        <f>IF('STEP２（第１、2表）'!$BN$299=0,"",ROUND('STEP２（第１、2表）'!$BN$299,0))</f>
        <v>180</v>
      </c>
      <c r="ADZ4" s="89">
        <f>IF('STEP２（第１、2表）'!$DB$299=0,"",ROUND('STEP２（第１、2表）'!$DB$299,0))</f>
        <v>96</v>
      </c>
      <c r="AEA4" s="89" t="s">
        <v>6944</v>
      </c>
      <c r="AEB4" s="89" t="s">
        <v>6942</v>
      </c>
      <c r="AEC4" s="89">
        <f>IF('STEP２（第１、2表）'!$AD$301="","",ROUND('STEP２（第１、2表）'!$AD$301,0))</f>
        <v>10000</v>
      </c>
      <c r="AED4" s="89">
        <f>IF('STEP２（第１、2表）'!$AV$301="","",ROUND('STEP２（第１、2表）'!$AV$301,0))</f>
        <v>20000</v>
      </c>
      <c r="AEE4" s="89" t="str">
        <f>IF('STEP２（第１、2表）'!$AD$302="", "", TEXT(ROUND('STEP２（第１、2表）'!$AD$302, 1)/100, "0.0%"))</f>
        <v>109.4%</v>
      </c>
      <c r="AEF4" s="89">
        <f>IF('STEP２（第１、2表）'!AV$302=0,"",'STEP２（第１、2表）'!AV$302)</f>
        <v>7.0033387275000001</v>
      </c>
      <c r="AEG4" s="89" t="s">
        <v>6945</v>
      </c>
      <c r="AEH4" s="89">
        <f>IF('STEP２（第１、2表）'!AS$309=0,"",'STEP２（第１、2表）'!AS$309)</f>
        <v>2023</v>
      </c>
      <c r="AEI4" s="89" t="s">
        <v>6946</v>
      </c>
      <c r="AEJ4" s="89" t="s">
        <v>6947</v>
      </c>
      <c r="AEK4" s="89" t="s">
        <v>6948</v>
      </c>
      <c r="AEL4" s="89">
        <f>IF('STEP２（第１、2表）'!$U$328="","",ROUND('STEP２（第１、2表）'!$U$328,0))</f>
        <v>2</v>
      </c>
      <c r="AEM4" s="89">
        <f>IF('STEP２（第１、2表）'!$AV$328="","",ROUND('STEP２（第１、2表）'!$AV$328,0))</f>
        <v>1</v>
      </c>
      <c r="AEN4" s="89">
        <f>IF('STEP２（第１、2表）'!AQ$334=0,"",'STEP２（第１、2表）'!AQ$334)</f>
        <v>10</v>
      </c>
      <c r="AEO4" s="89" t="s">
        <v>6949</v>
      </c>
      <c r="AEP4" s="89" t="s">
        <v>6950</v>
      </c>
      <c r="AEQ4" s="1007"/>
    </row>
    <row r="5" spans="1:1163" s="89" customFormat="1">
      <c r="A5" s="991">
        <v>2</v>
      </c>
      <c r="XB5" s="1018"/>
    </row>
    <row r="6" spans="1:1163" s="89" customFormat="1">
      <c r="A6" s="991">
        <v>3</v>
      </c>
      <c r="XB6" s="1018"/>
    </row>
    <row r="7" spans="1:1163" s="89" customFormat="1">
      <c r="A7" s="991">
        <v>4</v>
      </c>
      <c r="XB7" s="1018"/>
    </row>
    <row r="8" spans="1:1163" s="89" customFormat="1">
      <c r="A8" s="991">
        <v>5</v>
      </c>
      <c r="LL8" s="89" t="s">
        <v>7148</v>
      </c>
      <c r="UZ8" s="1026" t="s">
        <v>6641</v>
      </c>
      <c r="VA8" s="1027" t="s">
        <v>6642</v>
      </c>
      <c r="VB8" s="1027"/>
      <c r="VC8" s="1027"/>
      <c r="VD8" s="1027"/>
      <c r="VE8" s="1027"/>
      <c r="VF8" s="1027"/>
      <c r="VG8" s="1027"/>
      <c r="VH8" s="198"/>
      <c r="VI8" s="198"/>
      <c r="VJ8" s="198"/>
      <c r="VK8" s="198"/>
      <c r="VL8" s="198"/>
      <c r="VM8" s="198"/>
      <c r="VN8" s="198"/>
      <c r="VO8" s="198"/>
      <c r="VP8" s="34"/>
      <c r="XB8" s="1018"/>
    </row>
    <row r="9" spans="1:1163" s="89" customFormat="1">
      <c r="A9" s="991">
        <v>6</v>
      </c>
      <c r="LL9" s="1000" t="s">
        <v>6429</v>
      </c>
      <c r="LM9" s="198"/>
      <c r="LN9" s="1028" t="s">
        <v>7149</v>
      </c>
      <c r="LO9" s="1028" t="s">
        <v>6632</v>
      </c>
      <c r="LP9" s="198"/>
      <c r="LQ9" s="198"/>
      <c r="LR9" s="198"/>
      <c r="LS9" s="198"/>
      <c r="LT9" s="1028" t="s">
        <v>7150</v>
      </c>
      <c r="LU9" s="198"/>
      <c r="LV9" s="34"/>
      <c r="RK9" s="1000" t="s">
        <v>6429</v>
      </c>
      <c r="RL9" s="198"/>
      <c r="RM9" s="1028" t="s">
        <v>7149</v>
      </c>
      <c r="RN9" s="1028" t="s">
        <v>6632</v>
      </c>
      <c r="RO9" s="198"/>
      <c r="RP9" s="198"/>
      <c r="RQ9" s="1028" t="s">
        <v>7151</v>
      </c>
      <c r="RR9" s="34"/>
      <c r="UZ9" s="120" t="s">
        <v>6951</v>
      </c>
      <c r="VB9" s="1013" t="s">
        <v>7149</v>
      </c>
      <c r="VC9" s="1013" t="s">
        <v>6632</v>
      </c>
      <c r="VD9" s="1013" t="s">
        <v>7150</v>
      </c>
      <c r="VP9" s="1003"/>
      <c r="WL9" s="1000" t="s">
        <v>6951</v>
      </c>
      <c r="WM9" s="198"/>
      <c r="WN9" s="1028" t="s">
        <v>7149</v>
      </c>
      <c r="WO9" s="1028" t="s">
        <v>6632</v>
      </c>
      <c r="WP9" s="1028" t="s">
        <v>7150</v>
      </c>
      <c r="WQ9" s="198"/>
      <c r="WR9" s="198"/>
      <c r="WS9" s="34"/>
      <c r="XB9" s="1018"/>
      <c r="YS9" s="1000" t="s">
        <v>6952</v>
      </c>
      <c r="YT9" s="198"/>
      <c r="YU9" s="1028" t="s">
        <v>7149</v>
      </c>
      <c r="YV9" s="1028" t="s">
        <v>6632</v>
      </c>
      <c r="YW9" s="198"/>
      <c r="YX9" s="198"/>
      <c r="YY9" s="198"/>
      <c r="YZ9" s="198"/>
      <c r="ZA9" s="198"/>
      <c r="ZB9" s="198"/>
      <c r="ZC9" s="198"/>
      <c r="ZD9" s="198"/>
      <c r="ZE9" s="198"/>
      <c r="ZF9" s="34"/>
      <c r="AAX9" s="1000" t="s">
        <v>6953</v>
      </c>
      <c r="AAY9" s="198"/>
      <c r="AAZ9" s="198"/>
      <c r="ABA9" s="1028" t="s">
        <v>7149</v>
      </c>
      <c r="ABB9" s="1028" t="s">
        <v>6632</v>
      </c>
      <c r="ABC9" s="1028" t="s">
        <v>7150</v>
      </c>
      <c r="ABD9" s="1028" t="s">
        <v>7152</v>
      </c>
      <c r="ABE9" s="198"/>
      <c r="ABF9" s="198"/>
      <c r="ABG9" s="1029" t="s">
        <v>7149</v>
      </c>
      <c r="ABI9" s="1006"/>
      <c r="AEH9" s="1000" t="s">
        <v>6954</v>
      </c>
      <c r="AEI9" s="198"/>
      <c r="AEJ9" s="34"/>
      <c r="AEL9" s="1000" t="s">
        <v>6955</v>
      </c>
      <c r="AEM9" s="198"/>
      <c r="AEN9" s="34"/>
      <c r="AEP9" s="1011" t="s">
        <v>6956</v>
      </c>
      <c r="AEQ9" s="1011"/>
    </row>
    <row r="10" spans="1:1163" s="89" customFormat="1">
      <c r="A10" s="991">
        <v>7</v>
      </c>
      <c r="LL10" s="1030" t="s">
        <v>6419</v>
      </c>
      <c r="LM10" s="1020" t="s">
        <v>6420</v>
      </c>
      <c r="LN10" s="1021" t="s">
        <v>6421</v>
      </c>
      <c r="LO10" s="1021" t="s">
        <v>6425</v>
      </c>
      <c r="LP10" s="1020" t="s">
        <v>6724</v>
      </c>
      <c r="LQ10" s="1020" t="s">
        <v>6720</v>
      </c>
      <c r="LR10" s="1020" t="s">
        <v>6721</v>
      </c>
      <c r="LS10" s="1020" t="s">
        <v>6722</v>
      </c>
      <c r="LT10" s="1021" t="s">
        <v>6422</v>
      </c>
      <c r="LU10" s="1020" t="s">
        <v>6423</v>
      </c>
      <c r="LV10" s="1031" t="s">
        <v>6723</v>
      </c>
      <c r="RK10" s="1030" t="s">
        <v>6419</v>
      </c>
      <c r="RL10" s="1020" t="s">
        <v>6420</v>
      </c>
      <c r="RM10" s="1021" t="s">
        <v>6421</v>
      </c>
      <c r="RN10" s="1021" t="s">
        <v>6425</v>
      </c>
      <c r="RO10" s="1020" t="s">
        <v>6720</v>
      </c>
      <c r="RP10" s="1020" t="s">
        <v>6721</v>
      </c>
      <c r="RQ10" s="1021" t="s">
        <v>6422</v>
      </c>
      <c r="RR10" s="1031" t="s">
        <v>6423</v>
      </c>
      <c r="UZ10" s="1030" t="s">
        <v>6419</v>
      </c>
      <c r="VA10" s="1020" t="s">
        <v>6420</v>
      </c>
      <c r="VB10" s="1021" t="s">
        <v>6421</v>
      </c>
      <c r="VC10" s="1021" t="s">
        <v>6425</v>
      </c>
      <c r="VD10" s="1021" t="s">
        <v>6422</v>
      </c>
      <c r="VE10" s="1020" t="s">
        <v>6423</v>
      </c>
      <c r="VF10" s="1020" t="s">
        <v>6773</v>
      </c>
      <c r="VG10" s="1020" t="s">
        <v>6430</v>
      </c>
      <c r="VH10" s="1020" t="s">
        <v>6775</v>
      </c>
      <c r="VI10" s="1020" t="s">
        <v>6419</v>
      </c>
      <c r="VJ10" s="1020" t="s">
        <v>6420</v>
      </c>
      <c r="VK10" s="1020" t="s">
        <v>6421</v>
      </c>
      <c r="VL10" s="1020" t="s">
        <v>6425</v>
      </c>
      <c r="VM10" s="1020" t="s">
        <v>6422</v>
      </c>
      <c r="VN10" s="1020" t="s">
        <v>6423</v>
      </c>
      <c r="VO10" s="1020" t="s">
        <v>6773</v>
      </c>
      <c r="VP10" s="1031" t="s">
        <v>6430</v>
      </c>
      <c r="WL10" s="1030" t="s">
        <v>6419</v>
      </c>
      <c r="WM10" s="1020" t="s">
        <v>6420</v>
      </c>
      <c r="WN10" s="1021" t="s">
        <v>6421</v>
      </c>
      <c r="WO10" s="1021" t="s">
        <v>6425</v>
      </c>
      <c r="WP10" s="1021" t="s">
        <v>6422</v>
      </c>
      <c r="WQ10" s="1020" t="s">
        <v>6423</v>
      </c>
      <c r="WR10" s="1020" t="s">
        <v>6773</v>
      </c>
      <c r="WS10" s="1031" t="s">
        <v>6430</v>
      </c>
      <c r="XB10" s="1018"/>
      <c r="YS10" s="1030" t="s">
        <v>6419</v>
      </c>
      <c r="YT10" s="1020" t="s">
        <v>6420</v>
      </c>
      <c r="YU10" s="1021" t="s">
        <v>6421</v>
      </c>
      <c r="YV10" s="1021" t="s">
        <v>6425</v>
      </c>
      <c r="YW10" s="89" t="s">
        <v>6957</v>
      </c>
      <c r="YX10" s="1020" t="s">
        <v>6419</v>
      </c>
      <c r="YY10" s="1020" t="s">
        <v>6420</v>
      </c>
      <c r="YZ10" s="1020" t="s">
        <v>6421</v>
      </c>
      <c r="ZA10" s="1020" t="s">
        <v>6425</v>
      </c>
      <c r="ZB10" s="1020" t="s">
        <v>6958</v>
      </c>
      <c r="ZC10" s="1020" t="s">
        <v>6419</v>
      </c>
      <c r="ZD10" s="1020" t="s">
        <v>6420</v>
      </c>
      <c r="ZE10" s="1020" t="s">
        <v>6421</v>
      </c>
      <c r="ZF10" s="1031" t="s">
        <v>6425</v>
      </c>
      <c r="AAX10" s="120" t="s">
        <v>6959</v>
      </c>
      <c r="AAY10" s="1020" t="s">
        <v>6419</v>
      </c>
      <c r="AAZ10" s="1020" t="s">
        <v>6420</v>
      </c>
      <c r="ABA10" s="1021" t="s">
        <v>6421</v>
      </c>
      <c r="ABB10" s="1021" t="s">
        <v>6425</v>
      </c>
      <c r="ABC10" s="1021" t="s">
        <v>6422</v>
      </c>
      <c r="ABD10" s="1021" t="s">
        <v>6423</v>
      </c>
      <c r="ABE10" s="89" t="s">
        <v>6960</v>
      </c>
      <c r="ABF10" s="1006" t="s">
        <v>6801</v>
      </c>
      <c r="ABG10" s="1032" t="s">
        <v>6802</v>
      </c>
      <c r="AEH10" s="1030" t="s">
        <v>6961</v>
      </c>
      <c r="AEI10" s="1022" t="s">
        <v>6802</v>
      </c>
      <c r="AEJ10" s="1033" t="s">
        <v>6833</v>
      </c>
      <c r="AEL10" s="1030" t="s">
        <v>6962</v>
      </c>
      <c r="AEM10" s="1022" t="s">
        <v>6802</v>
      </c>
      <c r="AEN10" s="1033" t="s">
        <v>6833</v>
      </c>
      <c r="AEP10" s="13" t="s">
        <v>6963</v>
      </c>
      <c r="AEQ10" s="13"/>
    </row>
    <row r="11" spans="1:1163" s="89" customFormat="1">
      <c r="A11" s="991">
        <v>8</v>
      </c>
      <c r="LK11" s="89" t="s">
        <v>6985</v>
      </c>
      <c r="LL11" s="1001" t="str">
        <f>IF('STEP２（第１、2表）'!J$149="","",'STEP２（第１、2表）'!J$149)</f>
        <v>エネルギーA</v>
      </c>
      <c r="LM11" s="1002" t="str">
        <f>IF('STEP２（第１、2表）'!J$149="","",IF('STEP２（第１、2表）'!Q$149="","",'STEP２（第１、2表）'!Q$149))</f>
        <v>千m3</v>
      </c>
      <c r="LN11" s="1002">
        <f>IF('STEP２（第１、2表）'!J$149="","",IF('STEP２（第１、2表）'!U$149=0,"",ROUND('STEP２（第１、2表）'!U$149,0)))</f>
        <v>0</v>
      </c>
      <c r="LO11" s="1002">
        <f>IF('STEP２（第１、2表）'!$J$149="","",IF('STEP２（第１、2表）'!AD$149=0,"",ROUND('STEP２（第１、2表）'!AD$149,0)))</f>
        <v>19</v>
      </c>
      <c r="LP11" s="1002">
        <f>IF('STEP２（第１、2表）'!J$149="","",IF('STEP２（第１、2表）'!AF$150=0,"",'STEP２（第１、2表）'!AF$150))</f>
        <v>19.209600000000005</v>
      </c>
      <c r="LQ11" s="1002">
        <f>IF('STEP２（第１、2表）'!J$149="","",IF('STEP２（第１、2表）'!AM$149=0,"",'STEP２（第１、2表）'!AM$149))</f>
        <v>42.25</v>
      </c>
      <c r="LR11" s="1002">
        <f>IF('STEP２（第１、2表）'!J$149="","",IF('STEP２（第１、2表）'!AV$149=0,"",'STEP２（第１、2表）'!AV$149))</f>
        <v>1943.5</v>
      </c>
      <c r="LS11" s="1002">
        <f>IF('STEP２（第１、2表）'!J$149="","",IF('STEP２（第１、2表）'!AX$150=0,"",'STEP２（第１、2表）'!AX$150))</f>
        <v>1943.5</v>
      </c>
      <c r="LT11" s="1002">
        <f>IF('STEP２（第１、2表）'!$J$149="","",IF('STEP２（第１、2表）'!BE$149=0,"",ROUND('STEP２（第１、2表）'!BE$149,0)))</f>
        <v>41</v>
      </c>
      <c r="LU11" s="1002">
        <f>IF('STEP２（第１、2表）'!J$149="","",IF('STEP２（第１、2表）'!BN$149=0,"",'STEP２（第１、2表）'!BN$149))</f>
        <v>1897.0400000000002</v>
      </c>
      <c r="LV11" s="1037">
        <f>IF('STEP２（第１、2表）'!J$149="","",IF('STEP２（第１、2表）'!BP$150=0,"",'STEP２（第１、2表）'!BP$150))</f>
        <v>1897.0400000000002</v>
      </c>
      <c r="RJ11" s="89" t="s">
        <v>6985</v>
      </c>
      <c r="RK11" s="120" t="str">
        <f>IF('STEP２（第１、2表）'!I$185="","",'STEP２（第１、2表）'!I$185)</f>
        <v>エネルギーB</v>
      </c>
      <c r="RL11" s="89" t="str">
        <f>IF('STEP２（第１、2表）'!I$185="","",IF('STEP２（第１、2表）'!Q$185="","",'STEP２（第１、2表）'!Q$185))</f>
        <v>千m3</v>
      </c>
      <c r="RM11" s="89">
        <f>IF('STEP２（第１、2表）'!$I$185="","",IF('STEP２（第１、2表）'!U$185=0,"",ROUND('STEP２（第１、2表）'!$U$185,0)))</f>
        <v>622</v>
      </c>
      <c r="RN11" s="89">
        <f>IF('STEP２（第１、2表）'!$I$185="","",IF('STEP２（第１、2表）'!AD$185=0,"",ROUND('STEP２（第１、2表）'!$AD$185,0)))</f>
        <v>29215</v>
      </c>
      <c r="RO11" s="89">
        <f>IF('STEP２（第１、2表）'!I$185="","",IF('STEP２（第１、2表）'!AM$185=0,"",'STEP２（第１、2表）'!AM$185))</f>
        <v>59.25</v>
      </c>
      <c r="RP11" s="89">
        <f>IF('STEP２（第１、2表）'!I$185="","",IF('STEP２（第１、2表）'!AV$185=0,"",'STEP２（第１、2表）'!AV$185))</f>
        <v>2784.75</v>
      </c>
      <c r="RQ11" s="89">
        <f>IF('STEP２（第１、2表）'!$I$185="","",IF('STEP２（第１、2表）'!$BE$185=0,"",ROUND('STEP２（第１、2表）'!$BE$185,0)))</f>
        <v>58</v>
      </c>
      <c r="RR11" s="1003">
        <f>IF('STEP２（第１、2表）'!I$185="","",IF('STEP２（第１、2表）'!BN$185=0,"",'STEP２（第１、2表）'!BN$185))</f>
        <v>2737.28</v>
      </c>
      <c r="UY11" s="89" t="s">
        <v>6985</v>
      </c>
      <c r="UZ11" s="1001" t="str">
        <f>IF('STEP２（第１、2表）'!K$207="","",'STEP２（第１、2表）'!K$207)</f>
        <v>エネルギーC</v>
      </c>
      <c r="VA11" s="1002" t="str">
        <f>IF('STEP２（第１、2表）'!K$207="","",IF('STEP２（第１、2表）'!Q$207="","",'STEP２（第１、2表）'!Q$207))</f>
        <v>GJ</v>
      </c>
      <c r="VB11" s="1002" t="str">
        <f>IF('STEP２（第１、2表）'!$K$207="","",IF('STEP２（第１、2表）'!$U$207=0,"",ROUND('STEP２（第１、2表）'!$U$207,0)))</f>
        <v/>
      </c>
      <c r="VC11" s="1002" t="str">
        <f>IF('STEP２（第１、2表）'!$K$207="","",IF('STEP２（第１、2表）'!$AD$207=0,"",ROUND('STEP２（第１、2表）'!$AD$207,0)))</f>
        <v/>
      </c>
      <c r="VD11" s="1002">
        <f>IF('STEP２（第１、2表）'!$K$207="","",IF('STEP２（第１、2表）'!$BE$207=0,0,ROUND('STEP２（第１、2表）'!$BE$207,0)))</f>
        <v>67</v>
      </c>
      <c r="VE11" s="1002">
        <f>IF('STEP２（第１、2表）'!K$207="","",IF('STEP２（第１、2表）'!BN$207=0,"",'STEP２（第１、2表）'!BN$207))</f>
        <v>3227.5199999999995</v>
      </c>
      <c r="VF11" s="1002">
        <f>IF('STEP２（第１、2表）'!K$207="","",IF('STEP２（第１、2表）'!CS$207=0,"",'STEP２（第１、2表）'!CS$207))</f>
        <v>68.98</v>
      </c>
      <c r="VG11" s="1002">
        <f>IF('STEP２（第１、2表）'!K$207="","",IF('STEP２（第１、2表）'!DB$207=0,"",'STEP２（第１、2表）'!DB$207))</f>
        <v>3311.04</v>
      </c>
      <c r="VH11" s="1002" t="s">
        <v>6964</v>
      </c>
      <c r="VI11" s="1002" t="str">
        <f>IF('STEP２（第１、2表）'!L$209="","",'STEP２（第１、2表）'!L$209)</f>
        <v>うち非化石</v>
      </c>
      <c r="VJ11" s="1002" t="str">
        <f>IF('STEP２（第１、2表）'!Q$209="","",'STEP２（第１、2表）'!Q$209)</f>
        <v>GJ</v>
      </c>
      <c r="VK11" s="1002" t="str">
        <f>IF('STEP２（第１、2表）'!K$207="","",IF('STEP２（第１、2表）'!U$209=0,"",'STEP２（第１、2表）'!U$209))</f>
        <v/>
      </c>
      <c r="VL11" s="1002" t="str">
        <f>IF('STEP２（第１、2表）'!K$207="","",IF('STEP２（第１、2表）'!AD$209=0,"",'STEP２（第１、2表）'!AD$209))</f>
        <v/>
      </c>
      <c r="VM11" s="1002">
        <f>IF('STEP２（第１、2表）'!K$207="","",IF('STEP２（第１、2表）'!BE$209=0,"",'STEP２（第１、2表）'!BE$209))</f>
        <v>68.239999999999995</v>
      </c>
      <c r="VN11" s="1002">
        <f>IF('STEP２（第１、2表）'!K$207="","",IF('STEP２（第１、2表）'!BN$209=0,"",'STEP２（第１、2表）'!BN$209))</f>
        <v>3343.7599999999998</v>
      </c>
      <c r="VO11" s="1002">
        <f>IF('STEP２（第１、2表）'!K$207="","",IF('STEP２（第１、2表）'!CS$209=0,"",'STEP２（第１、2表）'!CS$209))</f>
        <v>69.98</v>
      </c>
      <c r="VP11" s="1037">
        <f>IF('STEP２（第１、2表）'!K$207="","",IF('STEP２（第１、2表）'!DB$209=0,"",'STEP２（第１、2表）'!DB$209))</f>
        <v>3429.02</v>
      </c>
      <c r="WK11" s="89" t="s">
        <v>6985</v>
      </c>
      <c r="WL11" s="120" t="str">
        <f>IF('STEP２（第１、2表）'!K$219="","",'STEP２（第１、2表）'!K$219)</f>
        <v>エネルギーE</v>
      </c>
      <c r="WM11" s="89" t="str">
        <f>IF('STEP２（第１、2表）'!K$219="","",IF('STEP２（第１、2表）'!Q$219="","",'STEP２（第１、2表）'!Q$219))</f>
        <v>GJ</v>
      </c>
      <c r="WN11" s="89">
        <f>IF('STEP２（第１、2表）'!$K$219="","",IF('STEP２（第１、2表）'!$U$219=0,0,ROUND('STEP２（第１、2表）'!$U$219,0)))</f>
        <v>0</v>
      </c>
      <c r="WO11" s="89">
        <f>IF('STEP２（第１、2表）'!$K$219="","",IF('STEP２（第１、2表）'!$AD$219=0,0,ROUND('STEP２（第１、2表）'!$AD$219,0)))</f>
        <v>0</v>
      </c>
      <c r="WP11" s="89">
        <f>IF('STEP２（第１、2表）'!$K$219="","",IF('STEP２（第１、2表）'!$BE$219=0,0,ROUND('STEP２（第１、2表）'!$BE$219,0)))</f>
        <v>73</v>
      </c>
      <c r="WQ11" s="89">
        <f>IF('STEP２（第１、2表）'!K$219="","",IF('STEP２（第１、2表）'!BN$219=0,0,'STEP２（第１、2表）'!BN$219))</f>
        <v>3661.9999999999995</v>
      </c>
      <c r="WR11" s="89">
        <f>IF('STEP２（第１、2表）'!K$219="","",IF('STEP２（第１、2表）'!CS$219=0,0,'STEP２（第１、2表）'!CS$219))</f>
        <v>74.98</v>
      </c>
      <c r="WS11" s="1003">
        <f>IF('STEP２（第１、2表）'!K$219="","",IF('STEP２（第１、2表）'!DB$219=0,0,'STEP２（第１、2表）'!DB$219))</f>
        <v>3749</v>
      </c>
      <c r="YR11" s="89" t="s">
        <v>6985</v>
      </c>
      <c r="YS11" s="1001" t="str">
        <f>IF('STEP２（第１、2表）'!I$243="","",'STEP２（第１、2表）'!I$243)</f>
        <v>エネルギーF</v>
      </c>
      <c r="YT11" s="1002" t="str">
        <f>IF('STEP２（第１、2表）'!I$243="","",IF('STEP２（第１、2表）'!Q$243="","",'STEP２（第１、2表）'!Q$243))</f>
        <v>千kWh</v>
      </c>
      <c r="YU11" s="1002">
        <f>IF('STEP２（第１、2表）'!$I$243="","",IF('STEP２（第１、2表）'!$U$243=0,"",ROUND('STEP２（第１、2表）'!$U$243,0)))</f>
        <v>1</v>
      </c>
      <c r="YV11" s="1002">
        <f>IF('STEP２（第１、2表）'!$I$243="","",IF('STEP２（第１、2表）'!$AD$243=0,"",ROUND('STEP２（第１、2表）'!$AD$243,0)))</f>
        <v>20</v>
      </c>
      <c r="YW11" s="1002" t="s">
        <v>6965</v>
      </c>
      <c r="YX11" s="1002" t="str">
        <f>IF('STEP２（第１、2表）'!J$245="","",'STEP２（第１、2表）'!J$245)</f>
        <v>うち非化石</v>
      </c>
      <c r="YY11" s="1002" t="str">
        <f>IF('STEP２（第１、2表）'!Q$245="","",'STEP２（第１、2表）'!Q$245)</f>
        <v>千kWh</v>
      </c>
      <c r="YZ11" s="1002">
        <f>IF('STEP２（第１、2表）'!I$243="","",IF('STEP２（第１、2表）'!U$245=0,"",'STEP２（第１、2表）'!U$245))</f>
        <v>0.78876000000000013</v>
      </c>
      <c r="ZA11" s="1002">
        <f>IF('STEP２（第１、2表）'!I$243="","",IF('STEP２（第１、2表）'!AD$245=0,"",'STEP２（第１、2表）'!AD$245))</f>
        <v>6.8148864000000016</v>
      </c>
      <c r="ZB11" s="1002" t="s">
        <v>6966</v>
      </c>
      <c r="ZC11" s="1002" t="str">
        <f>IF('STEP２（第１、2表）'!J$247="","",'STEP２（第１、2表）'!J$247)</f>
        <v>重み付け非化石</v>
      </c>
      <c r="ZD11" s="1002" t="str">
        <f>IF('STEP２（第１、2表）'!Q$247="","",'STEP２（第１、2表）'!Q$247)</f>
        <v>千kWh</v>
      </c>
      <c r="ZE11" s="1002">
        <f>IF('STEP２（第１、2表）'!I$243="","",IF('STEP２（第１、2表）'!U$247=0,"",'STEP２（第１、2表）'!U$247))</f>
        <v>0.80076000000000014</v>
      </c>
      <c r="ZF11" s="1037">
        <f>IF('STEP２（第１、2表）'!I$243="","",IF('STEP２（第１、2表）'!AD$247=0,"",'STEP２（第１、2表）'!AD$247))</f>
        <v>6.9185664000000013</v>
      </c>
      <c r="AAW11" s="89" t="s">
        <v>6985</v>
      </c>
      <c r="AAX11" s="120" t="s">
        <v>6967</v>
      </c>
      <c r="AAY11" s="89" t="str">
        <f>IF('STEP２（第１、2表）'!K$271="","",'STEP２（第１、2表）'!K$271)</f>
        <v>エネルギーG</v>
      </c>
      <c r="AAZ11" s="89" t="str">
        <f>IF('STEP２（第１、2表）'!K$271="","",IF('STEP２（第１、2表）'!Q$271="","",'STEP２（第１、2表）'!Q$271))</f>
        <v>千kWh</v>
      </c>
      <c r="ABA11" s="89">
        <f>IF('STEP２（第１、2表）'!$K$271="","",IF('STEP２（第１、2表）'!$U$271=0,0,ROUND('STEP２（第１、2表）'!$U$271,0)))</f>
        <v>1</v>
      </c>
      <c r="ABB11" s="89">
        <f>IF('STEP２（第１、2表）'!$K$271="","",IF('STEP２（第１、2表）'!$AD$271=0,0,ROUND('STEP２（第１、2表）'!$AD$271,0)))</f>
        <v>3</v>
      </c>
      <c r="ABC11" s="89">
        <f>IF('STEP２（第１、2表）'!$K$271="","",IF('STEP２（第１、2表）'!$BE$271=0,0,ROUND('STEP２（第１、2表）'!$BE$271,0)))</f>
        <v>84</v>
      </c>
      <c r="ABD11" s="89">
        <f>IF('STEP２（第１、2表）'!$K$271="","",IF('STEP２（第１、2表）'!$BN$271=0,0,ROUND('STEP２（第１、2表）'!$BN$271,0)))</f>
        <v>303</v>
      </c>
      <c r="ABE11" s="89" t="s">
        <v>6968</v>
      </c>
      <c r="ABF11" s="89" t="str">
        <f>IF('STEP２（第１、2表）'!K$271="","",IF('STEP２（第１、2表）'!Q$273="","",'STEP２（第１、2表）'!Q$273))</f>
        <v>kW</v>
      </c>
      <c r="ABG11" s="1003">
        <f>IF('STEP２（第１、2表）'!$K$271="","",IF('STEP２（第１、2表）'!$U$273=0,0,ROUND('STEP２（第１、2表）'!$U$273,0)))</f>
        <v>71</v>
      </c>
      <c r="AEH11" s="120" t="str">
        <f>IF('STEP２（第１、2表）'!D$313="","",'STEP２（第１、2表）'!D$313)</f>
        <v>４月</v>
      </c>
      <c r="AEI11" s="89">
        <f>IF('STEP２（第１、2表）'!U$313="","",'STEP２（第１、2表）'!U$313)</f>
        <v>3.1079000000000006E-2</v>
      </c>
      <c r="AEJ11" s="1003">
        <f>IF('STEP２（第１、2表）'!AV$313="","",'STEP２（第１、2表）'!AV$313)</f>
        <v>7.5372790800000006E-3</v>
      </c>
      <c r="AEL11" s="120" t="str">
        <f>IF('STEP２（第１、2表）'!D$325&lt;&gt;"","",1)</f>
        <v/>
      </c>
      <c r="AEM11" s="89" t="str">
        <f>IF('STEP２（第１、2表）'!U$325="","",'STEP２（第１、2表）'!U$325)</f>
        <v/>
      </c>
      <c r="AEN11" s="1003" t="str">
        <f>IF('STEP２（第１、2表）'!AV$325="","",'STEP２（第１、2表）'!AV$325)</f>
        <v/>
      </c>
      <c r="AEP11" s="1034" t="s">
        <v>6969</v>
      </c>
      <c r="AEQ11" s="1034"/>
      <c r="AES11" s="1000" t="s">
        <v>6970</v>
      </c>
      <c r="AET11" s="198"/>
      <c r="AEU11" s="198"/>
      <c r="AEV11" s="198"/>
      <c r="AEW11" s="198"/>
      <c r="AEX11" s="34"/>
    </row>
    <row r="12" spans="1:1163" s="89" customFormat="1">
      <c r="A12" s="991">
        <v>9</v>
      </c>
      <c r="RK12" s="1001" t="str">
        <f>IF('STEP２（第１、2表）'!I$187="","",'STEP２（第１、2表）'!I$187)</f>
        <v/>
      </c>
      <c r="RL12" s="1002" t="str">
        <f>IF('STEP２（第１、2表）'!I$187="","",IF('STEP２（第１、2表）'!Q$187="","",'STEP２（第１、2表）'!Q$187))</f>
        <v/>
      </c>
      <c r="RM12" s="1002" t="str">
        <f>IF('STEP２（第１、2表）'!$I$187="","",IF('STEP２（第１、2表）'!U$187=0,"",ROUND('STEP２（第１、2表）'!$U$187,0)))</f>
        <v/>
      </c>
      <c r="RN12" s="1002" t="str">
        <f>IF('STEP２（第１、2表）'!$I$187="","",IF('STEP２（第１、2表）'!AD$187=0,"",ROUND('STEP２（第１、2表）'!$AD$187,0)))</f>
        <v/>
      </c>
      <c r="RO12" s="1002" t="str">
        <f>IF('STEP２（第１、2表）'!I$187="","",IF('STEP２（第１、2表）'!AM$187=0,"",'STEP２（第１、2表）'!AM$187))</f>
        <v/>
      </c>
      <c r="RP12" s="1002" t="str">
        <f>IF('STEP２（第１、2表）'!I$187="","",IF('STEP２（第１、2表）'!AV$187=0,"",'STEP２（第１、2表）'!AV$187))</f>
        <v/>
      </c>
      <c r="RQ12" s="1002" t="str">
        <f>IF('STEP２（第１、2表）'!$I$185="","",IF('STEP２（第１、2表）'!$BE$187=0,"",ROUND('STEP２（第１、2表）'!$BE$187,0)))</f>
        <v/>
      </c>
      <c r="RR12" s="1037" t="str">
        <f>IF('STEP２（第１、2表）'!I$187="","",IF('STEP２（第１、2表）'!BF$187=0,"",'STEP２（第１、2表）'!BF$187))</f>
        <v/>
      </c>
      <c r="WL12" s="1001" t="str">
        <f>IF('STEP２（第１、2表）'!K$221="","",'STEP２（第１、2表）'!K$221)</f>
        <v/>
      </c>
      <c r="WM12" s="1002" t="str">
        <f>IF('STEP２（第１、2表）'!K$221="","",IF('STEP２（第１、2表）'!Q$221="","",'STEP２（第１、2表）'!Q$221))</f>
        <v/>
      </c>
      <c r="WN12" s="1002" t="str">
        <f>IF('STEP２（第１、2表）'!$K$221="","",IF('STEP２（第１、2表）'!$U$221=0,0,ROUND('STEP２（第１、2表）'!$U$221,0)))</f>
        <v/>
      </c>
      <c r="WO12" s="1002" t="str">
        <f>IF('STEP２（第１、2表）'!$K$221="","",IF('STEP２（第１、2表）'!$AD$221=0,0,ROUND('STEP２（第１、2表）'!$AD$221,0)))</f>
        <v/>
      </c>
      <c r="WP12" s="1002" t="str">
        <f>IF('STEP２（第１、2表）'!$K$221="","",IF('STEP２（第１、2表）'!$BE$221=0,0,ROUND('STEP２（第１、2表）'!$BE$221,0)))</f>
        <v/>
      </c>
      <c r="WQ12" s="1002" t="str">
        <f>IF('STEP２（第１、2表）'!K$221="","",IF('STEP２（第１、2表）'!BN$221=0,0,'STEP２（第１、2表）'!BN$221))</f>
        <v/>
      </c>
      <c r="WR12" s="1002" t="str">
        <f>IF('STEP２（第１、2表）'!K$221="","",IF('STEP２（第１、2表）'!CS$221=0,0,'STEP２（第１、2表）'!CS$221))</f>
        <v/>
      </c>
      <c r="WS12" s="1037" t="str">
        <f>IF('STEP２（第１、2表）'!K$221="","",IF('STEP２（第１、2表）'!DB$221=0,0,'STEP２（第１、2表）'!DB$221))</f>
        <v/>
      </c>
      <c r="YW12" s="1020"/>
      <c r="YX12" s="1020"/>
      <c r="YY12" s="1020"/>
      <c r="YZ12" s="1020"/>
      <c r="ZA12" s="1020"/>
      <c r="ZB12" s="1020"/>
      <c r="ZC12" s="1020"/>
      <c r="ZD12" s="1020"/>
      <c r="AAX12" s="1001" t="s">
        <v>6967</v>
      </c>
      <c r="AAY12" s="1038" t="str">
        <f>IF('STEP２（第１、2表）'!K$275="","",'STEP２（第１、2表）'!K$275)</f>
        <v>エネルギーH</v>
      </c>
      <c r="AAZ12" s="1039" t="str">
        <f>IF('STEP２（第１、2表）'!K$275="","",IF('STEP２（第１、2表）'!Q$275="","",'STEP２（第１、2表）'!Q$275))</f>
        <v>千kWh</v>
      </c>
      <c r="ABA12" s="1002">
        <f>IF('STEP２（第１、2表）'!$K$275="","",IF('STEP２（第１、2表）'!$U$275=0,0,ROUND('STEP２（第１、2表）'!$U$275,0)))</f>
        <v>1</v>
      </c>
      <c r="ABB12" s="1002">
        <f>IF('STEP２（第１、2表）'!$K$275="","",IF('STEP２（第１、2表）'!$AD$275=0,0,ROUND('STEP２（第１、2表）'!$AD$275,0)))</f>
        <v>3</v>
      </c>
      <c r="ABC12" s="1002">
        <f>IF('STEP２（第１、2表）'!$K$275="","",IF('STEP２（第１、2表）'!$BE$275=0,0,ROUND('STEP２（第１、2表）'!$BE$275,0)))</f>
        <v>85</v>
      </c>
      <c r="ABD12" s="1002">
        <f>IF('STEP２（第１、2表）'!$K$275="","",IF('STEP２（第１、2表）'!$BN$275=0,0,ROUND('STEP２（第１、2表）'!$BN$275,0)))</f>
        <v>307</v>
      </c>
      <c r="ABE12" s="1002" t="s">
        <v>6968</v>
      </c>
      <c r="ABF12" s="1002" t="str">
        <f>IF('STEP２（第１、2表）'!K$275="","",IF('STEP２（第１、2表）'!Q$277="","",'STEP２（第１、2表）'!Q$277))</f>
        <v>kW</v>
      </c>
      <c r="ABG12" s="1037">
        <f>IF('STEP２（第１、2表）'!$K$271="","",IF('STEP２（第１、2表）'!$U$277=0,0,ROUND('STEP２（第１、2表）'!$U$277,0)))</f>
        <v>73</v>
      </c>
      <c r="AEH12" s="120" t="str">
        <f>IF('STEP２（第１、2表）'!D$314="","",'STEP２（第１、2表）'!D$314)</f>
        <v>５月</v>
      </c>
      <c r="AEI12" s="89">
        <f>IF('STEP２（第１、2表）'!U$314="","",'STEP２（第１、2表）'!U$314)</f>
        <v>3.1678999999999999E-2</v>
      </c>
      <c r="AEJ12" s="1003">
        <f>IF('STEP２（第１、2表）'!AV$314="","",'STEP２（第１、2表）'!AV$314)</f>
        <v>7.6827910800000001E-3</v>
      </c>
      <c r="AEL12" s="120" t="str">
        <f>IF('STEP２（第１、2表）'!D$326&lt;&gt;"","",2)</f>
        <v/>
      </c>
      <c r="AEM12" s="89" t="str">
        <f>IF('STEP２（第１、2表）'!U$326="","",'STEP２（第１、2表）'!U$326)</f>
        <v/>
      </c>
      <c r="AEN12" s="1003" t="str">
        <f>IF('STEP２（第１、2表）'!AV$326="","",'STEP２（第１、2表）'!AV$326)</f>
        <v/>
      </c>
      <c r="AES12" s="1030" t="s">
        <v>6971</v>
      </c>
      <c r="AET12" s="1020" t="s">
        <v>6972</v>
      </c>
      <c r="AEU12" s="1020" t="s">
        <v>6973</v>
      </c>
      <c r="AEV12" s="1020" t="s">
        <v>6974</v>
      </c>
      <c r="AEW12" s="1020" t="s">
        <v>6975</v>
      </c>
      <c r="AEX12" s="1031" t="s">
        <v>6976</v>
      </c>
    </row>
    <row r="13" spans="1:1163" s="89" customFormat="1">
      <c r="A13" s="991">
        <v>10</v>
      </c>
      <c r="AEH13" s="120" t="str">
        <f>IF('STEP２（第１、2表）'!D$315="","",'STEP２（第１、2表）'!D$315)</f>
        <v>６月</v>
      </c>
      <c r="AEI13" s="1040">
        <f>IF('STEP２（第１、2表）'!U$315="","",'STEP２（第１、2表）'!U$315)</f>
        <v>0.22713900000000001</v>
      </c>
      <c r="AEJ13" s="1041">
        <f>IF('STEP２（第１、2表）'!AV$315="","",'STEP２（第１、2表）'!AV$315)</f>
        <v>5.5085750280000005E-2</v>
      </c>
      <c r="AEL13" s="1001" t="str">
        <f>IF('STEP２（第１、2表）'!D$327&lt;&gt;"","",3)</f>
        <v/>
      </c>
      <c r="AEM13" s="1002" t="str">
        <f>IF('STEP２（第１、2表）'!U$327="","",'STEP２（第１、2表）'!U$327)</f>
        <v/>
      </c>
      <c r="AEN13" s="1037" t="str">
        <f>IF('STEP２（第１、2表）'!AV$327="","",'STEP２（第１、2表）'!AV$327)</f>
        <v/>
      </c>
      <c r="AES13" s="5">
        <f>IF('STEP２（第１、2表）'!A$345=0,"",'STEP２（第１、2表）'!A$345)</f>
        <v>2</v>
      </c>
      <c r="AET13" t="str">
        <f>IF('STEP２（第１、2表）'!S$345="","",'STEP２（第１、2表）'!S$345)</f>
        <v>九州電力(株)(メニューB(残差))</v>
      </c>
      <c r="AEU13">
        <f>IF('STEP２（第１、2表）'!AL$345="","",'STEP２（第１、2表）'!AL$345)</f>
        <v>2.08168</v>
      </c>
      <c r="AEV13">
        <f>IF('STEP２（第１、2表）'!S$345="","",IF('STEP２（第１、2表）'!AS$345="GJ",1,2))</f>
        <v>2</v>
      </c>
      <c r="AEW13">
        <f>IF('STEP２（第１、2表）'!AW$345="","",'STEP２（第１、2表）'!AW$345)</f>
        <v>0.46403145216000002</v>
      </c>
      <c r="AEX13" s="255">
        <f>IF('STEP２（第１、2表）'!BG$345="","",'STEP２（第１、2表）'!BG$345)</f>
        <v>10</v>
      </c>
    </row>
    <row r="14" spans="1:1163">
      <c r="A14" s="992">
        <v>11</v>
      </c>
      <c r="G14" s="1012"/>
      <c r="AEH14" s="120" t="str">
        <f>IF('STEP２（第１、2表）'!D$316="","",'STEP２（第１、2表）'!D$316)</f>
        <v>７月</v>
      </c>
      <c r="AEI14" s="89">
        <f>IF('STEP２（第１、2表）'!U$316="","",'STEP２（第１、2表）'!U$316)</f>
        <v>0.22773900000000002</v>
      </c>
      <c r="AEJ14" s="1003">
        <f>IF('STEP２（第１、2表）'!AV$316="","",'STEP２（第１、2表）'!AV$316)</f>
        <v>5.5231262279999999E-2</v>
      </c>
      <c r="AES14" s="5">
        <f>IF('STEP２（第１、2表）'!A$349=0,"",'STEP２（第１、2表）'!A$349)</f>
        <v>2</v>
      </c>
      <c r="AET14" t="str">
        <f>IF('STEP２（第１、2表）'!S$349="","",'STEP２（第１、2表）'!S$349)</f>
        <v>中部電力ミライズ(株)(メニューB(残差))</v>
      </c>
      <c r="AEU14">
        <f>IF('STEP２（第１、2表）'!AL$349="","",'STEP２（第１、2表）'!AL$349)</f>
        <v>0.13731599999999999</v>
      </c>
      <c r="AEV14">
        <f>IF('STEP２（第１、2表）'!S$349="","",IF('STEP２（第１、2表）'!AS$349="GJ",1,2))</f>
        <v>2</v>
      </c>
      <c r="AEW14">
        <f>IF('STEP２（第１、2表）'!AW$349="","",'STEP２（第１、2表）'!AW$349)</f>
        <v>3.0609384192000003E-2</v>
      </c>
      <c r="AEX14" s="255">
        <f>IF('STEP２（第１、2表）'!BG$349="","",'STEP２（第１、2表）'!BG$349)</f>
        <v>20</v>
      </c>
    </row>
    <row r="15" spans="1:1163">
      <c r="A15" s="992">
        <v>12</v>
      </c>
      <c r="YV15" s="996"/>
      <c r="YW15" s="996"/>
      <c r="YX15" s="996"/>
      <c r="YY15" s="996"/>
      <c r="AAX15" s="996"/>
      <c r="AAY15" s="996"/>
      <c r="AAZ15" s="996"/>
      <c r="ABA15" s="996"/>
      <c r="ABB15" s="996"/>
      <c r="ABC15" s="996"/>
      <c r="AEH15" s="120" t="str">
        <f>IF('STEP２（第１、2表）'!D$317="","",'STEP２（第１、2表）'!D$317)</f>
        <v>８月</v>
      </c>
      <c r="AEI15" s="89">
        <f>IF('STEP２（第１、2表）'!U$317="","",'STEP２（第１、2表）'!U$317)</f>
        <v>0.22833900000000001</v>
      </c>
      <c r="AEJ15" s="1003">
        <f>IF('STEP２（第１、2表）'!AV$317="","",'STEP２（第１、2表）'!AV$317)</f>
        <v>5.5376774279999999E-2</v>
      </c>
      <c r="AES15" s="571">
        <f>IF('STEP２（第１、2表）'!A$353=0,"",'STEP２（第１、2表）'!A$353)</f>
        <v>1</v>
      </c>
      <c r="AET15" s="40" t="str">
        <f>IF('STEP２（第１、2表）'!S$353="","",'STEP２（第１、2表）'!S$353)</f>
        <v/>
      </c>
      <c r="AEU15" s="40" t="str">
        <f>IF('STEP２（第１、2表）'!AL$353="","",'STEP２（第１、2表）'!AL$353)</f>
        <v/>
      </c>
      <c r="AEV15" s="40">
        <f>IF('STEP２（第１、2表）'!AS$353="","",IF('STEP２（第１、2表）'!AS$353="GJ",1,2))</f>
        <v>1</v>
      </c>
      <c r="AEW15" s="40" t="str">
        <f>IF('STEP２（第１、2表）'!AW$353="","",'STEP２（第１、2表）'!AW$353)</f>
        <v/>
      </c>
      <c r="AEX15" s="751" t="str">
        <f>IF('STEP２（第１、2表）'!BG$353="","",'STEP２（第１、2表）'!BG$353)</f>
        <v/>
      </c>
    </row>
    <row r="16" spans="1:1163">
      <c r="A16" s="992">
        <v>13</v>
      </c>
      <c r="AEH16" s="1030" t="str">
        <f>IF('STEP２（第１、2表）'!D$318="","",'STEP２（第１、2表）'!D$318)</f>
        <v>９月</v>
      </c>
      <c r="AEI16" s="1040">
        <f>IF('STEP２（第１、2表）'!U$318="","",'STEP２（第１、2表）'!U$318)</f>
        <v>0.22893900000000003</v>
      </c>
      <c r="AEJ16" s="1041">
        <f>IF('STEP２（第１、2表）'!AV$318="","",'STEP２（第１、2表）'!AV$318)</f>
        <v>5.5522286280000006E-2</v>
      </c>
    </row>
    <row r="17" spans="1:830">
      <c r="A17" s="992">
        <v>14</v>
      </c>
      <c r="AEH17" s="120" t="str">
        <f>IF('STEP２（第１、2表）'!D$319="","",'STEP２（第１、2表）'!D$319)</f>
        <v>１０月</v>
      </c>
      <c r="AEI17" s="89">
        <f>IF('STEP２（第１、2表）'!U$319="","",'STEP２（第１、2表）'!U$319)</f>
        <v>0.22953899999999999</v>
      </c>
      <c r="AEJ17" s="1003">
        <f>IF('STEP２（第１、2表）'!AV$319="","",'STEP２（第１、2表）'!AV$319)</f>
        <v>5.5667798280000007E-2</v>
      </c>
    </row>
    <row r="18" spans="1:830">
      <c r="A18" s="992">
        <v>15</v>
      </c>
      <c r="YX18" s="996"/>
      <c r="YY18" s="996"/>
      <c r="YZ18" s="996"/>
      <c r="ZA18" s="996"/>
      <c r="AAY18" s="998"/>
      <c r="AAZ18" s="998"/>
      <c r="ABA18" s="998"/>
      <c r="ABB18" s="998"/>
      <c r="ABC18" s="998"/>
      <c r="ABD18" s="998"/>
      <c r="AEH18" s="120" t="str">
        <f>IF('STEP２（第１、2表）'!D$320="","",'STEP２（第１、2表）'!D$320)</f>
        <v>１１月</v>
      </c>
      <c r="AEI18" s="89">
        <f>IF('STEP２（第１、2表）'!U$320="","",'STEP２（第１、2表）'!U$320)</f>
        <v>0.23013900000000001</v>
      </c>
      <c r="AEJ18" s="1003">
        <f>IF('STEP２（第１、2表）'!AV$320="","",'STEP２（第１、2表）'!AV$320)</f>
        <v>5.5813310280000007E-2</v>
      </c>
      <c r="AES18" s="996"/>
      <c r="AET18" s="996"/>
      <c r="AEU18" s="996"/>
      <c r="AEV18" s="996"/>
      <c r="AEW18" s="996"/>
      <c r="AEX18" s="996"/>
    </row>
    <row r="19" spans="1:830">
      <c r="A19" s="992">
        <v>16</v>
      </c>
      <c r="AEH19" s="1030" t="str">
        <f>IF('STEP２（第１、2表）'!D$321="","",'STEP２（第１、2表）'!D$321)</f>
        <v>１２月</v>
      </c>
      <c r="AEI19" s="1040">
        <f>IF('STEP２（第１、2表）'!U$321="","",'STEP２（第１、2表）'!U$321)</f>
        <v>0.23073900000000003</v>
      </c>
      <c r="AEJ19" s="1041">
        <f>IF('STEP２（第１、2表）'!AV$321="","",'STEP２（第１、2表）'!AV$321)</f>
        <v>5.5958822280000008E-2</v>
      </c>
    </row>
    <row r="20" spans="1:830">
      <c r="A20" s="992">
        <v>17</v>
      </c>
      <c r="AEH20" s="120" t="str">
        <f>IF('STEP２（第１、2表）'!D$322="","",'STEP２（第１、2表）'!D$322)</f>
        <v>１月</v>
      </c>
      <c r="AEI20" s="89">
        <f>IF('STEP２（第１、2表）'!U$322="","",'STEP２（第１、2表）'!U$322)</f>
        <v>0.23133900000000002</v>
      </c>
      <c r="AEJ20" s="1003">
        <f>IF('STEP２（第１、2表）'!AV$322="","",'STEP２（第１、2表）'!AV$322)</f>
        <v>5.6104334280000001E-2</v>
      </c>
    </row>
    <row r="21" spans="1:830">
      <c r="A21" s="992">
        <v>18</v>
      </c>
      <c r="AAY21" s="998"/>
      <c r="AAZ21" s="998"/>
      <c r="AEH21" s="120" t="str">
        <f>IF('STEP２（第１、2表）'!D$323="","",'STEP２（第１、2表）'!D$323)</f>
        <v>２月</v>
      </c>
      <c r="AEI21" s="89">
        <f>IF('STEP２（第１、2表）'!U$323="","",'STEP２（第１、2表）'!U$323)</f>
        <v>0.23193900000000003</v>
      </c>
      <c r="AEJ21" s="1003">
        <f>IF('STEP２（第１、2表）'!AV$323="","",'STEP２（第１、2表）'!AV$323)</f>
        <v>5.6249846280000002E-2</v>
      </c>
    </row>
    <row r="22" spans="1:830">
      <c r="A22" s="992">
        <v>19</v>
      </c>
      <c r="AEH22" s="1228" t="str">
        <f>IF('STEP２（第１、2表）'!D$324="","",'STEP２（第１、2表）'!D$324)</f>
        <v>３月</v>
      </c>
      <c r="AEI22" s="1229">
        <f>IF('STEP２（第１、2表）'!U$324="","",'STEP２（第１、2表）'!U$324)</f>
        <v>0.232539</v>
      </c>
      <c r="AEJ22" s="1230">
        <f>IF('STEP２（第１、2表）'!AV$324="","",'STEP２（第１、2表）'!AV$324)</f>
        <v>5.6395358279999995E-2</v>
      </c>
    </row>
    <row r="23" spans="1:830">
      <c r="A23" s="992">
        <v>20</v>
      </c>
    </row>
    <row r="24" spans="1:830">
      <c r="A24" s="992">
        <v>21</v>
      </c>
    </row>
    <row r="25" spans="1:830">
      <c r="A25" s="992">
        <v>22</v>
      </c>
      <c r="AEH25" s="996"/>
      <c r="AEI25" s="997"/>
      <c r="AEJ25" s="997"/>
    </row>
    <row r="26" spans="1:830">
      <c r="A26" s="992">
        <v>23</v>
      </c>
    </row>
    <row r="27" spans="1:830">
      <c r="A27" s="992">
        <v>24</v>
      </c>
    </row>
    <row r="28" spans="1:830">
      <c r="A28" s="992">
        <v>25</v>
      </c>
      <c r="AEH28" s="996"/>
      <c r="AEI28" s="997"/>
      <c r="AEJ28" s="997"/>
    </row>
    <row r="29" spans="1:830">
      <c r="A29" s="992">
        <v>26</v>
      </c>
    </row>
    <row r="30" spans="1:830">
      <c r="A30" s="992">
        <v>27</v>
      </c>
    </row>
    <row r="31" spans="1:830">
      <c r="A31" s="992">
        <v>28</v>
      </c>
      <c r="AEH31" s="996"/>
      <c r="AEI31" s="997"/>
      <c r="AEJ31" s="997"/>
    </row>
    <row r="32" spans="1:830">
      <c r="A32" s="992">
        <v>29</v>
      </c>
    </row>
    <row r="33" spans="1:816">
      <c r="A33" s="992">
        <v>30</v>
      </c>
    </row>
    <row r="34" spans="1:816">
      <c r="A34" s="992">
        <v>31</v>
      </c>
      <c r="AEH34" s="996"/>
      <c r="AEI34" s="997"/>
      <c r="AEJ34" s="997"/>
    </row>
    <row r="35" spans="1:816">
      <c r="A35" s="992">
        <v>32</v>
      </c>
    </row>
    <row r="36" spans="1:816">
      <c r="A36" s="992">
        <v>33</v>
      </c>
    </row>
    <row r="37" spans="1:816">
      <c r="A37" s="992">
        <v>34</v>
      </c>
      <c r="AEH37" s="996"/>
      <c r="AEI37" s="997"/>
      <c r="AEJ37" s="997"/>
    </row>
    <row r="38" spans="1:816">
      <c r="A38" s="992">
        <v>35</v>
      </c>
    </row>
    <row r="39" spans="1:816">
      <c r="A39" s="992">
        <v>36</v>
      </c>
    </row>
    <row r="40" spans="1:816">
      <c r="A40" s="992">
        <v>37</v>
      </c>
      <c r="AEH40" s="996"/>
      <c r="AEI40" s="997"/>
      <c r="AEJ40" s="997"/>
    </row>
    <row r="41" spans="1:816">
      <c r="A41" s="992">
        <v>38</v>
      </c>
    </row>
    <row r="42" spans="1:816">
      <c r="A42" s="992">
        <v>39</v>
      </c>
    </row>
    <row r="43" spans="1:816">
      <c r="A43" s="992">
        <v>40</v>
      </c>
      <c r="AEH43" s="996"/>
      <c r="AEI43" s="997"/>
      <c r="AEJ43" s="997"/>
    </row>
    <row r="44" spans="1:816">
      <c r="A44" s="992">
        <v>41</v>
      </c>
    </row>
    <row r="45" spans="1:816">
      <c r="A45" s="992">
        <v>42</v>
      </c>
    </row>
    <row r="46" spans="1:816">
      <c r="A46" s="992">
        <v>43</v>
      </c>
    </row>
    <row r="47" spans="1:816">
      <c r="A47" s="992">
        <v>44</v>
      </c>
    </row>
    <row r="48" spans="1:816">
      <c r="A48" s="992">
        <v>45</v>
      </c>
    </row>
  </sheetData>
  <phoneticPr fontId="17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64918-1FD2-4E4A-B9B3-8837F617481D}">
  <sheetPr codeName="Sheet25"/>
  <dimension ref="A1:AE122"/>
  <sheetViews>
    <sheetView topLeftCell="A25" workbookViewId="0">
      <pane xSplit="1" topLeftCell="B1" activePane="topRight" state="frozen"/>
      <selection activeCell="J13" sqref="J13"/>
      <selection pane="topRight" activeCell="A2" sqref="A2:XFD59"/>
    </sheetView>
  </sheetViews>
  <sheetFormatPr defaultRowHeight="13.5"/>
  <cols>
    <col min="1" max="1" width="8.75" style="992"/>
    <col min="2" max="2" width="33.125" bestFit="1" customWidth="1"/>
    <col min="3" max="3" width="50" bestFit="1" customWidth="1"/>
    <col min="9" max="9" width="8" bestFit="1" customWidth="1"/>
    <col min="10" max="10" width="6.375" bestFit="1" customWidth="1"/>
    <col min="11" max="11" width="5.875" bestFit="1" customWidth="1"/>
    <col min="12" max="12" width="10.125" bestFit="1" customWidth="1"/>
  </cols>
  <sheetData>
    <row r="1" spans="1:31" s="992" customFormat="1">
      <c r="A1" s="991"/>
      <c r="B1" s="991">
        <v>0</v>
      </c>
      <c r="C1" s="991">
        <v>1</v>
      </c>
      <c r="D1" s="991">
        <v>2</v>
      </c>
      <c r="E1" s="991">
        <v>3</v>
      </c>
      <c r="F1" s="991">
        <v>4</v>
      </c>
      <c r="G1" s="991">
        <v>5</v>
      </c>
      <c r="H1" s="991">
        <v>6</v>
      </c>
      <c r="I1" s="991">
        <v>7</v>
      </c>
      <c r="J1" s="991">
        <v>8</v>
      </c>
      <c r="K1" s="991">
        <v>9</v>
      </c>
      <c r="L1" s="991">
        <v>10</v>
      </c>
      <c r="M1" s="991">
        <v>11</v>
      </c>
      <c r="N1" s="991">
        <v>12</v>
      </c>
      <c r="O1" s="991">
        <v>13</v>
      </c>
      <c r="P1" s="991">
        <v>14</v>
      </c>
      <c r="Q1" s="991">
        <v>15</v>
      </c>
      <c r="R1" s="991">
        <v>16</v>
      </c>
      <c r="S1" s="991">
        <v>17</v>
      </c>
      <c r="T1" s="991">
        <v>18</v>
      </c>
      <c r="U1" s="991">
        <v>19</v>
      </c>
      <c r="V1" s="991">
        <v>20</v>
      </c>
      <c r="W1" s="991">
        <v>21</v>
      </c>
      <c r="X1" s="991">
        <v>22</v>
      </c>
      <c r="Y1" s="991">
        <v>23</v>
      </c>
      <c r="Z1" s="991">
        <v>24</v>
      </c>
      <c r="AA1" s="991">
        <v>25</v>
      </c>
      <c r="AB1" s="991">
        <v>26</v>
      </c>
      <c r="AC1" s="991">
        <v>27</v>
      </c>
      <c r="AD1" s="991">
        <v>28</v>
      </c>
      <c r="AE1" s="991">
        <v>29</v>
      </c>
    </row>
    <row r="2" spans="1:31">
      <c r="A2" s="991"/>
      <c r="B2" s="89" t="s">
        <v>6986</v>
      </c>
      <c r="C2" s="89" t="s">
        <v>6435</v>
      </c>
      <c r="D2" s="89"/>
      <c r="E2" s="89"/>
      <c r="F2" s="89"/>
      <c r="G2" s="89"/>
      <c r="H2" s="89"/>
      <c r="I2" s="89"/>
      <c r="J2" s="89"/>
      <c r="K2" s="89"/>
      <c r="L2" s="89"/>
      <c r="M2" s="89"/>
      <c r="N2" s="89"/>
      <c r="O2" s="89"/>
      <c r="P2" s="89"/>
      <c r="Q2" s="89"/>
      <c r="R2" s="89"/>
      <c r="S2" s="89"/>
      <c r="T2" s="89"/>
      <c r="U2" s="89"/>
      <c r="V2" s="89"/>
      <c r="W2" s="89"/>
      <c r="X2" s="89"/>
      <c r="Y2" s="89"/>
      <c r="Z2" s="89"/>
      <c r="AA2" s="89"/>
      <c r="AB2" s="89"/>
      <c r="AC2" s="89"/>
      <c r="AD2" s="89"/>
      <c r="AE2" s="89"/>
    </row>
    <row r="3" spans="1:31">
      <c r="A3" s="991">
        <v>0</v>
      </c>
      <c r="B3" s="89" t="s">
        <v>6436</v>
      </c>
      <c r="C3" s="89" t="s">
        <v>6987</v>
      </c>
      <c r="D3" s="89"/>
      <c r="E3" s="89"/>
      <c r="F3" s="89"/>
      <c r="G3" s="89"/>
      <c r="H3" s="89"/>
      <c r="I3" s="89"/>
      <c r="J3" s="89"/>
      <c r="K3" s="89"/>
      <c r="L3" s="89"/>
      <c r="M3" s="89"/>
      <c r="N3" s="89"/>
      <c r="O3" s="89"/>
      <c r="P3" s="89"/>
      <c r="Q3" s="89"/>
      <c r="R3" s="89"/>
      <c r="S3" s="89"/>
      <c r="T3" s="89"/>
      <c r="U3" s="89"/>
      <c r="V3" s="89"/>
      <c r="W3" s="89"/>
      <c r="X3" s="89"/>
      <c r="Y3" s="89"/>
      <c r="Z3" s="89"/>
      <c r="AA3" s="89"/>
      <c r="AB3" s="89"/>
      <c r="AC3" s="89"/>
      <c r="AD3" s="89"/>
      <c r="AE3" s="89"/>
    </row>
    <row r="4" spans="1:31" ht="15">
      <c r="A4" s="991">
        <v>1</v>
      </c>
      <c r="B4" s="1007" t="s">
        <v>6988</v>
      </c>
      <c r="C4" s="1007" t="s">
        <v>6437</v>
      </c>
      <c r="D4" s="1008"/>
      <c r="E4" s="1008"/>
      <c r="F4" s="1008"/>
      <c r="G4" s="1008"/>
      <c r="H4" s="1007"/>
      <c r="I4" s="89"/>
      <c r="J4" s="89"/>
      <c r="K4" s="89"/>
      <c r="L4" s="89"/>
      <c r="M4" s="89"/>
      <c r="N4" s="89"/>
      <c r="O4" s="89"/>
      <c r="P4" s="89"/>
      <c r="Q4" s="89"/>
      <c r="R4" s="89"/>
      <c r="S4" s="89"/>
      <c r="T4" s="89"/>
      <c r="U4" s="89"/>
      <c r="V4" s="89"/>
      <c r="W4" s="89"/>
      <c r="X4" s="89"/>
      <c r="Y4" s="89"/>
      <c r="Z4" s="89"/>
      <c r="AA4" s="89"/>
      <c r="AB4" s="89"/>
      <c r="AC4" s="89"/>
      <c r="AD4" s="89"/>
      <c r="AE4" s="89"/>
    </row>
    <row r="5" spans="1:31">
      <c r="A5" s="991">
        <v>2</v>
      </c>
      <c r="B5" s="89"/>
      <c r="C5" s="89"/>
      <c r="D5" s="89"/>
      <c r="E5" s="89"/>
      <c r="F5" s="89"/>
      <c r="G5" s="89"/>
      <c r="H5" s="89"/>
      <c r="I5" s="89"/>
      <c r="J5" s="89"/>
      <c r="K5" s="89"/>
      <c r="L5" s="89"/>
      <c r="M5" s="89"/>
      <c r="N5" s="89"/>
      <c r="O5" s="89"/>
      <c r="P5" s="89"/>
      <c r="Q5" s="89"/>
      <c r="R5" s="89"/>
      <c r="S5" s="89"/>
      <c r="T5" s="89"/>
      <c r="U5" s="89"/>
      <c r="V5" s="89"/>
      <c r="W5" s="89"/>
      <c r="X5" s="89"/>
      <c r="Y5" s="89"/>
      <c r="Z5" s="89"/>
      <c r="AA5" s="89"/>
      <c r="AB5" s="89"/>
      <c r="AC5" s="89"/>
      <c r="AD5" s="89"/>
      <c r="AE5" s="89"/>
    </row>
    <row r="6" spans="1:31">
      <c r="A6" s="991">
        <v>3</v>
      </c>
      <c r="B6" s="89"/>
      <c r="C6" s="89"/>
      <c r="D6" s="89"/>
      <c r="E6" s="89"/>
      <c r="F6" s="89"/>
      <c r="G6" s="89"/>
      <c r="H6" s="89"/>
      <c r="I6" s="89"/>
      <c r="J6" s="89"/>
      <c r="K6" s="89"/>
      <c r="L6" s="89"/>
      <c r="M6" s="89"/>
      <c r="N6" s="89"/>
      <c r="O6" s="89"/>
      <c r="P6" s="89"/>
      <c r="Q6" s="89"/>
      <c r="R6" s="89"/>
      <c r="S6" s="89"/>
      <c r="T6" s="89"/>
      <c r="U6" s="89"/>
      <c r="V6" s="89"/>
      <c r="W6" s="89"/>
      <c r="X6" s="89"/>
      <c r="Y6" s="89"/>
      <c r="Z6" s="89"/>
      <c r="AA6" s="89"/>
      <c r="AB6" s="89"/>
      <c r="AC6" s="89"/>
      <c r="AD6" s="89"/>
      <c r="AE6" s="89"/>
    </row>
    <row r="7" spans="1:31">
      <c r="A7" s="991">
        <v>4</v>
      </c>
      <c r="B7" s="89"/>
      <c r="C7" s="89"/>
      <c r="D7" s="89"/>
      <c r="E7" s="89"/>
      <c r="F7" s="89"/>
      <c r="G7" s="89"/>
      <c r="H7" s="89"/>
      <c r="I7" s="89"/>
      <c r="J7" s="89"/>
      <c r="K7" s="89"/>
      <c r="L7" s="89"/>
      <c r="M7" s="89"/>
      <c r="N7" s="89"/>
      <c r="O7" s="89"/>
      <c r="P7" s="89"/>
      <c r="Q7" s="89"/>
      <c r="R7" s="89"/>
      <c r="S7" s="89"/>
      <c r="T7" s="89"/>
      <c r="U7" s="89"/>
      <c r="V7" s="89"/>
      <c r="W7" s="89"/>
      <c r="X7" s="89"/>
      <c r="Y7" s="89"/>
      <c r="Z7" s="89"/>
      <c r="AA7" s="89"/>
      <c r="AB7" s="89"/>
      <c r="AC7" s="89"/>
      <c r="AD7" s="89"/>
      <c r="AE7" s="89"/>
    </row>
    <row r="8" spans="1:31">
      <c r="A8" s="991">
        <v>5</v>
      </c>
      <c r="B8" s="89"/>
      <c r="C8" s="194" t="s">
        <v>6438</v>
      </c>
      <c r="D8" s="198"/>
      <c r="E8" s="198"/>
      <c r="F8" s="34"/>
      <c r="G8" s="89"/>
      <c r="H8" s="89"/>
      <c r="I8" s="1000" t="s">
        <v>6439</v>
      </c>
      <c r="J8" s="198"/>
      <c r="K8" s="198"/>
      <c r="L8" s="34"/>
      <c r="M8" s="89"/>
      <c r="N8" s="89"/>
      <c r="O8" s="89"/>
      <c r="P8" s="89"/>
      <c r="Q8" s="89"/>
      <c r="R8" s="89"/>
      <c r="S8" s="89"/>
      <c r="T8" s="89"/>
      <c r="U8" s="89"/>
      <c r="V8" s="89"/>
      <c r="W8" s="89"/>
      <c r="X8" s="89"/>
      <c r="Y8" s="89"/>
      <c r="Z8" s="89"/>
      <c r="AA8" s="89"/>
      <c r="AB8" s="89"/>
      <c r="AC8" s="89"/>
      <c r="AD8" s="89"/>
      <c r="AE8" s="89"/>
    </row>
    <row r="9" spans="1:31">
      <c r="A9" s="991">
        <v>6</v>
      </c>
      <c r="B9" s="89"/>
      <c r="C9" s="194" t="s">
        <v>6376</v>
      </c>
      <c r="D9" s="89" t="s">
        <v>6440</v>
      </c>
      <c r="E9" s="89" t="s">
        <v>6441</v>
      </c>
      <c r="F9" s="1003" t="s">
        <v>6442</v>
      </c>
      <c r="G9" s="89"/>
      <c r="H9" s="89"/>
      <c r="I9" s="120" t="s">
        <v>6376</v>
      </c>
      <c r="J9" s="89" t="s">
        <v>6440</v>
      </c>
      <c r="K9" s="89" t="s">
        <v>6441</v>
      </c>
      <c r="L9" s="1003" t="s">
        <v>6442</v>
      </c>
      <c r="M9" s="89"/>
      <c r="N9" s="89"/>
      <c r="O9" s="89"/>
      <c r="P9" s="89"/>
      <c r="Q9" s="89"/>
      <c r="R9" s="89"/>
      <c r="S9" s="89"/>
      <c r="T9" s="89"/>
      <c r="U9" s="89"/>
      <c r="V9" s="89"/>
      <c r="W9" s="89"/>
      <c r="X9" s="89"/>
      <c r="Y9" s="89"/>
      <c r="Z9" s="89"/>
      <c r="AA9" s="89"/>
      <c r="AB9" s="89"/>
      <c r="AC9" s="89"/>
      <c r="AD9" s="89"/>
      <c r="AE9" s="89"/>
    </row>
    <row r="10" spans="1:31">
      <c r="A10" s="991">
        <v>7</v>
      </c>
      <c r="B10" s="99" t="s">
        <v>6985</v>
      </c>
      <c r="C10" s="194" t="str">
        <f>IF(ISBLANK('STEP２（第３表～）'!$E$5), "", 'STEP２（第３表～）'!$E$5)</f>
        <v>設備名称テスト</v>
      </c>
      <c r="D10" s="1035" t="str">
        <f>IF(ISBLANK('STEP２（第３表～）'!$R$5), "", 'STEP２（第３表～）'!$R$5)</f>
        <v>設備概要テスト</v>
      </c>
      <c r="E10" s="194" t="str">
        <f>IF(ISBLANK('STEP２（第３表～）'!$AE$5), "", 'STEP２（第３表～）'!$AE$5)</f>
        <v>稼働状況テスト</v>
      </c>
      <c r="F10" s="194" t="str">
        <f>IF(ISBLANK('STEP２（第３表～）'!$AR$5), "", 'STEP２（第３表～）'!$AR$5)</f>
        <v>新設テスト</v>
      </c>
      <c r="G10" s="89"/>
      <c r="H10" s="99" t="s">
        <v>6985</v>
      </c>
      <c r="I10" s="194" t="str">
        <f>IF(ISBLANK('STEP２（第３表～）'!$E$55), "", 'STEP２（第３表～）'!$E$55)</f>
        <v>上記設備名称テスト</v>
      </c>
      <c r="J10" s="194" t="str">
        <f>IF(ISBLANK('STEP２（第３表～）'!$R$55), "", 'STEP２（第３表～）'!$R$55)</f>
        <v>上記設備概要テスト</v>
      </c>
      <c r="K10" s="194" t="str">
        <f>IF(ISBLANK('STEP２（第３表～）'!$AE$55), "", 'STEP２（第３表～）'!$AE$55)</f>
        <v>上記稼働状況テスト</v>
      </c>
      <c r="L10" s="194" t="str">
        <f>IF(ISBLANK('STEP２（第３表～）'!$AR$55), "", 'STEP２（第３表～）'!$AR$55)</f>
        <v>上記新設テスト</v>
      </c>
      <c r="M10" s="89"/>
      <c r="N10" s="89"/>
      <c r="O10" s="89"/>
      <c r="P10" s="89"/>
      <c r="Q10" s="89"/>
      <c r="R10" s="89"/>
      <c r="S10" s="89"/>
      <c r="T10" s="89"/>
      <c r="U10" s="89"/>
      <c r="V10" s="89"/>
      <c r="W10" s="89"/>
      <c r="X10" s="89"/>
      <c r="Y10" s="89"/>
      <c r="Z10" s="89"/>
      <c r="AA10" s="89"/>
      <c r="AB10" s="89"/>
      <c r="AC10" s="89"/>
      <c r="AD10" s="89"/>
      <c r="AE10" s="89"/>
    </row>
    <row r="11" spans="1:31">
      <c r="A11" s="991">
        <v>8</v>
      </c>
      <c r="B11" s="99"/>
      <c r="C11" s="194" t="str">
        <f>IF(ISBLANK('STEP２（第３表～）'!$E$6), "", 'STEP２（第３表～）'!$E$6)</f>
        <v/>
      </c>
      <c r="D11" s="1035" t="str">
        <f>IF(ISBLANK('STEP２（第３表～）'!$R$6), "", 'STEP２（第３表～）'!$R$6)</f>
        <v/>
      </c>
      <c r="E11" s="194" t="str">
        <f>IF(ISBLANK('STEP２（第３表～）'!$AE$6), "", 'STEP２（第３表～）'!$AE$6)</f>
        <v/>
      </c>
      <c r="F11" s="194" t="str">
        <f>IF(ISBLANK('STEP２（第３表～）'!$AR$6), "", 'STEP２（第３表～）'!$AR$6)</f>
        <v/>
      </c>
      <c r="G11" s="89"/>
      <c r="H11" s="99"/>
      <c r="I11" s="194" t="str">
        <f>IF(ISBLANK('STEP２（第３表～）'!$E$56), "", 'STEP２（第３表～）'!$E$56)</f>
        <v/>
      </c>
      <c r="J11" s="194" t="str">
        <f>IF(ISBLANK('STEP２（第３表～）'!$R$56), "", 'STEP２（第３表～）'!$R$56)</f>
        <v/>
      </c>
      <c r="K11" s="194" t="str">
        <f>IF(ISBLANK('STEP２（第３表～）'!$AE$56), "", 'STEP２（第３表～）'!$AE$56)</f>
        <v/>
      </c>
      <c r="L11" s="194" t="str">
        <f>IF(ISBLANK('STEP２（第３表～）'!$AR$56), "", 'STEP２（第３表～）'!$AR$56)</f>
        <v/>
      </c>
      <c r="M11" s="89"/>
      <c r="N11" s="89"/>
      <c r="O11" s="89"/>
      <c r="P11" s="89"/>
      <c r="Q11" s="89"/>
      <c r="R11" s="89"/>
      <c r="S11" s="89"/>
      <c r="T11" s="89"/>
      <c r="U11" s="89"/>
      <c r="V11" s="89"/>
      <c r="W11" s="89"/>
      <c r="X11" s="89"/>
      <c r="Y11" s="89"/>
      <c r="Z11" s="89"/>
      <c r="AA11" s="89"/>
      <c r="AB11" s="89"/>
      <c r="AC11" s="89"/>
      <c r="AD11" s="89"/>
      <c r="AE11" s="89"/>
    </row>
    <row r="12" spans="1:31">
      <c r="A12" s="991">
        <v>9</v>
      </c>
      <c r="B12" s="99"/>
      <c r="C12" s="194" t="str">
        <f>IF(ISBLANK('STEP２（第３表～）'!$E$7), "", 'STEP２（第３表～）'!$E$7)</f>
        <v/>
      </c>
      <c r="D12" s="1035" t="str">
        <f>IF(ISBLANK('STEP２（第３表～）'!$R$7), "", 'STEP２（第３表～）'!$R$7)</f>
        <v/>
      </c>
      <c r="E12" s="194" t="str">
        <f>IF(ISBLANK('STEP２（第３表～）'!$AE$7), "", 'STEP２（第３表～）'!$AE$7)</f>
        <v/>
      </c>
      <c r="F12" s="194" t="str">
        <f>IF(ISBLANK('STEP２（第３表～）'!$AR$7), "", 'STEP２（第３表～）'!$AR$7)</f>
        <v/>
      </c>
      <c r="G12" s="89"/>
      <c r="H12" s="99"/>
      <c r="I12" s="194" t="str">
        <f>IF(ISBLANK('STEP２（第３表～）'!$E$57), "", 'STEP２（第３表～）'!$E$57)</f>
        <v/>
      </c>
      <c r="J12" s="194" t="str">
        <f>IF(ISBLANK('STEP２（第３表～）'!$R$57), "", 'STEP２（第３表～）'!$R$57)</f>
        <v/>
      </c>
      <c r="K12" s="194" t="str">
        <f>IF(ISBLANK('STEP２（第３表～）'!$AE$57), "", 'STEP２（第３表～）'!$AE$57)</f>
        <v/>
      </c>
      <c r="L12" s="194" t="str">
        <f>IF(ISBLANK('STEP２（第３表～）'!$AR$57), "", 'STEP２（第３表～）'!$AR$57)</f>
        <v/>
      </c>
      <c r="M12" s="89"/>
      <c r="N12" s="89"/>
      <c r="O12" s="89"/>
      <c r="P12" s="89"/>
      <c r="Q12" s="89"/>
      <c r="R12" s="89"/>
      <c r="S12" s="89"/>
      <c r="T12" s="89"/>
      <c r="U12" s="89"/>
      <c r="V12" s="89"/>
      <c r="W12" s="89"/>
      <c r="X12" s="89"/>
      <c r="Y12" s="89"/>
      <c r="Z12" s="89"/>
      <c r="AA12" s="89"/>
      <c r="AB12" s="89"/>
      <c r="AC12" s="89"/>
      <c r="AD12" s="89"/>
      <c r="AE12" s="89"/>
    </row>
    <row r="13" spans="1:31">
      <c r="A13" s="991">
        <v>10</v>
      </c>
      <c r="B13" s="99"/>
      <c r="C13" s="194" t="str">
        <f>IF(ISBLANK('STEP２（第３表～）'!$E$8), "", 'STEP２（第３表～）'!$E$8)</f>
        <v/>
      </c>
      <c r="D13" s="1035" t="str">
        <f>IF(ISBLANK('STEP２（第３表～）'!$R$8), "", 'STEP２（第３表～）'!$R$8)</f>
        <v/>
      </c>
      <c r="E13" s="194" t="str">
        <f>IF(ISBLANK('STEP２（第３表～）'!$AE$8), "", 'STEP２（第３表～）'!$AE$8)</f>
        <v/>
      </c>
      <c r="F13" s="194" t="str">
        <f>IF(ISBLANK('STEP２（第３表～）'!$AR$8), "", 'STEP２（第３表～）'!$AR$8)</f>
        <v/>
      </c>
      <c r="G13" s="89"/>
      <c r="H13" s="99"/>
      <c r="I13" s="194" t="str">
        <f>IF(ISBLANK('STEP２（第３表～）'!$E$58), "", 'STEP２（第３表～）'!$E$58)</f>
        <v/>
      </c>
      <c r="J13" s="194" t="str">
        <f>IF(ISBLANK('STEP２（第３表～）'!$R$58), "", 'STEP２（第３表～）'!$R$58)</f>
        <v/>
      </c>
      <c r="K13" s="194" t="str">
        <f>IF(ISBLANK('STEP２（第３表～）'!$AE$58), "", 'STEP２（第３表～）'!$AE$58)</f>
        <v/>
      </c>
      <c r="L13" s="194" t="str">
        <f>IF(ISBLANK('STEP２（第３表～）'!$AR$58), "", 'STEP２（第３表～）'!$AR$58)</f>
        <v/>
      </c>
      <c r="M13" s="89"/>
      <c r="N13" s="89"/>
      <c r="O13" s="89"/>
      <c r="P13" s="89"/>
      <c r="Q13" s="89"/>
      <c r="R13" s="89"/>
      <c r="S13" s="89"/>
      <c r="T13" s="89"/>
      <c r="U13" s="89"/>
      <c r="V13" s="89"/>
      <c r="W13" s="89"/>
      <c r="X13" s="89"/>
      <c r="Y13" s="89"/>
      <c r="Z13" s="89"/>
      <c r="AA13" s="89"/>
      <c r="AB13" s="89"/>
      <c r="AC13" s="89"/>
      <c r="AD13" s="89"/>
      <c r="AE13" s="89"/>
    </row>
    <row r="14" spans="1:31">
      <c r="A14" s="991">
        <v>11</v>
      </c>
      <c r="B14" s="99"/>
      <c r="C14" s="194" t="str">
        <f>IF(ISBLANK('STEP２（第３表～）'!$E$9), "", 'STEP２（第３表～）'!$E$9)</f>
        <v/>
      </c>
      <c r="D14" s="1035" t="str">
        <f>IF(ISBLANK('STEP２（第３表～）'!$R$9), "", 'STEP２（第３表～）'!$R$9)</f>
        <v/>
      </c>
      <c r="E14" s="194" t="str">
        <f>IF(ISBLANK('STEP２（第３表～）'!$AE$9), "", 'STEP２（第３表～）'!$AE$9)</f>
        <v/>
      </c>
      <c r="F14" s="194" t="str">
        <f>IF(ISBLANK('STEP２（第３表～）'!$AR$9), "", 'STEP２（第３表～）'!$AR$9)</f>
        <v/>
      </c>
      <c r="G14" s="89"/>
      <c r="H14" s="99"/>
      <c r="I14" s="194" t="str">
        <f>IF(ISBLANK('STEP２（第３表～）'!$E$59), "", 'STEP２（第３表～）'!$E$59)</f>
        <v/>
      </c>
      <c r="J14" s="194" t="str">
        <f>IF(ISBLANK('STEP２（第３表～）'!$R$59), "", 'STEP２（第３表～）'!$R$59)</f>
        <v/>
      </c>
      <c r="K14" s="194" t="str">
        <f>IF(ISBLANK('STEP２（第３表～）'!$AE$59), "", 'STEP２（第３表～）'!$AE$59)</f>
        <v/>
      </c>
      <c r="L14" s="194" t="str">
        <f>IF(ISBLANK('STEP２（第３表～）'!$AR$59), "", 'STEP２（第３表～）'!$AR$59)</f>
        <v/>
      </c>
      <c r="M14" s="89"/>
      <c r="N14" s="89"/>
      <c r="O14" s="89"/>
      <c r="P14" s="89"/>
      <c r="Q14" s="89"/>
      <c r="R14" s="89"/>
      <c r="S14" s="89"/>
      <c r="T14" s="89"/>
      <c r="U14" s="89"/>
      <c r="V14" s="89"/>
      <c r="W14" s="89"/>
      <c r="X14" s="89"/>
      <c r="Y14" s="89"/>
      <c r="Z14" s="89"/>
      <c r="AA14" s="89"/>
      <c r="AB14" s="89"/>
      <c r="AC14" s="89"/>
      <c r="AD14" s="89"/>
      <c r="AE14" s="89"/>
    </row>
    <row r="15" spans="1:31">
      <c r="A15" s="991">
        <v>12</v>
      </c>
      <c r="B15" s="99"/>
      <c r="C15" s="194" t="str">
        <f>IF(ISBLANK('STEP２（第３表～）'!$E$10), "", 'STEP２（第３表～）'!$E$10)</f>
        <v/>
      </c>
      <c r="D15" s="1035" t="str">
        <f>IF(ISBLANK('STEP２（第３表～）'!$R$10), "", 'STEP２（第３表～）'!$R$10)</f>
        <v/>
      </c>
      <c r="E15" s="194" t="str">
        <f>IF(ISBLANK('STEP２（第３表～）'!$AE$10), "", 'STEP２（第３表～）'!$AE$10)</f>
        <v/>
      </c>
      <c r="F15" s="194" t="str">
        <f>IF(ISBLANK('STEP２（第３表～）'!$AR$10), "", 'STEP２（第３表～）'!$AR$10)</f>
        <v/>
      </c>
      <c r="G15" s="89"/>
      <c r="H15" s="99"/>
      <c r="I15" s="194" t="str">
        <f>IF(ISBLANK('STEP２（第３表～）'!$E$60), "", 'STEP２（第３表～）'!$E$60)</f>
        <v/>
      </c>
      <c r="J15" s="194" t="str">
        <f>IF(ISBLANK('STEP２（第３表～）'!$R$60), "", 'STEP２（第３表～）'!$R$60)</f>
        <v/>
      </c>
      <c r="K15" s="194" t="str">
        <f>IF(ISBLANK('STEP２（第３表～）'!$AE$60), "", 'STEP２（第３表～）'!$AE$60)</f>
        <v/>
      </c>
      <c r="L15" s="194" t="str">
        <f>IF(ISBLANK('STEP２（第３表～）'!$AR$60), "", 'STEP２（第３表～）'!$AR$60)</f>
        <v/>
      </c>
      <c r="M15" s="89"/>
      <c r="N15" s="89"/>
      <c r="O15" s="89"/>
      <c r="P15" s="89"/>
      <c r="Q15" s="89"/>
      <c r="R15" s="89"/>
      <c r="S15" s="89"/>
      <c r="T15" s="89"/>
      <c r="U15" s="89"/>
      <c r="V15" s="89"/>
      <c r="W15" s="89"/>
      <c r="X15" s="89"/>
      <c r="Y15" s="89"/>
      <c r="Z15" s="89"/>
      <c r="AA15" s="89"/>
      <c r="AB15" s="89"/>
      <c r="AC15" s="89"/>
      <c r="AD15" s="89"/>
      <c r="AE15" s="89"/>
    </row>
    <row r="16" spans="1:31">
      <c r="A16" s="991">
        <v>13</v>
      </c>
      <c r="B16" s="99"/>
      <c r="C16" s="194" t="str">
        <f>IF(ISBLANK('STEP２（第３表～）'!$E$11), "", 'STEP２（第３表～）'!$E$11)</f>
        <v/>
      </c>
      <c r="D16" s="1035" t="str">
        <f>IF(ISBLANK('STEP２（第３表～）'!$R$11), "", 'STEP２（第３表～）'!$R$11)</f>
        <v/>
      </c>
      <c r="E16" s="194" t="str">
        <f>IF(ISBLANK('STEP２（第３表～）'!$AE$11), "", 'STEP２（第３表～）'!$AE$11)</f>
        <v/>
      </c>
      <c r="F16" s="194" t="str">
        <f>IF(ISBLANK('STEP２（第３表～）'!$AR$11), "", 'STEP２（第３表～）'!$AR$11)</f>
        <v/>
      </c>
      <c r="G16" s="89"/>
      <c r="H16" s="99"/>
      <c r="I16" s="194" t="str">
        <f>IF(ISBLANK('STEP２（第３表～）'!$E$61), "", 'STEP２（第３表～）'!$E$61)</f>
        <v/>
      </c>
      <c r="J16" s="194" t="str">
        <f>IF(ISBLANK('STEP２（第３表～）'!$R$61), "", 'STEP２（第３表～）'!$R$61)</f>
        <v/>
      </c>
      <c r="K16" s="194" t="str">
        <f>IF(ISBLANK('STEP２（第３表～）'!$AE$61), "", 'STEP２（第３表～）'!$AE$61)</f>
        <v/>
      </c>
      <c r="L16" s="194" t="str">
        <f>IF(ISBLANK('STEP２（第３表～）'!$AR$61), "", 'STEP２（第３表～）'!$AR$61)</f>
        <v/>
      </c>
      <c r="M16" s="89"/>
      <c r="N16" s="89"/>
      <c r="O16" s="89"/>
      <c r="P16" s="89"/>
      <c r="Q16" s="89"/>
      <c r="R16" s="89"/>
      <c r="S16" s="89"/>
      <c r="T16" s="89"/>
      <c r="U16" s="89"/>
      <c r="V16" s="89"/>
      <c r="W16" s="89"/>
      <c r="X16" s="89"/>
      <c r="Y16" s="89"/>
      <c r="Z16" s="89"/>
      <c r="AA16" s="89"/>
      <c r="AB16" s="89"/>
      <c r="AC16" s="89"/>
      <c r="AD16" s="89"/>
      <c r="AE16" s="89"/>
    </row>
    <row r="17" spans="1:31">
      <c r="A17" s="991">
        <v>14</v>
      </c>
      <c r="B17" s="99"/>
      <c r="C17" s="194" t="str">
        <f>IF(ISBLANK('STEP２（第３表～）'!$E$12), "", 'STEP２（第３表～）'!$E$12)</f>
        <v/>
      </c>
      <c r="D17" s="1035" t="str">
        <f>IF(ISBLANK('STEP２（第３表～）'!$R$12), "", 'STEP２（第３表～）'!$R$12)</f>
        <v/>
      </c>
      <c r="E17" s="194" t="str">
        <f>IF(ISBLANK('STEP２（第３表～）'!$AE$12), "", 'STEP２（第３表～）'!$AE$12)</f>
        <v/>
      </c>
      <c r="F17" s="194" t="str">
        <f>IF(ISBLANK('STEP２（第３表～）'!$AR$12), "", 'STEP２（第３表～）'!$AR$12)</f>
        <v/>
      </c>
      <c r="G17" s="89"/>
      <c r="H17" s="99"/>
      <c r="I17" s="194" t="str">
        <f>IF(ISBLANK('STEP２（第３表～）'!$E$62), "", 'STEP２（第３表～）'!$E$62)</f>
        <v/>
      </c>
      <c r="J17" s="194" t="str">
        <f>IF(ISBLANK('STEP２（第３表～）'!$R$62), "", 'STEP２（第３表～）'!$R$62)</f>
        <v/>
      </c>
      <c r="K17" s="194" t="str">
        <f>IF(ISBLANK('STEP２（第３表～）'!$AE$62), "", 'STEP２（第３表～）'!$AE$62)</f>
        <v/>
      </c>
      <c r="L17" s="194" t="str">
        <f>IF(ISBLANK('STEP２（第３表～）'!$AR$62), "", 'STEP２（第３表～）'!$AR$62)</f>
        <v/>
      </c>
      <c r="M17" s="89"/>
      <c r="N17" s="89"/>
      <c r="O17" s="89"/>
      <c r="P17" s="89"/>
      <c r="Q17" s="89"/>
      <c r="R17" s="89"/>
      <c r="S17" s="89"/>
      <c r="T17" s="89"/>
      <c r="U17" s="89"/>
      <c r="V17" s="89"/>
      <c r="W17" s="89"/>
      <c r="X17" s="89"/>
      <c r="Y17" s="89"/>
      <c r="Z17" s="89"/>
      <c r="AA17" s="89"/>
      <c r="AB17" s="89"/>
      <c r="AC17" s="89"/>
      <c r="AD17" s="89"/>
      <c r="AE17" s="89"/>
    </row>
    <row r="18" spans="1:31">
      <c r="A18" s="991">
        <v>15</v>
      </c>
      <c r="B18" s="99"/>
      <c r="C18" s="194" t="str">
        <f>IF(ISBLANK('STEP２（第３表～）'!$E$13), "", 'STEP２（第３表～）'!$E$13)</f>
        <v/>
      </c>
      <c r="D18" s="1035" t="str">
        <f>IF(ISBLANK('STEP２（第３表～）'!$R$13), "", 'STEP２（第３表～）'!$R$13)</f>
        <v/>
      </c>
      <c r="E18" s="194" t="str">
        <f>IF(ISBLANK('STEP２（第３表～）'!$AE$13), "", 'STEP２（第３表～）'!$AE$13)</f>
        <v/>
      </c>
      <c r="F18" s="194" t="str">
        <f>IF(ISBLANK('STEP２（第３表～）'!$AR$13), "", 'STEP２（第３表～）'!$AR$13)</f>
        <v/>
      </c>
      <c r="G18" s="89"/>
      <c r="H18" s="99"/>
      <c r="I18" s="194" t="str">
        <f>IF(ISBLANK('STEP２（第３表～）'!$E$63), "", 'STEP２（第３表～）'!$E$63)</f>
        <v/>
      </c>
      <c r="J18" s="194" t="str">
        <f>IF(ISBLANK('STEP２（第３表～）'!$R$63), "", 'STEP２（第３表～）'!$R$63)</f>
        <v/>
      </c>
      <c r="K18" s="194" t="str">
        <f>IF(ISBLANK('STEP２（第３表～）'!$AE$63), "", 'STEP２（第３表～）'!$AE$63)</f>
        <v/>
      </c>
      <c r="L18" s="194" t="str">
        <f>IF(ISBLANK('STEP２（第３表～）'!$AR$63), "", 'STEP２（第３表～）'!$AR$63)</f>
        <v/>
      </c>
      <c r="M18" s="89"/>
      <c r="N18" s="89"/>
      <c r="O18" s="89"/>
      <c r="P18" s="89"/>
      <c r="Q18" s="89"/>
      <c r="R18" s="89"/>
      <c r="S18" s="89"/>
      <c r="T18" s="89"/>
      <c r="U18" s="89"/>
      <c r="V18" s="89"/>
      <c r="W18" s="89"/>
      <c r="X18" s="89"/>
      <c r="Y18" s="89"/>
      <c r="Z18" s="89"/>
      <c r="AA18" s="89"/>
      <c r="AB18" s="89"/>
      <c r="AC18" s="89"/>
      <c r="AD18" s="89"/>
      <c r="AE18" s="89"/>
    </row>
    <row r="19" spans="1:31">
      <c r="A19" s="991">
        <v>16</v>
      </c>
      <c r="B19" s="99"/>
      <c r="C19" s="194" t="str">
        <f>IF(ISBLANK('STEP２（第３表～）'!$E$14), "", 'STEP２（第３表～）'!$E$14)</f>
        <v/>
      </c>
      <c r="D19" s="1035" t="str">
        <f>IF(ISBLANK('STEP２（第３表～）'!$R14), "", 'STEP２（第３表～）'!$R$14)</f>
        <v/>
      </c>
      <c r="E19" s="194" t="str">
        <f>IF(ISBLANK('STEP２（第３表～）'!$AE$14), "", 'STEP２（第３表～）'!$AE$14)</f>
        <v/>
      </c>
      <c r="F19" s="194" t="str">
        <f>IF(ISBLANK('STEP２（第３表～）'!$AR$14), "", 'STEP２（第３表～）'!$AR$14)</f>
        <v/>
      </c>
      <c r="G19" s="89"/>
      <c r="H19" s="99"/>
      <c r="I19" s="194" t="str">
        <f>IF(ISBLANK('STEP２（第３表～）'!$E$64), "", 'STEP２（第３表～）'!$E$64)</f>
        <v/>
      </c>
      <c r="J19" s="194" t="str">
        <f>IF(ISBLANK('STEP２（第３表～）'!$R$64), "", 'STEP２（第３表～）'!$R$64)</f>
        <v/>
      </c>
      <c r="K19" s="194" t="str">
        <f>IF(ISBLANK('STEP２（第３表～）'!$AE$64), "", 'STEP２（第３表～）'!$AE$64)</f>
        <v/>
      </c>
      <c r="L19" s="194" t="str">
        <f>IF(ISBLANK('STEP２（第３表～）'!$AR$64), "", 'STEP２（第３表～）'!$AR$64)</f>
        <v/>
      </c>
      <c r="M19" s="89"/>
      <c r="N19" s="89"/>
      <c r="O19" s="89"/>
      <c r="P19" s="89"/>
      <c r="Q19" s="89"/>
      <c r="R19" s="89"/>
      <c r="S19" s="89"/>
      <c r="T19" s="89"/>
      <c r="U19" s="89"/>
      <c r="V19" s="89"/>
      <c r="W19" s="89"/>
      <c r="X19" s="89"/>
      <c r="Y19" s="89"/>
      <c r="Z19" s="89"/>
      <c r="AA19" s="89"/>
      <c r="AB19" s="89"/>
      <c r="AC19" s="89"/>
      <c r="AD19" s="89"/>
      <c r="AE19" s="89"/>
    </row>
    <row r="20" spans="1:31">
      <c r="A20" s="991">
        <v>17</v>
      </c>
      <c r="B20" s="99"/>
      <c r="C20" s="194" t="str">
        <f>IF(ISBLANK('STEP２（第３表～）'!$E$15), "", 'STEP２（第３表～）'!$E$15)</f>
        <v/>
      </c>
      <c r="D20" s="1035" t="str">
        <f>IF(ISBLANK('STEP２（第３表～）'!$R$15), "", 'STEP２（第３表～）'!$R$15)</f>
        <v/>
      </c>
      <c r="E20" s="194" t="str">
        <f>IF(ISBLANK('STEP２（第３表～）'!$AE$15), "", 'STEP２（第３表～）'!$AE$15)</f>
        <v/>
      </c>
      <c r="F20" s="194" t="str">
        <f>IF(ISBLANK('STEP２（第３表～）'!$AR$15), "", 'STEP２（第３表～）'!$AR$15)</f>
        <v/>
      </c>
      <c r="G20" s="89"/>
      <c r="H20" s="99"/>
      <c r="I20" s="194" t="str">
        <f>IF(ISBLANK('STEP２（第３表～）'!$E$65), "", 'STEP２（第３表～）'!$E$65)</f>
        <v/>
      </c>
      <c r="J20" s="194" t="str">
        <f>IF(ISBLANK('STEP２（第３表～）'!$R$65), "", 'STEP２（第３表～）'!$R$65)</f>
        <v/>
      </c>
      <c r="K20" s="194" t="str">
        <f>IF(ISBLANK('STEP２（第３表～）'!$AE$65), "", 'STEP２（第３表～）'!$AE$65)</f>
        <v/>
      </c>
      <c r="L20" s="194" t="str">
        <f>IF(ISBLANK('STEP２（第３表～）'!$AR$65), "", 'STEP２（第３表～）'!$AR$65)</f>
        <v/>
      </c>
      <c r="M20" s="89"/>
      <c r="N20" s="89"/>
      <c r="O20" s="89"/>
      <c r="P20" s="89"/>
      <c r="Q20" s="89"/>
      <c r="R20" s="89"/>
      <c r="S20" s="89"/>
      <c r="T20" s="89"/>
      <c r="U20" s="89"/>
      <c r="V20" s="89"/>
      <c r="W20" s="89"/>
      <c r="X20" s="89"/>
      <c r="Y20" s="89"/>
      <c r="Z20" s="89"/>
      <c r="AA20" s="89"/>
      <c r="AB20" s="89"/>
      <c r="AC20" s="89"/>
      <c r="AD20" s="89"/>
      <c r="AE20" s="89"/>
    </row>
    <row r="21" spans="1:31">
      <c r="A21" s="991">
        <v>18</v>
      </c>
      <c r="B21" s="99"/>
      <c r="C21" s="194" t="str">
        <f>IF(ISBLANK('STEP２（第３表～）'!$E$16), "", 'STEP２（第３表～）'!$E$16)</f>
        <v/>
      </c>
      <c r="D21" s="1035" t="str">
        <f>IF(ISBLANK('STEP２（第３表～）'!$R$16), "", 'STEP２（第３表～）'!$R$16)</f>
        <v/>
      </c>
      <c r="E21" s="194" t="str">
        <f>IF(ISBLANK('STEP２（第３表～）'!$AE$16), "", 'STEP２（第３表～）'!$AE$16)</f>
        <v/>
      </c>
      <c r="F21" s="194" t="str">
        <f>IF(ISBLANK('STEP２（第３表～）'!$AR$16), "", 'STEP２（第３表～）'!$AR$16)</f>
        <v/>
      </c>
      <c r="G21" s="89"/>
      <c r="H21" s="99"/>
      <c r="I21" s="194" t="str">
        <f>IF(ISBLANK('STEP２（第３表～）'!$E$66), "", 'STEP２（第３表～）'!$E$66)</f>
        <v/>
      </c>
      <c r="J21" s="194" t="str">
        <f>IF(ISBLANK('STEP２（第３表～）'!$R$66), "", 'STEP２（第３表～）'!$R$66)</f>
        <v/>
      </c>
      <c r="K21" s="194" t="str">
        <f>IF(ISBLANK('STEP２（第３表～）'!$AE$66), "", 'STEP２（第３表～）'!$AE$66)</f>
        <v/>
      </c>
      <c r="L21" s="194" t="str">
        <f>IF(ISBLANK('STEP２（第３表～）'!$AR$66), "", 'STEP２（第３表～）'!$AR$66)</f>
        <v/>
      </c>
      <c r="M21" s="89"/>
      <c r="N21" s="89"/>
      <c r="O21" s="89"/>
      <c r="P21" s="89"/>
      <c r="Q21" s="89"/>
      <c r="R21" s="89"/>
      <c r="S21" s="89"/>
      <c r="T21" s="89"/>
      <c r="U21" s="89"/>
      <c r="V21" s="89"/>
      <c r="W21" s="89"/>
      <c r="X21" s="89"/>
      <c r="Y21" s="89"/>
      <c r="Z21" s="89"/>
      <c r="AA21" s="89"/>
      <c r="AB21" s="89"/>
      <c r="AC21" s="89"/>
      <c r="AD21" s="89"/>
      <c r="AE21" s="89"/>
    </row>
    <row r="22" spans="1:31">
      <c r="A22" s="991">
        <v>19</v>
      </c>
      <c r="B22" s="99"/>
      <c r="C22" s="194" t="str">
        <f>IF(ISBLANK('STEP２（第３表～）'!$E$17), "", 'STEP２（第３表～）'!$E$17)</f>
        <v/>
      </c>
      <c r="D22" s="1035" t="str">
        <f>IF(ISBLANK('STEP２（第３表～）'!$R$17), "", 'STEP２（第３表～）'!$R$17)</f>
        <v/>
      </c>
      <c r="E22" s="194" t="str">
        <f>IF(ISBLANK('STEP２（第３表～）'!$AE$17), "", 'STEP２（第３表～）'!$AE$17)</f>
        <v/>
      </c>
      <c r="F22" s="194" t="str">
        <f>IF(ISBLANK('STEP２（第３表～）'!$AR$17), "", 'STEP２（第３表～）'!$AR$17)</f>
        <v/>
      </c>
      <c r="G22" s="89"/>
      <c r="H22" s="99"/>
      <c r="I22" s="194" t="str">
        <f>IF(ISBLANK('STEP２（第３表～）'!$E$67), "", 'STEP２（第３表～）'!$E$67)</f>
        <v/>
      </c>
      <c r="J22" s="194" t="str">
        <f>IF(ISBLANK('STEP２（第３表～）'!$R$67), "", 'STEP２（第３表～）'!$R$67)</f>
        <v/>
      </c>
      <c r="K22" s="194" t="str">
        <f>IF(ISBLANK('STEP２（第３表～）'!$AE$67), "", 'STEP２（第３表～）'!$AE$67)</f>
        <v/>
      </c>
      <c r="L22" s="194" t="str">
        <f>IF(ISBLANK('STEP２（第３表～）'!$AR$67), "", 'STEP２（第３表～）'!$AR$67)</f>
        <v/>
      </c>
      <c r="M22" s="89"/>
      <c r="N22" s="89"/>
      <c r="O22" s="89"/>
      <c r="P22" s="89"/>
      <c r="Q22" s="89"/>
      <c r="R22" s="89"/>
      <c r="S22" s="89"/>
      <c r="T22" s="89"/>
      <c r="U22" s="89"/>
      <c r="V22" s="89"/>
      <c r="W22" s="89"/>
      <c r="X22" s="89"/>
      <c r="Y22" s="89"/>
      <c r="Z22" s="89"/>
      <c r="AA22" s="89"/>
      <c r="AB22" s="89"/>
      <c r="AC22" s="89"/>
      <c r="AD22" s="89"/>
      <c r="AE22" s="89"/>
    </row>
    <row r="23" spans="1:31">
      <c r="A23" s="991">
        <v>20</v>
      </c>
      <c r="B23" s="99"/>
      <c r="C23" s="194" t="str">
        <f>IF(ISBLANK('STEP２（第３表～）'!$E$18), "", 'STEP２（第３表～）'!$E$18)</f>
        <v/>
      </c>
      <c r="D23" s="1035" t="str">
        <f>IF(ISBLANK('STEP２（第３表～）'!$R$18), "", 'STEP２（第３表～）'!$R$18)</f>
        <v/>
      </c>
      <c r="E23" s="194" t="str">
        <f>IF(ISBLANK('STEP２（第３表～）'!$AE$18), "", 'STEP２（第３表～）'!$AE$18)</f>
        <v/>
      </c>
      <c r="F23" s="194" t="str">
        <f>IF(ISBLANK('STEP２（第３表～）'!$AR$18), "", 'STEP２（第３表～）'!$AR$18)</f>
        <v/>
      </c>
      <c r="G23" s="89"/>
      <c r="H23" s="99"/>
      <c r="I23" s="194" t="str">
        <f>IF(ISBLANK('STEP２（第３表～）'!$E$68), "", 'STEP２（第３表～）'!$E$68)</f>
        <v/>
      </c>
      <c r="J23" s="194" t="str">
        <f>IF(ISBLANK('STEP２（第３表～）'!$R$68), "", 'STEP２（第３表～）'!$R$68)</f>
        <v/>
      </c>
      <c r="K23" s="194" t="str">
        <f>IF(ISBLANK('STEP２（第３表～）'!$AE$68), "", 'STEP２（第３表～）'!$AE$68)</f>
        <v/>
      </c>
      <c r="L23" s="194" t="str">
        <f>IF(ISBLANK('STEP２（第３表～）'!$AR$68), "", 'STEP２（第３表～）'!$AR$68)</f>
        <v/>
      </c>
      <c r="M23" s="89"/>
      <c r="N23" s="89"/>
      <c r="O23" s="89"/>
      <c r="P23" s="89"/>
      <c r="Q23" s="89"/>
      <c r="R23" s="89"/>
      <c r="S23" s="89"/>
      <c r="T23" s="89"/>
      <c r="U23" s="89"/>
      <c r="V23" s="89"/>
      <c r="W23" s="89"/>
      <c r="X23" s="89"/>
      <c r="Y23" s="89"/>
      <c r="Z23" s="89"/>
      <c r="AA23" s="89"/>
      <c r="AB23" s="89"/>
      <c r="AC23" s="89"/>
      <c r="AD23" s="89"/>
      <c r="AE23" s="89"/>
    </row>
    <row r="24" spans="1:31">
      <c r="A24" s="991">
        <v>21</v>
      </c>
      <c r="B24" s="99"/>
      <c r="C24" s="194" t="str">
        <f>IF(ISBLANK('STEP２（第３表～）'!$E$19), "", 'STEP２（第３表～）'!$E$19)</f>
        <v/>
      </c>
      <c r="D24" s="1035" t="str">
        <f>IF(ISBLANK('STEP２（第３表～）'!$R$19), "", 'STEP２（第３表～）'!$R$19)</f>
        <v/>
      </c>
      <c r="E24" s="194" t="str">
        <f>IF(ISBLANK('STEP２（第３表～）'!$AE$19), "", 'STEP２（第３表～）'!$AE$19)</f>
        <v/>
      </c>
      <c r="F24" s="194" t="str">
        <f>IF(ISBLANK('STEP２（第３表～）'!$AR$19), "", 'STEP２（第３表～）'!$AR$19)</f>
        <v/>
      </c>
      <c r="G24" s="89"/>
      <c r="H24" s="99"/>
      <c r="I24" s="194" t="str">
        <f>IF(ISBLANK('STEP２（第３表～）'!$E$69), "", 'STEP２（第３表～）'!$E$69)</f>
        <v/>
      </c>
      <c r="J24" s="194" t="str">
        <f>IF(ISBLANK('STEP２（第３表～）'!$R$69), "", 'STEP２（第３表～）'!$R$69)</f>
        <v/>
      </c>
      <c r="K24" s="194" t="str">
        <f>IF(ISBLANK('STEP２（第３表～）'!$AE$69), "", 'STEP２（第３表～）'!$AE$69)</f>
        <v/>
      </c>
      <c r="L24" s="194" t="str">
        <f>IF(ISBLANK('STEP２（第３表～）'!$AR$69), "", 'STEP２（第３表～）'!$AR$69)</f>
        <v/>
      </c>
      <c r="M24" s="89"/>
      <c r="N24" s="89"/>
      <c r="O24" s="89"/>
      <c r="P24" s="89"/>
      <c r="Q24" s="89"/>
      <c r="R24" s="89"/>
      <c r="S24" s="89"/>
      <c r="T24" s="89"/>
      <c r="U24" s="89"/>
      <c r="V24" s="89"/>
      <c r="W24" s="89"/>
      <c r="X24" s="89"/>
      <c r="Y24" s="89"/>
      <c r="Z24" s="89"/>
      <c r="AA24" s="89"/>
      <c r="AB24" s="89"/>
      <c r="AC24" s="89"/>
      <c r="AD24" s="89"/>
      <c r="AE24" s="89"/>
    </row>
    <row r="25" spans="1:31">
      <c r="A25" s="991">
        <v>22</v>
      </c>
      <c r="B25" s="99"/>
      <c r="C25" s="194" t="str">
        <f>IF(ISBLANK('STEP２（第３表～）'!$E$20), "", 'STEP２（第３表～）'!$E$20)</f>
        <v/>
      </c>
      <c r="D25" s="1035" t="str">
        <f>IF(ISBLANK('STEP２（第３表～）'!$R$20), "", 'STEP２（第３表～）'!$R$20)</f>
        <v/>
      </c>
      <c r="E25" s="194" t="str">
        <f>IF(ISBLANK('STEP２（第３表～）'!$AE$20), "", 'STEP２（第３表～）'!$AE$20)</f>
        <v/>
      </c>
      <c r="F25" s="194" t="str">
        <f>IF(ISBLANK('STEP２（第３表～）'!$AR$20), "", 'STEP２（第３表～）'!$AR$20)</f>
        <v/>
      </c>
      <c r="G25" s="89"/>
      <c r="H25" s="99"/>
      <c r="I25" s="194" t="str">
        <f>IF(ISBLANK('STEP２（第３表～）'!$E$70), "", 'STEP２（第３表～）'!$E$70)</f>
        <v/>
      </c>
      <c r="J25" s="194" t="str">
        <f>IF(ISBLANK('STEP２（第３表～）'!$R$70), "", 'STEP２（第３表～）'!$R$70)</f>
        <v/>
      </c>
      <c r="K25" s="194" t="str">
        <f>IF(ISBLANK('STEP２（第３表～）'!$AE$70), "", 'STEP２（第３表～）'!$AE$70)</f>
        <v/>
      </c>
      <c r="L25" s="194" t="str">
        <f>IF(ISBLANK('STEP２（第３表～）'!$AR$70), "", 'STEP２（第３表～）'!$AR$70)</f>
        <v/>
      </c>
      <c r="M25" s="89"/>
      <c r="N25" s="89"/>
      <c r="O25" s="89"/>
      <c r="P25" s="89"/>
      <c r="Q25" s="89"/>
      <c r="R25" s="89"/>
      <c r="S25" s="89"/>
      <c r="T25" s="89"/>
      <c r="U25" s="89"/>
      <c r="V25" s="89"/>
      <c r="W25" s="89"/>
      <c r="X25" s="89"/>
      <c r="Y25" s="89"/>
      <c r="Z25" s="89"/>
      <c r="AA25" s="89"/>
      <c r="AB25" s="89"/>
      <c r="AC25" s="89"/>
      <c r="AD25" s="89"/>
      <c r="AE25" s="89"/>
    </row>
    <row r="26" spans="1:31">
      <c r="A26" s="991">
        <v>23</v>
      </c>
      <c r="B26" s="99"/>
      <c r="C26" s="194" t="str">
        <f>IF(ISBLANK('STEP２（第３表～）'!$E$21), "", 'STEP２（第３表～）'!$E$21)</f>
        <v/>
      </c>
      <c r="D26" s="1035" t="str">
        <f>IF(ISBLANK('STEP２（第３表～）'!$R$21), "", 'STEP２（第３表～）'!$R$21)</f>
        <v/>
      </c>
      <c r="E26" s="194" t="str">
        <f>IF(ISBLANK('STEP２（第３表～）'!$AE$21), "", 'STEP２（第３表～）'!$AE$21)</f>
        <v/>
      </c>
      <c r="F26" s="194" t="str">
        <f>IF(ISBLANK('STEP２（第３表～）'!$AR$21), "", 'STEP２（第３表～）'!$AR$21)</f>
        <v/>
      </c>
      <c r="G26" s="89"/>
      <c r="H26" s="99"/>
      <c r="I26" s="194" t="str">
        <f>IF(ISBLANK('STEP２（第３表～）'!$E$71), "", 'STEP２（第３表～）'!$E$71)</f>
        <v/>
      </c>
      <c r="J26" s="194" t="str">
        <f>IF(ISBLANK('STEP２（第３表～）'!$R$71), "", 'STEP２（第３表～）'!$R$71)</f>
        <v/>
      </c>
      <c r="K26" s="194" t="str">
        <f>IF(ISBLANK('STEP２（第３表～）'!$AE$71), "", 'STEP２（第３表～）'!$AE$71)</f>
        <v/>
      </c>
      <c r="L26" s="194" t="str">
        <f>IF(ISBLANK('STEP２（第３表～）'!$AR$71), "", 'STEP２（第３表～）'!$AR$71)</f>
        <v/>
      </c>
      <c r="M26" s="89"/>
      <c r="N26" s="89"/>
      <c r="O26" s="89"/>
      <c r="P26" s="89"/>
      <c r="Q26" s="89"/>
      <c r="R26" s="89"/>
      <c r="S26" s="89"/>
      <c r="T26" s="89"/>
      <c r="U26" s="89"/>
      <c r="V26" s="89"/>
      <c r="W26" s="89"/>
      <c r="X26" s="89"/>
      <c r="Y26" s="89"/>
      <c r="Z26" s="89"/>
      <c r="AA26" s="89"/>
      <c r="AB26" s="89"/>
      <c r="AC26" s="89"/>
      <c r="AD26" s="89"/>
      <c r="AE26" s="89"/>
    </row>
    <row r="27" spans="1:31">
      <c r="A27" s="991">
        <v>24</v>
      </c>
      <c r="B27" s="99"/>
      <c r="C27" s="194" t="str">
        <f>IF(ISBLANK('STEP２（第３表～）'!$E$22), "", 'STEP２（第３表～）'!$E$22)</f>
        <v/>
      </c>
      <c r="D27" s="1035" t="str">
        <f>IF(ISBLANK('STEP２（第３表～）'!$R$22), "", 'STEP２（第３表～）'!$R$22)</f>
        <v/>
      </c>
      <c r="E27" s="194" t="str">
        <f>IF(ISBLANK('STEP２（第３表～）'!$AE$22), "", 'STEP２（第３表～）'!$AE$22)</f>
        <v/>
      </c>
      <c r="F27" s="194" t="str">
        <f>IF(ISBLANK('STEP２（第３表～）'!$AR$22), "", 'STEP２（第３表～）'!$AR$22)</f>
        <v/>
      </c>
      <c r="G27" s="89"/>
      <c r="H27" s="99"/>
      <c r="I27" s="194" t="str">
        <f>IF(ISBLANK('STEP２（第３表～）'!$E$72), "", 'STEP２（第３表～）'!$E$72)</f>
        <v/>
      </c>
      <c r="J27" s="194" t="str">
        <f>IF(ISBLANK('STEP２（第３表～）'!$R$72), "", 'STEP２（第３表～）'!$R$72)</f>
        <v/>
      </c>
      <c r="K27" s="194" t="str">
        <f>IF(ISBLANK('STEP２（第３表～）'!$AE$72), "", 'STEP２（第３表～）'!$AE$72)</f>
        <v/>
      </c>
      <c r="L27" s="194" t="str">
        <f>IF(ISBLANK('STEP２（第３表～）'!$AR$72), "", 'STEP２（第３表～）'!$AR$72)</f>
        <v/>
      </c>
      <c r="M27" s="89"/>
      <c r="N27" s="89"/>
      <c r="O27" s="89"/>
      <c r="P27" s="89"/>
      <c r="Q27" s="89"/>
      <c r="R27" s="89"/>
      <c r="S27" s="89"/>
      <c r="T27" s="89"/>
      <c r="U27" s="89"/>
      <c r="V27" s="89"/>
      <c r="W27" s="89"/>
      <c r="X27" s="89"/>
      <c r="Y27" s="89"/>
      <c r="Z27" s="89"/>
      <c r="AA27" s="89"/>
      <c r="AB27" s="89"/>
      <c r="AC27" s="89"/>
      <c r="AD27" s="89"/>
      <c r="AE27" s="89"/>
    </row>
    <row r="28" spans="1:31">
      <c r="A28" s="991">
        <v>25</v>
      </c>
      <c r="B28" s="99"/>
      <c r="C28" s="194" t="str">
        <f>IF(ISBLANK('STEP２（第３表～）'!$E$23), "", 'STEP２（第３表～）'!$E$23)</f>
        <v/>
      </c>
      <c r="D28" s="1035" t="str">
        <f>IF(ISBLANK('STEP２（第３表～）'!$R$23), "", 'STEP２（第３表～）'!$R$23)</f>
        <v/>
      </c>
      <c r="E28" s="194" t="str">
        <f>IF(ISBLANK('STEP２（第３表～）'!$AE$23), "", 'STEP２（第３表～）'!$AE$23)</f>
        <v/>
      </c>
      <c r="F28" s="194" t="str">
        <f>IF(ISBLANK('STEP２（第３表～）'!$AR$23), "", 'STEP２（第３表～）'!$AR$23)</f>
        <v/>
      </c>
      <c r="G28" s="89"/>
      <c r="H28" s="99"/>
      <c r="I28" s="194" t="str">
        <f>IF(ISBLANK('STEP２（第３表～）'!$E$73), "", 'STEP２（第３表～）'!$E$73)</f>
        <v/>
      </c>
      <c r="J28" s="194" t="str">
        <f>IF(ISBLANK('STEP２（第３表～）'!$R$73), "", 'STEP２（第３表～）'!$R$73)</f>
        <v/>
      </c>
      <c r="K28" s="194" t="str">
        <f>IF(ISBLANK('STEP２（第３表～）'!$AE$73), "", 'STEP２（第３表～）'!$AE$73)</f>
        <v/>
      </c>
      <c r="L28" s="194" t="str">
        <f>IF(ISBLANK('STEP２（第３表～）'!$AR$73), "", 'STEP２（第３表～）'!$AR$73)</f>
        <v/>
      </c>
      <c r="M28" s="89"/>
      <c r="N28" s="89"/>
      <c r="O28" s="89"/>
      <c r="P28" s="89"/>
      <c r="Q28" s="89"/>
      <c r="R28" s="89"/>
      <c r="S28" s="89"/>
      <c r="T28" s="89"/>
      <c r="U28" s="89"/>
      <c r="V28" s="89"/>
      <c r="W28" s="89"/>
      <c r="X28" s="89"/>
      <c r="Y28" s="89"/>
      <c r="Z28" s="89"/>
      <c r="AA28" s="89"/>
      <c r="AB28" s="89"/>
      <c r="AC28" s="89"/>
      <c r="AD28" s="89"/>
      <c r="AE28" s="89"/>
    </row>
    <row r="29" spans="1:31">
      <c r="A29" s="991">
        <v>26</v>
      </c>
      <c r="B29" s="99"/>
      <c r="C29" s="194" t="str">
        <f>IF(ISBLANK('STEP２（第３表～）'!$E$24), "", 'STEP２（第３表～）'!$E$24)</f>
        <v/>
      </c>
      <c r="D29" s="1035" t="str">
        <f>IF(ISBLANK('STEP２（第３表～）'!$R$24), "", 'STEP２（第３表～）'!$R$24)</f>
        <v/>
      </c>
      <c r="E29" s="194" t="str">
        <f>IF(ISBLANK('STEP２（第３表～）'!$AE$24), "", 'STEP２（第３表～）'!$AE$24)</f>
        <v/>
      </c>
      <c r="F29" s="194" t="str">
        <f>IF(ISBLANK('STEP２（第３表～）'!$AR$24), "", 'STEP２（第３表～）'!$AR$24)</f>
        <v/>
      </c>
      <c r="G29" s="89"/>
      <c r="H29" s="99"/>
      <c r="I29" s="194" t="str">
        <f>IF(ISBLANK('STEP２（第３表～）'!$E$74), "", 'STEP２（第３表～）'!$E$74)</f>
        <v/>
      </c>
      <c r="J29" s="194" t="str">
        <f>IF(ISBLANK('STEP２（第３表～）'!$R$74), "", 'STEP２（第３表～）'!$R$74)</f>
        <v/>
      </c>
      <c r="K29" s="194" t="str">
        <f>IF(ISBLANK('STEP２（第３表～）'!$AE$74), "", 'STEP２（第３表～）'!$AE$74)</f>
        <v/>
      </c>
      <c r="L29" s="194" t="str">
        <f>IF(ISBLANK('STEP２（第３表～）'!$AR$74), "", 'STEP２（第３表～）'!$AR$74)</f>
        <v/>
      </c>
      <c r="M29" s="89"/>
      <c r="N29" s="89"/>
      <c r="O29" s="89"/>
      <c r="P29" s="89"/>
      <c r="Q29" s="89"/>
      <c r="R29" s="89"/>
      <c r="S29" s="89"/>
      <c r="T29" s="89"/>
      <c r="U29" s="89"/>
      <c r="V29" s="89"/>
      <c r="W29" s="89"/>
      <c r="X29" s="89"/>
      <c r="Y29" s="89"/>
      <c r="Z29" s="89"/>
      <c r="AA29" s="89"/>
      <c r="AB29" s="89"/>
      <c r="AC29" s="89"/>
      <c r="AD29" s="89"/>
      <c r="AE29" s="89"/>
    </row>
    <row r="30" spans="1:31">
      <c r="A30" s="991">
        <v>27</v>
      </c>
      <c r="B30" s="99"/>
      <c r="C30" s="194" t="str">
        <f>IF(ISBLANK('STEP２（第３表～）'!$E$25), "", 'STEP２（第３表～）'!$E$25)</f>
        <v/>
      </c>
      <c r="D30" s="1035" t="str">
        <f>IF(ISBLANK('STEP２（第３表～）'!$R$25), "", 'STEP２（第３表～）'!$R$25)</f>
        <v/>
      </c>
      <c r="E30" s="194" t="str">
        <f>IF(ISBLANK('STEP２（第３表～）'!$AE$25), "", 'STEP２（第３表～）'!$AE$25)</f>
        <v/>
      </c>
      <c r="F30" s="194" t="str">
        <f>IF(ISBLANK('STEP２（第３表～）'!$AR$25), "", 'STEP２（第３表～）'!$AR$25)</f>
        <v/>
      </c>
      <c r="G30" s="89"/>
      <c r="H30" s="99"/>
      <c r="I30" s="194" t="str">
        <f>IF(ISBLANK('STEP２（第３表～）'!$E$75), "", 'STEP２（第３表～）'!$E$75)</f>
        <v/>
      </c>
      <c r="J30" s="194" t="str">
        <f>IF(ISBLANK('STEP２（第３表～）'!$R$75), "", 'STEP２（第３表～）'!$R$75)</f>
        <v/>
      </c>
      <c r="K30" s="194" t="str">
        <f>IF(ISBLANK('STEP２（第３表～）'!$AE$75), "", 'STEP２（第３表～）'!$AE$75)</f>
        <v/>
      </c>
      <c r="L30" s="194" t="str">
        <f>IF(ISBLANK('STEP２（第３表～）'!$AR$75), "", 'STEP２（第３表～）'!$AR$75)</f>
        <v/>
      </c>
      <c r="M30" s="89"/>
      <c r="N30" s="89"/>
      <c r="O30" s="89"/>
      <c r="P30" s="89"/>
      <c r="Q30" s="89"/>
      <c r="R30" s="89"/>
      <c r="S30" s="89"/>
      <c r="T30" s="89"/>
      <c r="U30" s="89"/>
      <c r="V30" s="89"/>
      <c r="W30" s="89"/>
      <c r="X30" s="89"/>
      <c r="Y30" s="89"/>
      <c r="Z30" s="89"/>
      <c r="AA30" s="89"/>
      <c r="AB30" s="89"/>
      <c r="AC30" s="89"/>
      <c r="AD30" s="89"/>
      <c r="AE30" s="89"/>
    </row>
    <row r="31" spans="1:31">
      <c r="A31" s="991">
        <v>28</v>
      </c>
      <c r="B31" s="99"/>
      <c r="C31" s="194" t="str">
        <f>IF(ISBLANK('STEP２（第３表～）'!$E$26), "", 'STEP２（第３表～）'!$E$26)</f>
        <v/>
      </c>
      <c r="D31" s="1035" t="str">
        <f>IF(ISBLANK('STEP２（第３表～）'!$R$26), "", 'STEP２（第３表～）'!$R$26)</f>
        <v/>
      </c>
      <c r="E31" s="194" t="str">
        <f>IF(ISBLANK('STEP２（第３表～）'!$AE$26), "", 'STEP２（第３表～）'!$AE$26)</f>
        <v/>
      </c>
      <c r="F31" s="194" t="str">
        <f>IF(ISBLANK('STEP２（第３表～）'!$AR$26), "", 'STEP２（第３表～）'!$AR$26)</f>
        <v/>
      </c>
      <c r="G31" s="89"/>
      <c r="H31" s="99"/>
      <c r="I31" s="194" t="str">
        <f>IF(ISBLANK('STEP２（第３表～）'!$E$76), "", 'STEP２（第３表～）'!$E$76)</f>
        <v/>
      </c>
      <c r="J31" s="194" t="str">
        <f>IF(ISBLANK('STEP２（第３表～）'!$R$76), "", 'STEP２（第３表～）'!$R$76)</f>
        <v/>
      </c>
      <c r="K31" s="194" t="str">
        <f>IF(ISBLANK('STEP２（第３表～）'!$AE$76), "", 'STEP２（第３表～）'!$AE$76)</f>
        <v/>
      </c>
      <c r="L31" s="194" t="str">
        <f>IF(ISBLANK('STEP２（第３表～）'!$AR$76), "", 'STEP２（第３表～）'!$AR$76)</f>
        <v/>
      </c>
      <c r="M31" s="89"/>
      <c r="N31" s="89"/>
      <c r="O31" s="89"/>
      <c r="P31" s="89"/>
      <c r="Q31" s="89"/>
      <c r="R31" s="89"/>
      <c r="S31" s="89"/>
      <c r="T31" s="89"/>
      <c r="U31" s="89"/>
      <c r="V31" s="89"/>
      <c r="W31" s="89"/>
      <c r="X31" s="89"/>
      <c r="Y31" s="89"/>
      <c r="Z31" s="89"/>
      <c r="AA31" s="89"/>
      <c r="AB31" s="89"/>
      <c r="AC31" s="89"/>
      <c r="AD31" s="89"/>
      <c r="AE31" s="89"/>
    </row>
    <row r="32" spans="1:31">
      <c r="A32" s="991">
        <v>29</v>
      </c>
      <c r="B32" s="99"/>
      <c r="C32" s="194" t="str">
        <f>IF(ISBLANK('STEP２（第３表～）'!$E$27), "", 'STEP２（第３表～）'!$E$27)</f>
        <v/>
      </c>
      <c r="D32" s="1035" t="str">
        <f>IF(ISBLANK('STEP２（第３表～）'!$R$27), "", 'STEP２（第３表～）'!$R$27)</f>
        <v/>
      </c>
      <c r="E32" s="194" t="str">
        <f>IF(ISBLANK('STEP２（第３表～）'!$AE$27), "", 'STEP２（第３表～）'!$AE$27)</f>
        <v/>
      </c>
      <c r="F32" s="194" t="str">
        <f>IF(ISBLANK('STEP２（第３表～）'!$AR$27), "", 'STEP２（第３表～）'!$AR$27)</f>
        <v/>
      </c>
      <c r="G32" s="89"/>
      <c r="H32" s="99"/>
      <c r="I32" s="194" t="str">
        <f>IF(ISBLANK('STEP２（第３表～）'!$E$77), "", 'STEP２（第３表～）'!$E$77)</f>
        <v/>
      </c>
      <c r="J32" s="194" t="str">
        <f>IF(ISBLANK('STEP２（第３表～）'!$R$77), "", 'STEP２（第３表～）'!$R$77)</f>
        <v/>
      </c>
      <c r="K32" s="194" t="str">
        <f>IF(ISBLANK('STEP２（第３表～）'!$AE$77), "", 'STEP２（第３表～）'!$AE$77)</f>
        <v/>
      </c>
      <c r="L32" s="194" t="str">
        <f>IF(ISBLANK('STEP２（第３表～）'!$AR$77), "", 'STEP２（第３表～）'!$AR$77)</f>
        <v/>
      </c>
      <c r="M32" s="89"/>
      <c r="N32" s="89"/>
      <c r="O32" s="89"/>
      <c r="P32" s="89"/>
      <c r="Q32" s="89"/>
      <c r="R32" s="89"/>
      <c r="S32" s="89"/>
      <c r="T32" s="89"/>
      <c r="U32" s="89"/>
      <c r="V32" s="89"/>
      <c r="W32" s="89"/>
      <c r="X32" s="89"/>
      <c r="Y32" s="89"/>
      <c r="Z32" s="89"/>
      <c r="AA32" s="89"/>
      <c r="AB32" s="89"/>
      <c r="AC32" s="89"/>
      <c r="AD32" s="89"/>
      <c r="AE32" s="89"/>
    </row>
    <row r="33" spans="1:31">
      <c r="A33" s="991">
        <v>30</v>
      </c>
      <c r="B33" s="99"/>
      <c r="C33" s="194" t="str">
        <f>IF(ISBLANK('STEP２（第３表～）'!$E$28), "", 'STEP２（第３表～）'!$E$28)</f>
        <v/>
      </c>
      <c r="D33" s="1035" t="str">
        <f>IF(ISBLANK('STEP２（第３表～）'!$R$28), "", 'STEP２（第３表～）'!$R$28)</f>
        <v/>
      </c>
      <c r="E33" s="194" t="str">
        <f>IF(ISBLANK('STEP２（第３表～）'!$AE$28), "", 'STEP２（第３表～）'!$AE$28)</f>
        <v/>
      </c>
      <c r="F33" s="194" t="str">
        <f>IF(ISBLANK('STEP２（第３表～）'!$AR$28), "", 'STEP２（第３表～）'!$AR$28)</f>
        <v/>
      </c>
      <c r="G33" s="89"/>
      <c r="H33" s="99"/>
      <c r="I33" s="194" t="str">
        <f>IF(ISBLANK('STEP２（第３表～）'!$E$78), "", 'STEP２（第３表～）'!$E$78)</f>
        <v/>
      </c>
      <c r="J33" s="194" t="str">
        <f>IF(ISBLANK('STEP２（第３表～）'!$R$78), "", 'STEP２（第３表～）'!$R$78)</f>
        <v/>
      </c>
      <c r="K33" s="194" t="str">
        <f>IF(ISBLANK('STEP２（第３表～）'!$AE$78), "", 'STEP２（第３表～）'!$AE$78)</f>
        <v/>
      </c>
      <c r="L33" s="194" t="str">
        <f>IF(ISBLANK('STEP２（第３表～）'!$AR$78), "", 'STEP２（第３表～）'!$AR$78)</f>
        <v/>
      </c>
      <c r="M33" s="89"/>
      <c r="N33" s="89"/>
      <c r="O33" s="89"/>
      <c r="P33" s="89"/>
      <c r="Q33" s="89"/>
      <c r="R33" s="89"/>
      <c r="S33" s="89"/>
      <c r="T33" s="89"/>
      <c r="U33" s="89"/>
      <c r="V33" s="89"/>
      <c r="W33" s="89"/>
      <c r="X33" s="89"/>
      <c r="Y33" s="89"/>
      <c r="Z33" s="89"/>
      <c r="AA33" s="89"/>
      <c r="AB33" s="89"/>
      <c r="AC33" s="89"/>
      <c r="AD33" s="89"/>
      <c r="AE33" s="89"/>
    </row>
    <row r="34" spans="1:31">
      <c r="A34" s="991">
        <v>31</v>
      </c>
      <c r="B34" s="99"/>
      <c r="C34" s="194" t="str">
        <f>IF(ISBLANK('STEP２（第３表～）'!$E$29), "", 'STEP２（第３表～）'!$E$29)</f>
        <v/>
      </c>
      <c r="D34" s="1035" t="str">
        <f>IF(ISBLANK('STEP２（第３表～）'!$R$29), "", 'STEP２（第３表～）'!$R$29)</f>
        <v/>
      </c>
      <c r="E34" s="194" t="str">
        <f>IF(ISBLANK('STEP２（第３表～）'!$AE$29), "", 'STEP２（第３表～）'!$AE$29)</f>
        <v/>
      </c>
      <c r="F34" s="194" t="str">
        <f>IF(ISBLANK('STEP２（第３表～）'!$AR$29), "", 'STEP２（第３表～）'!$AR$29)</f>
        <v/>
      </c>
      <c r="G34" s="89"/>
      <c r="H34" s="99"/>
      <c r="I34" s="194" t="str">
        <f>IF(ISBLANK('STEP２（第３表～）'!$E$79), "", 'STEP２（第３表～）'!$E$79)</f>
        <v/>
      </c>
      <c r="J34" s="194" t="str">
        <f>IF(ISBLANK('STEP２（第３表～）'!$R$79), "", 'STEP２（第３表～）'!$R$79)</f>
        <v/>
      </c>
      <c r="K34" s="194" t="str">
        <f>IF(ISBLANK('STEP２（第３表～）'!$AE$79), "", 'STEP２（第３表～）'!$AE$79)</f>
        <v/>
      </c>
      <c r="L34" s="194" t="str">
        <f>IF(ISBLANK('STEP２（第３表～）'!$AR$79), "", 'STEP２（第３表～）'!$AR$79)</f>
        <v/>
      </c>
      <c r="M34" s="89"/>
      <c r="N34" s="89"/>
      <c r="O34" s="89"/>
      <c r="P34" s="89"/>
      <c r="Q34" s="89"/>
      <c r="R34" s="89"/>
      <c r="S34" s="89"/>
      <c r="T34" s="89"/>
      <c r="U34" s="89"/>
      <c r="V34" s="89"/>
      <c r="W34" s="89"/>
      <c r="X34" s="89"/>
      <c r="Y34" s="89"/>
      <c r="Z34" s="89"/>
      <c r="AA34" s="89"/>
      <c r="AB34" s="89"/>
      <c r="AC34" s="89"/>
      <c r="AD34" s="89"/>
      <c r="AE34" s="89"/>
    </row>
    <row r="35" spans="1:31">
      <c r="A35" s="991">
        <v>32</v>
      </c>
      <c r="B35" s="99"/>
      <c r="C35" s="194" t="str">
        <f>IF(ISBLANK('STEP２（第３表～）'!$E$30), "", 'STEP２（第３表～）'!$E$30)</f>
        <v/>
      </c>
      <c r="D35" s="1035" t="str">
        <f>IF(ISBLANK('STEP２（第３表～）'!$R$30), "", 'STEP２（第３表～）'!$R$30)</f>
        <v/>
      </c>
      <c r="E35" s="194" t="str">
        <f>IF(ISBLANK('STEP２（第３表～）'!$AE$30), "", 'STEP２（第３表～）'!$AE$30)</f>
        <v/>
      </c>
      <c r="F35" s="194" t="str">
        <f>IF(ISBLANK('STEP２（第３表～）'!$AR$30), "", 'STEP２（第３表～）'!$AR$30)</f>
        <v/>
      </c>
      <c r="G35" s="89"/>
      <c r="H35" s="99"/>
      <c r="I35" s="194" t="str">
        <f>IF(ISBLANK('STEP２（第３表～）'!$E$80), "", 'STEP２（第３表～）'!$E$80)</f>
        <v/>
      </c>
      <c r="J35" s="194" t="str">
        <f>IF(ISBLANK('STEP２（第３表～）'!$R$80), "", 'STEP２（第３表～）'!$R$80)</f>
        <v/>
      </c>
      <c r="K35" s="194" t="str">
        <f>IF(ISBLANK('STEP２（第３表～）'!$AE$80), "", 'STEP２（第３表～）'!$AE$80)</f>
        <v/>
      </c>
      <c r="L35" s="194" t="str">
        <f>IF(ISBLANK('STEP２（第３表～）'!$AR$80), "", 'STEP２（第３表～）'!$AR$80)</f>
        <v/>
      </c>
      <c r="M35" s="89"/>
      <c r="N35" s="89"/>
      <c r="O35" s="89"/>
      <c r="P35" s="89"/>
      <c r="Q35" s="89"/>
      <c r="R35" s="89"/>
      <c r="S35" s="89"/>
      <c r="T35" s="89"/>
      <c r="U35" s="89"/>
      <c r="V35" s="89"/>
      <c r="W35" s="89"/>
      <c r="X35" s="89"/>
      <c r="Y35" s="89"/>
      <c r="Z35" s="89"/>
      <c r="AA35" s="89"/>
      <c r="AB35" s="89"/>
      <c r="AC35" s="89"/>
      <c r="AD35" s="89"/>
      <c r="AE35" s="89"/>
    </row>
    <row r="36" spans="1:31">
      <c r="A36" s="991">
        <v>33</v>
      </c>
      <c r="B36" s="99"/>
      <c r="C36" s="194" t="str">
        <f>IF(ISBLANK('STEP２（第３表～）'!$E$31), "", 'STEP２（第３表～）'!$E$31)</f>
        <v/>
      </c>
      <c r="D36" s="1035" t="str">
        <f>IF(ISBLANK('STEP２（第３表～）'!$R$31), "", 'STEP２（第３表～）'!$R$31)</f>
        <v/>
      </c>
      <c r="E36" s="194" t="str">
        <f>IF(ISBLANK('STEP２（第３表～）'!$AE$31), "", 'STEP２（第３表～）'!$AE$31)</f>
        <v/>
      </c>
      <c r="F36" s="194" t="str">
        <f>IF(ISBLANK('STEP２（第３表～）'!$AR$31), "", 'STEP２（第３表～）'!$AR$31)</f>
        <v/>
      </c>
      <c r="G36" s="89"/>
      <c r="H36" s="99"/>
      <c r="I36" s="194" t="str">
        <f>IF(ISBLANK('STEP２（第３表～）'!$E$81), "", 'STEP２（第３表～）'!$E$81)</f>
        <v/>
      </c>
      <c r="J36" s="194" t="str">
        <f>IF(ISBLANK('STEP２（第３表～）'!$R$81), "", 'STEP２（第３表～）'!$R$81)</f>
        <v/>
      </c>
      <c r="K36" s="194" t="str">
        <f>IF(ISBLANK('STEP２（第３表～）'!$AE$81), "", 'STEP２（第３表～）'!$AE$81)</f>
        <v/>
      </c>
      <c r="L36" s="194" t="str">
        <f>IF(ISBLANK('STEP２（第３表～）'!$AR$81), "", 'STEP２（第３表～）'!$AR$81)</f>
        <v/>
      </c>
      <c r="M36" s="89"/>
      <c r="N36" s="89"/>
      <c r="O36" s="89"/>
      <c r="P36" s="89"/>
      <c r="Q36" s="89"/>
      <c r="R36" s="89"/>
      <c r="S36" s="89"/>
      <c r="T36" s="89"/>
      <c r="U36" s="89"/>
      <c r="V36" s="89"/>
      <c r="W36" s="89"/>
      <c r="X36" s="89"/>
      <c r="Y36" s="89"/>
      <c r="Z36" s="89"/>
      <c r="AA36" s="89"/>
      <c r="AB36" s="89"/>
      <c r="AC36" s="89"/>
      <c r="AD36" s="89"/>
      <c r="AE36" s="89"/>
    </row>
    <row r="37" spans="1:31">
      <c r="A37" s="991">
        <v>34</v>
      </c>
      <c r="B37" s="99"/>
      <c r="C37" s="194" t="str">
        <f>IF(ISBLANK('STEP２（第３表～）'!$E$32), "", 'STEP２（第３表～）'!$E$32)</f>
        <v/>
      </c>
      <c r="D37" s="1035" t="str">
        <f>IF(ISBLANK('STEP２（第３表～）'!$R$3), "", 'STEP２（第３表～）'!$R$32)</f>
        <v/>
      </c>
      <c r="E37" s="194" t="str">
        <f>IF(ISBLANK('STEP２（第３表～）'!$AE$32), "", 'STEP２（第３表～）'!$AE$32)</f>
        <v/>
      </c>
      <c r="F37" s="194" t="str">
        <f>IF(ISBLANK('STEP２（第３表～）'!$AR$312), "", 'STEP２（第３表～）'!$AR$32)</f>
        <v/>
      </c>
      <c r="G37" s="89"/>
      <c r="H37" s="99"/>
      <c r="I37" s="194" t="str">
        <f>IF(ISBLANK('STEP２（第３表～）'!$E$82), "", 'STEP２（第３表～）'!$E$82)</f>
        <v/>
      </c>
      <c r="J37" s="194" t="str">
        <f>IF(ISBLANK('STEP２（第３表～）'!$R$82), "", 'STEP２（第３表～）'!$R$82)</f>
        <v/>
      </c>
      <c r="K37" s="194" t="str">
        <f>IF(ISBLANK('STEP２（第３表～）'!$AE$82), "", 'STEP２（第３表～）'!$AE$82)</f>
        <v/>
      </c>
      <c r="L37" s="194" t="str">
        <f>IF(ISBLANK('STEP２（第３表～）'!$AR$82), "", 'STEP２（第３表～）'!$AR$82)</f>
        <v/>
      </c>
      <c r="M37" s="89"/>
      <c r="N37" s="89"/>
      <c r="O37" s="89"/>
      <c r="P37" s="89"/>
      <c r="Q37" s="89"/>
      <c r="R37" s="89"/>
      <c r="S37" s="89"/>
      <c r="T37" s="89"/>
      <c r="U37" s="89"/>
      <c r="V37" s="89"/>
      <c r="W37" s="89"/>
      <c r="X37" s="89"/>
      <c r="Y37" s="89"/>
      <c r="Z37" s="89"/>
      <c r="AA37" s="89"/>
      <c r="AB37" s="89"/>
      <c r="AC37" s="89"/>
      <c r="AD37" s="89"/>
      <c r="AE37" s="89"/>
    </row>
    <row r="38" spans="1:31">
      <c r="A38" s="991">
        <v>35</v>
      </c>
      <c r="B38" s="99"/>
      <c r="C38" s="194" t="str">
        <f>IF(ISBLANK('STEP２（第３表～）'!$E$33), "", 'STEP２（第３表～）'!$E$33)</f>
        <v/>
      </c>
      <c r="D38" s="1035" t="str">
        <f>IF(ISBLANK('STEP２（第３表～）'!$R$33), "", 'STEP２（第３表～）'!$R$33)</f>
        <v/>
      </c>
      <c r="E38" s="194" t="str">
        <f>IF(ISBLANK('STEP２（第３表～）'!$AE$33), "", 'STEP２（第３表～）'!$AE$33)</f>
        <v/>
      </c>
      <c r="F38" s="194" t="str">
        <f>IF(ISBLANK('STEP２（第３表～）'!$AR$33), "", 'STEP２（第３表～）'!$AR$33)</f>
        <v/>
      </c>
      <c r="G38" s="89"/>
      <c r="H38" s="99"/>
      <c r="I38" s="194" t="str">
        <f>IF(ISBLANK('STEP２（第３表～）'!$E$83), "", 'STEP２（第３表～）'!$E$83)</f>
        <v/>
      </c>
      <c r="J38" s="194" t="str">
        <f>IF(ISBLANK('STEP２（第３表～）'!$R$83), "", 'STEP２（第３表～）'!$R$83)</f>
        <v/>
      </c>
      <c r="K38" s="194" t="str">
        <f>IF(ISBLANK('STEP２（第３表～）'!$AE$83), "", 'STEP２（第３表～）'!$AE$83)</f>
        <v/>
      </c>
      <c r="L38" s="194" t="str">
        <f>IF(ISBLANK('STEP２（第３表～）'!$AR$83), "", 'STEP２（第３表～）'!$AR$83)</f>
        <v/>
      </c>
      <c r="M38" s="89"/>
      <c r="N38" s="89"/>
      <c r="O38" s="89"/>
      <c r="P38" s="89"/>
      <c r="Q38" s="89"/>
      <c r="R38" s="89"/>
      <c r="S38" s="89"/>
      <c r="T38" s="89"/>
      <c r="U38" s="89"/>
      <c r="V38" s="89"/>
      <c r="W38" s="89"/>
      <c r="X38" s="89"/>
      <c r="Y38" s="89"/>
      <c r="Z38" s="89"/>
      <c r="AA38" s="89"/>
      <c r="AB38" s="89"/>
      <c r="AC38" s="89"/>
      <c r="AD38" s="89"/>
      <c r="AE38" s="89"/>
    </row>
    <row r="39" spans="1:31">
      <c r="A39" s="991">
        <v>36</v>
      </c>
      <c r="B39" s="99"/>
      <c r="C39" s="194" t="str">
        <f>IF(ISBLANK('STEP２（第３表～）'!$E$34), "", 'STEP２（第３表～）'!$E$34)</f>
        <v/>
      </c>
      <c r="D39" s="1035" t="str">
        <f>IF(ISBLANK('STEP２（第３表～）'!$R$34), "", 'STEP２（第３表～）'!$R$34)</f>
        <v/>
      </c>
      <c r="E39" s="194" t="str">
        <f>IF(ISBLANK('STEP２（第３表～）'!$AE$34), "", 'STEP２（第３表～）'!$AE$34)</f>
        <v/>
      </c>
      <c r="F39" s="194" t="str">
        <f>IF(ISBLANK('STEP２（第３表～）'!$AR$34), "", 'STEP２（第３表～）'!$AR$34)</f>
        <v/>
      </c>
      <c r="G39" s="89"/>
      <c r="H39" s="99"/>
      <c r="I39" s="194" t="str">
        <f>IF(ISBLANK('STEP２（第３表～）'!$E$84), "", 'STEP２（第３表～）'!$E$84)</f>
        <v/>
      </c>
      <c r="J39" s="194" t="str">
        <f>IF(ISBLANK('STEP２（第３表～）'!$R$84), "", 'STEP２（第３表～）'!$R$84)</f>
        <v/>
      </c>
      <c r="K39" s="194" t="str">
        <f>IF(ISBLANK('STEP２（第３表～）'!$AE$84), "", 'STEP２（第３表～）'!$AE$84)</f>
        <v/>
      </c>
      <c r="L39" s="194" t="str">
        <f>IF(ISBLANK('STEP２（第３表～）'!$AR$84), "", 'STEP２（第３表～）'!$AR$84)</f>
        <v/>
      </c>
      <c r="M39" s="89"/>
      <c r="N39" s="89"/>
      <c r="O39" s="89"/>
      <c r="P39" s="89"/>
      <c r="Q39" s="89"/>
      <c r="R39" s="89"/>
      <c r="S39" s="89"/>
      <c r="T39" s="89"/>
      <c r="U39" s="89"/>
      <c r="V39" s="89"/>
      <c r="W39" s="89"/>
      <c r="X39" s="89"/>
      <c r="Y39" s="89"/>
      <c r="Z39" s="89"/>
      <c r="AA39" s="89"/>
      <c r="AB39" s="89"/>
      <c r="AC39" s="89"/>
      <c r="AD39" s="89"/>
      <c r="AE39" s="89"/>
    </row>
    <row r="40" spans="1:31">
      <c r="A40" s="991">
        <v>37</v>
      </c>
      <c r="B40" s="99"/>
      <c r="C40" s="194" t="str">
        <f>IF(ISBLANK('STEP２（第３表～）'!$E$35), "", 'STEP２（第３表～）'!$E$35)</f>
        <v/>
      </c>
      <c r="D40" s="1035" t="str">
        <f>IF(ISBLANK('STEP２（第３表～）'!$R$35), "", 'STEP２（第３表～）'!$R$35)</f>
        <v/>
      </c>
      <c r="E40" s="194" t="str">
        <f>IF(ISBLANK('STEP２（第３表～）'!$AE$35), "", 'STEP２（第３表～）'!$AE$35)</f>
        <v/>
      </c>
      <c r="F40" s="194" t="str">
        <f>IF(ISBLANK('STEP２（第３表～）'!$AR$35), "", 'STEP２（第３表～）'!$AR$35)</f>
        <v/>
      </c>
      <c r="G40" s="89"/>
      <c r="H40" s="99"/>
      <c r="I40" s="194" t="str">
        <f>IF(ISBLANK('STEP２（第３表～）'!$E$85), "", 'STEP２（第３表～）'!$E$85)</f>
        <v/>
      </c>
      <c r="J40" s="194" t="str">
        <f>IF(ISBLANK('STEP２（第３表～）'!$R$85), "", 'STEP２（第３表～）'!$R$85)</f>
        <v/>
      </c>
      <c r="K40" s="194" t="str">
        <f>IF(ISBLANK('STEP２（第３表～）'!$AE$85), "", 'STEP２（第３表～）'!$AE$85)</f>
        <v/>
      </c>
      <c r="L40" s="194" t="str">
        <f>IF(ISBLANK('STEP２（第３表～）'!$AR$85), "", 'STEP２（第３表～）'!$AR$85)</f>
        <v/>
      </c>
      <c r="M40" s="89"/>
      <c r="N40" s="89"/>
      <c r="O40" s="89"/>
      <c r="P40" s="89"/>
      <c r="Q40" s="89"/>
      <c r="R40" s="89"/>
      <c r="S40" s="89"/>
      <c r="T40" s="89"/>
      <c r="U40" s="89"/>
      <c r="V40" s="89"/>
      <c r="W40" s="89"/>
      <c r="X40" s="89"/>
      <c r="Y40" s="89"/>
      <c r="Z40" s="89"/>
      <c r="AA40" s="89"/>
      <c r="AB40" s="89"/>
      <c r="AC40" s="89"/>
      <c r="AD40" s="89"/>
      <c r="AE40" s="89"/>
    </row>
    <row r="41" spans="1:31">
      <c r="A41" s="991">
        <v>38</v>
      </c>
      <c r="B41" s="99"/>
      <c r="C41" s="194" t="str">
        <f>IF(ISBLANK('STEP２（第３表～）'!$E$36), "", 'STEP２（第３表～）'!$E$36)</f>
        <v/>
      </c>
      <c r="D41" s="1035" t="str">
        <f>IF(ISBLANK('STEP２（第３表～）'!$R$36), "", 'STEP２（第３表～）'!$R$36)</f>
        <v/>
      </c>
      <c r="E41" s="194" t="str">
        <f>IF(ISBLANK('STEP２（第３表～）'!$AE$36), "", 'STEP２（第３表～）'!$AE$36)</f>
        <v/>
      </c>
      <c r="F41" s="194" t="str">
        <f>IF(ISBLANK('STEP２（第３表～）'!$AR$36), "", 'STEP２（第３表～）'!$AR$36)</f>
        <v/>
      </c>
      <c r="G41" s="89"/>
      <c r="H41" s="99"/>
      <c r="I41" s="194" t="str">
        <f>IF(ISBLANK('STEP２（第３表～）'!$E$86), "", 'STEP２（第３表～）'!$E$86)</f>
        <v/>
      </c>
      <c r="J41" s="194" t="str">
        <f>IF(ISBLANK('STEP２（第３表～）'!$R$86), "", 'STEP２（第３表～）'!$R$86)</f>
        <v/>
      </c>
      <c r="K41" s="194" t="str">
        <f>IF(ISBLANK('STEP２（第３表～）'!$AE$86), "", 'STEP２（第３表～）'!$AE$86)</f>
        <v/>
      </c>
      <c r="L41" s="194" t="str">
        <f>IF(ISBLANK('STEP２（第３表～）'!$AR$86), "", 'STEP２（第３表～）'!$AR$86)</f>
        <v/>
      </c>
      <c r="M41" s="89"/>
      <c r="N41" s="89"/>
      <c r="O41" s="89"/>
      <c r="P41" s="89"/>
      <c r="Q41" s="89"/>
      <c r="R41" s="89"/>
      <c r="S41" s="89"/>
      <c r="T41" s="89"/>
      <c r="U41" s="89"/>
      <c r="V41" s="89"/>
      <c r="W41" s="89"/>
      <c r="X41" s="89"/>
      <c r="Y41" s="89"/>
      <c r="Z41" s="89"/>
      <c r="AA41" s="89"/>
      <c r="AB41" s="89"/>
      <c r="AC41" s="89"/>
      <c r="AD41" s="89"/>
      <c r="AE41" s="89"/>
    </row>
    <row r="42" spans="1:31">
      <c r="A42" s="991">
        <v>39</v>
      </c>
      <c r="B42" s="99"/>
      <c r="C42" s="194" t="str">
        <f>IF(ISBLANK('STEP２（第３表～）'!$E$37), "", 'STEP２（第３表～）'!$E$37)</f>
        <v/>
      </c>
      <c r="D42" s="1035" t="str">
        <f>IF(ISBLANK('STEP２（第３表～）'!$R$37), "", 'STEP２（第３表～）'!$R$37)</f>
        <v/>
      </c>
      <c r="E42" s="194" t="str">
        <f>IF(ISBLANK('STEP２（第３表～）'!$AE$37), "", 'STEP２（第３表～）'!$AE$37)</f>
        <v/>
      </c>
      <c r="F42" s="194" t="str">
        <f>IF(ISBLANK('STEP２（第３表～）'!$AR$37), "", 'STEP２（第３表～）'!$AR$37)</f>
        <v/>
      </c>
      <c r="G42" s="89"/>
      <c r="H42" s="99"/>
      <c r="I42" s="194" t="str">
        <f>IF(ISBLANK('STEP２（第３表～）'!$E$87), "", 'STEP２（第３表～）'!$E$87)</f>
        <v/>
      </c>
      <c r="J42" s="194" t="str">
        <f>IF(ISBLANK('STEP２（第３表～）'!$R$87), "", 'STEP２（第３表～）'!$R$87)</f>
        <v/>
      </c>
      <c r="K42" s="194" t="str">
        <f>IF(ISBLANK('STEP２（第３表～）'!$AE$87), "", 'STEP２（第３表～）'!$AE$87)</f>
        <v/>
      </c>
      <c r="L42" s="194" t="str">
        <f>IF(ISBLANK('STEP２（第３表～）'!$AR$87), "", 'STEP２（第３表～）'!$AR$87)</f>
        <v/>
      </c>
      <c r="M42" s="89"/>
      <c r="N42" s="89"/>
      <c r="O42" s="89"/>
      <c r="P42" s="89"/>
      <c r="Q42" s="89"/>
      <c r="R42" s="89"/>
      <c r="S42" s="89"/>
      <c r="T42" s="89"/>
      <c r="U42" s="89"/>
      <c r="V42" s="89"/>
      <c r="W42" s="89"/>
      <c r="X42" s="89"/>
      <c r="Y42" s="89"/>
      <c r="Z42" s="89"/>
      <c r="AA42" s="89"/>
      <c r="AB42" s="89"/>
      <c r="AC42" s="89"/>
      <c r="AD42" s="89"/>
      <c r="AE42" s="89"/>
    </row>
    <row r="43" spans="1:31">
      <c r="A43" s="991">
        <v>40</v>
      </c>
      <c r="B43" s="99"/>
      <c r="C43" s="194" t="str">
        <f>IF(ISBLANK('STEP２（第３表～）'!$E$38), "", 'STEP２（第３表～）'!$E$38)</f>
        <v/>
      </c>
      <c r="D43" s="1035" t="str">
        <f>IF(ISBLANK('STEP２（第３表～）'!$R$38), "", 'STEP２（第３表～）'!$R$38)</f>
        <v/>
      </c>
      <c r="E43" s="194" t="str">
        <f>IF(ISBLANK('STEP２（第３表～）'!$AE$38), "", 'STEP２（第３表～）'!$AE$38)</f>
        <v/>
      </c>
      <c r="F43" s="194" t="str">
        <f>IF(ISBLANK('STEP２（第３表～）'!$AR$38), "", 'STEP２（第３表～）'!$AR$38)</f>
        <v/>
      </c>
      <c r="G43" s="89"/>
      <c r="H43" s="99"/>
      <c r="I43" s="194" t="str">
        <f>IF(ISBLANK('STEP２（第３表～）'!$E$88), "", 'STEP２（第３表～）'!$E$88)</f>
        <v/>
      </c>
      <c r="J43" s="194" t="str">
        <f>IF(ISBLANK('STEP２（第３表～）'!$R$88), "", 'STEP２（第３表～）'!$R$88)</f>
        <v/>
      </c>
      <c r="K43" s="194" t="str">
        <f>IF(ISBLANK('STEP２（第３表～）'!$AE$88), "", 'STEP２（第３表～）'!$AE$88)</f>
        <v/>
      </c>
      <c r="L43" s="194" t="str">
        <f>IF(ISBLANK('STEP２（第３表～）'!$AR$88), "", 'STEP２（第３表～）'!$AR$88)</f>
        <v/>
      </c>
      <c r="M43" s="89"/>
      <c r="N43" s="89"/>
      <c r="O43" s="89"/>
      <c r="P43" s="89"/>
      <c r="Q43" s="89"/>
      <c r="R43" s="89"/>
      <c r="S43" s="89"/>
      <c r="T43" s="89"/>
      <c r="U43" s="89"/>
      <c r="V43" s="89"/>
      <c r="W43" s="89"/>
      <c r="X43" s="89"/>
      <c r="Y43" s="89"/>
      <c r="Z43" s="89"/>
      <c r="AA43" s="89"/>
      <c r="AB43" s="89"/>
      <c r="AC43" s="89"/>
      <c r="AD43" s="89"/>
      <c r="AE43" s="89"/>
    </row>
    <row r="44" spans="1:31">
      <c r="A44" s="991">
        <v>41</v>
      </c>
      <c r="B44" s="99"/>
      <c r="C44" s="194" t="str">
        <f>IF(ISBLANK('STEP２（第３表～）'!$E$39), "", 'STEP２（第３表～）'!$E$39)</f>
        <v/>
      </c>
      <c r="D44" s="1035" t="str">
        <f>IF(ISBLANK('STEP２（第３表～）'!$R$39), "", 'STEP２（第３表～）'!$R$39)</f>
        <v/>
      </c>
      <c r="E44" s="194" t="str">
        <f>IF(ISBLANK('STEP２（第３表～）'!$AE$39), "", 'STEP２（第３表～）'!$AE$39)</f>
        <v/>
      </c>
      <c r="F44" s="194" t="str">
        <f>IF(ISBLANK('STEP２（第３表～）'!$AR$39), "", 'STEP２（第３表～）'!$AR$39)</f>
        <v/>
      </c>
      <c r="G44" s="89"/>
      <c r="H44" s="99"/>
      <c r="I44" s="194" t="str">
        <f>IF(ISBLANK('STEP２（第３表～）'!$E$89), "", 'STEP２（第３表～）'!$E$89)</f>
        <v/>
      </c>
      <c r="J44" s="194" t="str">
        <f>IF(ISBLANK('STEP２（第３表～）'!$R$89), "", 'STEP２（第３表～）'!$R$89)</f>
        <v/>
      </c>
      <c r="K44" s="194" t="str">
        <f>IF(ISBLANK('STEP２（第３表～）'!$AE$89), "", 'STEP２（第３表～）'!$AE$89)</f>
        <v/>
      </c>
      <c r="L44" s="194" t="str">
        <f>IF(ISBLANK('STEP２（第３表～）'!$AR$89), "", 'STEP２（第３表～）'!$AR$89)</f>
        <v/>
      </c>
      <c r="M44" s="89"/>
      <c r="N44" s="89"/>
      <c r="O44" s="89"/>
      <c r="P44" s="89"/>
      <c r="Q44" s="89"/>
      <c r="R44" s="89"/>
      <c r="S44" s="89"/>
      <c r="T44" s="89"/>
      <c r="U44" s="89"/>
      <c r="V44" s="89"/>
      <c r="W44" s="89"/>
      <c r="X44" s="89"/>
      <c r="Y44" s="89"/>
      <c r="Z44" s="89"/>
      <c r="AA44" s="89"/>
      <c r="AB44" s="89"/>
      <c r="AC44" s="89"/>
      <c r="AD44" s="89"/>
      <c r="AE44" s="89"/>
    </row>
    <row r="45" spans="1:31">
      <c r="A45" s="991">
        <v>42</v>
      </c>
      <c r="B45" s="99"/>
      <c r="C45" s="194" t="str">
        <f>IF(ISBLANK('STEP２（第３表～）'!$E$40), "", 'STEP２（第３表～）'!$E$40)</f>
        <v/>
      </c>
      <c r="D45" s="1035" t="str">
        <f>IF(ISBLANK('STEP２（第３表～）'!$R$40), "", 'STEP２（第３表～）'!$R$40)</f>
        <v/>
      </c>
      <c r="E45" s="194" t="str">
        <f>IF(ISBLANK('STEP２（第３表～）'!$AE$40), "", 'STEP２（第３表～）'!$AE$40)</f>
        <v/>
      </c>
      <c r="F45" s="194" t="str">
        <f>IF(ISBLANK('STEP２（第３表～）'!$AR$40), "", 'STEP２（第３表～）'!$AR$40)</f>
        <v/>
      </c>
      <c r="G45" s="89"/>
      <c r="H45" s="99"/>
      <c r="I45" s="194" t="str">
        <f>IF(ISBLANK('STEP２（第３表～）'!$E$90), "", 'STEP２（第３表～）'!$E$90)</f>
        <v/>
      </c>
      <c r="J45" s="194" t="str">
        <f>IF(ISBLANK('STEP２（第３表～）'!$R$90), "", 'STEP２（第３表～）'!$R$90)</f>
        <v/>
      </c>
      <c r="K45" s="194" t="str">
        <f>IF(ISBLANK('STEP２（第３表～）'!$AE$90), "", 'STEP２（第３表～）'!$AE$90)</f>
        <v/>
      </c>
      <c r="L45" s="194" t="str">
        <f>IF(ISBLANK('STEP２（第３表～）'!$AR$90), "", 'STEP２（第３表～）'!$AR$90)</f>
        <v/>
      </c>
      <c r="M45" s="89"/>
      <c r="N45" s="89"/>
      <c r="O45" s="89"/>
      <c r="P45" s="89"/>
      <c r="Q45" s="89"/>
      <c r="R45" s="89"/>
      <c r="S45" s="89"/>
      <c r="T45" s="89"/>
      <c r="U45" s="89"/>
      <c r="V45" s="89"/>
      <c r="W45" s="89"/>
      <c r="X45" s="89"/>
      <c r="Y45" s="89"/>
      <c r="Z45" s="89"/>
      <c r="AA45" s="89"/>
      <c r="AB45" s="89"/>
      <c r="AC45" s="89"/>
      <c r="AD45" s="89"/>
      <c r="AE45" s="89"/>
    </row>
    <row r="46" spans="1:31">
      <c r="A46" s="991">
        <v>43</v>
      </c>
      <c r="B46" s="99"/>
      <c r="C46" s="194" t="str">
        <f>IF(ISBLANK('STEP２（第３表～）'!$E$41), "", 'STEP２（第３表～）'!$E$41)</f>
        <v/>
      </c>
      <c r="D46" s="1035" t="str">
        <f>IF(ISBLANK('STEP２（第３表～）'!$R$41), "", 'STEP２（第３表～）'!$R$41)</f>
        <v/>
      </c>
      <c r="E46" s="194" t="str">
        <f>IF(ISBLANK('STEP２（第３表～）'!$AE$41), "", 'STEP２（第３表～）'!$AE$41)</f>
        <v/>
      </c>
      <c r="F46" s="194" t="str">
        <f>IF(ISBLANK('STEP２（第３表～）'!$AR$41), "", 'STEP２（第３表～）'!$AR$41)</f>
        <v/>
      </c>
      <c r="G46" s="89"/>
      <c r="H46" s="99"/>
      <c r="I46" s="194" t="str">
        <f>IF(ISBLANK('STEP２（第３表～）'!$E$91), "", 'STEP２（第３表～）'!$E$91)</f>
        <v/>
      </c>
      <c r="J46" s="194" t="str">
        <f>IF(ISBLANK('STEP２（第３表～）'!$R$91), "", 'STEP２（第３表～）'!$R$91)</f>
        <v/>
      </c>
      <c r="K46" s="194" t="str">
        <f>IF(ISBLANK('STEP２（第３表～）'!$AE$91), "", 'STEP２（第３表～）'!$AE$91)</f>
        <v/>
      </c>
      <c r="L46" s="194" t="str">
        <f>IF(ISBLANK('STEP２（第３表～）'!$AR$91), "", 'STEP２（第３表～）'!$AR$91)</f>
        <v/>
      </c>
      <c r="M46" s="89"/>
      <c r="N46" s="89"/>
      <c r="O46" s="89"/>
      <c r="P46" s="89"/>
      <c r="Q46" s="89"/>
      <c r="R46" s="89"/>
      <c r="S46" s="89"/>
      <c r="T46" s="89"/>
      <c r="U46" s="89"/>
      <c r="V46" s="89"/>
      <c r="W46" s="89"/>
      <c r="X46" s="89"/>
      <c r="Y46" s="89"/>
      <c r="Z46" s="89"/>
      <c r="AA46" s="89"/>
      <c r="AB46" s="89"/>
      <c r="AC46" s="89"/>
      <c r="AD46" s="89"/>
      <c r="AE46" s="89"/>
    </row>
    <row r="47" spans="1:31">
      <c r="A47" s="991">
        <v>44</v>
      </c>
      <c r="B47" s="99"/>
      <c r="C47" s="194" t="str">
        <f>IF(ISBLANK('STEP２（第３表～）'!$E$42), "", 'STEP２（第３表～）'!$E$42)</f>
        <v/>
      </c>
      <c r="D47" s="1035" t="str">
        <f>IF(ISBLANK('STEP２（第３表～）'!$R$42), "", 'STEP２（第３表～）'!$R$42)</f>
        <v/>
      </c>
      <c r="E47" s="194" t="str">
        <f>IF(ISBLANK('STEP２（第３表～）'!$AE$42), "", 'STEP２（第３表～）'!$AE$42)</f>
        <v/>
      </c>
      <c r="F47" s="194" t="str">
        <f>IF(ISBLANK('STEP２（第３表～）'!$AR$42), "", 'STEP２（第３表～）'!$AR$42)</f>
        <v/>
      </c>
      <c r="G47" s="89"/>
      <c r="H47" s="99"/>
      <c r="I47" s="194" t="str">
        <f>IF(ISBLANK('STEP２（第３表～）'!$E$92), "", 'STEP２（第３表～）'!$E$92)</f>
        <v/>
      </c>
      <c r="J47" s="194" t="str">
        <f>IF(ISBLANK('STEP２（第３表～）'!$R$92), "", 'STEP２（第３表～）'!$R$92)</f>
        <v/>
      </c>
      <c r="K47" s="194" t="str">
        <f>IF(ISBLANK('STEP２（第３表～）'!$AE$92), "", 'STEP２（第３表～）'!$AE$92)</f>
        <v/>
      </c>
      <c r="L47" s="194" t="str">
        <f>IF(ISBLANK('STEP２（第３表～）'!$AR$92), "", 'STEP２（第３表～）'!$AR$92)</f>
        <v/>
      </c>
      <c r="M47" s="89"/>
      <c r="N47" s="89"/>
      <c r="O47" s="89"/>
      <c r="P47" s="89"/>
      <c r="Q47" s="89"/>
      <c r="R47" s="89"/>
      <c r="S47" s="89"/>
      <c r="T47" s="89"/>
      <c r="U47" s="89"/>
      <c r="V47" s="89"/>
      <c r="W47" s="89"/>
      <c r="X47" s="89"/>
      <c r="Y47" s="89"/>
      <c r="Z47" s="89"/>
      <c r="AA47" s="89"/>
      <c r="AB47" s="89"/>
      <c r="AC47" s="89"/>
      <c r="AD47" s="89"/>
      <c r="AE47" s="89"/>
    </row>
    <row r="48" spans="1:31">
      <c r="A48" s="991">
        <v>45</v>
      </c>
      <c r="B48" s="99"/>
      <c r="C48" s="194" t="str">
        <f>IF(ISBLANK('STEP２（第３表～）'!$E$43), "", 'STEP２（第３表～）'!$E$43)</f>
        <v/>
      </c>
      <c r="D48" s="1035" t="str">
        <f>IF(ISBLANK('STEP２（第３表～）'!$R$43), "", 'STEP２（第３表～）'!$R$43)</f>
        <v/>
      </c>
      <c r="E48" s="194" t="str">
        <f>IF(ISBLANK('STEP２（第３表～）'!$AE$43), "", 'STEP２（第３表～）'!$AE$43)</f>
        <v/>
      </c>
      <c r="F48" s="194" t="str">
        <f>IF(ISBLANK('STEP２（第３表～）'!$AR$43), "", 'STEP２（第３表～）'!$AR$43)</f>
        <v/>
      </c>
      <c r="G48" s="89"/>
      <c r="H48" s="99"/>
      <c r="I48" s="194" t="str">
        <f>IF(ISBLANK('STEP２（第３表～）'!$E$93), "", 'STEP２（第３表～）'!$E$93)</f>
        <v/>
      </c>
      <c r="J48" s="194" t="str">
        <f>IF(ISBLANK('STEP２（第３表～）'!$R$93), "", 'STEP２（第３表～）'!$R$93)</f>
        <v/>
      </c>
      <c r="K48" s="194" t="str">
        <f>IF(ISBLANK('STEP２（第３表～）'!$AE$93), "", 'STEP２（第３表～）'!$AE$93)</f>
        <v/>
      </c>
      <c r="L48" s="194" t="str">
        <f>IF(ISBLANK('STEP２（第３表～）'!$AR$93), "", 'STEP２（第３表～）'!$AR$93)</f>
        <v/>
      </c>
      <c r="M48" s="89"/>
      <c r="N48" s="89"/>
      <c r="O48" s="89"/>
      <c r="P48" s="89"/>
      <c r="Q48" s="89"/>
      <c r="R48" s="89"/>
      <c r="S48" s="89"/>
      <c r="T48" s="89"/>
      <c r="U48" s="89"/>
      <c r="V48" s="89"/>
      <c r="W48" s="89"/>
      <c r="X48" s="89"/>
      <c r="Y48" s="89"/>
      <c r="Z48" s="89"/>
      <c r="AA48" s="89"/>
      <c r="AB48" s="89"/>
      <c r="AC48" s="89"/>
      <c r="AD48" s="89"/>
      <c r="AE48" s="89"/>
    </row>
    <row r="49" spans="1:31">
      <c r="A49" s="991">
        <v>46</v>
      </c>
      <c r="B49" s="99"/>
      <c r="C49" s="194" t="str">
        <f>IF(ISBLANK('STEP２（第３表～）'!$E$44), "", 'STEP２（第３表～）'!$E$44)</f>
        <v/>
      </c>
      <c r="D49" s="1035" t="str">
        <f>IF(ISBLANK('STEP２（第３表～）'!$R$44), "", 'STEP２（第３表～）'!$R$44)</f>
        <v/>
      </c>
      <c r="E49" s="194" t="str">
        <f>IF(ISBLANK('STEP２（第３表～）'!$AE$44), "", 'STEP２（第３表～）'!$AE$44)</f>
        <v/>
      </c>
      <c r="F49" s="194" t="str">
        <f>IF(ISBLANK('STEP２（第３表～）'!$AR$44), "", 'STEP２（第３表～）'!$AR$44)</f>
        <v/>
      </c>
      <c r="G49" s="89"/>
      <c r="H49" s="99"/>
      <c r="I49" s="194" t="str">
        <f>IF(ISBLANK('STEP２（第３表～）'!$E$94), "", 'STEP２（第３表～）'!$E$94)</f>
        <v/>
      </c>
      <c r="J49" s="194" t="str">
        <f>IF(ISBLANK('STEP２（第３表～）'!$R$94), "", 'STEP２（第３表～）'!$R$94)</f>
        <v/>
      </c>
      <c r="K49" s="194" t="str">
        <f>IF(ISBLANK('STEP２（第３表～）'!$AE$94), "", 'STEP２（第３表～）'!$AE$94)</f>
        <v/>
      </c>
      <c r="L49" s="194" t="str">
        <f>IF(ISBLANK('STEP２（第３表～）'!$AR$94), "", 'STEP２（第３表～）'!$AR$94)</f>
        <v/>
      </c>
      <c r="M49" s="89"/>
      <c r="N49" s="89"/>
      <c r="O49" s="89"/>
      <c r="P49" s="89"/>
      <c r="Q49" s="89"/>
      <c r="R49" s="89"/>
      <c r="S49" s="89"/>
      <c r="T49" s="89"/>
      <c r="U49" s="89"/>
      <c r="V49" s="89"/>
      <c r="W49" s="89"/>
      <c r="X49" s="89"/>
      <c r="Y49" s="89"/>
      <c r="Z49" s="89"/>
      <c r="AA49" s="89"/>
      <c r="AB49" s="89"/>
      <c r="AC49" s="89"/>
      <c r="AD49" s="89"/>
      <c r="AE49" s="89"/>
    </row>
    <row r="50" spans="1:31">
      <c r="A50" s="991">
        <v>47</v>
      </c>
      <c r="B50" s="99"/>
      <c r="C50" s="194" t="str">
        <f>IF(ISBLANK('STEP２（第３表～）'!$E$45), "", 'STEP２（第３表～）'!$E$45)</f>
        <v/>
      </c>
      <c r="D50" s="1035" t="str">
        <f>IF(ISBLANK('STEP２（第３表～）'!$R$45), "", 'STEP２（第３表～）'!$R$45)</f>
        <v/>
      </c>
      <c r="E50" s="194" t="str">
        <f>IF(ISBLANK('STEP２（第３表～）'!$AE$45), "", 'STEP２（第３表～）'!$AE$45)</f>
        <v/>
      </c>
      <c r="F50" s="194" t="str">
        <f>IF(ISBLANK('STEP２（第３表～）'!$AR$45), "", 'STEP２（第３表～）'!$AR$45)</f>
        <v/>
      </c>
      <c r="G50" s="89"/>
      <c r="H50" s="99"/>
      <c r="I50" s="194" t="str">
        <f>IF(ISBLANK('STEP２（第３表～）'!$E$95), "", 'STEP２（第３表～）'!$E$95)</f>
        <v/>
      </c>
      <c r="J50" s="194" t="str">
        <f>IF(ISBLANK('STEP２（第３表～）'!$R$95), "", 'STEP２（第３表～）'!$R$95)</f>
        <v/>
      </c>
      <c r="K50" s="194" t="str">
        <f>IF(ISBLANK('STEP２（第３表～）'!$AE$95), "", 'STEP２（第３表～）'!$AE$95)</f>
        <v/>
      </c>
      <c r="L50" s="194" t="str">
        <f>IF(ISBLANK('STEP２（第３表～）'!$AR$95), "", 'STEP２（第３表～）'!$AR$95)</f>
        <v/>
      </c>
      <c r="M50" s="89"/>
      <c r="N50" s="89"/>
      <c r="O50" s="89"/>
      <c r="P50" s="89"/>
      <c r="Q50" s="89"/>
      <c r="R50" s="89"/>
      <c r="S50" s="89"/>
      <c r="T50" s="89"/>
      <c r="U50" s="89"/>
      <c r="V50" s="89"/>
      <c r="W50" s="89"/>
      <c r="X50" s="89"/>
      <c r="Y50" s="89"/>
      <c r="Z50" s="89"/>
      <c r="AA50" s="89"/>
      <c r="AB50" s="89"/>
      <c r="AC50" s="89"/>
      <c r="AD50" s="89"/>
      <c r="AE50" s="89"/>
    </row>
    <row r="51" spans="1:31">
      <c r="A51" s="991">
        <v>48</v>
      </c>
      <c r="B51" s="99"/>
      <c r="C51" s="194" t="str">
        <f>IF(ISBLANK('STEP２（第３表～）'!$E$46), "", 'STEP２（第３表～）'!$E$46)</f>
        <v/>
      </c>
      <c r="D51" s="1035" t="str">
        <f>IF(ISBLANK('STEP２（第３表～）'!$R$46), "", 'STEP２（第３表～）'!$R$46)</f>
        <v/>
      </c>
      <c r="E51" s="194" t="str">
        <f>IF(ISBLANK('STEP２（第３表～）'!$AE$46), "", 'STEP２（第３表～）'!$AE$46)</f>
        <v/>
      </c>
      <c r="F51" s="194" t="str">
        <f>IF(ISBLANK('STEP２（第３表～）'!$AR$46), "", 'STEP２（第３表～）'!$AR$46)</f>
        <v/>
      </c>
      <c r="G51" s="89"/>
      <c r="H51" s="99"/>
      <c r="I51" s="194" t="str">
        <f>IF(ISBLANK('STEP２（第３表～）'!$E$96), "", 'STEP２（第３表～）'!$E$96)</f>
        <v/>
      </c>
      <c r="J51" s="194" t="str">
        <f>IF(ISBLANK('STEP２（第３表～）'!$R$96), "", 'STEP２（第３表～）'!$R$96)</f>
        <v/>
      </c>
      <c r="K51" s="194" t="str">
        <f>IF(ISBLANK('STEP２（第３表～）'!$AE$96), "", 'STEP２（第３表～）'!$AE$96)</f>
        <v/>
      </c>
      <c r="L51" s="194" t="str">
        <f>IF(ISBLANK('STEP２（第３表～）'!$AR$96), "", 'STEP２（第３表～）'!$AR$96)</f>
        <v/>
      </c>
      <c r="M51" s="89"/>
      <c r="N51" s="89"/>
      <c r="O51" s="89"/>
      <c r="P51" s="89"/>
      <c r="Q51" s="89"/>
      <c r="R51" s="89"/>
      <c r="S51" s="89"/>
      <c r="T51" s="89"/>
      <c r="U51" s="89"/>
      <c r="V51" s="89"/>
      <c r="W51" s="89"/>
      <c r="X51" s="89"/>
      <c r="Y51" s="89"/>
      <c r="Z51" s="89"/>
      <c r="AA51" s="89"/>
      <c r="AB51" s="89"/>
      <c r="AC51" s="89"/>
      <c r="AD51" s="89"/>
      <c r="AE51" s="89"/>
    </row>
    <row r="52" spans="1:31">
      <c r="A52" s="991">
        <v>49</v>
      </c>
      <c r="B52" s="99"/>
      <c r="C52" s="194" t="str">
        <f>IF(ISBLANK('STEP２（第３表～）'!$E$47), "", 'STEP２（第３表～）'!$E$47)</f>
        <v/>
      </c>
      <c r="D52" s="1035" t="str">
        <f>IF(ISBLANK('STEP２（第３表～）'!$R$47), "", 'STEP２（第３表～）'!$R$47)</f>
        <v/>
      </c>
      <c r="E52" s="194" t="str">
        <f>IF(ISBLANK('STEP２（第３表～）'!$AE$47), "", 'STEP２（第３表～）'!$AE$47)</f>
        <v/>
      </c>
      <c r="F52" s="194" t="str">
        <f>IF(ISBLANK('STEP２（第３表～）'!$AR$47), "", 'STEP２（第３表～）'!$AR$47)</f>
        <v/>
      </c>
      <c r="G52" s="89"/>
      <c r="H52" s="99"/>
      <c r="I52" s="194" t="str">
        <f>IF(ISBLANK('STEP２（第３表～）'!$E$97), "", 'STEP２（第３表～）'!$E$97)</f>
        <v/>
      </c>
      <c r="J52" s="194" t="str">
        <f>IF(ISBLANK('STEP２（第３表～）'!$R$97), "", 'STEP２（第３表～）'!$R$97)</f>
        <v/>
      </c>
      <c r="K52" s="194" t="str">
        <f>IF(ISBLANK('STEP２（第３表～）'!$AE$97), "", 'STEP２（第３表～）'!$AE$97)</f>
        <v/>
      </c>
      <c r="L52" s="194" t="str">
        <f>IF(ISBLANK('STEP２（第３表～）'!$AR$97), "", 'STEP２（第３表～）'!$AR$97)</f>
        <v/>
      </c>
      <c r="M52" s="89"/>
      <c r="N52" s="89"/>
      <c r="O52" s="89"/>
      <c r="P52" s="89"/>
      <c r="Q52" s="89"/>
      <c r="R52" s="89"/>
      <c r="S52" s="89"/>
      <c r="T52" s="89"/>
      <c r="U52" s="89"/>
      <c r="V52" s="89"/>
      <c r="W52" s="89"/>
      <c r="X52" s="89"/>
      <c r="Y52" s="89"/>
      <c r="Z52" s="89"/>
      <c r="AA52" s="89"/>
      <c r="AB52" s="89"/>
      <c r="AC52" s="89"/>
      <c r="AD52" s="89"/>
      <c r="AE52" s="89"/>
    </row>
    <row r="53" spans="1:31">
      <c r="A53" s="991">
        <v>50</v>
      </c>
      <c r="B53" s="99"/>
      <c r="C53" s="194" t="str">
        <f>IF(ISBLANK('STEP２（第３表～）'!$E$48), "", 'STEP２（第３表～）'!$E$48)</f>
        <v/>
      </c>
      <c r="D53" s="1035" t="str">
        <f>IF(ISBLANK('STEP２（第３表～）'!$R$48), "", 'STEP２（第３表～）'!$R$48)</f>
        <v/>
      </c>
      <c r="E53" s="194" t="str">
        <f>IF(ISBLANK('STEP２（第３表～）'!$AE$48), "", 'STEP２（第３表～）'!$AE$48)</f>
        <v/>
      </c>
      <c r="F53" s="194" t="str">
        <f>IF(ISBLANK('STEP２（第３表～）'!$AR$48), "", 'STEP２（第３表～）'!$AR$48)</f>
        <v/>
      </c>
      <c r="G53" s="89"/>
      <c r="H53" s="99"/>
      <c r="I53" s="194" t="str">
        <f>IF(ISBLANK('STEP２（第３表～）'!$E$98), "", 'STEP２（第３表～）'!$E$98)</f>
        <v/>
      </c>
      <c r="J53" s="194" t="str">
        <f>IF(ISBLANK('STEP２（第３表～）'!$R$98), "", 'STEP２（第３表～）'!$R$98)</f>
        <v/>
      </c>
      <c r="K53" s="194" t="str">
        <f>IF(ISBLANK('STEP２（第３表～）'!$AE$98), "", 'STEP２（第３表～）'!$AE$98)</f>
        <v/>
      </c>
      <c r="L53" s="194" t="str">
        <f>IF(ISBLANK('STEP２（第３表～）'!$AR$98), "", 'STEP２（第３表～）'!$AR$98)</f>
        <v/>
      </c>
      <c r="M53" s="89"/>
      <c r="N53" s="89"/>
      <c r="O53" s="89"/>
      <c r="P53" s="89"/>
      <c r="Q53" s="89"/>
      <c r="R53" s="89"/>
      <c r="S53" s="89"/>
      <c r="T53" s="89"/>
      <c r="U53" s="89"/>
      <c r="V53" s="89"/>
      <c r="W53" s="89"/>
      <c r="X53" s="89"/>
      <c r="Y53" s="89"/>
      <c r="Z53" s="89"/>
      <c r="AA53" s="89"/>
      <c r="AB53" s="89"/>
      <c r="AC53" s="89"/>
      <c r="AD53" s="89"/>
      <c r="AE53" s="89"/>
    </row>
    <row r="54" spans="1:31">
      <c r="A54" s="991">
        <v>51</v>
      </c>
      <c r="B54" s="99"/>
      <c r="C54" s="194" t="str">
        <f>IF(ISBLANK('STEP２（第３表～）'!$E$49), "", 'STEP２（第３表～）'!$E$49)</f>
        <v/>
      </c>
      <c r="D54" s="1035" t="str">
        <f>IF(ISBLANK('STEP２（第３表～）'!$R$49), "", 'STEP２（第３表～）'!$R$49)</f>
        <v/>
      </c>
      <c r="E54" s="194" t="str">
        <f>IF(ISBLANK('STEP２（第３表～）'!$AE$49), "", 'STEP２（第３表～）'!$AE$49)</f>
        <v/>
      </c>
      <c r="F54" s="194" t="str">
        <f>IF(ISBLANK('STEP２（第３表～）'!$AR$49), "", 'STEP２（第３表～）'!$AR$49)</f>
        <v/>
      </c>
      <c r="G54" s="89"/>
      <c r="H54" s="99"/>
      <c r="I54" s="194" t="str">
        <f>IF(ISBLANK('STEP２（第３表～）'!$E$99), "", 'STEP２（第３表～）'!$E$99)</f>
        <v/>
      </c>
      <c r="J54" s="194" t="str">
        <f>IF(ISBLANK('STEP２（第３表～）'!$R$99), "", 'STEP２（第３表～）'!$R$99)</f>
        <v/>
      </c>
      <c r="K54" s="194" t="str">
        <f>IF(ISBLANK('STEP２（第３表～）'!$AE$99), "", 'STEP２（第３表～）'!$AE$99)</f>
        <v/>
      </c>
      <c r="L54" s="194" t="str">
        <f>IF(ISBLANK('STEP２（第３表～）'!$AR$99), "", 'STEP２（第３表～）'!$AR$99)</f>
        <v/>
      </c>
      <c r="M54" s="89"/>
      <c r="N54" s="89"/>
      <c r="O54" s="89"/>
      <c r="P54" s="89"/>
      <c r="Q54" s="89"/>
      <c r="R54" s="89"/>
      <c r="S54" s="89"/>
      <c r="T54" s="89"/>
      <c r="U54" s="89"/>
      <c r="V54" s="89"/>
      <c r="W54" s="89"/>
      <c r="X54" s="89"/>
      <c r="Y54" s="89"/>
      <c r="Z54" s="89"/>
      <c r="AA54" s="89"/>
      <c r="AB54" s="89"/>
      <c r="AC54" s="89"/>
      <c r="AD54" s="89"/>
      <c r="AE54" s="89"/>
    </row>
    <row r="55" spans="1:31">
      <c r="A55" s="991">
        <v>52</v>
      </c>
      <c r="B55" s="99"/>
      <c r="C55" s="194" t="str">
        <f>IF(ISBLANK('STEP２（第３表～）'!$E$50), "", 'STEP２（第３表～）'!$E$50)</f>
        <v/>
      </c>
      <c r="D55" s="1035" t="str">
        <f>IF(ISBLANK('STEP２（第３表～）'!$R$50), "", 'STEP２（第３表～）'!$R$50)</f>
        <v/>
      </c>
      <c r="E55" s="194" t="str">
        <f>IF(ISBLANK('STEP２（第３表～）'!$AE$50), "", 'STEP２（第３表～）'!$AE$50)</f>
        <v/>
      </c>
      <c r="F55" s="194" t="str">
        <f>IF(ISBLANK('STEP２（第３表～）'!$AR$50), "", 'STEP２（第３表～）'!$AR$50)</f>
        <v/>
      </c>
      <c r="G55" s="89"/>
      <c r="H55" s="99"/>
      <c r="I55" s="194" t="str">
        <f>IF(ISBLANK('STEP２（第３表～）'!$E$100), "", 'STEP２（第３表～）'!$E$100)</f>
        <v/>
      </c>
      <c r="J55" s="194" t="str">
        <f>IF(ISBLANK('STEP２（第３表～）'!$R$100), "", 'STEP２（第３表～）'!$R$100)</f>
        <v/>
      </c>
      <c r="K55" s="194" t="str">
        <f>IF(ISBLANK('STEP２（第３表～）'!$AE$100), "", 'STEP２（第３表～）'!$AE$100)</f>
        <v/>
      </c>
      <c r="L55" s="194" t="str">
        <f>IF(ISBLANK('STEP２（第３表～）'!$AR$100), "", 'STEP２（第３表～）'!$AR$100)</f>
        <v/>
      </c>
      <c r="M55" s="89"/>
      <c r="N55" s="89"/>
      <c r="O55" s="89"/>
      <c r="P55" s="89"/>
      <c r="Q55" s="89"/>
      <c r="R55" s="89"/>
      <c r="S55" s="89"/>
      <c r="T55" s="89"/>
      <c r="U55" s="89"/>
      <c r="V55" s="89"/>
      <c r="W55" s="89"/>
      <c r="X55" s="89"/>
      <c r="Y55" s="89"/>
      <c r="Z55" s="89"/>
      <c r="AA55" s="89"/>
      <c r="AB55" s="89"/>
      <c r="AC55" s="89"/>
      <c r="AD55" s="89"/>
      <c r="AE55" s="89"/>
    </row>
    <row r="56" spans="1:31">
      <c r="A56" s="991">
        <v>53</v>
      </c>
      <c r="B56" s="99"/>
      <c r="C56" s="194" t="str">
        <f>IF(ISBLANK('STEP２（第３表～）'!$E$51), "", 'STEP２（第３表～）'!$E$51)</f>
        <v/>
      </c>
      <c r="D56" s="1035" t="str">
        <f>IF(ISBLANK('STEP２（第３表～）'!$R$51), "", 'STEP２（第３表～）'!$R$51)</f>
        <v/>
      </c>
      <c r="E56" s="194" t="str">
        <f>IF(ISBLANK('STEP２（第３表～）'!$AE$51), "", 'STEP２（第３表～）'!$AE$51)</f>
        <v/>
      </c>
      <c r="F56" s="194" t="str">
        <f>IF(ISBLANK('STEP２（第３表～）'!$AR$51), "", 'STEP２（第３表～）'!$AR$51)</f>
        <v/>
      </c>
      <c r="G56" s="89"/>
      <c r="H56" s="99"/>
      <c r="I56" s="194" t="str">
        <f>IF(ISBLANK('STEP２（第３表～）'!$E$101), "", 'STEP２（第３表～）'!$E$101)</f>
        <v/>
      </c>
      <c r="J56" s="194" t="str">
        <f>IF(ISBLANK('STEP２（第３表～）'!$R$101), "", 'STEP２（第３表～）'!$R$101)</f>
        <v/>
      </c>
      <c r="K56" s="194" t="str">
        <f>IF(ISBLANK('STEP２（第３表～）'!$AE$101), "", 'STEP２（第３表～）'!$AE$101)</f>
        <v/>
      </c>
      <c r="L56" s="194" t="str">
        <f>IF(ISBLANK('STEP２（第３表～）'!$AR$101), "", 'STEP２（第３表～）'!$AR$101)</f>
        <v/>
      </c>
      <c r="M56" s="89"/>
      <c r="N56" s="89"/>
      <c r="O56" s="89"/>
      <c r="P56" s="89"/>
      <c r="Q56" s="89"/>
      <c r="R56" s="89"/>
      <c r="S56" s="89"/>
      <c r="T56" s="89"/>
      <c r="U56" s="89"/>
      <c r="V56" s="89"/>
      <c r="W56" s="89"/>
      <c r="X56" s="89"/>
      <c r="Y56" s="89"/>
      <c r="Z56" s="89"/>
      <c r="AA56" s="89"/>
      <c r="AB56" s="89"/>
      <c r="AC56" s="89"/>
      <c r="AD56" s="89"/>
      <c r="AE56" s="89"/>
    </row>
    <row r="57" spans="1:31">
      <c r="A57" s="991">
        <v>54</v>
      </c>
      <c r="B57" s="99"/>
      <c r="C57" s="194" t="str">
        <f>IF(ISBLANK('STEP２（第３表～）'!$E$52), "", 'STEP２（第３表～）'!$E$52)</f>
        <v/>
      </c>
      <c r="D57" s="1035" t="str">
        <f>IF(ISBLANK('STEP２（第３表～）'!$R$52), "", 'STEP２（第３表～）'!$R$52)</f>
        <v/>
      </c>
      <c r="E57" s="194" t="str">
        <f>IF(ISBLANK('STEP２（第３表～）'!$AE$52), "", 'STEP２（第３表～）'!$AE$52)</f>
        <v/>
      </c>
      <c r="F57" s="194" t="str">
        <f>IF(ISBLANK('STEP２（第３表～）'!$AR$52), "", 'STEP２（第３表～）'!$AR$52)</f>
        <v/>
      </c>
      <c r="G57" s="89"/>
      <c r="H57" s="99"/>
      <c r="I57" s="194" t="str">
        <f>IF(ISBLANK('STEP２（第３表～）'!$E$102), "", 'STEP２（第３表～）'!$E$102)</f>
        <v/>
      </c>
      <c r="J57" s="194" t="str">
        <f>IF(ISBLANK('STEP２（第３表～）'!$R$102), "", 'STEP２（第３表～）'!$R$102)</f>
        <v/>
      </c>
      <c r="K57" s="194" t="str">
        <f>IF(ISBLANK('STEP２（第３表～）'!$AE$102), "", 'STEP２（第３表～）'!$AE$102)</f>
        <v/>
      </c>
      <c r="L57" s="194" t="str">
        <f>IF(ISBLANK('STEP２（第３表～）'!$AR$102), "", 'STEP２（第３表～）'!$AR$102)</f>
        <v/>
      </c>
      <c r="M57" s="89"/>
      <c r="N57" s="89"/>
      <c r="O57" s="89"/>
      <c r="P57" s="89"/>
      <c r="Q57" s="89"/>
      <c r="R57" s="89"/>
      <c r="S57" s="89"/>
      <c r="T57" s="89"/>
      <c r="U57" s="89"/>
      <c r="V57" s="89"/>
      <c r="W57" s="89"/>
      <c r="X57" s="89"/>
      <c r="Y57" s="89"/>
      <c r="Z57" s="89"/>
      <c r="AA57" s="89"/>
      <c r="AB57" s="89"/>
      <c r="AC57" s="89"/>
      <c r="AD57" s="89"/>
      <c r="AE57" s="89"/>
    </row>
    <row r="58" spans="1:31">
      <c r="A58" s="991">
        <v>75</v>
      </c>
      <c r="B58" s="99"/>
      <c r="C58" s="194" t="str">
        <f>IF(ISBLANK('STEP２（第３表～）'!$E$53), "", 'STEP２（第３表～）'!$E$53)</f>
        <v/>
      </c>
      <c r="D58" s="1035" t="str">
        <f>IF(ISBLANK('STEP２（第３表～）'!$R$53), "", 'STEP２（第３表～）'!$R$53)</f>
        <v/>
      </c>
      <c r="E58" s="194" t="str">
        <f>IF(ISBLANK('STEP２（第３表～）'!$AE$53), "", 'STEP２（第３表～）'!$AE$53)</f>
        <v/>
      </c>
      <c r="F58" s="194" t="str">
        <f>IF(ISBLANK('STEP２（第３表～）'!$AR$53), "", 'STEP２（第３表～）'!$AR$53)</f>
        <v/>
      </c>
      <c r="G58" s="89"/>
      <c r="H58" s="99"/>
      <c r="I58" s="194" t="str">
        <f>IF(ISBLANK('STEP２（第３表～）'!$E$103), "", 'STEP２（第３表～）'!$E$103)</f>
        <v/>
      </c>
      <c r="J58" s="194" t="str">
        <f>IF(ISBLANK('STEP２（第３表～）'!$R$103), "", 'STEP２（第３表～）'!$R$103)</f>
        <v/>
      </c>
      <c r="K58" s="194" t="str">
        <f>IF(ISBLANK('STEP２（第３表～）'!$AE$103), "", 'STEP２（第３表～）'!$AE$103)</f>
        <v/>
      </c>
      <c r="L58" s="194" t="str">
        <f>IF(ISBLANK('STEP２（第３表～）'!$AR$103), "", 'STEP２（第３表～）'!$AR$103)</f>
        <v/>
      </c>
      <c r="M58" s="89"/>
      <c r="N58" s="89"/>
      <c r="O58" s="89"/>
      <c r="P58" s="89"/>
      <c r="Q58" s="89"/>
      <c r="R58" s="89"/>
      <c r="S58" s="89"/>
      <c r="T58" s="89"/>
      <c r="U58" s="89"/>
      <c r="V58" s="89"/>
      <c r="W58" s="89"/>
      <c r="X58" s="89"/>
      <c r="Y58" s="89"/>
      <c r="Z58" s="89"/>
      <c r="AA58" s="89"/>
      <c r="AB58" s="89"/>
      <c r="AC58" s="89"/>
      <c r="AD58" s="89"/>
      <c r="AE58" s="89"/>
    </row>
    <row r="59" spans="1:31">
      <c r="A59" s="991">
        <v>56</v>
      </c>
      <c r="B59" s="99"/>
      <c r="C59" s="194" t="str">
        <f>IF(ISBLANK('STEP２（第３表～）'!$E$54), "", 'STEP２（第３表～）'!$E$54)</f>
        <v/>
      </c>
      <c r="D59" s="1035" t="str">
        <f>IF(ISBLANK('STEP２（第３表～）'!$R$54), "", 'STEP２（第３表～）'!$R$54)</f>
        <v/>
      </c>
      <c r="E59" s="194" t="str">
        <f>IF(ISBLANK('STEP２（第３表～）'!$AE$54), "", 'STEP２（第３表～）'!$AE$54)</f>
        <v/>
      </c>
      <c r="F59" s="194" t="str">
        <f>IF(ISBLANK('STEP２（第３表～）'!$AR$54), "", 'STEP２（第３表～）'!$AR$54)</f>
        <v/>
      </c>
      <c r="G59" s="89"/>
      <c r="H59" s="99"/>
      <c r="I59" s="194" t="str">
        <f>IF(ISBLANK('STEP２（第３表～）'!$E$104), "", 'STEP２（第３表～）'!$E$104)</f>
        <v/>
      </c>
      <c r="J59" s="194" t="str">
        <f>IF(ISBLANK('STEP２（第３表～）'!$R$104), "", 'STEP２（第３表～）'!$R$104)</f>
        <v/>
      </c>
      <c r="K59" s="194" t="str">
        <f>IF(ISBLANK('STEP２（第３表～）'!$AE$104), "", 'STEP２（第３表～）'!$AE$104)</f>
        <v/>
      </c>
      <c r="L59" s="194" t="str">
        <f>IF(ISBLANK('STEP２（第３表～）'!$AR$104), "", 'STEP２（第３表～）'!$AR$104)</f>
        <v/>
      </c>
      <c r="M59" s="89"/>
      <c r="N59" s="89"/>
      <c r="O59" s="89"/>
      <c r="P59" s="89"/>
      <c r="Q59" s="89"/>
      <c r="R59" s="89"/>
      <c r="S59" s="89"/>
      <c r="T59" s="89"/>
      <c r="U59" s="89"/>
      <c r="V59" s="89"/>
      <c r="W59" s="89"/>
      <c r="X59" s="89"/>
      <c r="Y59" s="89"/>
      <c r="Z59" s="89"/>
      <c r="AA59" s="89"/>
      <c r="AB59" s="89"/>
      <c r="AC59" s="89"/>
      <c r="AD59" s="89"/>
      <c r="AE59" s="89"/>
    </row>
    <row r="60" spans="1:31">
      <c r="A60" s="991">
        <v>57</v>
      </c>
      <c r="B60" s="79"/>
    </row>
    <row r="61" spans="1:31">
      <c r="A61" s="991">
        <v>58</v>
      </c>
      <c r="B61" s="79"/>
    </row>
    <row r="62" spans="1:31">
      <c r="A62" s="991">
        <v>59</v>
      </c>
      <c r="B62" s="79"/>
    </row>
    <row r="63" spans="1:31">
      <c r="A63" s="991">
        <v>60</v>
      </c>
      <c r="B63" s="79"/>
    </row>
    <row r="64" spans="1:31">
      <c r="A64" s="991">
        <v>61</v>
      </c>
      <c r="B64" s="79"/>
    </row>
    <row r="65" spans="1:2">
      <c r="A65" s="991">
        <v>62</v>
      </c>
      <c r="B65" s="79"/>
    </row>
    <row r="66" spans="1:2">
      <c r="A66" s="991">
        <v>63</v>
      </c>
      <c r="B66" s="79"/>
    </row>
    <row r="67" spans="1:2">
      <c r="A67" s="991">
        <v>64</v>
      </c>
      <c r="B67" s="79"/>
    </row>
    <row r="68" spans="1:2">
      <c r="A68" s="991">
        <v>65</v>
      </c>
      <c r="B68" s="79"/>
    </row>
    <row r="69" spans="1:2">
      <c r="A69" s="991">
        <v>66</v>
      </c>
      <c r="B69" s="79"/>
    </row>
    <row r="70" spans="1:2">
      <c r="A70" s="991">
        <v>67</v>
      </c>
      <c r="B70" s="79"/>
    </row>
    <row r="71" spans="1:2">
      <c r="A71" s="991">
        <v>68</v>
      </c>
      <c r="B71" s="79"/>
    </row>
    <row r="72" spans="1:2">
      <c r="A72" s="991">
        <v>69</v>
      </c>
      <c r="B72" s="79"/>
    </row>
    <row r="73" spans="1:2">
      <c r="A73" s="991">
        <v>70</v>
      </c>
      <c r="B73" s="79"/>
    </row>
    <row r="74" spans="1:2">
      <c r="A74" s="991">
        <v>71</v>
      </c>
      <c r="B74" s="79"/>
    </row>
    <row r="75" spans="1:2">
      <c r="A75" s="991">
        <v>72</v>
      </c>
      <c r="B75" s="79"/>
    </row>
    <row r="76" spans="1:2">
      <c r="A76" s="991">
        <v>73</v>
      </c>
      <c r="B76" s="79"/>
    </row>
    <row r="77" spans="1:2">
      <c r="A77" s="991">
        <v>74</v>
      </c>
      <c r="B77" s="79"/>
    </row>
    <row r="78" spans="1:2">
      <c r="A78" s="991">
        <v>75</v>
      </c>
      <c r="B78" s="79"/>
    </row>
    <row r="79" spans="1:2">
      <c r="A79" s="991">
        <v>76</v>
      </c>
      <c r="B79" s="79"/>
    </row>
    <row r="80" spans="1:2">
      <c r="A80" s="991">
        <v>77</v>
      </c>
      <c r="B80" s="79"/>
    </row>
    <row r="81" spans="1:2">
      <c r="A81" s="991">
        <v>78</v>
      </c>
      <c r="B81" s="79"/>
    </row>
    <row r="82" spans="1:2">
      <c r="A82" s="991">
        <v>79</v>
      </c>
      <c r="B82" s="79"/>
    </row>
    <row r="83" spans="1:2">
      <c r="A83" s="991">
        <v>80</v>
      </c>
      <c r="B83" s="79"/>
    </row>
    <row r="84" spans="1:2">
      <c r="A84" s="991">
        <v>81</v>
      </c>
      <c r="B84" s="79"/>
    </row>
    <row r="85" spans="1:2">
      <c r="A85" s="991">
        <v>82</v>
      </c>
      <c r="B85" s="79"/>
    </row>
    <row r="86" spans="1:2">
      <c r="A86" s="991">
        <v>83</v>
      </c>
      <c r="B86" s="79"/>
    </row>
    <row r="87" spans="1:2">
      <c r="A87" s="991">
        <v>84</v>
      </c>
      <c r="B87" s="79"/>
    </row>
    <row r="88" spans="1:2">
      <c r="A88" s="991">
        <v>85</v>
      </c>
      <c r="B88" s="79"/>
    </row>
    <row r="89" spans="1:2">
      <c r="A89" s="991">
        <v>86</v>
      </c>
      <c r="B89" s="79"/>
    </row>
    <row r="90" spans="1:2">
      <c r="A90" s="991">
        <v>87</v>
      </c>
      <c r="B90" s="79"/>
    </row>
    <row r="91" spans="1:2">
      <c r="A91" s="991">
        <v>88</v>
      </c>
      <c r="B91" s="79"/>
    </row>
    <row r="92" spans="1:2">
      <c r="A92" s="991">
        <v>89</v>
      </c>
      <c r="B92" s="79"/>
    </row>
    <row r="93" spans="1:2">
      <c r="A93" s="991">
        <v>90</v>
      </c>
      <c r="B93" s="79"/>
    </row>
    <row r="94" spans="1:2">
      <c r="A94" s="991">
        <v>91</v>
      </c>
      <c r="B94" s="79"/>
    </row>
    <row r="95" spans="1:2">
      <c r="A95" s="991">
        <v>92</v>
      </c>
      <c r="B95" s="79"/>
    </row>
    <row r="96" spans="1:2">
      <c r="A96" s="991">
        <v>93</v>
      </c>
      <c r="B96" s="79"/>
    </row>
    <row r="97" spans="1:7">
      <c r="A97" s="991">
        <v>94</v>
      </c>
      <c r="B97" s="79"/>
    </row>
    <row r="98" spans="1:7">
      <c r="A98" s="991">
        <v>95</v>
      </c>
      <c r="B98" s="79"/>
    </row>
    <row r="99" spans="1:7">
      <c r="A99" s="991">
        <v>96</v>
      </c>
      <c r="B99" s="79"/>
    </row>
    <row r="100" spans="1:7">
      <c r="A100" s="991">
        <v>97</v>
      </c>
      <c r="B100" s="79"/>
    </row>
    <row r="101" spans="1:7">
      <c r="A101" s="991">
        <v>98</v>
      </c>
      <c r="B101" s="79"/>
    </row>
    <row r="102" spans="1:7">
      <c r="A102" s="991">
        <v>99</v>
      </c>
      <c r="B102" s="79"/>
    </row>
    <row r="103" spans="1:7">
      <c r="A103" s="991">
        <v>100</v>
      </c>
      <c r="B103" s="79"/>
    </row>
    <row r="104" spans="1:7">
      <c r="A104" s="991">
        <v>101</v>
      </c>
      <c r="B104" s="79"/>
    </row>
    <row r="105" spans="1:7">
      <c r="A105" s="991">
        <v>102</v>
      </c>
      <c r="B105" s="79"/>
    </row>
    <row r="106" spans="1:7">
      <c r="A106" s="991">
        <v>103</v>
      </c>
      <c r="B106" s="79"/>
    </row>
    <row r="107" spans="1:7">
      <c r="A107" s="991">
        <v>104</v>
      </c>
      <c r="B107" s="79"/>
    </row>
    <row r="108" spans="1:7">
      <c r="A108" s="991">
        <v>105</v>
      </c>
      <c r="B108" s="79"/>
    </row>
    <row r="109" spans="1:7">
      <c r="A109" s="991">
        <v>106</v>
      </c>
      <c r="B109" s="79"/>
    </row>
    <row r="110" spans="1:7">
      <c r="A110" s="991">
        <v>107</v>
      </c>
      <c r="E110" s="79"/>
      <c r="F110" s="79"/>
      <c r="G110" s="79"/>
    </row>
    <row r="111" spans="1:7">
      <c r="A111" s="991">
        <v>108</v>
      </c>
      <c r="E111" s="79"/>
      <c r="F111" s="79"/>
      <c r="G111" s="79"/>
    </row>
    <row r="112" spans="1:7">
      <c r="A112" s="991">
        <v>109</v>
      </c>
      <c r="E112" s="79"/>
      <c r="F112" s="79"/>
      <c r="G112" s="79"/>
    </row>
    <row r="113" spans="1:7">
      <c r="A113" s="991">
        <v>110</v>
      </c>
      <c r="E113" s="79"/>
      <c r="F113" s="79"/>
      <c r="G113" s="79"/>
    </row>
    <row r="114" spans="1:7">
      <c r="A114" s="991">
        <v>111</v>
      </c>
      <c r="E114" s="79"/>
      <c r="F114" s="79"/>
      <c r="G114" s="79"/>
    </row>
    <row r="115" spans="1:7">
      <c r="A115" s="991">
        <v>112</v>
      </c>
      <c r="E115" s="79"/>
      <c r="F115" s="79"/>
      <c r="G115" s="79"/>
    </row>
    <row r="116" spans="1:7">
      <c r="A116" s="991">
        <v>113</v>
      </c>
      <c r="E116" s="79"/>
      <c r="F116" s="79"/>
      <c r="G116" s="79"/>
    </row>
    <row r="117" spans="1:7">
      <c r="A117" s="991">
        <v>114</v>
      </c>
      <c r="E117" s="79"/>
      <c r="F117" s="79"/>
      <c r="G117" s="79"/>
    </row>
    <row r="118" spans="1:7">
      <c r="A118" s="991">
        <v>115</v>
      </c>
      <c r="E118" s="79"/>
      <c r="F118" s="79"/>
      <c r="G118" s="79"/>
    </row>
    <row r="119" spans="1:7">
      <c r="A119" s="991">
        <v>116</v>
      </c>
      <c r="E119" s="79"/>
      <c r="F119" s="79"/>
      <c r="G119" s="79"/>
    </row>
    <row r="120" spans="1:7">
      <c r="A120" s="991">
        <v>117</v>
      </c>
      <c r="E120" s="79"/>
      <c r="F120" s="79"/>
      <c r="G120" s="79"/>
    </row>
    <row r="121" spans="1:7">
      <c r="A121" s="991">
        <v>118</v>
      </c>
      <c r="E121" s="79"/>
      <c r="F121" s="79"/>
      <c r="G121" s="79"/>
    </row>
    <row r="122" spans="1:7">
      <c r="A122" s="991">
        <v>119</v>
      </c>
      <c r="E122" s="79"/>
      <c r="F122" s="79"/>
      <c r="G122" s="79"/>
    </row>
  </sheetData>
  <phoneticPr fontId="170"/>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C7EB0-9CA9-4D3F-8099-9A3B3E9517E1}">
  <sheetPr codeName="Sheet27"/>
  <dimension ref="A1:AD122"/>
  <sheetViews>
    <sheetView workbookViewId="0">
      <pane xSplit="1" topLeftCell="B1" activePane="topRight" state="frozen"/>
      <selection activeCell="H4" sqref="H4"/>
      <selection pane="topRight" activeCell="A2" sqref="A2:XFD11"/>
    </sheetView>
  </sheetViews>
  <sheetFormatPr defaultColWidth="8.75" defaultRowHeight="13.5"/>
  <cols>
    <col min="1" max="1" width="8.75" style="992"/>
    <col min="2" max="2" width="41.125" bestFit="1" customWidth="1"/>
    <col min="3" max="3" width="7.125" bestFit="1" customWidth="1"/>
    <col min="4" max="6" width="8.75" style="1046"/>
    <col min="7" max="7" width="12.5" style="1046" customWidth="1"/>
    <col min="8" max="8" width="50.125" style="1046" bestFit="1" customWidth="1"/>
    <col min="9" max="9" width="11.125" style="1046" customWidth="1"/>
    <col min="10" max="16384" width="8.75" style="1046"/>
  </cols>
  <sheetData>
    <row r="1" spans="1:30" s="991" customFormat="1">
      <c r="B1" s="991">
        <v>0</v>
      </c>
      <c r="C1" s="991">
        <v>1</v>
      </c>
      <c r="D1" s="991">
        <v>2</v>
      </c>
      <c r="E1" s="991">
        <v>3</v>
      </c>
      <c r="F1" s="991">
        <v>4</v>
      </c>
      <c r="G1" s="991">
        <v>5</v>
      </c>
      <c r="H1" s="991">
        <v>6</v>
      </c>
      <c r="I1" s="991">
        <v>7</v>
      </c>
      <c r="J1" s="991">
        <v>8</v>
      </c>
      <c r="K1" s="991">
        <v>9</v>
      </c>
      <c r="L1" s="991">
        <v>10</v>
      </c>
      <c r="M1" s="991">
        <v>11</v>
      </c>
      <c r="N1" s="991">
        <v>12</v>
      </c>
      <c r="O1" s="991">
        <v>13</v>
      </c>
      <c r="P1" s="991">
        <v>14</v>
      </c>
      <c r="Q1" s="991">
        <v>15</v>
      </c>
      <c r="R1" s="991">
        <v>16</v>
      </c>
      <c r="S1" s="991">
        <v>17</v>
      </c>
      <c r="T1" s="991">
        <v>18</v>
      </c>
      <c r="U1" s="991">
        <v>19</v>
      </c>
      <c r="V1" s="991">
        <v>20</v>
      </c>
      <c r="W1" s="991">
        <v>21</v>
      </c>
      <c r="X1" s="991">
        <v>22</v>
      </c>
      <c r="Y1" s="991">
        <v>23</v>
      </c>
      <c r="Z1" s="991">
        <v>24</v>
      </c>
      <c r="AA1" s="991">
        <v>25</v>
      </c>
      <c r="AB1" s="991">
        <v>26</v>
      </c>
      <c r="AC1" s="991">
        <v>27</v>
      </c>
      <c r="AD1" s="991">
        <v>28</v>
      </c>
    </row>
    <row r="2" spans="1:30" s="1042" customFormat="1" ht="12.95" customHeight="1">
      <c r="A2" s="991"/>
      <c r="B2" s="89" t="s">
        <v>6443</v>
      </c>
      <c r="C2" s="1042" t="s">
        <v>6444</v>
      </c>
      <c r="D2" s="1042" t="s">
        <v>6445</v>
      </c>
      <c r="E2" s="1042" t="s">
        <v>6446</v>
      </c>
      <c r="F2" s="1042" t="s">
        <v>6447</v>
      </c>
      <c r="G2" s="1043" t="s">
        <v>6448</v>
      </c>
      <c r="H2" s="1042" t="s">
        <v>6449</v>
      </c>
      <c r="I2" s="1044" t="s">
        <v>6450</v>
      </c>
      <c r="J2" s="1042" t="s">
        <v>6451</v>
      </c>
    </row>
    <row r="3" spans="1:30" s="1042" customFormat="1">
      <c r="A3" s="991">
        <v>0</v>
      </c>
      <c r="B3" s="89" t="s">
        <v>6452</v>
      </c>
      <c r="C3" s="1042" t="s">
        <v>6416</v>
      </c>
      <c r="D3" s="1042" t="s">
        <v>6376</v>
      </c>
      <c r="E3" s="1042" t="s">
        <v>6420</v>
      </c>
      <c r="F3" s="1042" t="s">
        <v>6453</v>
      </c>
      <c r="G3" s="1043" t="s">
        <v>6454</v>
      </c>
      <c r="H3" s="1042" t="s">
        <v>6455</v>
      </c>
      <c r="I3" s="1044" t="s">
        <v>6456</v>
      </c>
      <c r="J3" s="1042" t="s">
        <v>6457</v>
      </c>
    </row>
    <row r="4" spans="1:30" s="1045" customFormat="1">
      <c r="A4" s="993">
        <v>1</v>
      </c>
      <c r="B4" s="1007" t="s">
        <v>6989</v>
      </c>
      <c r="C4" s="1042">
        <f>IF(ISBLANK('STEP２（第３表～）'!$AI$107), "", 'STEP２（第３表～）'!$AI$107)</f>
        <v>2023</v>
      </c>
      <c r="D4" s="1042" t="str">
        <f>IF(ISBLANK('STEP２（第３表～）'!$N$109), "", 'STEP２（第３表～）'!$N$109)</f>
        <v>テスト名称</v>
      </c>
      <c r="E4" s="1042" t="str">
        <f>IF(ISBLANK('STEP２（第３表～）'!$Z$109), "", 'STEP２（第３表～）'!$Z$109)</f>
        <v>千t</v>
      </c>
      <c r="F4" s="1042">
        <f>IF(ISBLANK('STEP２（第３表～）'!$AH$108), "", 'STEP２（第３表～）'!$AH$108)</f>
        <v>789200</v>
      </c>
      <c r="G4" s="1042" t="str">
        <f>IF('STEP２（第３表～）'!$AQ$108="－", "", TEXT(ROUND('STEP２（第３表～）'!$AQ$108, 2), "0.0%"))</f>
        <v>2631.0%</v>
      </c>
      <c r="H4" s="1042">
        <f>IF(ISBLANK('STEP１（第１入力頁）'!$M$27), "", ROUND('STEP１（第１入力頁）'!$M$27,3-INT(LOG('STEP１（第１入力頁）'!$M$27))))</f>
        <v>30000</v>
      </c>
      <c r="I4" s="1045" t="s">
        <v>6990</v>
      </c>
      <c r="J4" s="1045" t="s">
        <v>6991</v>
      </c>
    </row>
    <row r="5" spans="1:30">
      <c r="A5" s="991">
        <v>2</v>
      </c>
      <c r="B5" s="89"/>
      <c r="C5" s="89"/>
    </row>
    <row r="6" spans="1:30">
      <c r="A6" s="991">
        <v>3</v>
      </c>
      <c r="B6" s="89"/>
      <c r="C6" s="89"/>
    </row>
    <row r="7" spans="1:30">
      <c r="A7" s="991">
        <v>4</v>
      </c>
      <c r="B7" s="89"/>
      <c r="C7" s="89"/>
    </row>
    <row r="8" spans="1:30">
      <c r="A8" s="991">
        <v>5</v>
      </c>
      <c r="B8" s="89"/>
      <c r="C8" s="89"/>
    </row>
    <row r="9" spans="1:30">
      <c r="A9" s="991">
        <v>6</v>
      </c>
      <c r="B9" s="89"/>
      <c r="C9" s="89"/>
      <c r="I9" s="1047" t="s">
        <v>6992</v>
      </c>
      <c r="J9" s="1047" t="s">
        <v>6458</v>
      </c>
    </row>
    <row r="10" spans="1:30">
      <c r="A10" s="991">
        <v>7</v>
      </c>
      <c r="B10" s="89"/>
      <c r="C10" s="89"/>
      <c r="I10" s="1048" t="s">
        <v>6993</v>
      </c>
      <c r="J10" s="1048" t="s">
        <v>6994</v>
      </c>
    </row>
    <row r="11" spans="1:30">
      <c r="A11" s="991">
        <v>8</v>
      </c>
      <c r="B11" s="89"/>
      <c r="C11" s="89"/>
      <c r="I11" s="1063" t="str">
        <f>IF(ISBLANK('STEP２（第３表～）'!$N$109), "", 'STEP２（第３表～）'!$N$109)</f>
        <v>テスト名称</v>
      </c>
      <c r="J11" s="1063" t="str">
        <f>IF(ISBLANK('STEP２（第３表～）'!$Z$109), "", 'STEP２（第３表～）'!$Z$109)</f>
        <v>千t</v>
      </c>
    </row>
    <row r="12" spans="1:30">
      <c r="A12" s="991">
        <v>9</v>
      </c>
      <c r="B12" s="89"/>
      <c r="C12" s="89"/>
    </row>
    <row r="13" spans="1:30">
      <c r="A13" s="991">
        <v>10</v>
      </c>
      <c r="B13" s="89"/>
      <c r="C13" s="89"/>
    </row>
    <row r="14" spans="1:30">
      <c r="A14" s="991">
        <v>11</v>
      </c>
      <c r="B14" s="89"/>
      <c r="C14" s="89"/>
    </row>
    <row r="15" spans="1:30">
      <c r="A15" s="991">
        <v>12</v>
      </c>
      <c r="B15" s="89"/>
      <c r="C15" s="89"/>
    </row>
    <row r="16" spans="1:30">
      <c r="A16" s="991">
        <v>13</v>
      </c>
      <c r="B16" s="89"/>
      <c r="C16" s="89"/>
    </row>
    <row r="17" spans="1:3">
      <c r="A17" s="991">
        <v>14</v>
      </c>
      <c r="B17" s="89"/>
      <c r="C17" s="89"/>
    </row>
    <row r="18" spans="1:3">
      <c r="A18" s="991">
        <v>15</v>
      </c>
      <c r="B18" s="89"/>
      <c r="C18" s="89"/>
    </row>
    <row r="19" spans="1:3">
      <c r="A19" s="991">
        <v>16</v>
      </c>
      <c r="B19" s="89"/>
      <c r="C19" s="89"/>
    </row>
    <row r="20" spans="1:3">
      <c r="A20" s="991">
        <v>17</v>
      </c>
      <c r="B20" s="89"/>
      <c r="C20" s="89"/>
    </row>
    <row r="21" spans="1:3">
      <c r="A21" s="991">
        <v>18</v>
      </c>
      <c r="B21" s="89"/>
      <c r="C21" s="89"/>
    </row>
    <row r="22" spans="1:3">
      <c r="A22" s="991">
        <v>19</v>
      </c>
      <c r="B22" s="89"/>
      <c r="C22" s="89"/>
    </row>
    <row r="23" spans="1:3">
      <c r="A23" s="991">
        <v>20</v>
      </c>
      <c r="B23" s="89"/>
      <c r="C23" s="89"/>
    </row>
    <row r="24" spans="1:3">
      <c r="A24" s="991">
        <v>21</v>
      </c>
      <c r="B24" s="89"/>
      <c r="C24" s="89"/>
    </row>
    <row r="25" spans="1:3">
      <c r="A25" s="991">
        <v>22</v>
      </c>
      <c r="B25" s="89"/>
      <c r="C25" s="89"/>
    </row>
    <row r="26" spans="1:3">
      <c r="A26" s="991">
        <v>23</v>
      </c>
      <c r="B26" s="89"/>
      <c r="C26" s="89"/>
    </row>
    <row r="27" spans="1:3">
      <c r="A27" s="991">
        <v>24</v>
      </c>
      <c r="B27" s="89"/>
      <c r="C27" s="89"/>
    </row>
    <row r="28" spans="1:3">
      <c r="A28" s="991">
        <v>25</v>
      </c>
      <c r="B28" s="89"/>
      <c r="C28" s="89"/>
    </row>
    <row r="29" spans="1:3">
      <c r="A29" s="991">
        <v>26</v>
      </c>
      <c r="B29" s="89"/>
      <c r="C29" s="89"/>
    </row>
    <row r="30" spans="1:3">
      <c r="A30" s="991">
        <v>27</v>
      </c>
      <c r="B30" s="89"/>
      <c r="C30" s="89"/>
    </row>
    <row r="31" spans="1:3">
      <c r="A31" s="991">
        <v>28</v>
      </c>
      <c r="B31" s="89"/>
      <c r="C31" s="89"/>
    </row>
    <row r="32" spans="1:3">
      <c r="A32" s="991">
        <v>29</v>
      </c>
      <c r="B32" s="89"/>
      <c r="C32" s="89"/>
    </row>
    <row r="33" spans="1:3">
      <c r="A33" s="991">
        <v>30</v>
      </c>
      <c r="B33" s="89"/>
      <c r="C33" s="89"/>
    </row>
    <row r="34" spans="1:3">
      <c r="A34" s="991">
        <v>31</v>
      </c>
      <c r="B34" s="89"/>
      <c r="C34" s="89"/>
    </row>
    <row r="35" spans="1:3">
      <c r="A35" s="991">
        <v>32</v>
      </c>
      <c r="B35" s="89"/>
      <c r="C35" s="89"/>
    </row>
    <row r="36" spans="1:3">
      <c r="A36" s="991">
        <v>33</v>
      </c>
      <c r="B36" s="89"/>
      <c r="C36" s="89"/>
    </row>
    <row r="37" spans="1:3">
      <c r="A37" s="991">
        <v>34</v>
      </c>
      <c r="B37" s="89"/>
      <c r="C37" s="89"/>
    </row>
    <row r="38" spans="1:3">
      <c r="A38" s="991">
        <v>35</v>
      </c>
      <c r="B38" s="89"/>
      <c r="C38" s="89"/>
    </row>
    <row r="39" spans="1:3">
      <c r="A39" s="991">
        <v>36</v>
      </c>
      <c r="B39" s="89"/>
      <c r="C39" s="89"/>
    </row>
    <row r="40" spans="1:3">
      <c r="A40" s="991">
        <v>37</v>
      </c>
      <c r="B40" s="89"/>
      <c r="C40" s="89"/>
    </row>
    <row r="41" spans="1:3">
      <c r="A41" s="991">
        <v>38</v>
      </c>
      <c r="B41" s="89"/>
      <c r="C41" s="89"/>
    </row>
    <row r="42" spans="1:3">
      <c r="A42" s="991">
        <v>39</v>
      </c>
      <c r="B42" s="89"/>
      <c r="C42" s="89"/>
    </row>
    <row r="43" spans="1:3">
      <c r="A43" s="991">
        <v>40</v>
      </c>
      <c r="B43" s="89"/>
      <c r="C43" s="89"/>
    </row>
    <row r="44" spans="1:3">
      <c r="A44" s="991">
        <v>41</v>
      </c>
      <c r="B44" s="89"/>
      <c r="C44" s="89"/>
    </row>
    <row r="45" spans="1:3">
      <c r="A45" s="991">
        <v>42</v>
      </c>
      <c r="B45" s="89"/>
      <c r="C45" s="89"/>
    </row>
    <row r="46" spans="1:3">
      <c r="A46" s="991">
        <v>43</v>
      </c>
      <c r="B46" s="89"/>
      <c r="C46" s="89"/>
    </row>
    <row r="47" spans="1:3">
      <c r="A47" s="991">
        <v>44</v>
      </c>
      <c r="B47" s="89"/>
      <c r="C47" s="89"/>
    </row>
    <row r="48" spans="1:3">
      <c r="A48" s="991">
        <v>45</v>
      </c>
      <c r="B48" s="89"/>
      <c r="C48" s="89"/>
    </row>
    <row r="49" spans="1:3">
      <c r="A49" s="991">
        <v>46</v>
      </c>
      <c r="B49" s="89"/>
      <c r="C49" s="89"/>
    </row>
    <row r="50" spans="1:3">
      <c r="A50" s="991">
        <v>47</v>
      </c>
      <c r="B50" s="89"/>
      <c r="C50" s="89"/>
    </row>
    <row r="51" spans="1:3">
      <c r="A51" s="991">
        <v>48</v>
      </c>
      <c r="B51" s="89"/>
      <c r="C51" s="89"/>
    </row>
    <row r="52" spans="1:3">
      <c r="A52" s="991">
        <v>49</v>
      </c>
      <c r="B52" s="89"/>
      <c r="C52" s="89"/>
    </row>
    <row r="53" spans="1:3">
      <c r="A53" s="991">
        <v>50</v>
      </c>
      <c r="B53" s="89"/>
      <c r="C53" s="89"/>
    </row>
    <row r="54" spans="1:3">
      <c r="A54" s="991">
        <v>51</v>
      </c>
      <c r="B54" s="89"/>
      <c r="C54" s="89"/>
    </row>
    <row r="55" spans="1:3">
      <c r="A55" s="991">
        <v>52</v>
      </c>
      <c r="B55" s="89"/>
      <c r="C55" s="89"/>
    </row>
    <row r="56" spans="1:3">
      <c r="A56" s="991">
        <v>53</v>
      </c>
      <c r="B56" s="89"/>
      <c r="C56" s="89"/>
    </row>
    <row r="57" spans="1:3">
      <c r="A57" s="991">
        <v>54</v>
      </c>
      <c r="B57" s="89"/>
      <c r="C57" s="89"/>
    </row>
    <row r="58" spans="1:3">
      <c r="A58" s="991">
        <v>55</v>
      </c>
      <c r="B58" s="89"/>
      <c r="C58" s="89"/>
    </row>
    <row r="59" spans="1:3">
      <c r="A59" s="991">
        <v>56</v>
      </c>
      <c r="B59" s="89"/>
      <c r="C59" s="89"/>
    </row>
    <row r="60" spans="1:3">
      <c r="A60" s="991">
        <v>57</v>
      </c>
      <c r="B60" s="89"/>
      <c r="C60" s="89"/>
    </row>
    <row r="61" spans="1:3">
      <c r="A61" s="991">
        <v>58</v>
      </c>
      <c r="B61" s="89"/>
      <c r="C61" s="89"/>
    </row>
    <row r="62" spans="1:3">
      <c r="A62" s="991">
        <v>59</v>
      </c>
      <c r="B62" s="89"/>
      <c r="C62" s="89"/>
    </row>
    <row r="63" spans="1:3">
      <c r="A63" s="991">
        <v>60</v>
      </c>
      <c r="B63" s="89"/>
      <c r="C63" s="89"/>
    </row>
    <row r="64" spans="1:3">
      <c r="A64" s="991">
        <v>61</v>
      </c>
      <c r="B64" s="89"/>
      <c r="C64" s="89"/>
    </row>
    <row r="65" spans="1:3">
      <c r="A65" s="991">
        <v>62</v>
      </c>
      <c r="B65" s="89"/>
      <c r="C65" s="89"/>
    </row>
    <row r="66" spans="1:3">
      <c r="A66" s="991">
        <v>63</v>
      </c>
      <c r="B66" s="89"/>
      <c r="C66" s="89"/>
    </row>
    <row r="67" spans="1:3">
      <c r="A67" s="991">
        <v>64</v>
      </c>
      <c r="B67" s="89"/>
      <c r="C67" s="89"/>
    </row>
    <row r="68" spans="1:3">
      <c r="A68" s="991">
        <v>65</v>
      </c>
      <c r="B68" s="89"/>
      <c r="C68" s="89"/>
    </row>
    <row r="69" spans="1:3">
      <c r="A69" s="991">
        <v>66</v>
      </c>
      <c r="B69" s="89"/>
      <c r="C69" s="89"/>
    </row>
    <row r="70" spans="1:3">
      <c r="A70" s="991">
        <v>67</v>
      </c>
      <c r="B70" s="89"/>
      <c r="C70" s="89"/>
    </row>
    <row r="71" spans="1:3">
      <c r="A71" s="991">
        <v>68</v>
      </c>
      <c r="B71" s="89"/>
      <c r="C71" s="89"/>
    </row>
    <row r="72" spans="1:3">
      <c r="A72" s="991">
        <v>69</v>
      </c>
      <c r="B72" s="89"/>
      <c r="C72" s="89"/>
    </row>
    <row r="73" spans="1:3">
      <c r="A73" s="991">
        <v>70</v>
      </c>
      <c r="B73" s="89"/>
      <c r="C73" s="89"/>
    </row>
    <row r="74" spans="1:3">
      <c r="A74" s="991">
        <v>71</v>
      </c>
      <c r="B74" s="89"/>
      <c r="C74" s="89"/>
    </row>
    <row r="75" spans="1:3">
      <c r="A75" s="991">
        <v>72</v>
      </c>
      <c r="B75" s="89"/>
      <c r="C75" s="89"/>
    </row>
    <row r="76" spans="1:3">
      <c r="A76" s="991">
        <v>73</v>
      </c>
      <c r="B76" s="89"/>
      <c r="C76" s="89"/>
    </row>
    <row r="77" spans="1:3">
      <c r="A77" s="991">
        <v>74</v>
      </c>
      <c r="B77" s="89"/>
      <c r="C77" s="89"/>
    </row>
    <row r="78" spans="1:3">
      <c r="A78" s="991">
        <v>75</v>
      </c>
      <c r="B78" s="89"/>
      <c r="C78" s="89"/>
    </row>
    <row r="79" spans="1:3">
      <c r="A79" s="991">
        <v>76</v>
      </c>
      <c r="B79" s="89"/>
      <c r="C79" s="89"/>
    </row>
    <row r="80" spans="1:3">
      <c r="A80" s="991">
        <v>77</v>
      </c>
      <c r="B80" s="89"/>
      <c r="C80" s="89"/>
    </row>
    <row r="81" spans="1:3">
      <c r="A81" s="991">
        <v>78</v>
      </c>
      <c r="B81" s="89"/>
      <c r="C81" s="89"/>
    </row>
    <row r="82" spans="1:3">
      <c r="A82" s="991">
        <v>79</v>
      </c>
      <c r="B82" s="89"/>
      <c r="C82" s="89"/>
    </row>
    <row r="83" spans="1:3">
      <c r="A83" s="991">
        <v>80</v>
      </c>
      <c r="B83" s="89"/>
      <c r="C83" s="89"/>
    </row>
    <row r="84" spans="1:3">
      <c r="A84" s="991">
        <v>81</v>
      </c>
      <c r="B84" s="89"/>
      <c r="C84" s="89"/>
    </row>
    <row r="85" spans="1:3">
      <c r="A85" s="991">
        <v>82</v>
      </c>
      <c r="B85" s="89"/>
      <c r="C85" s="89"/>
    </row>
    <row r="86" spans="1:3">
      <c r="A86" s="991">
        <v>83</v>
      </c>
      <c r="B86" s="89"/>
      <c r="C86" s="89"/>
    </row>
    <row r="87" spans="1:3">
      <c r="A87" s="991">
        <v>84</v>
      </c>
      <c r="B87" s="89"/>
      <c r="C87" s="89"/>
    </row>
    <row r="88" spans="1:3">
      <c r="A88" s="991">
        <v>85</v>
      </c>
      <c r="B88" s="89"/>
      <c r="C88" s="89"/>
    </row>
    <row r="89" spans="1:3">
      <c r="A89" s="991">
        <v>86</v>
      </c>
      <c r="B89" s="89"/>
      <c r="C89" s="89"/>
    </row>
    <row r="90" spans="1:3">
      <c r="A90" s="991">
        <v>87</v>
      </c>
      <c r="B90" s="89"/>
      <c r="C90" s="89"/>
    </row>
    <row r="91" spans="1:3">
      <c r="A91" s="991">
        <v>88</v>
      </c>
      <c r="B91" s="89"/>
      <c r="C91" s="89"/>
    </row>
    <row r="92" spans="1:3">
      <c r="A92" s="991">
        <v>89</v>
      </c>
      <c r="B92" s="89"/>
      <c r="C92" s="89"/>
    </row>
    <row r="93" spans="1:3">
      <c r="A93" s="991">
        <v>90</v>
      </c>
      <c r="B93" s="89"/>
      <c r="C93" s="89"/>
    </row>
    <row r="94" spans="1:3">
      <c r="A94" s="991">
        <v>91</v>
      </c>
      <c r="B94" s="89"/>
      <c r="C94" s="89"/>
    </row>
    <row r="95" spans="1:3">
      <c r="A95" s="991">
        <v>92</v>
      </c>
      <c r="B95" s="89"/>
      <c r="C95" s="89"/>
    </row>
    <row r="96" spans="1:3">
      <c r="A96" s="991">
        <v>93</v>
      </c>
      <c r="B96" s="89"/>
      <c r="C96" s="89"/>
    </row>
    <row r="97" spans="1:3">
      <c r="A97" s="991">
        <v>94</v>
      </c>
      <c r="B97" s="89"/>
      <c r="C97" s="89"/>
    </row>
    <row r="98" spans="1:3">
      <c r="A98" s="991">
        <v>95</v>
      </c>
      <c r="B98" s="89"/>
      <c r="C98" s="89"/>
    </row>
    <row r="99" spans="1:3">
      <c r="A99" s="991">
        <v>96</v>
      </c>
      <c r="B99" s="89"/>
      <c r="C99" s="89"/>
    </row>
    <row r="100" spans="1:3">
      <c r="A100" s="991">
        <v>97</v>
      </c>
      <c r="B100" s="89"/>
      <c r="C100" s="89"/>
    </row>
    <row r="101" spans="1:3">
      <c r="A101" s="991">
        <v>98</v>
      </c>
      <c r="B101" s="89"/>
      <c r="C101" s="89"/>
    </row>
    <row r="102" spans="1:3">
      <c r="A102" s="991">
        <v>99</v>
      </c>
      <c r="B102" s="89"/>
      <c r="C102" s="89"/>
    </row>
    <row r="103" spans="1:3">
      <c r="A103" s="991">
        <v>100</v>
      </c>
      <c r="B103" s="89"/>
      <c r="C103" s="89"/>
    </row>
    <row r="104" spans="1:3">
      <c r="A104" s="991">
        <v>101</v>
      </c>
      <c r="B104" s="89"/>
      <c r="C104" s="89"/>
    </row>
    <row r="105" spans="1:3">
      <c r="A105" s="991">
        <v>102</v>
      </c>
      <c r="B105" s="89"/>
      <c r="C105" s="89"/>
    </row>
    <row r="106" spans="1:3">
      <c r="A106" s="991">
        <v>103</v>
      </c>
      <c r="B106" s="89"/>
      <c r="C106" s="89"/>
    </row>
    <row r="107" spans="1:3">
      <c r="A107" s="991">
        <v>104</v>
      </c>
      <c r="B107" s="89"/>
      <c r="C107" s="89"/>
    </row>
    <row r="108" spans="1:3">
      <c r="A108" s="991">
        <v>105</v>
      </c>
      <c r="B108" s="89"/>
      <c r="C108" s="89"/>
    </row>
    <row r="109" spans="1:3">
      <c r="A109" s="991">
        <v>106</v>
      </c>
      <c r="B109" s="89"/>
      <c r="C109" s="89"/>
    </row>
    <row r="110" spans="1:3">
      <c r="A110" s="991">
        <v>107</v>
      </c>
      <c r="B110" s="89"/>
      <c r="C110" s="89"/>
    </row>
    <row r="111" spans="1:3">
      <c r="A111" s="991">
        <v>108</v>
      </c>
      <c r="B111" s="89"/>
      <c r="C111" s="89"/>
    </row>
    <row r="112" spans="1:3">
      <c r="A112" s="991">
        <v>109</v>
      </c>
      <c r="B112" s="89"/>
      <c r="C112" s="89"/>
    </row>
    <row r="113" spans="1:3">
      <c r="A113" s="991">
        <v>110</v>
      </c>
      <c r="B113" s="89"/>
      <c r="C113" s="89"/>
    </row>
    <row r="114" spans="1:3">
      <c r="A114" s="991">
        <v>111</v>
      </c>
      <c r="B114" s="89"/>
      <c r="C114" s="89"/>
    </row>
    <row r="115" spans="1:3">
      <c r="A115" s="991">
        <v>112</v>
      </c>
      <c r="B115" s="89"/>
      <c r="C115" s="89"/>
    </row>
    <row r="116" spans="1:3">
      <c r="A116" s="991">
        <v>113</v>
      </c>
      <c r="B116" s="89"/>
      <c r="C116" s="89"/>
    </row>
    <row r="117" spans="1:3">
      <c r="A117" s="991">
        <v>114</v>
      </c>
      <c r="B117" s="89"/>
      <c r="C117" s="89"/>
    </row>
    <row r="118" spans="1:3">
      <c r="A118" s="991">
        <v>115</v>
      </c>
      <c r="B118" s="89"/>
      <c r="C118" s="89"/>
    </row>
    <row r="119" spans="1:3">
      <c r="A119" s="991">
        <v>116</v>
      </c>
      <c r="B119" s="89"/>
      <c r="C119" s="89"/>
    </row>
    <row r="120" spans="1:3">
      <c r="A120" s="991">
        <v>117</v>
      </c>
      <c r="B120" s="89"/>
      <c r="C120" s="89"/>
    </row>
    <row r="121" spans="1:3">
      <c r="A121" s="991">
        <v>118</v>
      </c>
      <c r="B121" s="89"/>
      <c r="C121" s="89"/>
    </row>
    <row r="122" spans="1:3">
      <c r="A122" s="991">
        <v>119</v>
      </c>
      <c r="B122" s="89"/>
      <c r="C122" s="89"/>
    </row>
  </sheetData>
  <phoneticPr fontId="17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B38D4-61E1-47E4-89F8-6BC8431D055E}">
  <sheetPr codeName="Sheet28"/>
  <dimension ref="A1:AF122"/>
  <sheetViews>
    <sheetView workbookViewId="0">
      <pane xSplit="1" topLeftCell="B1" activePane="topRight" state="frozen"/>
      <selection activeCell="H4" sqref="H4"/>
      <selection pane="topRight" activeCell="A2" sqref="A2:XFD4"/>
    </sheetView>
  </sheetViews>
  <sheetFormatPr defaultColWidth="8.75" defaultRowHeight="13.5"/>
  <cols>
    <col min="1" max="1" width="8.75" style="992"/>
    <col min="2" max="2" width="22.5" bestFit="1" customWidth="1"/>
    <col min="3" max="3" width="7.125" bestFit="1" customWidth="1"/>
    <col min="4" max="4" width="10.625" style="1046" customWidth="1"/>
    <col min="5" max="5" width="12.375" style="1046" customWidth="1"/>
    <col min="6" max="6" width="12.125" style="1046" bestFit="1" customWidth="1"/>
    <col min="7" max="7" width="27.875" bestFit="1" customWidth="1"/>
    <col min="8" max="8" width="8.75" style="1046"/>
    <col min="9" max="9" width="7.75" style="1046" bestFit="1" customWidth="1"/>
    <col min="10" max="10" width="12.625" style="1046" bestFit="1" customWidth="1"/>
    <col min="11" max="11" width="12.125" style="1046" bestFit="1" customWidth="1"/>
    <col min="12" max="12" width="29.25" style="1046" bestFit="1" customWidth="1"/>
    <col min="13" max="13" width="8.75" style="1046"/>
    <col min="14" max="14" width="9.75" style="1046" customWidth="1"/>
    <col min="15" max="16384" width="8.75" style="1046"/>
  </cols>
  <sheetData>
    <row r="1" spans="1:32" s="991" customFormat="1">
      <c r="B1" s="994">
        <v>0</v>
      </c>
      <c r="C1" s="994">
        <v>1</v>
      </c>
      <c r="D1" s="994">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row>
    <row r="2" spans="1:32" s="1042" customFormat="1">
      <c r="A2" s="991"/>
      <c r="B2" s="89" t="s">
        <v>6995</v>
      </c>
      <c r="C2" s="1042" t="s">
        <v>147</v>
      </c>
      <c r="D2" s="1042" t="s">
        <v>6459</v>
      </c>
      <c r="E2" s="1042" t="s">
        <v>6996</v>
      </c>
      <c r="F2" s="1043" t="s">
        <v>6460</v>
      </c>
      <c r="G2" s="89" t="s">
        <v>6997</v>
      </c>
      <c r="H2" s="1042" t="s">
        <v>147</v>
      </c>
      <c r="I2" s="1042" t="s">
        <v>6459</v>
      </c>
      <c r="J2" s="1042" t="s">
        <v>6996</v>
      </c>
      <c r="K2" s="1043" t="s">
        <v>6460</v>
      </c>
      <c r="L2" s="1042" t="s">
        <v>6998</v>
      </c>
      <c r="M2" s="1042" t="s">
        <v>6999</v>
      </c>
      <c r="N2" s="1042" t="s">
        <v>7000</v>
      </c>
    </row>
    <row r="3" spans="1:32" s="1042" customFormat="1">
      <c r="A3" s="991">
        <v>0</v>
      </c>
      <c r="B3" s="89" t="s">
        <v>6461</v>
      </c>
      <c r="C3" s="1042" t="s">
        <v>6416</v>
      </c>
      <c r="D3" s="1042" t="s">
        <v>6453</v>
      </c>
      <c r="E3" s="1042" t="s">
        <v>7001</v>
      </c>
      <c r="F3" s="1043" t="s">
        <v>6462</v>
      </c>
      <c r="G3" s="89" t="s">
        <v>6463</v>
      </c>
      <c r="H3" s="1042" t="s">
        <v>6416</v>
      </c>
      <c r="I3" s="1042" t="s">
        <v>6453</v>
      </c>
      <c r="J3" s="1042" t="s">
        <v>7001</v>
      </c>
      <c r="K3" s="1043" t="s">
        <v>6462</v>
      </c>
      <c r="L3" s="1042" t="s">
        <v>7002</v>
      </c>
      <c r="M3" s="1042" t="s">
        <v>6829</v>
      </c>
      <c r="N3" s="1042" t="s">
        <v>7003</v>
      </c>
    </row>
    <row r="4" spans="1:32" s="1042" customFormat="1">
      <c r="A4" s="991">
        <v>1</v>
      </c>
      <c r="B4" s="89" t="s">
        <v>7004</v>
      </c>
      <c r="C4" s="1042">
        <f>'STEP２（第３表～）'!AL115</f>
        <v>2023</v>
      </c>
      <c r="D4" s="1042">
        <f>IF(ISBLANK('STEP２（第３表～）'!$AI$116), "", 'STEP２（第３表～）'!$AI$116)</f>
        <v>9.7020000000000006E-3</v>
      </c>
      <c r="E4" s="1042">
        <f>IF(ISBLANK('STEP２（第３表～）'!$AK$117), "", 'STEP２（第３表～）'!$AK$117)</f>
        <v>1.1480000000000001E-2</v>
      </c>
      <c r="F4" s="1042" t="str">
        <f>IF('STEP２（第３表～）'!$AT$117="-", "-", TEXT(ROUND('STEP２（第３表～）'!$AT$117, 1), "0.0%"))</f>
        <v>0.0%</v>
      </c>
      <c r="G4" s="89" t="s">
        <v>7005</v>
      </c>
      <c r="H4" s="1042">
        <f>'STEP２（第３表～）'!AL122</f>
        <v>2023</v>
      </c>
      <c r="I4" s="1042">
        <f>IF(ISBLANK('STEP２（第３表～）'!$AI$123), "", 'STEP２（第３表～）'!$AI$123)</f>
        <v>0.1449</v>
      </c>
      <c r="J4" s="1042">
        <f>IF(ISBLANK('STEP２（第３表～）'!$AK$124), "", 'STEP２（第３表～）'!$AK$124)</f>
        <v>1.1480000000000001E-2</v>
      </c>
      <c r="K4" s="1042" t="str">
        <f>IF('STEP２（第３表～）'!$AT$124="-", "-", TEXT(ROUND('STEP２（第３表～）'!$AT$124, 1), "0.0%"))</f>
        <v>0.0%</v>
      </c>
      <c r="L4" s="1042" t="s">
        <v>7006</v>
      </c>
      <c r="M4" s="1042">
        <f>IF(ISBLANK('STEP２（第３表～）'!$AI$128), "", 'STEP２（第３表～）'!$AI$128)</f>
        <v>2023</v>
      </c>
      <c r="N4" s="1042" t="str">
        <f>IF(ISBLANK('STEP２（第３表～）'!$AI$129), "", 'STEP２（第３表～）'!$AI$129)</f>
        <v>-</v>
      </c>
    </row>
    <row r="5" spans="1:32">
      <c r="A5" s="991">
        <v>2</v>
      </c>
      <c r="B5" s="89"/>
      <c r="C5" s="89"/>
      <c r="G5" s="89"/>
    </row>
    <row r="6" spans="1:32">
      <c r="A6" s="991">
        <v>3</v>
      </c>
      <c r="B6" s="89"/>
      <c r="C6" s="89"/>
      <c r="G6" s="89"/>
    </row>
    <row r="7" spans="1:32">
      <c r="A7" s="991">
        <v>4</v>
      </c>
      <c r="B7" s="89"/>
      <c r="C7" s="89"/>
      <c r="G7" s="89"/>
    </row>
    <row r="8" spans="1:32">
      <c r="A8" s="991">
        <v>5</v>
      </c>
      <c r="B8" s="89"/>
      <c r="C8" s="89"/>
      <c r="G8" s="89"/>
    </row>
    <row r="9" spans="1:32">
      <c r="A9" s="991">
        <v>6</v>
      </c>
      <c r="B9" s="89"/>
      <c r="C9" s="89"/>
      <c r="G9" s="89"/>
    </row>
    <row r="10" spans="1:32">
      <c r="A10" s="991">
        <v>7</v>
      </c>
      <c r="B10" s="89"/>
      <c r="C10" s="89"/>
      <c r="G10" s="89"/>
    </row>
    <row r="11" spans="1:32">
      <c r="A11" s="991">
        <v>8</v>
      </c>
      <c r="B11" s="89"/>
      <c r="C11" s="89"/>
      <c r="G11" s="89"/>
    </row>
    <row r="12" spans="1:32">
      <c r="A12" s="991">
        <v>9</v>
      </c>
      <c r="B12" s="89"/>
      <c r="C12" s="89"/>
      <c r="G12" s="89"/>
    </row>
    <row r="13" spans="1:32">
      <c r="A13" s="991">
        <v>10</v>
      </c>
      <c r="B13" s="89"/>
      <c r="C13" s="89"/>
      <c r="G13" s="89"/>
    </row>
    <row r="14" spans="1:32">
      <c r="A14" s="991">
        <v>11</v>
      </c>
      <c r="B14" s="89"/>
      <c r="C14" s="89"/>
      <c r="G14" s="89"/>
    </row>
    <row r="15" spans="1:32">
      <c r="A15" s="991">
        <v>12</v>
      </c>
      <c r="B15" s="89"/>
      <c r="C15" s="89"/>
      <c r="G15" s="89"/>
    </row>
    <row r="16" spans="1:32">
      <c r="A16" s="991">
        <v>13</v>
      </c>
      <c r="B16" s="89"/>
      <c r="C16" s="89"/>
      <c r="G16" s="89"/>
    </row>
    <row r="17" spans="1:7">
      <c r="A17" s="991">
        <v>14</v>
      </c>
      <c r="B17" s="89"/>
      <c r="C17" s="89"/>
      <c r="G17" s="89"/>
    </row>
    <row r="18" spans="1:7">
      <c r="A18" s="991">
        <v>15</v>
      </c>
      <c r="B18" s="89"/>
      <c r="C18" s="89"/>
      <c r="G18" s="89"/>
    </row>
    <row r="19" spans="1:7">
      <c r="A19" s="991">
        <v>16</v>
      </c>
      <c r="B19" s="89"/>
      <c r="C19" s="89"/>
      <c r="G19" s="89"/>
    </row>
    <row r="20" spans="1:7">
      <c r="A20" s="991">
        <v>17</v>
      </c>
      <c r="B20" s="89"/>
      <c r="C20" s="89"/>
      <c r="G20" s="89"/>
    </row>
    <row r="21" spans="1:7">
      <c r="A21" s="991">
        <v>18</v>
      </c>
      <c r="B21" s="89"/>
      <c r="C21" s="89"/>
      <c r="G21" s="89"/>
    </row>
    <row r="22" spans="1:7">
      <c r="A22" s="991">
        <v>19</v>
      </c>
      <c r="B22" s="89"/>
      <c r="C22" s="89"/>
      <c r="G22" s="89"/>
    </row>
    <row r="23" spans="1:7">
      <c r="A23" s="991">
        <v>20</v>
      </c>
      <c r="B23" s="89"/>
      <c r="C23" s="89"/>
      <c r="G23" s="89"/>
    </row>
    <row r="24" spans="1:7">
      <c r="A24" s="991">
        <v>21</v>
      </c>
      <c r="B24" s="89"/>
      <c r="C24" s="89"/>
      <c r="G24" s="89"/>
    </row>
    <row r="25" spans="1:7">
      <c r="A25" s="991">
        <v>22</v>
      </c>
      <c r="B25" s="89"/>
      <c r="C25" s="89"/>
      <c r="G25" s="89"/>
    </row>
    <row r="26" spans="1:7">
      <c r="A26" s="991">
        <v>23</v>
      </c>
      <c r="B26" s="89"/>
      <c r="C26" s="89"/>
      <c r="G26" s="89"/>
    </row>
    <row r="27" spans="1:7">
      <c r="A27" s="991">
        <v>24</v>
      </c>
      <c r="B27" s="89"/>
      <c r="C27" s="89"/>
      <c r="G27" s="89"/>
    </row>
    <row r="28" spans="1:7">
      <c r="A28" s="991">
        <v>25</v>
      </c>
      <c r="B28" s="89"/>
      <c r="C28" s="89"/>
      <c r="G28" s="89"/>
    </row>
    <row r="29" spans="1:7">
      <c r="A29" s="991">
        <v>26</v>
      </c>
      <c r="B29" s="89"/>
      <c r="C29" s="89"/>
      <c r="G29" s="89"/>
    </row>
    <row r="30" spans="1:7">
      <c r="A30" s="991">
        <v>27</v>
      </c>
      <c r="B30" s="89"/>
      <c r="C30" s="89"/>
      <c r="G30" s="89"/>
    </row>
    <row r="31" spans="1:7">
      <c r="A31" s="991">
        <v>28</v>
      </c>
      <c r="B31" s="89"/>
      <c r="C31" s="89"/>
      <c r="G31" s="89"/>
    </row>
    <row r="32" spans="1:7">
      <c r="A32" s="991">
        <v>29</v>
      </c>
      <c r="B32" s="89"/>
      <c r="C32" s="89"/>
      <c r="G32" s="89"/>
    </row>
    <row r="33" spans="1:7">
      <c r="A33" s="991">
        <v>30</v>
      </c>
      <c r="B33" s="89"/>
      <c r="C33" s="89"/>
      <c r="G33" s="89"/>
    </row>
    <row r="34" spans="1:7">
      <c r="A34" s="991">
        <v>31</v>
      </c>
      <c r="B34" s="89"/>
      <c r="C34" s="89"/>
      <c r="G34" s="89"/>
    </row>
    <row r="35" spans="1:7">
      <c r="A35" s="991">
        <v>32</v>
      </c>
      <c r="B35" s="89"/>
      <c r="C35" s="89"/>
      <c r="G35" s="89"/>
    </row>
    <row r="36" spans="1:7">
      <c r="A36" s="991">
        <v>33</v>
      </c>
      <c r="B36" s="89"/>
      <c r="C36" s="89"/>
      <c r="G36" s="89"/>
    </row>
    <row r="37" spans="1:7">
      <c r="A37" s="991">
        <v>34</v>
      </c>
      <c r="B37" s="89"/>
      <c r="C37" s="89"/>
      <c r="G37" s="89"/>
    </row>
    <row r="38" spans="1:7">
      <c r="A38" s="991">
        <v>35</v>
      </c>
      <c r="B38" s="89"/>
      <c r="C38" s="89"/>
      <c r="G38" s="89"/>
    </row>
    <row r="39" spans="1:7">
      <c r="A39" s="991">
        <v>36</v>
      </c>
      <c r="B39" s="89"/>
      <c r="C39" s="89"/>
      <c r="G39" s="89"/>
    </row>
    <row r="40" spans="1:7">
      <c r="A40" s="991">
        <v>37</v>
      </c>
      <c r="B40" s="89"/>
      <c r="C40" s="89"/>
      <c r="G40" s="89"/>
    </row>
    <row r="41" spans="1:7">
      <c r="A41" s="991">
        <v>38</v>
      </c>
      <c r="B41" s="89"/>
      <c r="C41" s="89"/>
      <c r="G41" s="89"/>
    </row>
    <row r="42" spans="1:7">
      <c r="A42" s="991">
        <v>39</v>
      </c>
      <c r="B42" s="89"/>
      <c r="C42" s="89"/>
      <c r="G42" s="89"/>
    </row>
    <row r="43" spans="1:7">
      <c r="A43" s="991">
        <v>40</v>
      </c>
      <c r="B43" s="89"/>
      <c r="C43" s="89"/>
      <c r="G43" s="89"/>
    </row>
    <row r="44" spans="1:7">
      <c r="A44" s="991">
        <v>41</v>
      </c>
      <c r="B44" s="89"/>
      <c r="C44" s="89"/>
      <c r="G44" s="89"/>
    </row>
    <row r="45" spans="1:7">
      <c r="A45" s="991">
        <v>42</v>
      </c>
      <c r="B45" s="89"/>
      <c r="C45" s="89"/>
      <c r="G45" s="89"/>
    </row>
    <row r="46" spans="1:7">
      <c r="A46" s="991">
        <v>43</v>
      </c>
      <c r="B46" s="89"/>
      <c r="C46" s="89"/>
      <c r="G46" s="89"/>
    </row>
    <row r="47" spans="1:7">
      <c r="A47" s="991">
        <v>44</v>
      </c>
      <c r="B47" s="89"/>
      <c r="C47" s="89"/>
      <c r="G47" s="89"/>
    </row>
    <row r="48" spans="1:7">
      <c r="A48" s="991">
        <v>45</v>
      </c>
      <c r="B48" s="89"/>
      <c r="C48" s="89"/>
      <c r="G48" s="89"/>
    </row>
    <row r="49" spans="1:7">
      <c r="A49" s="991">
        <v>46</v>
      </c>
      <c r="B49" s="89"/>
      <c r="C49" s="89"/>
      <c r="G49" s="89"/>
    </row>
    <row r="50" spans="1:7">
      <c r="A50" s="991">
        <v>47</v>
      </c>
      <c r="B50" s="89"/>
      <c r="C50" s="89"/>
      <c r="G50" s="89"/>
    </row>
    <row r="51" spans="1:7">
      <c r="A51" s="991">
        <v>48</v>
      </c>
      <c r="B51" s="89"/>
      <c r="C51" s="89"/>
      <c r="G51" s="89"/>
    </row>
    <row r="52" spans="1:7">
      <c r="A52" s="991">
        <v>49</v>
      </c>
      <c r="B52" s="89"/>
      <c r="C52" s="89"/>
      <c r="G52" s="89"/>
    </row>
    <row r="53" spans="1:7">
      <c r="A53" s="991">
        <v>50</v>
      </c>
      <c r="B53" s="89"/>
      <c r="C53" s="89"/>
      <c r="G53" s="89"/>
    </row>
    <row r="54" spans="1:7">
      <c r="A54" s="991">
        <v>51</v>
      </c>
      <c r="B54" s="89"/>
      <c r="C54" s="89"/>
      <c r="G54" s="89"/>
    </row>
    <row r="55" spans="1:7">
      <c r="A55" s="991">
        <v>52</v>
      </c>
      <c r="B55" s="89"/>
      <c r="C55" s="89"/>
      <c r="G55" s="89"/>
    </row>
    <row r="56" spans="1:7">
      <c r="A56" s="991">
        <v>53</v>
      </c>
      <c r="B56" s="89"/>
      <c r="C56" s="89"/>
      <c r="G56" s="89"/>
    </row>
    <row r="57" spans="1:7">
      <c r="A57" s="991">
        <v>54</v>
      </c>
      <c r="B57" s="89"/>
      <c r="C57" s="89"/>
      <c r="G57" s="89"/>
    </row>
    <row r="58" spans="1:7">
      <c r="A58" s="991">
        <v>55</v>
      </c>
      <c r="B58" s="89"/>
      <c r="C58" s="89"/>
      <c r="G58" s="89"/>
    </row>
    <row r="59" spans="1:7">
      <c r="A59" s="991">
        <v>56</v>
      </c>
      <c r="B59" s="89"/>
      <c r="C59" s="89"/>
      <c r="G59" s="89"/>
    </row>
    <row r="60" spans="1:7">
      <c r="A60" s="991">
        <v>57</v>
      </c>
      <c r="B60" s="89"/>
      <c r="C60" s="89"/>
      <c r="G60" s="89"/>
    </row>
    <row r="61" spans="1:7">
      <c r="A61" s="991">
        <v>58</v>
      </c>
      <c r="B61" s="89"/>
      <c r="C61" s="89"/>
      <c r="G61" s="89"/>
    </row>
    <row r="62" spans="1:7">
      <c r="A62" s="991">
        <v>59</v>
      </c>
      <c r="B62" s="89"/>
      <c r="C62" s="89"/>
      <c r="G62" s="89"/>
    </row>
    <row r="63" spans="1:7">
      <c r="A63" s="991">
        <v>60</v>
      </c>
      <c r="B63" s="89"/>
      <c r="C63" s="89"/>
      <c r="G63" s="89"/>
    </row>
    <row r="64" spans="1:7">
      <c r="A64" s="991">
        <v>61</v>
      </c>
      <c r="B64" s="89"/>
      <c r="C64" s="89"/>
      <c r="G64" s="89"/>
    </row>
    <row r="65" spans="1:7">
      <c r="A65" s="991">
        <v>62</v>
      </c>
      <c r="B65" s="89"/>
      <c r="C65" s="89"/>
      <c r="G65" s="89"/>
    </row>
    <row r="66" spans="1:7">
      <c r="A66" s="991">
        <v>63</v>
      </c>
      <c r="B66" s="89"/>
      <c r="C66" s="89"/>
      <c r="G66" s="89"/>
    </row>
    <row r="67" spans="1:7">
      <c r="A67" s="991">
        <v>64</v>
      </c>
      <c r="B67" s="89"/>
      <c r="C67" s="89"/>
      <c r="G67" s="89"/>
    </row>
    <row r="68" spans="1:7">
      <c r="A68" s="991">
        <v>65</v>
      </c>
      <c r="B68" s="89"/>
      <c r="C68" s="89"/>
      <c r="G68" s="89"/>
    </row>
    <row r="69" spans="1:7">
      <c r="A69" s="991">
        <v>66</v>
      </c>
      <c r="B69" s="89"/>
      <c r="C69" s="89"/>
      <c r="G69" s="89"/>
    </row>
    <row r="70" spans="1:7">
      <c r="A70" s="991">
        <v>67</v>
      </c>
      <c r="B70" s="89"/>
      <c r="C70" s="89"/>
      <c r="G70" s="89"/>
    </row>
    <row r="71" spans="1:7">
      <c r="A71" s="991">
        <v>68</v>
      </c>
      <c r="B71" s="89"/>
      <c r="C71" s="89"/>
      <c r="G71" s="89"/>
    </row>
    <row r="72" spans="1:7">
      <c r="A72" s="991">
        <v>69</v>
      </c>
      <c r="B72" s="89"/>
      <c r="C72" s="89"/>
      <c r="G72" s="89"/>
    </row>
    <row r="73" spans="1:7">
      <c r="A73" s="991">
        <v>70</v>
      </c>
      <c r="B73" s="89"/>
      <c r="C73" s="89"/>
      <c r="G73" s="89"/>
    </row>
    <row r="74" spans="1:7">
      <c r="A74" s="991">
        <v>71</v>
      </c>
      <c r="B74" s="89"/>
      <c r="C74" s="89"/>
      <c r="G74" s="89"/>
    </row>
    <row r="75" spans="1:7">
      <c r="A75" s="991">
        <v>72</v>
      </c>
      <c r="B75" s="89"/>
      <c r="C75" s="89"/>
      <c r="G75" s="89"/>
    </row>
    <row r="76" spans="1:7">
      <c r="A76" s="991">
        <v>73</v>
      </c>
      <c r="B76" s="89"/>
      <c r="C76" s="89"/>
      <c r="G76" s="89"/>
    </row>
    <row r="77" spans="1:7">
      <c r="A77" s="991">
        <v>74</v>
      </c>
      <c r="B77" s="89"/>
      <c r="C77" s="89"/>
      <c r="G77" s="89"/>
    </row>
    <row r="78" spans="1:7">
      <c r="A78" s="991">
        <v>75</v>
      </c>
      <c r="B78" s="89"/>
      <c r="C78" s="89"/>
      <c r="G78" s="89"/>
    </row>
    <row r="79" spans="1:7">
      <c r="A79" s="991">
        <v>76</v>
      </c>
      <c r="B79" s="89"/>
      <c r="C79" s="89"/>
      <c r="G79" s="89"/>
    </row>
    <row r="80" spans="1:7">
      <c r="A80" s="991">
        <v>77</v>
      </c>
      <c r="B80" s="89"/>
      <c r="C80" s="89"/>
      <c r="G80" s="89"/>
    </row>
    <row r="81" spans="1:7">
      <c r="A81" s="991">
        <v>78</v>
      </c>
      <c r="B81" s="89"/>
      <c r="C81" s="89"/>
      <c r="G81" s="89"/>
    </row>
    <row r="82" spans="1:7">
      <c r="A82" s="991">
        <v>79</v>
      </c>
      <c r="B82" s="89"/>
      <c r="C82" s="89"/>
      <c r="G82" s="89"/>
    </row>
    <row r="83" spans="1:7">
      <c r="A83" s="991">
        <v>80</v>
      </c>
      <c r="B83" s="89"/>
      <c r="C83" s="89"/>
      <c r="G83" s="89"/>
    </row>
    <row r="84" spans="1:7">
      <c r="A84" s="991">
        <v>81</v>
      </c>
      <c r="B84" s="89"/>
      <c r="C84" s="89"/>
      <c r="G84" s="89"/>
    </row>
    <row r="85" spans="1:7">
      <c r="A85" s="991">
        <v>82</v>
      </c>
      <c r="B85" s="89"/>
      <c r="C85" s="89"/>
      <c r="G85" s="89"/>
    </row>
    <row r="86" spans="1:7">
      <c r="A86" s="991">
        <v>83</v>
      </c>
      <c r="B86" s="89"/>
      <c r="C86" s="89"/>
      <c r="G86" s="89"/>
    </row>
    <row r="87" spans="1:7">
      <c r="A87" s="991">
        <v>84</v>
      </c>
      <c r="B87" s="89"/>
      <c r="C87" s="89"/>
      <c r="G87" s="89"/>
    </row>
    <row r="88" spans="1:7">
      <c r="A88" s="991">
        <v>85</v>
      </c>
      <c r="B88" s="89"/>
      <c r="C88" s="89"/>
      <c r="G88" s="89"/>
    </row>
    <row r="89" spans="1:7">
      <c r="A89" s="991">
        <v>86</v>
      </c>
      <c r="B89" s="89"/>
      <c r="C89" s="89"/>
      <c r="G89" s="89"/>
    </row>
    <row r="90" spans="1:7">
      <c r="A90" s="991">
        <v>87</v>
      </c>
      <c r="B90" s="89"/>
      <c r="C90" s="89"/>
      <c r="G90" s="89"/>
    </row>
    <row r="91" spans="1:7">
      <c r="A91" s="991">
        <v>88</v>
      </c>
      <c r="B91" s="89"/>
      <c r="C91" s="89"/>
      <c r="G91" s="89"/>
    </row>
    <row r="92" spans="1:7">
      <c r="A92" s="991">
        <v>89</v>
      </c>
      <c r="B92" s="89"/>
      <c r="C92" s="89"/>
      <c r="G92" s="89"/>
    </row>
    <row r="93" spans="1:7">
      <c r="A93" s="991">
        <v>90</v>
      </c>
      <c r="B93" s="89"/>
      <c r="C93" s="89"/>
      <c r="G93" s="89"/>
    </row>
    <row r="94" spans="1:7">
      <c r="A94" s="991">
        <v>91</v>
      </c>
      <c r="B94" s="89"/>
      <c r="C94" s="89"/>
      <c r="G94" s="89"/>
    </row>
    <row r="95" spans="1:7">
      <c r="A95" s="991">
        <v>92</v>
      </c>
      <c r="B95" s="89"/>
      <c r="C95" s="89"/>
      <c r="G95" s="89"/>
    </row>
    <row r="96" spans="1:7">
      <c r="A96" s="991">
        <v>93</v>
      </c>
      <c r="B96" s="89"/>
      <c r="C96" s="89"/>
      <c r="G96" s="89"/>
    </row>
    <row r="97" spans="1:7">
      <c r="A97" s="991">
        <v>94</v>
      </c>
      <c r="B97" s="89"/>
      <c r="C97" s="89"/>
      <c r="G97" s="89"/>
    </row>
    <row r="98" spans="1:7">
      <c r="A98" s="991">
        <v>95</v>
      </c>
      <c r="B98" s="89"/>
      <c r="C98" s="89"/>
      <c r="G98" s="89"/>
    </row>
    <row r="99" spans="1:7">
      <c r="A99" s="991">
        <v>96</v>
      </c>
      <c r="B99" s="89"/>
      <c r="C99" s="89"/>
      <c r="G99" s="89"/>
    </row>
    <row r="100" spans="1:7">
      <c r="A100" s="991">
        <v>97</v>
      </c>
      <c r="B100" s="89"/>
      <c r="C100" s="89"/>
      <c r="G100" s="89"/>
    </row>
    <row r="101" spans="1:7">
      <c r="A101" s="991">
        <v>98</v>
      </c>
      <c r="B101" s="89"/>
      <c r="C101" s="89"/>
      <c r="G101" s="89"/>
    </row>
    <row r="102" spans="1:7">
      <c r="A102" s="991">
        <v>99</v>
      </c>
      <c r="B102" s="89"/>
      <c r="C102" s="89"/>
      <c r="G102" s="89"/>
    </row>
    <row r="103" spans="1:7">
      <c r="A103" s="991">
        <v>100</v>
      </c>
      <c r="B103" s="89"/>
      <c r="C103" s="89"/>
      <c r="G103" s="89"/>
    </row>
    <row r="104" spans="1:7">
      <c r="A104" s="991">
        <v>101</v>
      </c>
      <c r="B104" s="89"/>
      <c r="C104" s="89"/>
      <c r="G104" s="89"/>
    </row>
    <row r="105" spans="1:7">
      <c r="A105" s="991">
        <v>102</v>
      </c>
      <c r="B105" s="89"/>
      <c r="C105" s="89"/>
      <c r="G105" s="89"/>
    </row>
    <row r="106" spans="1:7">
      <c r="A106" s="991">
        <v>103</v>
      </c>
      <c r="B106" s="89"/>
      <c r="C106" s="89"/>
      <c r="G106" s="89"/>
    </row>
    <row r="107" spans="1:7">
      <c r="A107" s="991">
        <v>104</v>
      </c>
      <c r="B107" s="89"/>
      <c r="C107" s="89"/>
      <c r="G107" s="89"/>
    </row>
    <row r="108" spans="1:7">
      <c r="A108" s="991">
        <v>105</v>
      </c>
      <c r="B108" s="89"/>
      <c r="C108" s="89"/>
      <c r="G108" s="89"/>
    </row>
    <row r="109" spans="1:7">
      <c r="A109" s="991">
        <v>106</v>
      </c>
      <c r="B109" s="89"/>
      <c r="C109" s="89"/>
      <c r="G109" s="89"/>
    </row>
    <row r="110" spans="1:7">
      <c r="A110" s="991">
        <v>107</v>
      </c>
      <c r="B110" s="89"/>
      <c r="C110" s="89"/>
      <c r="G110" s="89"/>
    </row>
    <row r="111" spans="1:7">
      <c r="A111" s="991">
        <v>108</v>
      </c>
      <c r="B111" s="89"/>
      <c r="C111" s="89"/>
      <c r="G111" s="89"/>
    </row>
    <row r="112" spans="1:7">
      <c r="A112" s="991">
        <v>109</v>
      </c>
      <c r="B112" s="89"/>
      <c r="C112" s="89"/>
      <c r="G112" s="89"/>
    </row>
    <row r="113" spans="1:7">
      <c r="A113" s="991">
        <v>110</v>
      </c>
      <c r="B113" s="89"/>
      <c r="C113" s="89"/>
      <c r="G113" s="89"/>
    </row>
    <row r="114" spans="1:7">
      <c r="A114" s="991">
        <v>111</v>
      </c>
      <c r="B114" s="89"/>
      <c r="C114" s="89"/>
      <c r="G114" s="89"/>
    </row>
    <row r="115" spans="1:7">
      <c r="A115" s="991">
        <v>112</v>
      </c>
      <c r="B115" s="89"/>
      <c r="C115" s="89"/>
      <c r="G115" s="89"/>
    </row>
    <row r="116" spans="1:7">
      <c r="A116" s="991">
        <v>113</v>
      </c>
      <c r="B116" s="89"/>
      <c r="C116" s="89"/>
      <c r="G116" s="89"/>
    </row>
    <row r="117" spans="1:7">
      <c r="A117" s="991">
        <v>114</v>
      </c>
      <c r="B117" s="89"/>
      <c r="C117" s="89"/>
      <c r="G117" s="89"/>
    </row>
    <row r="118" spans="1:7">
      <c r="A118" s="991">
        <v>115</v>
      </c>
      <c r="B118" s="89"/>
      <c r="C118" s="89"/>
      <c r="G118" s="89"/>
    </row>
    <row r="119" spans="1:7">
      <c r="A119" s="991">
        <v>116</v>
      </c>
      <c r="B119" s="89"/>
      <c r="C119" s="89"/>
      <c r="G119" s="89"/>
    </row>
    <row r="120" spans="1:7">
      <c r="A120" s="991">
        <v>117</v>
      </c>
      <c r="B120" s="89"/>
      <c r="C120" s="89"/>
      <c r="G120" s="89"/>
    </row>
    <row r="121" spans="1:7">
      <c r="A121" s="991">
        <v>118</v>
      </c>
      <c r="B121" s="89"/>
      <c r="C121" s="89"/>
      <c r="G121" s="89"/>
    </row>
    <row r="122" spans="1:7">
      <c r="A122" s="991">
        <v>119</v>
      </c>
      <c r="B122" s="89"/>
      <c r="C122" s="89"/>
      <c r="G122" s="89"/>
    </row>
  </sheetData>
  <phoneticPr fontId="170"/>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2AD69-CE3C-4DA5-BAAD-7D0A5C2F418F}">
  <sheetPr codeName="Sheet29"/>
  <dimension ref="A1:BH122"/>
  <sheetViews>
    <sheetView workbookViewId="0">
      <pane xSplit="1" topLeftCell="B1" activePane="topRight" state="frozen"/>
      <selection activeCell="H4" sqref="H4"/>
      <selection pane="topRight" activeCell="A2" sqref="A2:XFD14"/>
    </sheetView>
  </sheetViews>
  <sheetFormatPr defaultColWidth="8.75" defaultRowHeight="13.5"/>
  <cols>
    <col min="1" max="1" width="8.75" style="992"/>
    <col min="2" max="2" width="42.5" style="1046" bestFit="1" customWidth="1"/>
    <col min="3" max="3" width="8.875" style="1046" bestFit="1" customWidth="1"/>
    <col min="4" max="4" width="13.625" style="1046" customWidth="1"/>
    <col min="5" max="5" width="8.75" style="1046"/>
    <col min="6" max="6" width="12" style="1046" bestFit="1" customWidth="1"/>
    <col min="7" max="9" width="8.75" style="1046"/>
    <col min="10" max="10" width="11.875" style="1046" customWidth="1"/>
    <col min="11" max="11" width="12.125" style="1046" bestFit="1" customWidth="1"/>
    <col min="12" max="14" width="8.75" style="1046"/>
    <col min="15" max="15" width="12" style="1046" bestFit="1" customWidth="1"/>
    <col min="16" max="19" width="8.75" style="1046"/>
    <col min="20" max="20" width="12" style="1046" bestFit="1" customWidth="1"/>
    <col min="21" max="21" width="12.125" style="1046" bestFit="1" customWidth="1"/>
    <col min="22" max="22" width="8.75" style="1046"/>
    <col min="23" max="23" width="16.875" style="1046" customWidth="1"/>
    <col min="24" max="24" width="7.75" style="1046" customWidth="1"/>
    <col min="25" max="25" width="12" style="1046" bestFit="1" customWidth="1"/>
    <col min="26" max="26" width="12.125" style="1046" bestFit="1" customWidth="1"/>
    <col min="27" max="27" width="16.5" style="1046" bestFit="1" customWidth="1"/>
    <col min="28" max="28" width="39.125" style="1046" bestFit="1" customWidth="1"/>
    <col min="29" max="29" width="25.625" style="1046" bestFit="1" customWidth="1"/>
    <col min="30" max="32" width="8.75" style="1046"/>
    <col min="33" max="33" width="12" style="1046" bestFit="1" customWidth="1"/>
    <col min="34" max="36" width="8.75" style="1046"/>
    <col min="37" max="37" width="12" style="1046" bestFit="1" customWidth="1"/>
    <col min="38" max="38" width="12.125" style="1046" bestFit="1" customWidth="1"/>
    <col min="39" max="41" width="8.75" style="1046"/>
    <col min="42" max="42" width="12" style="1046" bestFit="1" customWidth="1"/>
    <col min="43" max="43" width="12.125" style="1046" bestFit="1" customWidth="1"/>
    <col min="44" max="44" width="15.75" style="1046" bestFit="1" customWidth="1"/>
    <col min="45" max="46" width="8.75" style="1046"/>
    <col min="47" max="47" width="12" style="1046" bestFit="1" customWidth="1"/>
    <col min="48" max="48" width="11.375" style="1046" bestFit="1" customWidth="1"/>
    <col min="49" max="51" width="8.75" style="1046"/>
    <col min="52" max="53" width="12.125" style="1046" bestFit="1" customWidth="1"/>
    <col min="54" max="54" width="16.5" style="1046" bestFit="1" customWidth="1"/>
    <col min="55" max="55" width="29.25" style="1046" bestFit="1" customWidth="1"/>
    <col min="56" max="56" width="14.75" style="1046" bestFit="1" customWidth="1"/>
    <col min="57" max="57" width="15.375" style="1046" bestFit="1" customWidth="1"/>
    <col min="58" max="58" width="17.75" style="1046" bestFit="1" customWidth="1"/>
    <col min="59" max="59" width="15.375" style="1046" bestFit="1" customWidth="1"/>
    <col min="60" max="60" width="19.125" style="1046" bestFit="1" customWidth="1"/>
    <col min="61" max="16384" width="8.75" style="1046"/>
  </cols>
  <sheetData>
    <row r="1" spans="1:60" s="991" customFormat="1">
      <c r="B1" s="994">
        <v>0</v>
      </c>
      <c r="C1" s="991">
        <v>1</v>
      </c>
      <c r="D1" s="991">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c r="AG1" s="994">
        <v>31</v>
      </c>
      <c r="AH1" s="994">
        <v>32</v>
      </c>
      <c r="AI1" s="994">
        <v>33</v>
      </c>
      <c r="AJ1" s="994">
        <v>34</v>
      </c>
      <c r="AK1" s="994">
        <v>35</v>
      </c>
      <c r="AL1" s="994">
        <v>36</v>
      </c>
      <c r="AM1" s="994">
        <v>37</v>
      </c>
      <c r="AN1" s="994">
        <v>38</v>
      </c>
      <c r="AO1" s="994">
        <v>39</v>
      </c>
      <c r="AP1" s="994">
        <v>40</v>
      </c>
      <c r="AQ1" s="994">
        <v>41</v>
      </c>
      <c r="AR1" s="994">
        <v>42</v>
      </c>
      <c r="AS1" s="994">
        <v>43</v>
      </c>
      <c r="AT1" s="994">
        <v>44</v>
      </c>
      <c r="AU1" s="994">
        <v>45</v>
      </c>
      <c r="AV1" s="994">
        <v>46</v>
      </c>
      <c r="AW1" s="994">
        <v>47</v>
      </c>
      <c r="AX1" s="994">
        <v>48</v>
      </c>
      <c r="AY1" s="994">
        <v>49</v>
      </c>
      <c r="AZ1" s="994">
        <v>50</v>
      </c>
      <c r="BA1" s="994">
        <v>51</v>
      </c>
      <c r="BB1" s="994">
        <v>52</v>
      </c>
      <c r="BC1" s="994">
        <v>53</v>
      </c>
      <c r="BD1" s="994">
        <v>54</v>
      </c>
      <c r="BE1" s="994">
        <v>55</v>
      </c>
      <c r="BF1" s="994">
        <v>56</v>
      </c>
      <c r="BG1" s="994">
        <v>57</v>
      </c>
      <c r="BH1" s="994">
        <v>58</v>
      </c>
    </row>
    <row r="2" spans="1:60" s="1042" customFormat="1">
      <c r="A2" s="991"/>
      <c r="B2" s="1042" t="s">
        <v>7007</v>
      </c>
      <c r="C2" s="1042" t="s">
        <v>6465</v>
      </c>
      <c r="D2" s="1049" t="s">
        <v>147</v>
      </c>
      <c r="E2" s="1049" t="s">
        <v>6459</v>
      </c>
      <c r="F2" s="1049" t="s">
        <v>6996</v>
      </c>
      <c r="G2" s="1042" t="s">
        <v>6466</v>
      </c>
      <c r="H2" s="1049" t="s">
        <v>147</v>
      </c>
      <c r="I2" s="1049" t="s">
        <v>6459</v>
      </c>
      <c r="J2" s="1049" t="s">
        <v>6996</v>
      </c>
      <c r="K2" s="1050" t="s">
        <v>6448</v>
      </c>
      <c r="L2" s="1042" t="s">
        <v>6467</v>
      </c>
      <c r="M2" s="1042" t="s">
        <v>147</v>
      </c>
      <c r="N2" s="1042" t="s">
        <v>6459</v>
      </c>
      <c r="O2" s="1049" t="s">
        <v>6996</v>
      </c>
      <c r="P2" s="1043" t="s">
        <v>6460</v>
      </c>
      <c r="Q2" s="1042" t="s">
        <v>6468</v>
      </c>
      <c r="R2" s="1042" t="s">
        <v>147</v>
      </c>
      <c r="S2" s="1042" t="s">
        <v>6459</v>
      </c>
      <c r="T2" s="1049" t="s">
        <v>6996</v>
      </c>
      <c r="U2" s="1043" t="s">
        <v>6460</v>
      </c>
      <c r="V2" s="1042" t="s">
        <v>6381</v>
      </c>
      <c r="W2" s="1042" t="s">
        <v>147</v>
      </c>
      <c r="X2" s="1042" t="s">
        <v>6459</v>
      </c>
      <c r="Y2" s="1049" t="s">
        <v>6996</v>
      </c>
      <c r="Z2" s="1043" t="s">
        <v>6460</v>
      </c>
      <c r="AA2" s="1043" t="s">
        <v>6469</v>
      </c>
      <c r="AB2" s="1042" t="s">
        <v>7008</v>
      </c>
      <c r="AC2" s="1042" t="s">
        <v>7009</v>
      </c>
      <c r="AD2" s="1042" t="s">
        <v>6465</v>
      </c>
      <c r="AE2" s="1049" t="s">
        <v>147</v>
      </c>
      <c r="AF2" s="1049" t="s">
        <v>6459</v>
      </c>
      <c r="AG2" s="1049" t="s">
        <v>6996</v>
      </c>
      <c r="AH2" s="1042" t="s">
        <v>6466</v>
      </c>
      <c r="AI2" s="1042" t="s">
        <v>147</v>
      </c>
      <c r="AJ2" s="1042" t="s">
        <v>6459</v>
      </c>
      <c r="AK2" s="1049" t="s">
        <v>6996</v>
      </c>
      <c r="AL2" s="1043" t="s">
        <v>6460</v>
      </c>
      <c r="AM2" s="1042" t="s">
        <v>6467</v>
      </c>
      <c r="AN2" s="1042" t="s">
        <v>147</v>
      </c>
      <c r="AO2" s="1042" t="s">
        <v>6459</v>
      </c>
      <c r="AP2" s="1049" t="s">
        <v>6996</v>
      </c>
      <c r="AQ2" s="1043" t="s">
        <v>6460</v>
      </c>
      <c r="AR2" s="1042" t="s">
        <v>6470</v>
      </c>
      <c r="AS2" s="1042" t="s">
        <v>147</v>
      </c>
      <c r="AT2" s="1042" t="s">
        <v>6459</v>
      </c>
      <c r="AU2" s="1049" t="s">
        <v>6996</v>
      </c>
      <c r="AV2" s="1043" t="s">
        <v>6460</v>
      </c>
      <c r="AW2" s="1042" t="s">
        <v>6381</v>
      </c>
      <c r="AX2" s="1042" t="s">
        <v>147</v>
      </c>
      <c r="AY2" s="1042" t="s">
        <v>6459</v>
      </c>
      <c r="AZ2" s="1049" t="s">
        <v>6996</v>
      </c>
      <c r="BA2" s="1043" t="s">
        <v>6460</v>
      </c>
      <c r="BB2" s="1043" t="s">
        <v>6471</v>
      </c>
      <c r="BC2" s="1042" t="s">
        <v>7010</v>
      </c>
      <c r="BD2" s="1042" t="s">
        <v>7011</v>
      </c>
      <c r="BE2" s="1042" t="s">
        <v>7012</v>
      </c>
      <c r="BF2" s="1042" t="s">
        <v>7013</v>
      </c>
      <c r="BG2" s="1042" t="s">
        <v>7014</v>
      </c>
      <c r="BH2" s="1042" t="s">
        <v>7015</v>
      </c>
    </row>
    <row r="3" spans="1:60" s="1042" customFormat="1">
      <c r="A3" s="991">
        <v>0</v>
      </c>
      <c r="B3" s="1042" t="s">
        <v>6472</v>
      </c>
      <c r="C3" s="1042" t="s">
        <v>6473</v>
      </c>
      <c r="D3" s="1049" t="s">
        <v>6416</v>
      </c>
      <c r="E3" s="1049" t="s">
        <v>6453</v>
      </c>
      <c r="F3" s="1049" t="s">
        <v>7001</v>
      </c>
      <c r="G3" s="1042" t="s">
        <v>6474</v>
      </c>
      <c r="H3" s="1049" t="s">
        <v>6416</v>
      </c>
      <c r="I3" s="1049" t="s">
        <v>6453</v>
      </c>
      <c r="J3" s="1049" t="s">
        <v>7001</v>
      </c>
      <c r="K3" s="1050" t="s">
        <v>6462</v>
      </c>
      <c r="L3" s="1042" t="s">
        <v>6475</v>
      </c>
      <c r="M3" s="1042" t="s">
        <v>6416</v>
      </c>
      <c r="N3" s="1042" t="s">
        <v>6453</v>
      </c>
      <c r="O3" s="1049" t="s">
        <v>7001</v>
      </c>
      <c r="P3" s="1043" t="s">
        <v>6462</v>
      </c>
      <c r="Q3" s="1042" t="s">
        <v>6476</v>
      </c>
      <c r="R3" s="1042" t="s">
        <v>6416</v>
      </c>
      <c r="S3" s="1042" t="s">
        <v>6453</v>
      </c>
      <c r="T3" s="1049" t="s">
        <v>7001</v>
      </c>
      <c r="U3" s="1043" t="s">
        <v>6462</v>
      </c>
      <c r="V3" s="1042" t="s">
        <v>6477</v>
      </c>
      <c r="W3" s="1042" t="s">
        <v>6416</v>
      </c>
      <c r="X3" s="1042" t="s">
        <v>6453</v>
      </c>
      <c r="Y3" s="1049" t="s">
        <v>7001</v>
      </c>
      <c r="Z3" s="1043" t="s">
        <v>6462</v>
      </c>
      <c r="AA3" s="1043" t="s">
        <v>6478</v>
      </c>
      <c r="AB3" s="1042" t="s">
        <v>6479</v>
      </c>
      <c r="AC3" s="1042" t="s">
        <v>7016</v>
      </c>
      <c r="AD3" s="1042" t="s">
        <v>6473</v>
      </c>
      <c r="AE3" s="1049" t="s">
        <v>6416</v>
      </c>
      <c r="AF3" s="1049" t="s">
        <v>6453</v>
      </c>
      <c r="AG3" s="1049" t="s">
        <v>7001</v>
      </c>
      <c r="AH3" s="1042" t="s">
        <v>6474</v>
      </c>
      <c r="AI3" s="1042" t="s">
        <v>6416</v>
      </c>
      <c r="AJ3" s="1042" t="s">
        <v>6453</v>
      </c>
      <c r="AK3" s="1049" t="s">
        <v>7001</v>
      </c>
      <c r="AL3" s="1043" t="s">
        <v>6462</v>
      </c>
      <c r="AM3" s="1042" t="s">
        <v>6475</v>
      </c>
      <c r="AN3" s="1042" t="s">
        <v>6416</v>
      </c>
      <c r="AO3" s="1042" t="s">
        <v>6453</v>
      </c>
      <c r="AP3" s="1049" t="s">
        <v>7001</v>
      </c>
      <c r="AQ3" s="1043" t="s">
        <v>6462</v>
      </c>
      <c r="AR3" s="1042" t="s">
        <v>6476</v>
      </c>
      <c r="AS3" s="1042" t="s">
        <v>6416</v>
      </c>
      <c r="AT3" s="1042" t="s">
        <v>6453</v>
      </c>
      <c r="AU3" s="1049" t="s">
        <v>7001</v>
      </c>
      <c r="AV3" s="1043" t="s">
        <v>6462</v>
      </c>
      <c r="AW3" s="1042" t="s">
        <v>6477</v>
      </c>
      <c r="AX3" s="1042" t="s">
        <v>6416</v>
      </c>
      <c r="AY3" s="1042" t="s">
        <v>6453</v>
      </c>
      <c r="AZ3" s="1049" t="s">
        <v>7001</v>
      </c>
      <c r="BA3" s="1043" t="s">
        <v>6462</v>
      </c>
      <c r="BB3" s="1043" t="s">
        <v>6478</v>
      </c>
      <c r="BC3" s="1042" t="s">
        <v>7017</v>
      </c>
      <c r="BD3" s="1042" t="s">
        <v>7018</v>
      </c>
      <c r="BE3" s="1042" t="s">
        <v>7019</v>
      </c>
      <c r="BF3" s="1042" t="s">
        <v>7020</v>
      </c>
      <c r="BG3" s="1042" t="s">
        <v>7021</v>
      </c>
      <c r="BH3" s="1042" t="s">
        <v>7022</v>
      </c>
    </row>
    <row r="4" spans="1:60" s="1042" customFormat="1">
      <c r="A4" s="991">
        <v>1</v>
      </c>
      <c r="B4" s="1042" t="s">
        <v>7023</v>
      </c>
      <c r="C4" s="1042" t="s">
        <v>6464</v>
      </c>
      <c r="D4" s="1042">
        <f>'STEP２（第３表～）'!M138</f>
        <v>2019</v>
      </c>
      <c r="E4" s="1049" t="str">
        <f>IF(ISBLANK('STEP２（第３表～）'!$M$139), "", 'STEP２（第３表～）'!$M$139)</f>
        <v/>
      </c>
      <c r="F4" s="1049">
        <f>IF(ISBLANK('STEP２（第３表～）'!$O$140), "", 'STEP２（第３表～）'!$O$140)</f>
        <v>40000</v>
      </c>
      <c r="G4" s="1042" t="s">
        <v>7005</v>
      </c>
      <c r="H4" s="1042">
        <f>'STEP２（第３表～）'!U138</f>
        <v>2020</v>
      </c>
      <c r="I4" s="1049" t="str">
        <f>IF(ISBLANK('STEP２（第３表～）'!$U$139), "", 'STEP２（第３表～）'!$U$139)</f>
        <v/>
      </c>
      <c r="J4" s="1049">
        <f>IF(ISBLANK('STEP２（第３表～）'!$W$140), "", 'STEP２（第３表～）'!$W$140)</f>
        <v>50000</v>
      </c>
      <c r="K4" s="1049" t="str">
        <f>IF('STEP２（第３表～）'!$X$142="-", "", TEXT(ROUND('STEP２（第３表～）'!$X$142, 2)/100, "0.0%"))</f>
        <v>125.0%</v>
      </c>
      <c r="L4" s="1042" t="s">
        <v>7024</v>
      </c>
      <c r="M4" s="1042">
        <f>'STEP２（第３表～）'!AB138</f>
        <v>2021</v>
      </c>
      <c r="N4" s="1042" t="str">
        <f>IF(ISBLANK('STEP２（第３表～）'!$AB$139), "", 'STEP２（第３表～）'!$AB$139)</f>
        <v/>
      </c>
      <c r="O4" s="1049">
        <f>IF(ISBLANK('STEP２（第３表～）'!$AD$140), "", 'STEP２（第３表～）'!$AD$140)</f>
        <v>60000</v>
      </c>
      <c r="P4" s="1049" t="str">
        <f>IF('STEP２（第３表～）'!$AE$142="-", "", TEXT(ROUND('STEP２（第３表～）'!$AE$142, 2)/100, "0.0%"))</f>
        <v>120.0%</v>
      </c>
      <c r="Q4" s="1042" t="s">
        <v>7025</v>
      </c>
      <c r="R4" s="1042">
        <f>'STEP２（第３表～）'!AJ138</f>
        <v>2022</v>
      </c>
      <c r="S4" s="1042" t="str">
        <f>IF(ISBLANK('STEP２（第３表～）'!$AJ$139), "", 'STEP２（第３表～）'!$AJ$139)</f>
        <v/>
      </c>
      <c r="T4" s="1049">
        <f>IF(ISBLANK('STEP２（第３表～）'!$AL$140), "", 'STEP２（第３表～）'!$AL$140)</f>
        <v>70000</v>
      </c>
      <c r="U4" s="1049" t="str">
        <f>IF('STEP２（第３表～）'!$AM$142="-", "", TEXT(ROUND('STEP２（第３表～）'!$AM$142, 2)/100, "0.0%"))</f>
        <v>116.7%</v>
      </c>
      <c r="V4" s="1042" t="s">
        <v>7026</v>
      </c>
      <c r="W4" s="1042">
        <f>'STEP２（第３表～）'!AR138</f>
        <v>2023</v>
      </c>
      <c r="X4" s="1042">
        <f>IF(ISBLANK('STEP２（第３表～）'!$AR$139), "", 'STEP２（第３表～）'!$AR$139)</f>
        <v>9.7020000000000006E-3</v>
      </c>
      <c r="Y4" s="1049">
        <f>IF(ISBLANK('STEP２（第３表～）'!$AT$140), "", 'STEP２（第３表～）'!$AT$140)</f>
        <v>1.1480000000000001E-2</v>
      </c>
      <c r="Z4" s="1049" t="str">
        <f>IF('STEP２（第３表～）'!$AU$142="-", "", TEXT(ROUND('STEP２（第３表～）'!$AU$142, 2)/100, "0.0%"))</f>
        <v>0.0%</v>
      </c>
      <c r="AA4" s="1049" t="str">
        <f>IF('STEP２（第３表～）'!$BA$142="-", "", TEXT(ROUND('STEP２（第３表～）'!$BA$142, 2)/100, "0.0%"))</f>
        <v>0.0%</v>
      </c>
      <c r="AB4" s="1042" t="s">
        <v>7027</v>
      </c>
      <c r="AC4" s="1042">
        <f>IF('STEP２（第３表～）'!AJ144=TRUE,1,2)</f>
        <v>1</v>
      </c>
      <c r="AD4" s="1042" t="s">
        <v>7028</v>
      </c>
      <c r="AE4" s="1042">
        <f>'STEP２（第３表～）'!M146</f>
        <v>2019</v>
      </c>
      <c r="AF4" s="1042" t="str">
        <f>IF(ISBLANK('STEP２（第３表～）'!$M$147), "", 'STEP２（第３表～）'!$M$147)</f>
        <v/>
      </c>
      <c r="AG4" s="1049">
        <f>IF(ISBLANK('STEP２（第３表～）'!$O$148), "", 'STEP２（第３表～）'!$O$148)</f>
        <v>80000</v>
      </c>
      <c r="AH4" s="1042" t="s">
        <v>7029</v>
      </c>
      <c r="AI4" s="1042">
        <f>'STEP２（第３表～）'!U146</f>
        <v>2020</v>
      </c>
      <c r="AJ4" s="1042" t="str">
        <f>IF(ISBLANK('STEP２（第３表～）'!$U$147), "", 'STEP２（第３表～）'!$U$147)</f>
        <v/>
      </c>
      <c r="AK4" s="1049">
        <f>IF(ISBLANK('STEP２（第３表～）'!$W$148), "", 'STEP２（第３表～）'!$W$148)</f>
        <v>90000</v>
      </c>
      <c r="AL4" s="1049" t="str">
        <f>IF('STEP２（第３表～）'!$X$150="-", "", TEXT(ROUND('STEP２（第３表～）'!$X$150, 2)/100, "0.0%"))</f>
        <v>112.5%</v>
      </c>
      <c r="AM4" s="1042" t="s">
        <v>7030</v>
      </c>
      <c r="AN4" s="1042">
        <f>'STEP２（第３表～）'!AB146</f>
        <v>2021</v>
      </c>
      <c r="AO4" s="1042" t="str">
        <f>IF(ISBLANK('STEP２（第３表～）'!$AB$147), "", 'STEP２（第３表～）'!$AB$147)</f>
        <v/>
      </c>
      <c r="AP4" s="1049">
        <f>IF(ISBLANK('STEP２（第３表～）'!$AD$148), "", 'STEP２（第３表～）'!$AD$148)</f>
        <v>100000</v>
      </c>
      <c r="AQ4" s="1049" t="str">
        <f>IF('STEP２（第３表～）'!$AE$150="-", "", TEXT(ROUND('STEP２（第３表～）'!$AE$150, 2)/100, "0.0%"))</f>
        <v>111.1%</v>
      </c>
      <c r="AR4" s="1042" t="s">
        <v>7031</v>
      </c>
      <c r="AS4" s="1042">
        <f>'STEP２（第３表～）'!AJ146</f>
        <v>2022</v>
      </c>
      <c r="AT4" s="1042" t="str">
        <f>IF(ISBLANK('STEP２（第３表～）'!$AJ$147), "", 'STEP２（第３表～）'!$AJ$147)</f>
        <v/>
      </c>
      <c r="AU4" s="1049">
        <f>IF(ISBLANK('STEP２（第３表～）'!$AL$148), "", 'STEP２（第３表～）'!$AL$148)</f>
        <v>110000</v>
      </c>
      <c r="AV4" s="1049" t="str">
        <f>IF('STEP２（第３表～）'!$AM$150="-", "", TEXT(ROUND('STEP２（第３表～）'!$AM$150, 2)/100, "0.0%"))</f>
        <v>110.0%</v>
      </c>
      <c r="AW4" s="1042" t="s">
        <v>7032</v>
      </c>
      <c r="AX4" s="1042">
        <f>'STEP２（第３表～）'!AR146</f>
        <v>2023</v>
      </c>
      <c r="AY4" s="1042">
        <f>'STEP２（第３表～）'!AR147</f>
        <v>0.1449</v>
      </c>
      <c r="AZ4" s="1049">
        <f>IF(ISBLANK('STEP２（第３表～）'!$AT$148), "", 'STEP２（第３表～）'!$AT$148)</f>
        <v>1.1480000000000001E-2</v>
      </c>
      <c r="BA4" s="1049" t="str">
        <f>IF('STEP２（第３表～）'!$AU$150="-", "", TEXT(ROUND('STEP２（第３表～）'!$AU$150, 2)/100, "0.0%"))</f>
        <v>0.0%</v>
      </c>
      <c r="BB4" s="1049" t="str">
        <f>IF('STEP２（第３表～）'!$BA$150="-", "", TEXT(ROUND('STEP２（第３表～）'!$BA$150, 2)/100, "0.0%"))</f>
        <v>0.0%</v>
      </c>
      <c r="BC4" s="1042" t="s">
        <v>7033</v>
      </c>
      <c r="BD4" s="1045" t="s">
        <v>7034</v>
      </c>
      <c r="BE4" s="1042">
        <f>IF(ISBLANK('STEP２（第３表～）'!$AR$153), "", 'STEP２（第３表～）'!$AR$153)</f>
        <v>2023</v>
      </c>
      <c r="BF4" s="1042">
        <f>IF(ISBLANK('STEP２（第３表～）'!$AR$155), "", 'STEP２（第３表～）'!$AR$155)</f>
        <v>79.433800000000005</v>
      </c>
      <c r="BG4" s="1042">
        <f>IF(ISBLANK('STEP２（第３表～）'!$AZ$154), "", 'STEP２（第３表～）'!$AZ$154)</f>
        <v>2030</v>
      </c>
      <c r="BH4" s="1042" t="str">
        <f>IF(ISBLANK('STEP２（第３表～）'!$AZ$155), "", 'STEP２（第３表～）'!$AZ$155)</f>
        <v/>
      </c>
    </row>
    <row r="5" spans="1:60">
      <c r="A5" s="991">
        <v>2</v>
      </c>
      <c r="C5" s="1042"/>
      <c r="D5" s="1042"/>
      <c r="F5" s="1051"/>
      <c r="BD5" s="1052"/>
    </row>
    <row r="6" spans="1:60">
      <c r="A6" s="991">
        <v>3</v>
      </c>
      <c r="F6" s="1051"/>
    </row>
    <row r="7" spans="1:60">
      <c r="A7" s="991">
        <v>4</v>
      </c>
      <c r="F7" s="1051"/>
    </row>
    <row r="8" spans="1:60" s="1042" customFormat="1">
      <c r="A8" s="991">
        <v>5</v>
      </c>
      <c r="BD8" s="1053" t="s">
        <v>7035</v>
      </c>
    </row>
    <row r="9" spans="1:60" s="1042" customFormat="1">
      <c r="A9" s="991">
        <v>6</v>
      </c>
      <c r="BD9" s="1053" t="s">
        <v>7036</v>
      </c>
      <c r="BE9" s="1042" t="s">
        <v>6829</v>
      </c>
      <c r="BF9" s="1042" t="s">
        <v>7037</v>
      </c>
    </row>
    <row r="10" spans="1:60">
      <c r="A10" s="991">
        <v>7</v>
      </c>
      <c r="BC10" s="1054" t="s">
        <v>6985</v>
      </c>
      <c r="BD10" s="1053">
        <v>0</v>
      </c>
      <c r="BE10" s="1053">
        <f>IF(ISBLANK('STEP２（第３表～）'!$AJ$153), "", 'STEP２（第３表～）'!$AJ$153)</f>
        <v>2022</v>
      </c>
      <c r="BF10" s="1053" t="str">
        <f>IF(ISBLANK('STEP２（第３表～）'!$AJ$155), "", 'STEP２（第３表～）'!$AJ$155)</f>
        <v/>
      </c>
    </row>
    <row r="11" spans="1:60">
      <c r="A11" s="991">
        <v>8</v>
      </c>
      <c r="BD11" s="1053">
        <v>1</v>
      </c>
      <c r="BE11" s="1053">
        <f>IF(ISBLANK('STEP２（第３表～）'!$AB$153), "", 'STEP２（第３表～）'!$AB$153)</f>
        <v>2021</v>
      </c>
      <c r="BF11" s="1053" t="str">
        <f>IF(ISBLANK('STEP２（第３表～）'!$AB$155), "", 'STEP２（第３表～）'!$AB$155)</f>
        <v/>
      </c>
    </row>
    <row r="12" spans="1:60">
      <c r="A12" s="991">
        <v>9</v>
      </c>
      <c r="BD12" s="1053">
        <v>2</v>
      </c>
      <c r="BE12" s="1053">
        <f>IF(ISBLANK('STEP２（第３表～）'!$T$153), "", 'STEP２（第３表～）'!$T$153)</f>
        <v>2020</v>
      </c>
      <c r="BF12" s="1053" t="str">
        <f>IF(ISBLANK('STEP２（第３表～）'!$T$155), "", 'STEP２（第３表～）'!$T$155)</f>
        <v/>
      </c>
      <c r="BH12" s="1042"/>
    </row>
    <row r="13" spans="1:60">
      <c r="A13" s="991">
        <v>10</v>
      </c>
      <c r="BD13" s="1053">
        <v>3</v>
      </c>
      <c r="BE13" s="1053">
        <f>IF(ISBLANK('STEP２（第３表～）'!$L$153), "", 'STEP２（第３表～）'!$L$153)</f>
        <v>2019</v>
      </c>
      <c r="BF13" s="1053" t="str">
        <f>IF(ISBLANK('STEP２（第３表～）'!$L$155), "", 'STEP２（第３表～）'!$L$155)</f>
        <v/>
      </c>
      <c r="BH13" s="1042"/>
    </row>
    <row r="14" spans="1:60">
      <c r="A14" s="991">
        <v>11</v>
      </c>
    </row>
    <row r="15" spans="1:60">
      <c r="A15" s="991">
        <v>12</v>
      </c>
    </row>
    <row r="16" spans="1:60">
      <c r="A16" s="991">
        <v>13</v>
      </c>
    </row>
    <row r="17" spans="1:1">
      <c r="A17" s="991">
        <v>14</v>
      </c>
    </row>
    <row r="18" spans="1:1">
      <c r="A18" s="991">
        <v>15</v>
      </c>
    </row>
    <row r="19" spans="1:1">
      <c r="A19" s="991">
        <v>16</v>
      </c>
    </row>
    <row r="20" spans="1:1">
      <c r="A20" s="991">
        <v>17</v>
      </c>
    </row>
    <row r="21" spans="1:1">
      <c r="A21" s="991">
        <v>18</v>
      </c>
    </row>
    <row r="22" spans="1:1">
      <c r="A22" s="991">
        <v>19</v>
      </c>
    </row>
    <row r="23" spans="1:1">
      <c r="A23" s="991">
        <v>20</v>
      </c>
    </row>
    <row r="24" spans="1:1">
      <c r="A24" s="991">
        <v>21</v>
      </c>
    </row>
    <row r="25" spans="1:1">
      <c r="A25" s="991">
        <v>22</v>
      </c>
    </row>
    <row r="26" spans="1:1">
      <c r="A26" s="991">
        <v>23</v>
      </c>
    </row>
    <row r="27" spans="1:1">
      <c r="A27" s="991">
        <v>24</v>
      </c>
    </row>
    <row r="28" spans="1:1">
      <c r="A28" s="991">
        <v>25</v>
      </c>
    </row>
    <row r="29" spans="1:1">
      <c r="A29" s="991">
        <v>26</v>
      </c>
    </row>
    <row r="30" spans="1:1">
      <c r="A30" s="991">
        <v>27</v>
      </c>
    </row>
    <row r="31" spans="1:1">
      <c r="A31" s="991">
        <v>28</v>
      </c>
    </row>
    <row r="32" spans="1:1">
      <c r="A32" s="991">
        <v>29</v>
      </c>
    </row>
    <row r="33" spans="1:1">
      <c r="A33" s="991">
        <v>30</v>
      </c>
    </row>
    <row r="34" spans="1:1">
      <c r="A34" s="991">
        <v>31</v>
      </c>
    </row>
    <row r="35" spans="1:1">
      <c r="A35" s="991">
        <v>32</v>
      </c>
    </row>
    <row r="36" spans="1:1">
      <c r="A36" s="991">
        <v>33</v>
      </c>
    </row>
    <row r="37" spans="1:1">
      <c r="A37" s="991">
        <v>34</v>
      </c>
    </row>
    <row r="38" spans="1:1">
      <c r="A38" s="991">
        <v>35</v>
      </c>
    </row>
    <row r="39" spans="1:1">
      <c r="A39" s="991">
        <v>36</v>
      </c>
    </row>
    <row r="40" spans="1:1">
      <c r="A40" s="991">
        <v>37</v>
      </c>
    </row>
    <row r="41" spans="1:1">
      <c r="A41" s="991">
        <v>38</v>
      </c>
    </row>
    <row r="42" spans="1:1">
      <c r="A42" s="991">
        <v>39</v>
      </c>
    </row>
    <row r="43" spans="1:1">
      <c r="A43" s="991">
        <v>40</v>
      </c>
    </row>
    <row r="44" spans="1:1">
      <c r="A44" s="991">
        <v>41</v>
      </c>
    </row>
    <row r="45" spans="1:1">
      <c r="A45" s="991">
        <v>42</v>
      </c>
    </row>
    <row r="46" spans="1:1">
      <c r="A46" s="991">
        <v>43</v>
      </c>
    </row>
    <row r="47" spans="1:1">
      <c r="A47" s="991">
        <v>44</v>
      </c>
    </row>
    <row r="48" spans="1:1">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1CE28-5FD7-4F5A-B9C0-2029A2A5D858}">
  <sheetPr codeName="Sheet30"/>
  <dimension ref="A1:AR122"/>
  <sheetViews>
    <sheetView workbookViewId="0">
      <pane xSplit="1" topLeftCell="B1" activePane="topRight" state="frozen"/>
      <selection activeCell="J13" sqref="J13"/>
      <selection pane="topRight" activeCell="A2" sqref="A2:XFD4"/>
    </sheetView>
  </sheetViews>
  <sheetFormatPr defaultColWidth="8.75" defaultRowHeight="13.5"/>
  <cols>
    <col min="1" max="1" width="8.75" style="992"/>
    <col min="2" max="2" width="14.875" style="1046" customWidth="1"/>
    <col min="3" max="3" width="20.625" style="1046" customWidth="1"/>
    <col min="4" max="4" width="18.125" style="1046" customWidth="1"/>
    <col min="5" max="5" width="18.5" style="1046" customWidth="1"/>
    <col min="6" max="6" width="29.25" style="1046" bestFit="1" customWidth="1"/>
    <col min="7" max="16384" width="8.75" style="1046"/>
  </cols>
  <sheetData>
    <row r="1" spans="1:44" s="991" customFormat="1">
      <c r="B1" s="994">
        <v>0</v>
      </c>
      <c r="C1" s="991">
        <v>1</v>
      </c>
      <c r="D1" s="991">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c r="AG1" s="994">
        <v>31</v>
      </c>
      <c r="AH1" s="994">
        <v>32</v>
      </c>
      <c r="AI1" s="994">
        <v>33</v>
      </c>
      <c r="AJ1" s="994">
        <v>34</v>
      </c>
      <c r="AK1" s="994">
        <v>35</v>
      </c>
      <c r="AL1" s="994">
        <v>36</v>
      </c>
      <c r="AM1" s="994">
        <v>37</v>
      </c>
      <c r="AN1" s="994">
        <v>38</v>
      </c>
      <c r="AO1" s="994">
        <v>39</v>
      </c>
      <c r="AP1" s="994">
        <v>40</v>
      </c>
      <c r="AQ1" s="994">
        <v>41</v>
      </c>
      <c r="AR1" s="994">
        <v>42</v>
      </c>
    </row>
    <row r="2" spans="1:44" s="1042" customFormat="1">
      <c r="A2" s="991"/>
      <c r="B2" s="1053" t="s">
        <v>6480</v>
      </c>
      <c r="C2" s="1053" t="s">
        <v>6481</v>
      </c>
      <c r="D2" s="1053" t="s">
        <v>6482</v>
      </c>
      <c r="E2" s="1053" t="s">
        <v>6483</v>
      </c>
      <c r="F2" s="1042" t="s">
        <v>7038</v>
      </c>
    </row>
    <row r="3" spans="1:44" s="1042" customFormat="1">
      <c r="A3" s="991">
        <v>0</v>
      </c>
      <c r="B3" s="1053" t="s">
        <v>7039</v>
      </c>
      <c r="C3" s="1053" t="s">
        <v>7040</v>
      </c>
      <c r="D3" s="1053" t="s">
        <v>7041</v>
      </c>
      <c r="E3" s="1053" t="s">
        <v>7042</v>
      </c>
      <c r="F3" s="1042" t="s">
        <v>7043</v>
      </c>
    </row>
    <row r="4" spans="1:44">
      <c r="A4" s="991">
        <v>1</v>
      </c>
      <c r="B4" s="1046" t="str">
        <f>_xlfn.TEXTJOIN(CHAR(10), TRUE,'STEP２（第３表～）'!$C$161:'STEP２（第３表～）'!$C$192)</f>
        <v>理由テスト１</v>
      </c>
      <c r="C4" s="1046" t="str">
        <f>_xlfn.TEXTJOIN(CHAR(10), TRUE,'STEP２（第３表～）'!$C$194:'STEP２（第３表～）'!$C$225)</f>
        <v>理由テスト２</v>
      </c>
      <c r="D4" s="1046" t="str">
        <f>_xlfn.TEXTJOIN(CHAR(10), TRUE,'STEP２（第３表～）'!$C$232:'STEP２（第３表～）'!$C$263)</f>
        <v>理由テスト３</v>
      </c>
      <c r="E4" s="1046" t="str">
        <f>_xlfn.TEXTJOIN(CHAR(10), TRUE,'STEP２（第３表～）'!$C$265:'STEP２（第３表～）'!$C$296)</f>
        <v>理由テスト４</v>
      </c>
      <c r="F4" s="1046" t="str">
        <f>_xlfn.TEXTJOIN(CHAR(10), TRUE,'STEP２（第３表～）'!$C$300:'STEP２（第３表～）'!$C$331)</f>
        <v>理由テスト５</v>
      </c>
    </row>
    <row r="5" spans="1:44">
      <c r="A5" s="991">
        <v>2</v>
      </c>
    </row>
    <row r="6" spans="1:44">
      <c r="A6" s="991">
        <v>3</v>
      </c>
    </row>
    <row r="7" spans="1:44">
      <c r="A7" s="991">
        <v>4</v>
      </c>
    </row>
    <row r="8" spans="1:44">
      <c r="A8" s="991">
        <v>5</v>
      </c>
    </row>
    <row r="9" spans="1:44">
      <c r="A9" s="991">
        <v>6</v>
      </c>
    </row>
    <row r="10" spans="1:44">
      <c r="A10" s="991">
        <v>7</v>
      </c>
    </row>
    <row r="11" spans="1:44">
      <c r="A11" s="991">
        <v>8</v>
      </c>
    </row>
    <row r="12" spans="1:44">
      <c r="A12" s="991">
        <v>9</v>
      </c>
    </row>
    <row r="13" spans="1:44">
      <c r="A13" s="991">
        <v>10</v>
      </c>
    </row>
    <row r="14" spans="1:44">
      <c r="A14" s="991">
        <v>11</v>
      </c>
      <c r="B14" s="1042"/>
    </row>
    <row r="15" spans="1:44">
      <c r="A15" s="991">
        <v>12</v>
      </c>
    </row>
    <row r="16" spans="1:44">
      <c r="A16" s="991">
        <v>13</v>
      </c>
      <c r="B16" s="1055"/>
    </row>
    <row r="17" spans="1:1">
      <c r="A17" s="991">
        <v>14</v>
      </c>
    </row>
    <row r="18" spans="1:1">
      <c r="A18" s="991">
        <v>15</v>
      </c>
    </row>
    <row r="19" spans="1:1">
      <c r="A19" s="991">
        <v>16</v>
      </c>
    </row>
    <row r="20" spans="1:1">
      <c r="A20" s="991">
        <v>17</v>
      </c>
    </row>
    <row r="21" spans="1:1">
      <c r="A21" s="991">
        <v>18</v>
      </c>
    </row>
    <row r="22" spans="1:1">
      <c r="A22" s="991">
        <v>19</v>
      </c>
    </row>
    <row r="23" spans="1:1">
      <c r="A23" s="991">
        <v>20</v>
      </c>
    </row>
    <row r="24" spans="1:1">
      <c r="A24" s="991">
        <v>21</v>
      </c>
    </row>
    <row r="25" spans="1:1">
      <c r="A25" s="991">
        <v>22</v>
      </c>
    </row>
    <row r="26" spans="1:1">
      <c r="A26" s="991">
        <v>23</v>
      </c>
    </row>
    <row r="27" spans="1:1">
      <c r="A27" s="991">
        <v>24</v>
      </c>
    </row>
    <row r="28" spans="1:1">
      <c r="A28" s="991">
        <v>25</v>
      </c>
    </row>
    <row r="29" spans="1:1">
      <c r="A29" s="991">
        <v>26</v>
      </c>
    </row>
    <row r="30" spans="1:1">
      <c r="A30" s="991">
        <v>27</v>
      </c>
    </row>
    <row r="31" spans="1:1">
      <c r="A31" s="991">
        <v>28</v>
      </c>
    </row>
    <row r="32" spans="1:1">
      <c r="A32" s="991">
        <v>29</v>
      </c>
    </row>
    <row r="33" spans="1:1">
      <c r="A33" s="991">
        <v>30</v>
      </c>
    </row>
    <row r="34" spans="1:1">
      <c r="A34" s="991">
        <v>31</v>
      </c>
    </row>
    <row r="35" spans="1:1">
      <c r="A35" s="991">
        <v>32</v>
      </c>
    </row>
    <row r="36" spans="1:1">
      <c r="A36" s="991">
        <v>33</v>
      </c>
    </row>
    <row r="37" spans="1:1">
      <c r="A37" s="991">
        <v>34</v>
      </c>
    </row>
    <row r="38" spans="1:1">
      <c r="A38" s="991">
        <v>35</v>
      </c>
    </row>
    <row r="39" spans="1:1">
      <c r="A39" s="991">
        <v>36</v>
      </c>
    </row>
    <row r="40" spans="1:1">
      <c r="A40" s="991">
        <v>37</v>
      </c>
    </row>
    <row r="41" spans="1:1">
      <c r="A41" s="991">
        <v>38</v>
      </c>
    </row>
    <row r="42" spans="1:1">
      <c r="A42" s="991">
        <v>39</v>
      </c>
    </row>
    <row r="43" spans="1:1">
      <c r="A43" s="991">
        <v>40</v>
      </c>
    </row>
    <row r="44" spans="1:1">
      <c r="A44" s="991">
        <v>41</v>
      </c>
    </row>
    <row r="45" spans="1:1">
      <c r="A45" s="991">
        <v>42</v>
      </c>
    </row>
    <row r="46" spans="1:1">
      <c r="A46" s="991">
        <v>43</v>
      </c>
    </row>
    <row r="47" spans="1:1">
      <c r="A47" s="991">
        <v>44</v>
      </c>
    </row>
    <row r="48" spans="1:1">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A9052-2F07-48DD-B621-3C9F713C4C7F}">
  <sheetPr codeName="Sheet31"/>
  <dimension ref="A1:JW122"/>
  <sheetViews>
    <sheetView zoomScale="85" zoomScaleNormal="85" workbookViewId="0">
      <pane xSplit="1" topLeftCell="B1" activePane="topRight" state="frozen"/>
      <selection activeCell="J13" sqref="J13"/>
      <selection pane="topRight" activeCell="A2" sqref="A2:XFD23"/>
    </sheetView>
  </sheetViews>
  <sheetFormatPr defaultColWidth="8.75" defaultRowHeight="13.5"/>
  <cols>
    <col min="1" max="1" width="8.75" style="992"/>
    <col min="2" max="2" width="18.5" style="1046" customWidth="1"/>
    <col min="3" max="3" width="34.875" style="1046" customWidth="1"/>
    <col min="4" max="4" width="11.125" style="1046" bestFit="1" customWidth="1"/>
    <col min="5" max="5" width="9.875" style="1046" bestFit="1" customWidth="1"/>
    <col min="6" max="6" width="13.5" style="1046" bestFit="1" customWidth="1"/>
    <col min="7" max="7" width="18.875" style="1046" bestFit="1" customWidth="1"/>
    <col min="8" max="8" width="16.875" style="1046" bestFit="1" customWidth="1"/>
    <col min="9" max="9" width="14" style="1046" bestFit="1" customWidth="1"/>
    <col min="10" max="10" width="13.5" style="1046" bestFit="1" customWidth="1"/>
    <col min="11" max="11" width="18.875" style="1046" bestFit="1" customWidth="1"/>
    <col min="12" max="12" width="17.125" style="1046" bestFit="1" customWidth="1"/>
    <col min="13" max="13" width="14" style="1046" bestFit="1" customWidth="1"/>
    <col min="14" max="14" width="13.5" style="1046" bestFit="1" customWidth="1"/>
    <col min="15" max="15" width="18.875" style="1046" bestFit="1" customWidth="1"/>
    <col min="16" max="16" width="14.125" style="1046" bestFit="1" customWidth="1"/>
    <col min="17" max="17" width="38.125" style="1046" bestFit="1" customWidth="1"/>
    <col min="18" max="18" width="11.125" style="1046" bestFit="1" customWidth="1"/>
    <col min="19" max="20" width="8.75" style="1046"/>
    <col min="21" max="21" width="18.875" style="1046" bestFit="1" customWidth="1"/>
    <col min="22" max="22" width="14.125" style="1046" bestFit="1" customWidth="1"/>
    <col min="23" max="23" width="14" style="1046" bestFit="1" customWidth="1"/>
    <col min="24" max="24" width="13.5" style="1046" bestFit="1" customWidth="1"/>
    <col min="25" max="25" width="18.875" style="1046" bestFit="1" customWidth="1"/>
    <col min="26" max="26" width="14.125" style="1046" bestFit="1" customWidth="1"/>
    <col min="27" max="27" width="14" style="1046" bestFit="1" customWidth="1"/>
    <col min="28" max="28" width="9.875" style="1046" bestFit="1" customWidth="1"/>
    <col min="29" max="29" width="18.875" style="1046" bestFit="1" customWidth="1"/>
    <col min="30" max="30" width="14.125" style="1046" bestFit="1" customWidth="1"/>
    <col min="31" max="31" width="35.5" style="1046" customWidth="1"/>
    <col min="32" max="32" width="18.375" style="1046" bestFit="1" customWidth="1"/>
    <col min="33" max="33" width="14.875" style="1046" customWidth="1"/>
    <col min="34" max="34" width="9.875" style="1046" bestFit="1" customWidth="1"/>
    <col min="35" max="35" width="18.375" style="1046" customWidth="1"/>
    <col min="36" max="36" width="17.5" style="1046" bestFit="1" customWidth="1"/>
    <col min="37" max="38" width="13.875" style="1046" bestFit="1" customWidth="1"/>
    <col min="39" max="39" width="18.375" style="1046" bestFit="1" customWidth="1"/>
    <col min="40" max="40" width="18.875" style="1046" bestFit="1" customWidth="1"/>
    <col min="41" max="42" width="13.875" style="1046" bestFit="1" customWidth="1"/>
    <col min="43" max="43" width="18.375" style="1046" bestFit="1" customWidth="1"/>
    <col min="44" max="44" width="13.875" style="1046" bestFit="1" customWidth="1"/>
    <col min="45" max="45" width="37.625" style="1046" bestFit="1" customWidth="1"/>
    <col min="46" max="46" width="14" style="1046" bestFit="1" customWidth="1"/>
    <col min="47" max="47" width="9.875" style="1046" bestFit="1" customWidth="1"/>
    <col min="48" max="48" width="18.875" style="1046" bestFit="1" customWidth="1"/>
    <col min="49" max="49" width="18.375" style="1046" bestFit="1" customWidth="1"/>
    <col min="50" max="50" width="22.125" style="1046" bestFit="1" customWidth="1"/>
    <col min="51" max="51" width="13.5" style="1046" bestFit="1" customWidth="1"/>
    <col min="52" max="52" width="9.875" style="1046" bestFit="1" customWidth="1"/>
    <col min="53" max="53" width="18.375" style="1046" bestFit="1" customWidth="1"/>
    <col min="54" max="54" width="13.875" style="1046" bestFit="1" customWidth="1"/>
    <col min="55" max="55" width="13.5" style="1046" bestFit="1" customWidth="1"/>
    <col min="56" max="56" width="14" style="1046" bestFit="1" customWidth="1"/>
    <col min="57" max="57" width="18.375" style="1046" bestFit="1" customWidth="1"/>
    <col min="58" max="58" width="17.125" style="1046" bestFit="1" customWidth="1"/>
    <col min="59" max="59" width="39.375" style="1046" bestFit="1" customWidth="1"/>
    <col min="60" max="60" width="14.125" style="1046" bestFit="1" customWidth="1"/>
    <col min="61" max="61" width="22.375" style="1046" bestFit="1" customWidth="1"/>
    <col min="62" max="62" width="10.75" style="1046" bestFit="1" customWidth="1"/>
    <col min="63" max="63" width="14.125" style="1046" bestFit="1" customWidth="1"/>
    <col min="64" max="64" width="22.125" style="1046" bestFit="1" customWidth="1"/>
    <col min="65" max="65" width="15.75" style="1046" bestFit="1" customWidth="1"/>
    <col min="66" max="66" width="22.125" style="1046" bestFit="1" customWidth="1"/>
    <col min="67" max="67" width="18.375" style="1046" bestFit="1" customWidth="1"/>
    <col min="68" max="68" width="13.875" style="1046" bestFit="1" customWidth="1"/>
    <col min="69" max="69" width="18.375" style="1046" bestFit="1" customWidth="1"/>
    <col min="70" max="70" width="13.875" style="1046" bestFit="1" customWidth="1"/>
    <col min="71" max="71" width="13.5" style="1046" bestFit="1" customWidth="1"/>
    <col min="72" max="72" width="11" style="1046" bestFit="1" customWidth="1"/>
    <col min="73" max="73" width="18.375" style="1046" bestFit="1" customWidth="1"/>
    <col min="74" max="74" width="17.125" style="1046" bestFit="1" customWidth="1"/>
    <col min="75" max="75" width="14.125" style="1046" bestFit="1" customWidth="1"/>
    <col min="76" max="76" width="10.75" style="1046" bestFit="1" customWidth="1"/>
    <col min="77" max="77" width="11.375" style="1046" bestFit="1" customWidth="1"/>
    <col min="78" max="78" width="13.875" style="1046" bestFit="1" customWidth="1"/>
    <col min="79" max="79" width="18.375" style="1046" bestFit="1" customWidth="1"/>
    <col min="80" max="80" width="17.125" style="1046" bestFit="1" customWidth="1"/>
    <col min="81" max="81" width="20.25" style="1046" bestFit="1" customWidth="1"/>
    <col min="82" max="82" width="10.75" style="1046" bestFit="1" customWidth="1"/>
    <col min="83" max="83" width="9.875" style="1046" bestFit="1" customWidth="1"/>
    <col min="84" max="84" width="18.875" style="1046" bestFit="1" customWidth="1"/>
    <col min="85" max="85" width="18.375" style="1046" bestFit="1" customWidth="1"/>
    <col min="86" max="87" width="13.5" style="1046" bestFit="1" customWidth="1"/>
    <col min="88" max="88" width="9.625" style="1046" bestFit="1" customWidth="1"/>
    <col min="89" max="89" width="18.375" style="1046" bestFit="1" customWidth="1"/>
    <col min="90" max="90" width="13.5" style="1046" bestFit="1" customWidth="1"/>
    <col min="91" max="91" width="38.5" style="1046" bestFit="1" customWidth="1"/>
    <col min="92" max="92" width="13.875" style="1046" bestFit="1" customWidth="1"/>
    <col min="93" max="93" width="18.375" style="1046" bestFit="1" customWidth="1"/>
    <col min="94" max="94" width="17.125" style="1046" bestFit="1" customWidth="1"/>
    <col min="95" max="95" width="39.375" style="1046" bestFit="1" customWidth="1"/>
    <col min="96" max="96" width="11" style="1046" bestFit="1" customWidth="1"/>
    <col min="97" max="97" width="14" style="1046" bestFit="1" customWidth="1"/>
    <col min="98" max="98" width="38.5" style="1046" bestFit="1" customWidth="1"/>
    <col min="99" max="99" width="10.75" style="1046" bestFit="1" customWidth="1"/>
    <col min="100" max="100" width="9.25" style="1046" bestFit="1" customWidth="1"/>
    <col min="101" max="101" width="14" style="1046" bestFit="1" customWidth="1"/>
    <col min="102" max="102" width="18.375" style="1046" bestFit="1" customWidth="1"/>
    <col min="103" max="103" width="13.875" style="1046" bestFit="1" customWidth="1"/>
    <col min="104" max="104" width="13.5" style="1046" bestFit="1" customWidth="1"/>
    <col min="105" max="105" width="9.625" style="1046" bestFit="1" customWidth="1"/>
    <col min="106" max="106" width="18.375" style="1046" bestFit="1" customWidth="1"/>
    <col min="107" max="107" width="36.625" style="1046" bestFit="1" customWidth="1"/>
    <col min="108" max="108" width="38.5" style="1046" bestFit="1" customWidth="1"/>
    <col min="109" max="109" width="13.875" style="1046" bestFit="1" customWidth="1"/>
    <col min="110" max="110" width="18.375" style="1046" bestFit="1" customWidth="1"/>
    <col min="111" max="111" width="17.125" style="1046" bestFit="1" customWidth="1"/>
    <col min="112" max="112" width="39.375" style="1046" bestFit="1" customWidth="1"/>
    <col min="113" max="113" width="14.75" style="1046" bestFit="1" customWidth="1"/>
    <col min="114" max="114" width="10.25" style="1046" bestFit="1" customWidth="1"/>
    <col min="115" max="115" width="13.875" style="1046" bestFit="1" customWidth="1"/>
    <col min="116" max="116" width="18.375" style="1046" bestFit="1" customWidth="1"/>
    <col min="117" max="117" width="17.125" style="1046" bestFit="1" customWidth="1"/>
    <col min="118" max="118" width="13.5" style="1046" bestFit="1" customWidth="1"/>
    <col min="119" max="119" width="13.875" style="1046" bestFit="1" customWidth="1"/>
    <col min="120" max="120" width="16.125" style="1046" bestFit="1" customWidth="1"/>
    <col min="121" max="121" width="17.125" style="1046" bestFit="1" customWidth="1"/>
    <col min="122" max="122" width="13.5" style="1046" bestFit="1" customWidth="1"/>
    <col min="123" max="123" width="14.75" style="1046" bestFit="1" customWidth="1"/>
    <col min="124" max="124" width="18.375" style="1046" bestFit="1" customWidth="1"/>
    <col min="125" max="125" width="13.875" style="1046" bestFit="1" customWidth="1"/>
    <col min="126" max="126" width="18.875" style="1046" bestFit="1" customWidth="1"/>
    <col min="127" max="127" width="14.125" style="1046" bestFit="1" customWidth="1"/>
    <col min="128" max="128" width="13.875" style="1046" bestFit="1" customWidth="1"/>
    <col min="129" max="129" width="9.625" style="1046" bestFit="1" customWidth="1"/>
    <col min="130" max="130" width="18.375" style="1046" bestFit="1" customWidth="1"/>
    <col min="131" max="131" width="13.875" style="1046" bestFit="1" customWidth="1"/>
    <col min="132" max="132" width="13.5" style="1046" bestFit="1" customWidth="1"/>
    <col min="133" max="133" width="9.625" style="1046" bestFit="1" customWidth="1"/>
    <col min="134" max="134" width="18.375" style="1046" bestFit="1" customWidth="1"/>
    <col min="135" max="135" width="17.125" style="1046" bestFit="1" customWidth="1"/>
    <col min="136" max="136" width="22.125" style="1046" bestFit="1" customWidth="1"/>
    <col min="137" max="137" width="14.75" style="1046" bestFit="1" customWidth="1"/>
    <col min="138" max="138" width="18.375" style="1046" bestFit="1" customWidth="1"/>
    <col min="139" max="139" width="13.875" style="1046" bestFit="1" customWidth="1"/>
    <col min="140" max="140" width="18.875" style="1046" bestFit="1" customWidth="1"/>
    <col min="141" max="141" width="11" style="1046" bestFit="1" customWidth="1"/>
    <col min="142" max="142" width="14" style="1046" bestFit="1" customWidth="1"/>
    <col min="143" max="143" width="13.875" style="1046" bestFit="1" customWidth="1"/>
    <col min="144" max="144" width="18.375" style="1046" bestFit="1" customWidth="1"/>
    <col min="145" max="145" width="13.875" style="1046" bestFit="1" customWidth="1"/>
    <col min="146" max="146" width="13.5" style="1046" bestFit="1" customWidth="1"/>
    <col min="147" max="147" width="9.625" style="1046" bestFit="1" customWidth="1"/>
    <col min="148" max="148" width="18.375" style="1046" bestFit="1" customWidth="1"/>
    <col min="149" max="149" width="17.125" style="1046" bestFit="1" customWidth="1"/>
    <col min="150" max="150" width="22.125" style="1046" bestFit="1" customWidth="1"/>
    <col min="151" max="151" width="19.875" style="1046" bestFit="1" customWidth="1"/>
    <col min="152" max="152" width="13.875" style="1046" bestFit="1" customWidth="1"/>
    <col min="153" max="153" width="13.5" style="1046" bestFit="1" customWidth="1"/>
    <col min="154" max="154" width="18.875" style="1046" bestFit="1" customWidth="1"/>
    <col min="155" max="155" width="15.25" style="1046" bestFit="1" customWidth="1"/>
    <col min="156" max="156" width="11.625" style="1046" customWidth="1"/>
    <col min="157" max="157" width="10.625" style="1046" customWidth="1"/>
    <col min="158" max="158" width="18.375" style="1046" bestFit="1" customWidth="1"/>
    <col min="159" max="159" width="13.875" style="1046" bestFit="1" customWidth="1"/>
    <col min="160" max="160" width="13.5" style="1046" bestFit="1" customWidth="1"/>
    <col min="161" max="161" width="13.875" style="1046" bestFit="1" customWidth="1"/>
    <col min="162" max="162" width="18.375" style="1046" bestFit="1" customWidth="1"/>
    <col min="163" max="163" width="17.125" style="1046" bestFit="1" customWidth="1"/>
    <col min="164" max="164" width="13.5" style="1046" bestFit="1" customWidth="1"/>
    <col min="165" max="165" width="14" style="1046" bestFit="1" customWidth="1"/>
    <col min="166" max="166" width="18.375" style="1046" bestFit="1" customWidth="1"/>
    <col min="167" max="167" width="13.5" style="1046" bestFit="1" customWidth="1"/>
    <col min="168" max="168" width="14.125" style="1046" bestFit="1" customWidth="1"/>
    <col min="169" max="170" width="14.75" style="1046" bestFit="1" customWidth="1"/>
    <col min="171" max="171" width="10.625" style="1046" bestFit="1" customWidth="1"/>
    <col min="172" max="172" width="17.875" style="1046" bestFit="1" customWidth="1"/>
    <col min="173" max="173" width="13.5" style="1046" bestFit="1" customWidth="1"/>
    <col min="174" max="174" width="12.875" style="1046" bestFit="1" customWidth="1"/>
    <col min="175" max="175" width="14" style="1046" bestFit="1" customWidth="1"/>
    <col min="176" max="176" width="20.875" style="1046" bestFit="1" customWidth="1"/>
    <col min="177" max="177" width="13.5" style="1046" bestFit="1" customWidth="1"/>
    <col min="178" max="178" width="17" style="1046" bestFit="1" customWidth="1"/>
    <col min="179" max="179" width="18.375" style="1046" bestFit="1" customWidth="1"/>
    <col min="180" max="180" width="17.125" style="1046" bestFit="1" customWidth="1"/>
    <col min="181" max="181" width="13.5" style="1046" bestFit="1" customWidth="1"/>
    <col min="182" max="182" width="8.75" style="1046"/>
    <col min="183" max="183" width="18.375" style="1046" bestFit="1" customWidth="1"/>
    <col min="184" max="184" width="13.5" style="1046" bestFit="1" customWidth="1"/>
    <col min="185" max="185" width="10.625" style="1046" bestFit="1" customWidth="1"/>
    <col min="186" max="186" width="14.375" style="1046" bestFit="1" customWidth="1"/>
    <col min="187" max="187" width="10.25" style="1046" bestFit="1" customWidth="1"/>
    <col min="188" max="188" width="9.625" style="1046" bestFit="1" customWidth="1"/>
    <col min="189" max="189" width="18.375" style="1046" bestFit="1" customWidth="1"/>
    <col min="190" max="190" width="13.875" style="1046" bestFit="1" customWidth="1"/>
    <col min="191" max="191" width="15" style="1046" bestFit="1" customWidth="1"/>
    <col min="192" max="192" width="14" style="1046" bestFit="1" customWidth="1"/>
    <col min="193" max="193" width="9.875" style="1046" bestFit="1" customWidth="1"/>
    <col min="194" max="194" width="13.5" style="1046" bestFit="1" customWidth="1"/>
    <col min="195" max="195" width="14.125" style="1046" bestFit="1" customWidth="1"/>
    <col min="196" max="196" width="18.375" style="1046" bestFit="1" customWidth="1"/>
    <col min="197" max="197" width="13.875" style="1046" bestFit="1" customWidth="1"/>
    <col min="198" max="198" width="13.5" style="1046" bestFit="1" customWidth="1"/>
    <col min="199" max="199" width="9.625" style="1046" bestFit="1" customWidth="1"/>
    <col min="200" max="200" width="17.875" style="1046" bestFit="1" customWidth="1"/>
    <col min="201" max="201" width="19.875" style="1046" bestFit="1" customWidth="1"/>
    <col min="202" max="202" width="13.875" style="1046" bestFit="1" customWidth="1"/>
    <col min="203" max="203" width="14.375" style="1046" bestFit="1" customWidth="1"/>
    <col min="204" max="204" width="13.5" style="1046" bestFit="1" customWidth="1"/>
    <col min="205" max="205" width="13.875" style="1046" bestFit="1" customWidth="1"/>
    <col min="206" max="206" width="15" style="1046" bestFit="1" customWidth="1"/>
    <col min="207" max="208" width="13.5" style="1046" bestFit="1" customWidth="1"/>
    <col min="209" max="209" width="13.875" style="1046" bestFit="1" customWidth="1"/>
    <col min="210" max="210" width="18.375" style="1046" bestFit="1" customWidth="1"/>
    <col min="211" max="211" width="13.5" style="1046" bestFit="1" customWidth="1"/>
    <col min="212" max="212" width="32.25" style="1046" bestFit="1" customWidth="1"/>
    <col min="213" max="213" width="14.375" style="1046" bestFit="1" customWidth="1"/>
    <col min="214" max="214" width="14" style="1046" bestFit="1" customWidth="1"/>
    <col min="215" max="215" width="8.75" style="1046"/>
    <col min="216" max="216" width="17.875" style="1046" bestFit="1" customWidth="1"/>
    <col min="217" max="218" width="13.5" style="1046" bestFit="1" customWidth="1"/>
    <col min="219" max="219" width="9.25" style="1046" bestFit="1" customWidth="1"/>
    <col min="220" max="220" width="17.875" style="1046" bestFit="1" customWidth="1"/>
    <col min="221" max="221" width="13.5" style="1046" bestFit="1" customWidth="1"/>
    <col min="222" max="222" width="22.125" style="1046" bestFit="1" customWidth="1"/>
    <col min="223" max="223" width="13.875" style="1046" bestFit="1" customWidth="1"/>
    <col min="224" max="224" width="18.375" style="1046" bestFit="1" customWidth="1"/>
    <col min="225" max="225" width="13.5" style="1046" bestFit="1" customWidth="1"/>
    <col min="226" max="226" width="18.875" style="1046" bestFit="1" customWidth="1"/>
    <col min="227" max="227" width="14.375" style="1046" bestFit="1" customWidth="1"/>
    <col min="228" max="228" width="14" style="1046" bestFit="1" customWidth="1"/>
    <col min="229" max="229" width="13.875" style="1046" bestFit="1" customWidth="1"/>
    <col min="230" max="230" width="18.375" style="1046" bestFit="1" customWidth="1"/>
    <col min="231" max="231" width="17.125" style="1046" bestFit="1" customWidth="1"/>
    <col min="232" max="232" width="22.125" style="1046" bestFit="1" customWidth="1"/>
    <col min="233" max="233" width="15" style="1046" bestFit="1" customWidth="1"/>
    <col min="234" max="234" width="16.125" style="1046" bestFit="1" customWidth="1"/>
    <col min="235" max="235" width="13.875" style="1046" bestFit="1" customWidth="1"/>
    <col min="236" max="236" width="13.5" style="1046" bestFit="1" customWidth="1"/>
    <col min="237" max="237" width="9.625" style="1046" bestFit="1" customWidth="1"/>
    <col min="238" max="238" width="18.375" style="1046" bestFit="1" customWidth="1"/>
    <col min="239" max="239" width="13.5" style="1046" bestFit="1" customWidth="1"/>
    <col min="240" max="240" width="18.875" style="1046" bestFit="1" customWidth="1"/>
    <col min="241" max="241" width="14.375" style="1046" bestFit="1" customWidth="1"/>
    <col min="242" max="242" width="14" style="1046" bestFit="1" customWidth="1"/>
    <col min="243" max="243" width="9.625" style="1046" bestFit="1" customWidth="1"/>
    <col min="244" max="244" width="18.375" style="1046" bestFit="1" customWidth="1"/>
    <col min="245" max="245" width="13.875" style="1046" bestFit="1" customWidth="1"/>
    <col min="246" max="246" width="22.125" style="1046" bestFit="1" customWidth="1"/>
    <col min="247" max="247" width="15" style="1046" bestFit="1" customWidth="1"/>
    <col min="248" max="248" width="18.375" style="1046" bestFit="1" customWidth="1"/>
    <col min="249" max="249" width="13.5" style="1046" bestFit="1" customWidth="1"/>
    <col min="250" max="250" width="18.875" style="1046" bestFit="1" customWidth="1"/>
    <col min="251" max="251" width="14.125" style="1046" bestFit="1" customWidth="1"/>
    <col min="252" max="252" width="18.375" style="1046" bestFit="1" customWidth="1"/>
    <col min="253" max="253" width="13.5" style="1046" bestFit="1" customWidth="1"/>
    <col min="254" max="254" width="12.25" style="1046" customWidth="1"/>
    <col min="255" max="255" width="22.875" style="1046" bestFit="1" customWidth="1"/>
    <col min="256" max="256" width="14" style="1046" bestFit="1" customWidth="1"/>
    <col min="257" max="257" width="9.875" style="1046" bestFit="1" customWidth="1"/>
    <col min="258" max="258" width="18.875" style="1046" bestFit="1" customWidth="1"/>
    <col min="259" max="259" width="14.125" style="1046" bestFit="1" customWidth="1"/>
    <col min="260" max="260" width="22.125" style="1046" bestFit="1" customWidth="1"/>
    <col min="261" max="261" width="15.625" style="1046" bestFit="1" customWidth="1"/>
    <col min="262" max="262" width="27.375" style="1046" customWidth="1"/>
    <col min="263" max="263" width="37.375" style="1046" bestFit="1" customWidth="1"/>
    <col min="264" max="264" width="22.125" style="1046" bestFit="1" customWidth="1"/>
    <col min="265" max="265" width="17.875" style="1046" bestFit="1" customWidth="1"/>
    <col min="266" max="266" width="37.125" style="1046" bestFit="1" customWidth="1"/>
    <col min="267" max="267" width="45" style="1046" bestFit="1" customWidth="1"/>
    <col min="268" max="268" width="22.875" style="1046" bestFit="1" customWidth="1"/>
    <col min="269" max="269" width="64.5" style="1046" bestFit="1" customWidth="1"/>
    <col min="270" max="270" width="46.375" style="1046" bestFit="1" customWidth="1"/>
    <col min="271" max="271" width="17.875" style="1046" bestFit="1" customWidth="1"/>
    <col min="272" max="272" width="40.375" style="1046" bestFit="1" customWidth="1"/>
    <col min="273" max="273" width="45.625" style="1046" bestFit="1" customWidth="1"/>
    <col min="274" max="274" width="50.75" style="1046" bestFit="1" customWidth="1"/>
    <col min="275" max="275" width="105.625" style="1046" bestFit="1" customWidth="1"/>
    <col min="276" max="276" width="48.25" style="1046" bestFit="1" customWidth="1"/>
    <col min="277" max="277" width="28.75" style="1046" bestFit="1" customWidth="1"/>
    <col min="278" max="278" width="34.5" style="1046" bestFit="1" customWidth="1"/>
    <col min="279" max="279" width="28" style="1046" bestFit="1" customWidth="1"/>
    <col min="280" max="16384" width="8.75" style="1046"/>
  </cols>
  <sheetData>
    <row r="1" spans="1:283" s="991" customFormat="1">
      <c r="B1" s="994">
        <v>0</v>
      </c>
      <c r="C1" s="991">
        <v>1</v>
      </c>
      <c r="D1" s="991">
        <v>2</v>
      </c>
      <c r="E1" s="994">
        <v>3</v>
      </c>
      <c r="F1" s="994">
        <v>4</v>
      </c>
      <c r="G1" s="994">
        <v>5</v>
      </c>
      <c r="H1" s="994">
        <v>6</v>
      </c>
      <c r="I1" s="991">
        <v>7</v>
      </c>
      <c r="J1" s="991">
        <v>8</v>
      </c>
      <c r="K1" s="994">
        <v>9</v>
      </c>
      <c r="L1" s="994">
        <v>10</v>
      </c>
      <c r="M1" s="994">
        <v>11</v>
      </c>
      <c r="N1" s="994">
        <v>12</v>
      </c>
      <c r="O1" s="991">
        <v>13</v>
      </c>
      <c r="P1" s="991">
        <v>14</v>
      </c>
      <c r="Q1" s="994">
        <v>15</v>
      </c>
      <c r="R1" s="994">
        <v>16</v>
      </c>
      <c r="S1" s="994">
        <v>17</v>
      </c>
      <c r="T1" s="994">
        <v>18</v>
      </c>
      <c r="U1" s="991">
        <v>19</v>
      </c>
      <c r="V1" s="991">
        <v>20</v>
      </c>
      <c r="W1" s="994">
        <v>21</v>
      </c>
      <c r="X1" s="994">
        <v>22</v>
      </c>
      <c r="Y1" s="994">
        <v>23</v>
      </c>
      <c r="Z1" s="994">
        <v>24</v>
      </c>
      <c r="AA1" s="991">
        <v>25</v>
      </c>
      <c r="AB1" s="991">
        <v>26</v>
      </c>
      <c r="AC1" s="994">
        <v>27</v>
      </c>
      <c r="AD1" s="994">
        <v>28</v>
      </c>
      <c r="AE1" s="994">
        <v>29</v>
      </c>
      <c r="AF1" s="994">
        <v>30</v>
      </c>
      <c r="AG1" s="991">
        <v>31</v>
      </c>
      <c r="AH1" s="991">
        <v>32</v>
      </c>
      <c r="AI1" s="994">
        <v>33</v>
      </c>
      <c r="AJ1" s="994">
        <v>34</v>
      </c>
      <c r="AK1" s="994">
        <v>35</v>
      </c>
      <c r="AL1" s="994">
        <v>36</v>
      </c>
      <c r="AM1" s="991">
        <v>37</v>
      </c>
      <c r="AN1" s="991">
        <v>38</v>
      </c>
      <c r="AO1" s="994">
        <v>39</v>
      </c>
      <c r="AP1" s="994">
        <v>40</v>
      </c>
      <c r="AQ1" s="994">
        <v>41</v>
      </c>
      <c r="AR1" s="994">
        <v>42</v>
      </c>
      <c r="AS1" s="991">
        <v>43</v>
      </c>
      <c r="AT1" s="991">
        <v>44</v>
      </c>
      <c r="AU1" s="994">
        <v>45</v>
      </c>
      <c r="AV1" s="994">
        <v>46</v>
      </c>
      <c r="AW1" s="994">
        <v>47</v>
      </c>
      <c r="AX1" s="994">
        <v>48</v>
      </c>
      <c r="AY1" s="991">
        <v>49</v>
      </c>
      <c r="AZ1" s="991">
        <v>50</v>
      </c>
      <c r="BA1" s="994">
        <v>51</v>
      </c>
      <c r="BB1" s="994">
        <v>52</v>
      </c>
      <c r="BC1" s="994">
        <v>53</v>
      </c>
      <c r="BD1" s="994">
        <v>54</v>
      </c>
      <c r="BE1" s="991">
        <v>55</v>
      </c>
      <c r="BF1" s="991">
        <v>56</v>
      </c>
      <c r="BG1" s="994">
        <v>57</v>
      </c>
      <c r="BH1" s="994">
        <v>58</v>
      </c>
      <c r="BI1" s="994">
        <v>59</v>
      </c>
      <c r="BJ1" s="994">
        <v>60</v>
      </c>
      <c r="BK1" s="991">
        <v>61</v>
      </c>
      <c r="BL1" s="991">
        <v>62</v>
      </c>
      <c r="BM1" s="994">
        <v>63</v>
      </c>
      <c r="BN1" s="994">
        <v>64</v>
      </c>
      <c r="BO1" s="994">
        <v>65</v>
      </c>
      <c r="BP1" s="994">
        <v>66</v>
      </c>
      <c r="BQ1" s="991">
        <v>67</v>
      </c>
      <c r="BR1" s="991">
        <v>68</v>
      </c>
      <c r="BS1" s="994">
        <v>69</v>
      </c>
      <c r="BT1" s="994">
        <v>70</v>
      </c>
      <c r="BU1" s="994">
        <v>71</v>
      </c>
      <c r="BV1" s="994">
        <v>72</v>
      </c>
      <c r="BW1" s="991">
        <v>73</v>
      </c>
      <c r="BX1" s="991">
        <v>74</v>
      </c>
      <c r="BY1" s="994">
        <v>75</v>
      </c>
      <c r="BZ1" s="994">
        <v>76</v>
      </c>
      <c r="CA1" s="994">
        <v>77</v>
      </c>
      <c r="CB1" s="994">
        <v>78</v>
      </c>
      <c r="CC1" s="991">
        <v>79</v>
      </c>
      <c r="CD1" s="991">
        <v>80</v>
      </c>
      <c r="CE1" s="994">
        <v>81</v>
      </c>
      <c r="CF1" s="994">
        <v>82</v>
      </c>
      <c r="CG1" s="994">
        <v>83</v>
      </c>
      <c r="CH1" s="994">
        <v>84</v>
      </c>
      <c r="CI1" s="991">
        <v>85</v>
      </c>
      <c r="CJ1" s="991">
        <v>86</v>
      </c>
      <c r="CK1" s="994">
        <v>87</v>
      </c>
      <c r="CL1" s="994">
        <v>88</v>
      </c>
      <c r="CM1" s="994">
        <v>89</v>
      </c>
      <c r="CN1" s="994">
        <v>90</v>
      </c>
      <c r="CO1" s="991">
        <v>91</v>
      </c>
      <c r="CP1" s="991">
        <v>92</v>
      </c>
      <c r="CQ1" s="994">
        <v>93</v>
      </c>
      <c r="CR1" s="994">
        <v>94</v>
      </c>
      <c r="CS1" s="994">
        <v>95</v>
      </c>
      <c r="CT1" s="994">
        <v>96</v>
      </c>
      <c r="CU1" s="991">
        <v>97</v>
      </c>
      <c r="CV1" s="991">
        <v>98</v>
      </c>
      <c r="CW1" s="994">
        <v>99</v>
      </c>
      <c r="CX1" s="994">
        <v>100</v>
      </c>
      <c r="CY1" s="994">
        <v>101</v>
      </c>
      <c r="CZ1" s="994">
        <v>102</v>
      </c>
      <c r="DA1" s="991">
        <v>103</v>
      </c>
      <c r="DB1" s="991">
        <v>104</v>
      </c>
      <c r="DC1" s="994">
        <v>105</v>
      </c>
      <c r="DD1" s="994">
        <v>106</v>
      </c>
      <c r="DE1" s="994">
        <v>107</v>
      </c>
      <c r="DF1" s="994">
        <v>108</v>
      </c>
      <c r="DG1" s="991">
        <v>109</v>
      </c>
      <c r="DH1" s="991">
        <v>110</v>
      </c>
      <c r="DI1" s="994">
        <v>111</v>
      </c>
      <c r="DJ1" s="994">
        <v>112</v>
      </c>
      <c r="DK1" s="994">
        <v>113</v>
      </c>
      <c r="DL1" s="994">
        <v>114</v>
      </c>
      <c r="DM1" s="991">
        <v>115</v>
      </c>
      <c r="DN1" s="991">
        <v>116</v>
      </c>
      <c r="DO1" s="994">
        <v>117</v>
      </c>
      <c r="DP1" s="994">
        <v>118</v>
      </c>
      <c r="DQ1" s="994">
        <v>119</v>
      </c>
      <c r="DR1" s="994">
        <v>120</v>
      </c>
      <c r="DS1" s="991">
        <v>121</v>
      </c>
      <c r="DT1" s="991">
        <v>122</v>
      </c>
      <c r="DU1" s="994">
        <v>123</v>
      </c>
      <c r="DV1" s="994">
        <v>124</v>
      </c>
      <c r="DW1" s="994">
        <v>125</v>
      </c>
      <c r="DX1" s="994">
        <v>126</v>
      </c>
      <c r="DY1" s="991">
        <v>127</v>
      </c>
      <c r="DZ1" s="991">
        <v>128</v>
      </c>
      <c r="EA1" s="994">
        <v>129</v>
      </c>
      <c r="EB1" s="994">
        <v>130</v>
      </c>
      <c r="EC1" s="994">
        <v>131</v>
      </c>
      <c r="ED1" s="994">
        <v>132</v>
      </c>
      <c r="EE1" s="991">
        <v>133</v>
      </c>
      <c r="EF1" s="991">
        <v>134</v>
      </c>
      <c r="EG1" s="994">
        <v>135</v>
      </c>
      <c r="EH1" s="994">
        <v>136</v>
      </c>
      <c r="EI1" s="994">
        <v>137</v>
      </c>
      <c r="EJ1" s="994">
        <v>138</v>
      </c>
      <c r="EK1" s="991">
        <v>139</v>
      </c>
      <c r="EL1" s="991">
        <v>140</v>
      </c>
      <c r="EM1" s="994">
        <v>141</v>
      </c>
      <c r="EN1" s="994">
        <v>142</v>
      </c>
      <c r="EO1" s="994">
        <v>143</v>
      </c>
      <c r="EP1" s="994">
        <v>144</v>
      </c>
      <c r="EQ1" s="991">
        <v>145</v>
      </c>
      <c r="ER1" s="991">
        <v>146</v>
      </c>
      <c r="ES1" s="994">
        <v>147</v>
      </c>
      <c r="ET1" s="994">
        <v>148</v>
      </c>
      <c r="EU1" s="994">
        <v>149</v>
      </c>
      <c r="EV1" s="994">
        <v>150</v>
      </c>
      <c r="EW1" s="991">
        <v>151</v>
      </c>
      <c r="EX1" s="991">
        <v>152</v>
      </c>
      <c r="EY1" s="994">
        <v>153</v>
      </c>
      <c r="EZ1" s="994">
        <v>154</v>
      </c>
      <c r="FA1" s="994">
        <v>155</v>
      </c>
      <c r="FB1" s="994">
        <v>156</v>
      </c>
      <c r="FC1" s="991">
        <v>157</v>
      </c>
      <c r="FD1" s="991">
        <v>158</v>
      </c>
      <c r="FE1" s="994">
        <v>159</v>
      </c>
      <c r="FF1" s="994">
        <v>160</v>
      </c>
      <c r="FG1" s="994">
        <v>161</v>
      </c>
      <c r="FH1" s="994">
        <v>162</v>
      </c>
      <c r="FI1" s="991">
        <v>163</v>
      </c>
      <c r="FJ1" s="991">
        <v>164</v>
      </c>
      <c r="FK1" s="994">
        <v>165</v>
      </c>
      <c r="FL1" s="994">
        <v>166</v>
      </c>
      <c r="FM1" s="994">
        <v>167</v>
      </c>
      <c r="FN1" s="994">
        <v>168</v>
      </c>
      <c r="FO1" s="991">
        <v>169</v>
      </c>
      <c r="FP1" s="991">
        <v>170</v>
      </c>
      <c r="FQ1" s="994">
        <v>171</v>
      </c>
      <c r="FR1" s="994">
        <v>172</v>
      </c>
      <c r="FS1" s="994">
        <v>173</v>
      </c>
      <c r="FT1" s="994">
        <v>174</v>
      </c>
      <c r="FU1" s="991">
        <v>175</v>
      </c>
      <c r="FV1" s="991">
        <v>176</v>
      </c>
      <c r="FW1" s="994">
        <v>177</v>
      </c>
      <c r="FX1" s="994">
        <v>178</v>
      </c>
      <c r="FY1" s="994">
        <v>179</v>
      </c>
      <c r="FZ1" s="994">
        <v>180</v>
      </c>
      <c r="GA1" s="991">
        <v>181</v>
      </c>
      <c r="GB1" s="991">
        <v>182</v>
      </c>
      <c r="GC1" s="994">
        <v>183</v>
      </c>
      <c r="GD1" s="994">
        <v>184</v>
      </c>
      <c r="GE1" s="994">
        <v>185</v>
      </c>
      <c r="GF1" s="994">
        <v>186</v>
      </c>
      <c r="GG1" s="991">
        <v>187</v>
      </c>
      <c r="GH1" s="991">
        <v>188</v>
      </c>
      <c r="GI1" s="994">
        <v>189</v>
      </c>
      <c r="GJ1" s="994">
        <v>190</v>
      </c>
      <c r="GK1" s="994">
        <v>191</v>
      </c>
      <c r="GL1" s="994">
        <v>192</v>
      </c>
      <c r="GM1" s="991">
        <v>193</v>
      </c>
      <c r="GN1" s="991">
        <v>194</v>
      </c>
      <c r="GO1" s="994">
        <v>195</v>
      </c>
      <c r="GP1" s="994">
        <v>196</v>
      </c>
      <c r="GQ1" s="994">
        <v>197</v>
      </c>
      <c r="GR1" s="994">
        <v>198</v>
      </c>
      <c r="GS1" s="991">
        <v>199</v>
      </c>
      <c r="GT1" s="991">
        <v>200</v>
      </c>
      <c r="GU1" s="994">
        <v>201</v>
      </c>
      <c r="GV1" s="994">
        <v>202</v>
      </c>
      <c r="GW1" s="994">
        <v>203</v>
      </c>
      <c r="GX1" s="994">
        <v>204</v>
      </c>
      <c r="GY1" s="991">
        <v>205</v>
      </c>
      <c r="GZ1" s="991">
        <v>206</v>
      </c>
      <c r="HA1" s="994">
        <v>207</v>
      </c>
      <c r="HB1" s="994">
        <v>208</v>
      </c>
      <c r="HC1" s="994">
        <v>209</v>
      </c>
      <c r="HD1" s="994">
        <v>210</v>
      </c>
      <c r="HE1" s="991">
        <v>211</v>
      </c>
      <c r="HF1" s="991">
        <v>212</v>
      </c>
      <c r="HG1" s="994">
        <v>213</v>
      </c>
      <c r="HH1" s="994">
        <v>214</v>
      </c>
      <c r="HI1" s="994">
        <v>215</v>
      </c>
      <c r="HJ1" s="994">
        <v>216</v>
      </c>
      <c r="HK1" s="991">
        <v>217</v>
      </c>
      <c r="HL1" s="991">
        <v>218</v>
      </c>
      <c r="HM1" s="994">
        <v>219</v>
      </c>
      <c r="HN1" s="994">
        <v>220</v>
      </c>
      <c r="HO1" s="994">
        <v>221</v>
      </c>
      <c r="HP1" s="994">
        <v>222</v>
      </c>
      <c r="HQ1" s="991">
        <v>223</v>
      </c>
      <c r="HR1" s="991">
        <v>224</v>
      </c>
      <c r="HS1" s="994">
        <v>225</v>
      </c>
      <c r="HT1" s="994">
        <v>226</v>
      </c>
      <c r="HU1" s="994">
        <v>227</v>
      </c>
      <c r="HV1" s="994">
        <v>228</v>
      </c>
      <c r="HW1" s="991">
        <v>229</v>
      </c>
      <c r="HX1" s="991">
        <v>230</v>
      </c>
      <c r="HY1" s="994">
        <v>231</v>
      </c>
      <c r="HZ1" s="994">
        <v>232</v>
      </c>
      <c r="IA1" s="994">
        <v>233</v>
      </c>
      <c r="IB1" s="994">
        <v>234</v>
      </c>
      <c r="IC1" s="991">
        <v>235</v>
      </c>
      <c r="ID1" s="991">
        <v>236</v>
      </c>
      <c r="IE1" s="994">
        <v>237</v>
      </c>
      <c r="IF1" s="994">
        <v>238</v>
      </c>
      <c r="IG1" s="994">
        <v>239</v>
      </c>
      <c r="IH1" s="994">
        <v>240</v>
      </c>
      <c r="II1" s="991">
        <v>241</v>
      </c>
      <c r="IJ1" s="991">
        <v>242</v>
      </c>
      <c r="IK1" s="994">
        <v>243</v>
      </c>
      <c r="IL1" s="994">
        <v>244</v>
      </c>
      <c r="IM1" s="994">
        <v>245</v>
      </c>
      <c r="IN1" s="994">
        <v>246</v>
      </c>
      <c r="IO1" s="991">
        <v>247</v>
      </c>
      <c r="IP1" s="991">
        <v>248</v>
      </c>
      <c r="IQ1" s="994">
        <v>249</v>
      </c>
      <c r="IR1" s="994">
        <v>250</v>
      </c>
      <c r="IS1" s="994">
        <v>251</v>
      </c>
      <c r="IT1" s="994">
        <v>252</v>
      </c>
      <c r="IU1" s="991">
        <v>253</v>
      </c>
      <c r="IV1" s="991">
        <v>254</v>
      </c>
      <c r="IW1" s="994">
        <v>255</v>
      </c>
      <c r="IX1" s="994">
        <v>256</v>
      </c>
      <c r="IY1" s="994">
        <v>257</v>
      </c>
      <c r="IZ1" s="994">
        <v>258</v>
      </c>
      <c r="JA1" s="991">
        <v>259</v>
      </c>
      <c r="JB1" s="991">
        <v>260</v>
      </c>
      <c r="JC1" s="994">
        <v>261</v>
      </c>
      <c r="JD1" s="994">
        <v>262</v>
      </c>
      <c r="JE1" s="994">
        <v>263</v>
      </c>
      <c r="JF1" s="994">
        <v>264</v>
      </c>
      <c r="JG1" s="991">
        <v>265</v>
      </c>
      <c r="JH1" s="991">
        <v>266</v>
      </c>
      <c r="JI1" s="994">
        <v>267</v>
      </c>
      <c r="JJ1" s="994">
        <v>268</v>
      </c>
      <c r="JK1" s="994">
        <v>269</v>
      </c>
      <c r="JL1" s="994">
        <v>270</v>
      </c>
      <c r="JM1" s="991">
        <v>271</v>
      </c>
      <c r="JN1" s="991">
        <v>272</v>
      </c>
      <c r="JO1" s="994">
        <v>273</v>
      </c>
      <c r="JP1" s="994">
        <v>274</v>
      </c>
      <c r="JQ1" s="994">
        <v>275</v>
      </c>
      <c r="JR1" s="994">
        <v>276</v>
      </c>
      <c r="JS1" s="991">
        <v>277</v>
      </c>
    </row>
    <row r="2" spans="1:283" s="1042" customFormat="1">
      <c r="A2" s="991"/>
      <c r="B2" s="1042" t="s">
        <v>6484</v>
      </c>
      <c r="C2" s="1042" t="s">
        <v>6485</v>
      </c>
      <c r="D2" s="1042" t="s">
        <v>6486</v>
      </c>
      <c r="E2" s="1042" t="s">
        <v>6487</v>
      </c>
      <c r="F2" s="1042" t="s">
        <v>6488</v>
      </c>
      <c r="G2" s="1042" t="s">
        <v>6489</v>
      </c>
      <c r="H2" s="1042" t="s">
        <v>6490</v>
      </c>
      <c r="I2" s="1042" t="s">
        <v>6491</v>
      </c>
      <c r="J2" s="1042" t="s">
        <v>6488</v>
      </c>
      <c r="K2" s="1042" t="s">
        <v>6489</v>
      </c>
      <c r="L2" s="1042" t="s">
        <v>6490</v>
      </c>
      <c r="M2" s="1042" t="s">
        <v>6492</v>
      </c>
      <c r="N2" s="1042" t="s">
        <v>6488</v>
      </c>
      <c r="O2" s="1042" t="s">
        <v>6489</v>
      </c>
      <c r="P2" s="1042" t="s">
        <v>6490</v>
      </c>
      <c r="Q2" s="1042" t="s">
        <v>6493</v>
      </c>
      <c r="R2" s="1042" t="s">
        <v>6494</v>
      </c>
      <c r="S2" s="1042" t="s">
        <v>6487</v>
      </c>
      <c r="T2" s="1042" t="s">
        <v>6488</v>
      </c>
      <c r="U2" s="1042" t="s">
        <v>6489</v>
      </c>
      <c r="V2" s="1042" t="s">
        <v>6490</v>
      </c>
      <c r="W2" s="1042" t="s">
        <v>6491</v>
      </c>
      <c r="X2" s="1042" t="s">
        <v>6488</v>
      </c>
      <c r="Y2" s="1042" t="s">
        <v>6489</v>
      </c>
      <c r="Z2" s="1042" t="s">
        <v>6490</v>
      </c>
      <c r="AA2" s="1042" t="s">
        <v>6492</v>
      </c>
      <c r="AB2" s="1042" t="s">
        <v>6488</v>
      </c>
      <c r="AC2" s="1042" t="s">
        <v>6489</v>
      </c>
      <c r="AD2" s="1042" t="s">
        <v>6490</v>
      </c>
      <c r="AE2" s="1042" t="s">
        <v>6493</v>
      </c>
      <c r="AF2" s="1042" t="s">
        <v>7044</v>
      </c>
      <c r="AG2" s="1042" t="s">
        <v>6492</v>
      </c>
      <c r="AH2" s="1042" t="s">
        <v>6488</v>
      </c>
      <c r="AI2" s="1042" t="s">
        <v>6489</v>
      </c>
      <c r="AJ2" s="1042" t="s">
        <v>6490</v>
      </c>
      <c r="AK2" s="1042" t="s">
        <v>6495</v>
      </c>
      <c r="AL2" s="1042" t="s">
        <v>6487</v>
      </c>
      <c r="AM2" s="1042" t="s">
        <v>6488</v>
      </c>
      <c r="AN2" s="1042" t="s">
        <v>6489</v>
      </c>
      <c r="AO2" s="1042" t="s">
        <v>6490</v>
      </c>
      <c r="AP2" s="1042" t="s">
        <v>6491</v>
      </c>
      <c r="AQ2" s="1042" t="s">
        <v>6488</v>
      </c>
      <c r="AR2" s="1042" t="s">
        <v>6489</v>
      </c>
      <c r="AS2" s="1042" t="s">
        <v>6490</v>
      </c>
      <c r="AT2" s="1042" t="s">
        <v>6492</v>
      </c>
      <c r="AU2" s="1042" t="s">
        <v>6488</v>
      </c>
      <c r="AV2" s="1042" t="s">
        <v>6489</v>
      </c>
      <c r="AW2" s="1042" t="s">
        <v>6490</v>
      </c>
      <c r="AX2" s="1042" t="s">
        <v>6493</v>
      </c>
      <c r="AY2" s="1042" t="s">
        <v>6496</v>
      </c>
      <c r="AZ2" s="1042" t="s">
        <v>6487</v>
      </c>
      <c r="BA2" s="1042" t="s">
        <v>6488</v>
      </c>
      <c r="BB2" s="1042" t="s">
        <v>6489</v>
      </c>
      <c r="BC2" s="1042" t="s">
        <v>6490</v>
      </c>
      <c r="BD2" s="1042" t="s">
        <v>6491</v>
      </c>
      <c r="BE2" s="1042" t="s">
        <v>6488</v>
      </c>
      <c r="BF2" s="1042" t="s">
        <v>6489</v>
      </c>
      <c r="BG2" s="1042" t="s">
        <v>6490</v>
      </c>
      <c r="BH2" s="1042" t="s">
        <v>6492</v>
      </c>
      <c r="BI2" s="1042" t="s">
        <v>6488</v>
      </c>
      <c r="BJ2" s="1042" t="s">
        <v>6489</v>
      </c>
      <c r="BK2" s="1042" t="s">
        <v>6490</v>
      </c>
      <c r="BL2" s="1042" t="s">
        <v>6493</v>
      </c>
      <c r="BM2" s="1042" t="s">
        <v>6497</v>
      </c>
      <c r="BN2" s="1042" t="s">
        <v>6493</v>
      </c>
      <c r="BO2" s="1042" t="s">
        <v>6498</v>
      </c>
      <c r="BP2" s="1042" t="s">
        <v>6487</v>
      </c>
      <c r="BQ2" s="1042" t="s">
        <v>6488</v>
      </c>
      <c r="BR2" s="1042" t="s">
        <v>6499</v>
      </c>
      <c r="BS2" s="1042" t="s">
        <v>6490</v>
      </c>
      <c r="BT2" s="1042" t="s">
        <v>6491</v>
      </c>
      <c r="BU2" s="1042" t="s">
        <v>6488</v>
      </c>
      <c r="BV2" s="1042" t="s">
        <v>6489</v>
      </c>
      <c r="BW2" s="1042" t="s">
        <v>6490</v>
      </c>
      <c r="BX2" s="1042" t="s">
        <v>6492</v>
      </c>
      <c r="BY2" s="1042" t="s">
        <v>6488</v>
      </c>
      <c r="BZ2" s="1042" t="s">
        <v>6489</v>
      </c>
      <c r="CA2" s="1042" t="s">
        <v>6490</v>
      </c>
      <c r="CB2" s="1042" t="s">
        <v>6493</v>
      </c>
      <c r="CC2" s="1042" t="s">
        <v>7045</v>
      </c>
      <c r="CD2" s="1042" t="s">
        <v>6492</v>
      </c>
      <c r="CE2" s="1042" t="s">
        <v>6488</v>
      </c>
      <c r="CF2" s="1042" t="s">
        <v>6489</v>
      </c>
      <c r="CG2" s="1042" t="s">
        <v>6490</v>
      </c>
      <c r="CH2" s="1042" t="s">
        <v>6500</v>
      </c>
      <c r="CI2" s="1042" t="s">
        <v>6501</v>
      </c>
      <c r="CJ2" s="1042" t="s">
        <v>6488</v>
      </c>
      <c r="CK2" s="1042" t="s">
        <v>6489</v>
      </c>
      <c r="CL2" s="1042" t="s">
        <v>6490</v>
      </c>
      <c r="CM2" s="1042" t="s">
        <v>6493</v>
      </c>
      <c r="CN2" s="1042" t="s">
        <v>6502</v>
      </c>
      <c r="CO2" s="1042" t="s">
        <v>6487</v>
      </c>
      <c r="CP2" s="1042" t="s">
        <v>6488</v>
      </c>
      <c r="CQ2" s="1042" t="s">
        <v>6489</v>
      </c>
      <c r="CR2" s="1042" t="s">
        <v>6490</v>
      </c>
      <c r="CS2" s="1042" t="s">
        <v>6491</v>
      </c>
      <c r="CT2" s="1042" t="s">
        <v>6488</v>
      </c>
      <c r="CU2" s="1042" t="s">
        <v>6489</v>
      </c>
      <c r="CV2" s="1042" t="s">
        <v>6490</v>
      </c>
      <c r="CW2" s="1042" t="s">
        <v>6492</v>
      </c>
      <c r="CX2" s="1042" t="s">
        <v>6488</v>
      </c>
      <c r="CY2" s="1042" t="s">
        <v>6489</v>
      </c>
      <c r="CZ2" s="1042" t="s">
        <v>6490</v>
      </c>
      <c r="DA2" s="1042" t="s">
        <v>6493</v>
      </c>
      <c r="DB2" s="1042" t="s">
        <v>6503</v>
      </c>
      <c r="DC2" s="1042" t="s">
        <v>6504</v>
      </c>
      <c r="DD2" s="1042" t="s">
        <v>7046</v>
      </c>
      <c r="DE2" s="1042" t="s">
        <v>6486</v>
      </c>
      <c r="DF2" s="1042" t="s">
        <v>6487</v>
      </c>
      <c r="DG2" s="1042" t="s">
        <v>6488</v>
      </c>
      <c r="DH2" s="1042" t="s">
        <v>6489</v>
      </c>
      <c r="DI2" s="1042" t="s">
        <v>6490</v>
      </c>
      <c r="DJ2" s="1042" t="s">
        <v>6491</v>
      </c>
      <c r="DK2" s="1042" t="s">
        <v>6488</v>
      </c>
      <c r="DL2" s="1042" t="s">
        <v>6489</v>
      </c>
      <c r="DM2" s="1042" t="s">
        <v>6490</v>
      </c>
      <c r="DN2" s="1042" t="s">
        <v>6492</v>
      </c>
      <c r="DO2" s="1042" t="s">
        <v>6488</v>
      </c>
      <c r="DP2" s="1042" t="s">
        <v>6489</v>
      </c>
      <c r="DQ2" s="1042" t="s">
        <v>6490</v>
      </c>
      <c r="DR2" s="1042" t="s">
        <v>6493</v>
      </c>
      <c r="DS2" s="1042" t="s">
        <v>6505</v>
      </c>
      <c r="DT2" s="1042" t="s">
        <v>6487</v>
      </c>
      <c r="DU2" s="1042" t="s">
        <v>6488</v>
      </c>
      <c r="DV2" s="1042" t="s">
        <v>6489</v>
      </c>
      <c r="DW2" s="1042" t="s">
        <v>6490</v>
      </c>
      <c r="DX2" s="1042" t="s">
        <v>6491</v>
      </c>
      <c r="DY2" s="1042" t="s">
        <v>6488</v>
      </c>
      <c r="DZ2" s="1042" t="s">
        <v>6499</v>
      </c>
      <c r="EA2" s="1042" t="s">
        <v>6490</v>
      </c>
      <c r="EB2" s="1042" t="s">
        <v>6492</v>
      </c>
      <c r="EC2" s="1042" t="s">
        <v>6488</v>
      </c>
      <c r="ED2" s="1042" t="s">
        <v>6489</v>
      </c>
      <c r="EE2" s="1042" t="s">
        <v>6490</v>
      </c>
      <c r="EF2" s="1042" t="s">
        <v>6493</v>
      </c>
      <c r="EG2" s="1042" t="s">
        <v>6506</v>
      </c>
      <c r="EH2" s="1042" t="s">
        <v>6487</v>
      </c>
      <c r="EI2" s="1042" t="s">
        <v>6488</v>
      </c>
      <c r="EJ2" s="1042" t="s">
        <v>6489</v>
      </c>
      <c r="EK2" s="1042" t="s">
        <v>6490</v>
      </c>
      <c r="EL2" s="1042" t="s">
        <v>6491</v>
      </c>
      <c r="EM2" s="1042" t="s">
        <v>6488</v>
      </c>
      <c r="EN2" s="1042" t="s">
        <v>6489</v>
      </c>
      <c r="EO2" s="1042" t="s">
        <v>6490</v>
      </c>
      <c r="EP2" s="1042" t="s">
        <v>6492</v>
      </c>
      <c r="EQ2" s="1042" t="s">
        <v>6488</v>
      </c>
      <c r="ER2" s="1042" t="s">
        <v>6489</v>
      </c>
      <c r="ES2" s="1042" t="s">
        <v>6490</v>
      </c>
      <c r="ET2" s="1042" t="s">
        <v>6493</v>
      </c>
      <c r="EU2" s="1042" t="s">
        <v>7044</v>
      </c>
      <c r="EV2" s="1042" t="s">
        <v>6492</v>
      </c>
      <c r="EW2" s="1042" t="s">
        <v>6488</v>
      </c>
      <c r="EX2" s="1042" t="s">
        <v>6489</v>
      </c>
      <c r="EY2" s="1042" t="s">
        <v>6490</v>
      </c>
      <c r="EZ2" s="1042" t="s">
        <v>6495</v>
      </c>
      <c r="FA2" s="1042" t="s">
        <v>6487</v>
      </c>
      <c r="FB2" s="1042" t="s">
        <v>6488</v>
      </c>
      <c r="FC2" s="1042" t="s">
        <v>6489</v>
      </c>
      <c r="FD2" s="1042" t="s">
        <v>6490</v>
      </c>
      <c r="FE2" s="1042" t="s">
        <v>6491</v>
      </c>
      <c r="FF2" s="1042" t="s">
        <v>6488</v>
      </c>
      <c r="FG2" s="1042" t="s">
        <v>6489</v>
      </c>
      <c r="FH2" s="1042" t="s">
        <v>6490</v>
      </c>
      <c r="FI2" s="1042" t="s">
        <v>6492</v>
      </c>
      <c r="FJ2" s="1042" t="s">
        <v>6488</v>
      </c>
      <c r="FK2" s="1042" t="s">
        <v>6489</v>
      </c>
      <c r="FL2" s="1042" t="s">
        <v>6490</v>
      </c>
      <c r="FM2" s="1042" t="s">
        <v>6493</v>
      </c>
      <c r="FN2" s="1042" t="s">
        <v>6507</v>
      </c>
      <c r="FO2" s="1042" t="s">
        <v>6487</v>
      </c>
      <c r="FP2" s="1042" t="s">
        <v>6488</v>
      </c>
      <c r="FQ2" s="1042" t="s">
        <v>6489</v>
      </c>
      <c r="FR2" s="1042" t="s">
        <v>6490</v>
      </c>
      <c r="FS2" s="1042" t="s">
        <v>6491</v>
      </c>
      <c r="FT2" s="1042" t="s">
        <v>6488</v>
      </c>
      <c r="FU2" s="1042" t="s">
        <v>6489</v>
      </c>
      <c r="FV2" s="1042" t="s">
        <v>6490</v>
      </c>
      <c r="FW2" s="1042" t="s">
        <v>6492</v>
      </c>
      <c r="FX2" s="1042" t="s">
        <v>6488</v>
      </c>
      <c r="FY2" s="1042" t="s">
        <v>6489</v>
      </c>
      <c r="FZ2" s="1042" t="s">
        <v>6490</v>
      </c>
      <c r="GA2" s="1042" t="s">
        <v>6493</v>
      </c>
      <c r="GB2" s="1042" t="s">
        <v>6508</v>
      </c>
      <c r="GC2" s="1042" t="s">
        <v>6487</v>
      </c>
      <c r="GD2" s="1042" t="s">
        <v>6488</v>
      </c>
      <c r="GE2" s="1042" t="s">
        <v>6489</v>
      </c>
      <c r="GF2" s="1042" t="s">
        <v>6490</v>
      </c>
      <c r="GG2" s="1042" t="s">
        <v>6509</v>
      </c>
      <c r="GH2" s="1042" t="s">
        <v>6510</v>
      </c>
      <c r="GI2" s="1042" t="s">
        <v>6511</v>
      </c>
      <c r="GJ2" s="1042" t="s">
        <v>6491</v>
      </c>
      <c r="GK2" s="1042" t="s">
        <v>6488</v>
      </c>
      <c r="GL2" s="1042" t="s">
        <v>6489</v>
      </c>
      <c r="GM2" s="1042" t="s">
        <v>6490</v>
      </c>
      <c r="GN2" s="1042" t="s">
        <v>6492</v>
      </c>
      <c r="GO2" s="1042" t="s">
        <v>6488</v>
      </c>
      <c r="GP2" s="1042" t="s">
        <v>6489</v>
      </c>
      <c r="GQ2" s="1042" t="s">
        <v>6490</v>
      </c>
      <c r="GR2" s="1042" t="s">
        <v>6493</v>
      </c>
      <c r="GS2" s="1042" t="s">
        <v>7045</v>
      </c>
      <c r="GT2" s="1042" t="s">
        <v>6492</v>
      </c>
      <c r="GU2" s="1042" t="s">
        <v>6488</v>
      </c>
      <c r="GV2" s="1042" t="s">
        <v>6489</v>
      </c>
      <c r="GW2" s="1042" t="s">
        <v>6490</v>
      </c>
      <c r="GX2" s="1042" t="s">
        <v>6512</v>
      </c>
      <c r="GY2" s="1042" t="s">
        <v>6487</v>
      </c>
      <c r="GZ2" s="1042" t="s">
        <v>6488</v>
      </c>
      <c r="HA2" s="1042" t="s">
        <v>6489</v>
      </c>
      <c r="HB2" s="1042" t="s">
        <v>6490</v>
      </c>
      <c r="HC2" s="1042" t="s">
        <v>6509</v>
      </c>
      <c r="HD2" s="1042" t="s">
        <v>6510</v>
      </c>
      <c r="HE2" s="1042" t="s">
        <v>6511</v>
      </c>
      <c r="HF2" s="1042" t="s">
        <v>6491</v>
      </c>
      <c r="HG2" s="1042" t="s">
        <v>6488</v>
      </c>
      <c r="HH2" s="1042" t="s">
        <v>6489</v>
      </c>
      <c r="HI2" s="1042" t="s">
        <v>6490</v>
      </c>
      <c r="HJ2" s="1042" t="s">
        <v>6492</v>
      </c>
      <c r="HK2" s="1042" t="s">
        <v>6488</v>
      </c>
      <c r="HL2" s="1042" t="s">
        <v>6489</v>
      </c>
      <c r="HM2" s="1042" t="s">
        <v>6490</v>
      </c>
      <c r="HN2" s="1042" t="s">
        <v>6493</v>
      </c>
      <c r="HO2" s="1042" t="s">
        <v>6513</v>
      </c>
      <c r="HP2" s="1042" t="s">
        <v>6491</v>
      </c>
      <c r="HQ2" s="1042" t="s">
        <v>6488</v>
      </c>
      <c r="HR2" s="1042" t="s">
        <v>6489</v>
      </c>
      <c r="HS2" s="1042" t="s">
        <v>6490</v>
      </c>
      <c r="HT2" s="1042" t="s">
        <v>6492</v>
      </c>
      <c r="HU2" s="1042" t="s">
        <v>6488</v>
      </c>
      <c r="HV2" s="1042" t="s">
        <v>6489</v>
      </c>
      <c r="HW2" s="1042" t="s">
        <v>6490</v>
      </c>
      <c r="HX2" s="1042" t="s">
        <v>6493</v>
      </c>
      <c r="HY2" s="1042" t="s">
        <v>6514</v>
      </c>
      <c r="HZ2" s="1042" t="s">
        <v>6487</v>
      </c>
      <c r="IA2" s="1042" t="s">
        <v>6488</v>
      </c>
      <c r="IB2" s="1042" t="s">
        <v>6489</v>
      </c>
      <c r="IC2" s="1042" t="s">
        <v>6490</v>
      </c>
      <c r="ID2" s="1042" t="s">
        <v>6491</v>
      </c>
      <c r="IE2" s="1042" t="s">
        <v>6488</v>
      </c>
      <c r="IF2" s="1042" t="s">
        <v>6489</v>
      </c>
      <c r="IG2" s="1042" t="s">
        <v>6490</v>
      </c>
      <c r="IH2" s="1042" t="s">
        <v>6492</v>
      </c>
      <c r="II2" s="1042" t="s">
        <v>6488</v>
      </c>
      <c r="IJ2" s="1042" t="s">
        <v>6489</v>
      </c>
      <c r="IK2" s="1042" t="s">
        <v>6490</v>
      </c>
      <c r="IL2" s="1042" t="s">
        <v>6493</v>
      </c>
      <c r="IM2" s="1042" t="s">
        <v>6515</v>
      </c>
      <c r="IN2" s="1042" t="s">
        <v>6487</v>
      </c>
      <c r="IO2" s="1042" t="s">
        <v>6488</v>
      </c>
      <c r="IP2" s="1042" t="s">
        <v>6489</v>
      </c>
      <c r="IQ2" s="1042" t="s">
        <v>6490</v>
      </c>
      <c r="IR2" s="1042" t="s">
        <v>6491</v>
      </c>
      <c r="IS2" s="1042" t="s">
        <v>6488</v>
      </c>
      <c r="IT2" s="1042" t="s">
        <v>6499</v>
      </c>
      <c r="IU2" s="1042" t="s">
        <v>6490</v>
      </c>
      <c r="IV2" s="1042" t="s">
        <v>6492</v>
      </c>
      <c r="IW2" s="1042" t="s">
        <v>6488</v>
      </c>
      <c r="IX2" s="1042" t="s">
        <v>6489</v>
      </c>
      <c r="IY2" s="1042" t="s">
        <v>6490</v>
      </c>
      <c r="IZ2" s="1042" t="s">
        <v>6493</v>
      </c>
      <c r="JA2" s="1042" t="s">
        <v>6516</v>
      </c>
      <c r="JB2" s="1042" t="s">
        <v>6487</v>
      </c>
      <c r="JC2" s="1042" t="s">
        <v>6488</v>
      </c>
      <c r="JD2" s="1042" t="s">
        <v>6489</v>
      </c>
      <c r="JE2" s="1042" t="s">
        <v>6490</v>
      </c>
      <c r="JF2" s="1042" t="s">
        <v>6491</v>
      </c>
      <c r="JG2" s="1042" t="s">
        <v>6488</v>
      </c>
      <c r="JH2" s="1042" t="s">
        <v>6489</v>
      </c>
      <c r="JI2" s="1042" t="s">
        <v>6490</v>
      </c>
      <c r="JJ2" s="1042" t="s">
        <v>6492</v>
      </c>
      <c r="JK2" s="1042" t="s">
        <v>6488</v>
      </c>
      <c r="JL2" s="1042" t="s">
        <v>6489</v>
      </c>
      <c r="JM2" s="1042" t="s">
        <v>6490</v>
      </c>
      <c r="JN2" s="1042" t="s">
        <v>6493</v>
      </c>
      <c r="JO2" s="1042" t="s">
        <v>7047</v>
      </c>
    </row>
    <row r="3" spans="1:283" s="1042" customFormat="1">
      <c r="A3" s="991">
        <v>0</v>
      </c>
      <c r="B3" s="1042" t="s">
        <v>7048</v>
      </c>
      <c r="C3" s="1042" t="s">
        <v>6518</v>
      </c>
      <c r="D3" s="1042" t="s">
        <v>6519</v>
      </c>
      <c r="E3" s="1042" t="s">
        <v>6520</v>
      </c>
      <c r="F3" s="1042" t="s">
        <v>6521</v>
      </c>
      <c r="G3" s="1042" t="s">
        <v>6522</v>
      </c>
      <c r="H3" s="1042" t="s">
        <v>6523</v>
      </c>
      <c r="I3" s="1042" t="s">
        <v>6524</v>
      </c>
      <c r="J3" s="1042" t="s">
        <v>6521</v>
      </c>
      <c r="K3" s="1042" t="s">
        <v>6522</v>
      </c>
      <c r="L3" s="1042" t="s">
        <v>6523</v>
      </c>
      <c r="M3" s="1042" t="s">
        <v>6525</v>
      </c>
      <c r="N3" s="1042" t="s">
        <v>6521</v>
      </c>
      <c r="O3" s="1042" t="s">
        <v>6522</v>
      </c>
      <c r="P3" s="1042" t="s">
        <v>6523</v>
      </c>
      <c r="Q3" s="1042" t="s">
        <v>6442</v>
      </c>
      <c r="R3" s="1042" t="s">
        <v>6526</v>
      </c>
      <c r="S3" s="1042" t="s">
        <v>6520</v>
      </c>
      <c r="T3" s="1042" t="s">
        <v>6521</v>
      </c>
      <c r="U3" s="1042" t="s">
        <v>6522</v>
      </c>
      <c r="V3" s="1042" t="s">
        <v>6523</v>
      </c>
      <c r="W3" s="1042" t="s">
        <v>6524</v>
      </c>
      <c r="X3" s="1042" t="s">
        <v>6521</v>
      </c>
      <c r="Y3" s="1042" t="s">
        <v>6522</v>
      </c>
      <c r="Z3" s="1042" t="s">
        <v>6523</v>
      </c>
      <c r="AA3" s="1042" t="s">
        <v>6525</v>
      </c>
      <c r="AB3" s="1042" t="s">
        <v>6521</v>
      </c>
      <c r="AC3" s="1042" t="s">
        <v>6522</v>
      </c>
      <c r="AD3" s="1042" t="s">
        <v>6523</v>
      </c>
      <c r="AE3" s="1042" t="s">
        <v>6442</v>
      </c>
      <c r="AF3" s="1042" t="s">
        <v>7049</v>
      </c>
      <c r="AG3" s="1042" t="s">
        <v>6525</v>
      </c>
      <c r="AH3" s="1042" t="s">
        <v>6521</v>
      </c>
      <c r="AI3" s="1042" t="s">
        <v>6522</v>
      </c>
      <c r="AJ3" s="1042" t="s">
        <v>6523</v>
      </c>
      <c r="AK3" s="1042" t="s">
        <v>6527</v>
      </c>
      <c r="AL3" s="1042" t="s">
        <v>6520</v>
      </c>
      <c r="AM3" s="1042" t="s">
        <v>6521</v>
      </c>
      <c r="AN3" s="1042" t="s">
        <v>6522</v>
      </c>
      <c r="AO3" s="1042" t="s">
        <v>6523</v>
      </c>
      <c r="AP3" s="1042" t="s">
        <v>6524</v>
      </c>
      <c r="AQ3" s="1042" t="s">
        <v>6521</v>
      </c>
      <c r="AR3" s="1042" t="s">
        <v>6522</v>
      </c>
      <c r="AS3" s="1042" t="s">
        <v>6523</v>
      </c>
      <c r="AT3" s="1042" t="s">
        <v>6525</v>
      </c>
      <c r="AU3" s="1042" t="s">
        <v>6521</v>
      </c>
      <c r="AV3" s="1042" t="s">
        <v>6522</v>
      </c>
      <c r="AW3" s="1042" t="s">
        <v>6523</v>
      </c>
      <c r="AX3" s="1042" t="s">
        <v>6442</v>
      </c>
      <c r="AY3" s="1042" t="s">
        <v>6528</v>
      </c>
      <c r="AZ3" s="1042" t="s">
        <v>6520</v>
      </c>
      <c r="BA3" s="1042" t="s">
        <v>6521</v>
      </c>
      <c r="BB3" s="1042" t="s">
        <v>6522</v>
      </c>
      <c r="BC3" s="1042" t="s">
        <v>6523</v>
      </c>
      <c r="BD3" s="1042" t="s">
        <v>6524</v>
      </c>
      <c r="BE3" s="1042" t="s">
        <v>6521</v>
      </c>
      <c r="BF3" s="1042" t="s">
        <v>6522</v>
      </c>
      <c r="BG3" s="1042" t="s">
        <v>6523</v>
      </c>
      <c r="BH3" s="1042" t="s">
        <v>6525</v>
      </c>
      <c r="BI3" s="1042" t="s">
        <v>6521</v>
      </c>
      <c r="BJ3" s="1042" t="s">
        <v>6522</v>
      </c>
      <c r="BK3" s="1042" t="s">
        <v>6523</v>
      </c>
      <c r="BL3" s="1042" t="s">
        <v>6442</v>
      </c>
      <c r="BM3" s="1042" t="s">
        <v>6529</v>
      </c>
      <c r="BN3" s="1042" t="s">
        <v>6442</v>
      </c>
      <c r="BO3" s="1042" t="s">
        <v>6530</v>
      </c>
      <c r="BP3" s="1042" t="s">
        <v>6520</v>
      </c>
      <c r="BQ3" s="1042" t="s">
        <v>6521</v>
      </c>
      <c r="BR3" s="1042" t="s">
        <v>6522</v>
      </c>
      <c r="BS3" s="1042" t="s">
        <v>6523</v>
      </c>
      <c r="BT3" s="1042" t="s">
        <v>6524</v>
      </c>
      <c r="BU3" s="1042" t="s">
        <v>6521</v>
      </c>
      <c r="BV3" s="1042" t="s">
        <v>6522</v>
      </c>
      <c r="BW3" s="1042" t="s">
        <v>6523</v>
      </c>
      <c r="BX3" s="1042" t="s">
        <v>6525</v>
      </c>
      <c r="BY3" s="1042" t="s">
        <v>6521</v>
      </c>
      <c r="BZ3" s="1042" t="s">
        <v>6522</v>
      </c>
      <c r="CA3" s="1042" t="s">
        <v>6523</v>
      </c>
      <c r="CB3" s="1042" t="s">
        <v>6442</v>
      </c>
      <c r="CC3" s="1042" t="s">
        <v>7050</v>
      </c>
      <c r="CD3" s="1042" t="s">
        <v>6525</v>
      </c>
      <c r="CE3" s="1042" t="s">
        <v>6521</v>
      </c>
      <c r="CF3" s="1042" t="s">
        <v>6522</v>
      </c>
      <c r="CG3" s="1042" t="s">
        <v>6523</v>
      </c>
      <c r="CH3" s="1042" t="s">
        <v>6531</v>
      </c>
      <c r="CI3" s="1042" t="s">
        <v>6520</v>
      </c>
      <c r="CJ3" s="1042" t="s">
        <v>6521</v>
      </c>
      <c r="CK3" s="1042" t="s">
        <v>6522</v>
      </c>
      <c r="CL3" s="1042" t="s">
        <v>6523</v>
      </c>
      <c r="CM3" s="1042" t="s">
        <v>6442</v>
      </c>
      <c r="CN3" s="1042" t="s">
        <v>6532</v>
      </c>
      <c r="CO3" s="1042" t="s">
        <v>6520</v>
      </c>
      <c r="CP3" s="1042" t="s">
        <v>6521</v>
      </c>
      <c r="CQ3" s="1042" t="s">
        <v>6522</v>
      </c>
      <c r="CR3" s="1042" t="s">
        <v>6523</v>
      </c>
      <c r="CS3" s="1042" t="s">
        <v>6524</v>
      </c>
      <c r="CT3" s="1042" t="s">
        <v>6521</v>
      </c>
      <c r="CU3" s="1042" t="s">
        <v>6522</v>
      </c>
      <c r="CV3" s="1042" t="s">
        <v>6523</v>
      </c>
      <c r="CW3" s="1042" t="s">
        <v>6525</v>
      </c>
      <c r="CX3" s="1042" t="s">
        <v>6521</v>
      </c>
      <c r="CY3" s="1042" t="s">
        <v>6522</v>
      </c>
      <c r="CZ3" s="1042" t="s">
        <v>6523</v>
      </c>
      <c r="DA3" s="1042" t="s">
        <v>6442</v>
      </c>
      <c r="DB3" s="1042" t="s">
        <v>6533</v>
      </c>
      <c r="DC3" s="1042" t="s">
        <v>6534</v>
      </c>
      <c r="DD3" s="1042" t="s">
        <v>6535</v>
      </c>
      <c r="DE3" s="1042" t="s">
        <v>6536</v>
      </c>
      <c r="DF3" s="1042" t="s">
        <v>6520</v>
      </c>
      <c r="DG3" s="1042" t="s">
        <v>6521</v>
      </c>
      <c r="DH3" s="1042" t="s">
        <v>6522</v>
      </c>
      <c r="DI3" s="1042" t="s">
        <v>6523</v>
      </c>
      <c r="DJ3" s="1042" t="s">
        <v>6524</v>
      </c>
      <c r="DK3" s="1042" t="s">
        <v>6521</v>
      </c>
      <c r="DL3" s="1042" t="s">
        <v>6522</v>
      </c>
      <c r="DM3" s="1042" t="s">
        <v>6523</v>
      </c>
      <c r="DN3" s="1042" t="s">
        <v>6525</v>
      </c>
      <c r="DO3" s="1042" t="s">
        <v>6521</v>
      </c>
      <c r="DP3" s="1042" t="s">
        <v>6522</v>
      </c>
      <c r="DQ3" s="1042" t="s">
        <v>6523</v>
      </c>
      <c r="DR3" s="1042" t="s">
        <v>6442</v>
      </c>
      <c r="DS3" s="1042" t="s">
        <v>6537</v>
      </c>
      <c r="DT3" s="1042" t="s">
        <v>6520</v>
      </c>
      <c r="DU3" s="1042" t="s">
        <v>6521</v>
      </c>
      <c r="DV3" s="1042" t="s">
        <v>6522</v>
      </c>
      <c r="DW3" s="1042" t="s">
        <v>6523</v>
      </c>
      <c r="DX3" s="1042" t="s">
        <v>6524</v>
      </c>
      <c r="DY3" s="1042" t="s">
        <v>6521</v>
      </c>
      <c r="DZ3" s="1042" t="s">
        <v>6522</v>
      </c>
      <c r="EA3" s="1042" t="s">
        <v>6523</v>
      </c>
      <c r="EB3" s="1042" t="s">
        <v>6525</v>
      </c>
      <c r="EC3" s="1042" t="s">
        <v>6521</v>
      </c>
      <c r="ED3" s="1042" t="s">
        <v>6522</v>
      </c>
      <c r="EE3" s="1042" t="s">
        <v>6523</v>
      </c>
      <c r="EF3" s="1042" t="s">
        <v>6442</v>
      </c>
      <c r="EG3" s="1042" t="s">
        <v>6538</v>
      </c>
      <c r="EH3" s="1042" t="s">
        <v>6520</v>
      </c>
      <c r="EI3" s="1042" t="s">
        <v>6521</v>
      </c>
      <c r="EJ3" s="1042" t="s">
        <v>6522</v>
      </c>
      <c r="EK3" s="1042" t="s">
        <v>6523</v>
      </c>
      <c r="EL3" s="1042" t="s">
        <v>6524</v>
      </c>
      <c r="EM3" s="1042" t="s">
        <v>6521</v>
      </c>
      <c r="EN3" s="1042" t="s">
        <v>6522</v>
      </c>
      <c r="EO3" s="1042" t="s">
        <v>6523</v>
      </c>
      <c r="EP3" s="1042" t="s">
        <v>6525</v>
      </c>
      <c r="EQ3" s="1042" t="s">
        <v>6521</v>
      </c>
      <c r="ER3" s="1042" t="s">
        <v>6522</v>
      </c>
      <c r="ES3" s="1042" t="s">
        <v>6523</v>
      </c>
      <c r="ET3" s="1042" t="s">
        <v>6442</v>
      </c>
      <c r="EU3" s="1042" t="s">
        <v>7049</v>
      </c>
      <c r="EV3" s="1042" t="s">
        <v>6525</v>
      </c>
      <c r="EW3" s="1042" t="s">
        <v>6521</v>
      </c>
      <c r="EX3" s="1042" t="s">
        <v>6522</v>
      </c>
      <c r="EY3" s="1042" t="s">
        <v>6523</v>
      </c>
      <c r="EZ3" s="1042" t="s">
        <v>6539</v>
      </c>
      <c r="FA3" s="1042" t="s">
        <v>6520</v>
      </c>
      <c r="FB3" s="1042" t="s">
        <v>6521</v>
      </c>
      <c r="FC3" s="1042" t="s">
        <v>6522</v>
      </c>
      <c r="FD3" s="1042" t="s">
        <v>6523</v>
      </c>
      <c r="FE3" s="1042" t="s">
        <v>6524</v>
      </c>
      <c r="FF3" s="1042" t="s">
        <v>6521</v>
      </c>
      <c r="FG3" s="1042" t="s">
        <v>6522</v>
      </c>
      <c r="FH3" s="1042" t="s">
        <v>6523</v>
      </c>
      <c r="FI3" s="1042" t="s">
        <v>6525</v>
      </c>
      <c r="FJ3" s="1042" t="s">
        <v>6521</v>
      </c>
      <c r="FK3" s="1042" t="s">
        <v>6522</v>
      </c>
      <c r="FL3" s="1042" t="s">
        <v>6523</v>
      </c>
      <c r="FM3" s="1042" t="s">
        <v>6442</v>
      </c>
      <c r="FN3" s="1042" t="s">
        <v>6540</v>
      </c>
      <c r="FO3" s="1042" t="s">
        <v>6520</v>
      </c>
      <c r="FP3" s="1042" t="s">
        <v>6521</v>
      </c>
      <c r="FQ3" s="1042" t="s">
        <v>6522</v>
      </c>
      <c r="FR3" s="1042" t="s">
        <v>6523</v>
      </c>
      <c r="FS3" s="1042" t="s">
        <v>6524</v>
      </c>
      <c r="FT3" s="1042" t="s">
        <v>6521</v>
      </c>
      <c r="FU3" s="1042" t="s">
        <v>6522</v>
      </c>
      <c r="FV3" s="1042" t="s">
        <v>6523</v>
      </c>
      <c r="FW3" s="1042" t="s">
        <v>6525</v>
      </c>
      <c r="FX3" s="1042" t="s">
        <v>6521</v>
      </c>
      <c r="FY3" s="1042" t="s">
        <v>6522</v>
      </c>
      <c r="FZ3" s="1042" t="s">
        <v>6523</v>
      </c>
      <c r="GA3" s="1042" t="s">
        <v>6442</v>
      </c>
      <c r="GB3" s="1042" t="s">
        <v>6541</v>
      </c>
      <c r="GC3" s="1042" t="s">
        <v>6520</v>
      </c>
      <c r="GD3" s="1042" t="s">
        <v>6521</v>
      </c>
      <c r="GE3" s="1042" t="s">
        <v>6522</v>
      </c>
      <c r="GF3" s="1042" t="s">
        <v>6523</v>
      </c>
      <c r="GG3" s="1042" t="s">
        <v>6542</v>
      </c>
      <c r="GH3" s="1042" t="s">
        <v>6543</v>
      </c>
      <c r="GI3" s="1042" t="s">
        <v>6544</v>
      </c>
      <c r="GJ3" s="1042" t="s">
        <v>6524</v>
      </c>
      <c r="GK3" s="1042" t="s">
        <v>6521</v>
      </c>
      <c r="GL3" s="1042" t="s">
        <v>6522</v>
      </c>
      <c r="GM3" s="1042" t="s">
        <v>6523</v>
      </c>
      <c r="GN3" s="1042" t="s">
        <v>6525</v>
      </c>
      <c r="GO3" s="1042" t="s">
        <v>6521</v>
      </c>
      <c r="GP3" s="1042" t="s">
        <v>6522</v>
      </c>
      <c r="GQ3" s="1042" t="s">
        <v>6523</v>
      </c>
      <c r="GR3" s="1042" t="s">
        <v>6442</v>
      </c>
      <c r="GS3" s="1042" t="s">
        <v>7050</v>
      </c>
      <c r="GT3" s="1042" t="s">
        <v>6525</v>
      </c>
      <c r="GU3" s="1042" t="s">
        <v>6521</v>
      </c>
      <c r="GV3" s="1042" t="s">
        <v>6522</v>
      </c>
      <c r="GW3" s="1042" t="s">
        <v>6523</v>
      </c>
      <c r="GX3" s="1042" t="s">
        <v>6545</v>
      </c>
      <c r="GY3" s="1042" t="s">
        <v>6520</v>
      </c>
      <c r="GZ3" s="1042" t="s">
        <v>6521</v>
      </c>
      <c r="HA3" s="1042" t="s">
        <v>6522</v>
      </c>
      <c r="HB3" s="1042" t="s">
        <v>6523</v>
      </c>
      <c r="HC3" s="1042" t="s">
        <v>6542</v>
      </c>
      <c r="HD3" s="1042" t="s">
        <v>6543</v>
      </c>
      <c r="HE3" s="1042" t="s">
        <v>6544</v>
      </c>
      <c r="HF3" s="1042" t="s">
        <v>6524</v>
      </c>
      <c r="HG3" s="1042" t="s">
        <v>6521</v>
      </c>
      <c r="HH3" s="1042" t="s">
        <v>6522</v>
      </c>
      <c r="HI3" s="1042" t="s">
        <v>6523</v>
      </c>
      <c r="HJ3" s="1042" t="s">
        <v>6525</v>
      </c>
      <c r="HK3" s="1042" t="s">
        <v>6521</v>
      </c>
      <c r="HL3" s="1042" t="s">
        <v>6522</v>
      </c>
      <c r="HM3" s="1042" t="s">
        <v>6523</v>
      </c>
      <c r="HN3" s="1042" t="s">
        <v>6442</v>
      </c>
      <c r="HO3" s="1042" t="s">
        <v>6546</v>
      </c>
      <c r="HP3" s="1042" t="s">
        <v>6524</v>
      </c>
      <c r="HQ3" s="1042" t="s">
        <v>6521</v>
      </c>
      <c r="HR3" s="1042" t="s">
        <v>6522</v>
      </c>
      <c r="HS3" s="1042" t="s">
        <v>6523</v>
      </c>
      <c r="HT3" s="1042" t="s">
        <v>6525</v>
      </c>
      <c r="HU3" s="1042" t="s">
        <v>6521</v>
      </c>
      <c r="HV3" s="1042" t="s">
        <v>6522</v>
      </c>
      <c r="HW3" s="1042" t="s">
        <v>6523</v>
      </c>
      <c r="HX3" s="1042" t="s">
        <v>6442</v>
      </c>
      <c r="HY3" s="1042" t="s">
        <v>6547</v>
      </c>
      <c r="HZ3" s="1042" t="s">
        <v>6520</v>
      </c>
      <c r="IA3" s="1042" t="s">
        <v>6521</v>
      </c>
      <c r="IB3" s="1042" t="s">
        <v>6522</v>
      </c>
      <c r="IC3" s="1042" t="s">
        <v>6523</v>
      </c>
      <c r="ID3" s="1042" t="s">
        <v>6524</v>
      </c>
      <c r="IE3" s="1042" t="s">
        <v>6521</v>
      </c>
      <c r="IF3" s="1042" t="s">
        <v>6522</v>
      </c>
      <c r="IG3" s="1042" t="s">
        <v>6523</v>
      </c>
      <c r="IH3" s="1042" t="s">
        <v>6525</v>
      </c>
      <c r="II3" s="1042" t="s">
        <v>6521</v>
      </c>
      <c r="IJ3" s="1042" t="s">
        <v>6522</v>
      </c>
      <c r="IK3" s="1042" t="s">
        <v>6523</v>
      </c>
      <c r="IL3" s="1042" t="s">
        <v>6442</v>
      </c>
      <c r="IM3" s="1042" t="s">
        <v>6548</v>
      </c>
      <c r="IN3" s="1042" t="s">
        <v>6520</v>
      </c>
      <c r="IO3" s="1042" t="s">
        <v>6521</v>
      </c>
      <c r="IP3" s="1042" t="s">
        <v>6522</v>
      </c>
      <c r="IQ3" s="1042" t="s">
        <v>6523</v>
      </c>
      <c r="IR3" s="1042" t="s">
        <v>6524</v>
      </c>
      <c r="IS3" s="1042" t="s">
        <v>6521</v>
      </c>
      <c r="IT3" s="1042" t="s">
        <v>6522</v>
      </c>
      <c r="IU3" s="1042" t="s">
        <v>6523</v>
      </c>
      <c r="IV3" s="1042" t="s">
        <v>6525</v>
      </c>
      <c r="IW3" s="1042" t="s">
        <v>6521</v>
      </c>
      <c r="IX3" s="1042" t="s">
        <v>6522</v>
      </c>
      <c r="IY3" s="1042" t="s">
        <v>6523</v>
      </c>
      <c r="IZ3" s="1042" t="s">
        <v>6442</v>
      </c>
      <c r="JA3" s="1042" t="s">
        <v>6549</v>
      </c>
      <c r="JB3" s="1042" t="s">
        <v>6520</v>
      </c>
      <c r="JC3" s="1042" t="s">
        <v>6521</v>
      </c>
      <c r="JD3" s="1042" t="s">
        <v>6522</v>
      </c>
      <c r="JE3" s="1042" t="s">
        <v>6523</v>
      </c>
      <c r="JF3" s="1042" t="s">
        <v>6524</v>
      </c>
      <c r="JG3" s="1042" t="s">
        <v>6521</v>
      </c>
      <c r="JH3" s="1042" t="s">
        <v>6522</v>
      </c>
      <c r="JI3" s="1042" t="s">
        <v>6523</v>
      </c>
      <c r="JJ3" s="1042" t="s">
        <v>6525</v>
      </c>
      <c r="JK3" s="1042" t="s">
        <v>6521</v>
      </c>
      <c r="JL3" s="1042" t="s">
        <v>6522</v>
      </c>
      <c r="JM3" s="1042" t="s">
        <v>6523</v>
      </c>
      <c r="JN3" s="1042" t="s">
        <v>6442</v>
      </c>
      <c r="JO3" s="1042" t="s">
        <v>7051</v>
      </c>
    </row>
    <row r="4" spans="1:283" s="1042" customFormat="1" ht="15">
      <c r="A4" s="991">
        <v>1</v>
      </c>
      <c r="B4" s="1042">
        <f>IF('STEP１（第１入力頁）'!E14="工場等",2,IF('STEP１（第１入力頁）'!E14="専ら事務所",1,""))</f>
        <v>2</v>
      </c>
      <c r="C4" s="1042" t="s">
        <v>7052</v>
      </c>
      <c r="D4" s="1042" t="s">
        <v>6550</v>
      </c>
      <c r="E4" s="1042" t="s">
        <v>6551</v>
      </c>
      <c r="F4" s="1042" t="str">
        <f>IF($B$4=2,"",IF(AND($B$4=1,'STEP２（第３表～）'!$K$341=1),1,IF(AND($B$4=1,'STEP２（第３表～）'!$K$341=2),2,IF(AND($B$4=1,'STEP２（第３表～）'!$K$341=3),0,""))))</f>
        <v/>
      </c>
      <c r="G4" s="1042" t="str">
        <f>IF($B$4=2,"",IF(AND($B$4=1,'STEP２（第３表～）'!$K$341=2),'STEP２（第３表～）'!$R$342,""))</f>
        <v/>
      </c>
      <c r="H4" s="1042" t="str">
        <f>IF($B$4=2,"",IF(AND($B$4=1,'STEP２（第３表～）'!$K$345=1),1,IF(AND($B$4=1,'STEP２（第３表～）'!$K$345=2),2,IF(AND($B$4=1,'STEP２（第３表～）'!$K$345=3),0,""))))</f>
        <v/>
      </c>
      <c r="I4" s="1042" t="s">
        <v>6552</v>
      </c>
      <c r="J4" s="1042" t="str">
        <f>IF($B$4=2,"",IF(AND($B$4=1,'STEP２（第３表～）'!$W$341=1),1,IF(AND($B$4=1,'STEP２（第３表～）'!$W$341=2),2,IF(AND($B$4=1,'STEP２（第３表～）'!$W$341=3),0,""))))</f>
        <v/>
      </c>
      <c r="K4" s="1042" t="str">
        <f>IF($B$4=2,"",IF(AND($B$4=1,'STEP２（第３表～）'!$W$341=2),'STEP２（第３表～）'!$AE$342,""))</f>
        <v/>
      </c>
      <c r="L4" s="1042" t="str">
        <f>IF($B$4=2,"",IF(AND($B$4=1,'STEP２（第３表～）'!$W$345=1),1,IF(AND($B$4=1,'STEP２（第３表～）'!$W$345=2),2,IF(AND($B$4=1,'STEP２（第３表～）'!$W$345=3),0,""))))</f>
        <v/>
      </c>
      <c r="M4" s="1042" t="s">
        <v>7053</v>
      </c>
      <c r="N4" s="1042" t="str">
        <f>IF($B$4=2,"",IF(AND($B$4=1,'STEP２（第３表～）'!$AJ$341=1),1,IF(AND($B$4=1,'STEP２（第３表～）'!$AJ$341=2),2,IF(AND($B$4=1,'STEP２（第３表～）'!$AJ$341=3),0,""))))</f>
        <v/>
      </c>
      <c r="O4" s="1042" t="str">
        <f>IF($B$4=2,"",IF(AND($B$4=1,'STEP２（第３表～）'!$AJ$341=2),'STEP２（第３表～）'!$AQ$342,""))</f>
        <v/>
      </c>
      <c r="P4" s="1042" t="str">
        <f>IF($B$4=2,"",IF(AND($B$4=1,'STEP２（第３表～）'!$AJ$345=1),1,IF(AND($B$4=1,'STEP２（第３表～）'!$AJ$345=2),2,IF(AND($B$4=1,'STEP２（第３表～）'!$AJ$345=3),0,""))))</f>
        <v/>
      </c>
      <c r="Q4" s="1042" t="str">
        <f>IF($B$4=2,"",IF(AND($B$4=1,'STEP２（第３表～）'!$AU$340=1),1,IF(AND($B$4=1,'STEP２（第３表～）'!$AU$340=2),2,IF(AND($B$4=1,'STEP２（第３表～）'!$AU$340=3),0,""))))</f>
        <v/>
      </c>
      <c r="R4" s="1042" t="s">
        <v>6433</v>
      </c>
      <c r="S4" s="1042" t="s">
        <v>6553</v>
      </c>
      <c r="T4" s="1042" t="str">
        <f>IF($B$4=2,"",IF(AND($B$4=1,'STEP２（第３表～）'!$K$350=1),1,IF(AND($B$4=1,'STEP２（第３表～）'!$K$350=2),2,IF(AND($B$4=1,'STEP２（第３表～）'!$K$350=3),0,""))))</f>
        <v/>
      </c>
      <c r="U4" s="1042" t="str">
        <f>IF($B$4=2,"",IF(AND($B$4=1,'STEP２（第３表～）'!$K$350=2),'STEP２（第３表～）'!$R$351,""))</f>
        <v/>
      </c>
      <c r="V4" s="1042" t="str">
        <f>IF($B$4=2,"",IF(AND($B$4=1,'STEP２（第３表～）'!$K$354=1),1,IF(AND($B$4=1,'STEP２（第３表～）'!$K$354=2),2,IF(AND($B$4=1,'STEP２（第３表～）'!$K$354=3),0,""))))</f>
        <v/>
      </c>
      <c r="W4" s="1042" t="s">
        <v>6554</v>
      </c>
      <c r="X4" s="1042" t="str">
        <f>IF($B$4=2,"",IF(AND($B$4=1,'STEP２（第３表～）'!$W$350=1),1,IF(AND($B$4=1,'STEP２（第３表～）'!$W$350=2),2,IF(AND($B$4=1,'STEP２（第３表～）'!$W$350=3),0,""))))</f>
        <v/>
      </c>
      <c r="Y4" s="1042" t="str">
        <f>IF($B$4=2,"",IF(AND($B$4=1,'STEP２（第３表～）'!$W$350=2),'STEP２（第３表～）'!$AE$351,""))</f>
        <v/>
      </c>
      <c r="Z4" s="1042" t="str">
        <f>IF($B$4=2,"",IF(AND($B$4=1,'STEP２（第３表～）'!$W$354=1),1,IF(AND($B$4=1,'STEP２（第３表～）'!$W$354=2),2,IF(AND($B$4=1,'STEP２（第３表～）'!$W$354=3),0,""))))</f>
        <v/>
      </c>
      <c r="AA4" s="1042" t="s">
        <v>6555</v>
      </c>
      <c r="AB4" s="1042" t="str">
        <f>IF($B$4=2,"",IF(AND($B$4=1,'STEP２（第３表～）'!$AJ$350=1),1,IF(AND($B$4=1,'STEP２（第３表～）'!$AJ$350=2),2,IF(AND($B$4=1,'STEP２（第３表～）'!$AJ$350=3),0,""))))</f>
        <v/>
      </c>
      <c r="AC4" s="1042" t="str">
        <f>IF($B$4=2,"",IF(AND($B$4=1,'STEP２（第３表～）'!$AJ$350=2),'STEP２（第３表～）'!$AQ$351,""))</f>
        <v/>
      </c>
      <c r="AD4" s="1042" t="str">
        <f>IF($B$4=2,"",IF(AND($B$4=1,'STEP２（第３表～）'!$AJ$354=1),1,IF(AND($B$4=1,'STEP２（第３表～）'!$AJ$354=2),2,IF(AND($B$4=1,'STEP２（第３表～）'!$AJ$354=3),0,""))))</f>
        <v/>
      </c>
      <c r="AE4" s="1042" t="str">
        <f>IF($B$4=2,"",IF(AND($B$4=1,'STEP２（第３表～）'!$AU$349=1),1,IF(AND($B$4=1,'STEP２（第３表～）'!$AU$349=2),2,IF(AND($B$4=1,'STEP２（第３表～）'!$AU$349=3),0,""))))</f>
        <v/>
      </c>
      <c r="AF4" s="1042" t="s">
        <v>7054</v>
      </c>
      <c r="AG4" s="1042" t="s">
        <v>7055</v>
      </c>
      <c r="AH4" s="1042" t="str">
        <f>IF($B$4=2,"",IF(AND($B$4=1,'STEP２（第３表～）'!$AJ$359=1),1,IF(AND($B$4=1,'STEP２（第３表～）'!$AJ$359=2),2,IF(AND($B$4=1,'STEP２（第３表～）'!$AJ$359=3),0,""))))</f>
        <v/>
      </c>
      <c r="AI4" s="1042" t="str">
        <f>IF($B$4=2,"",IF(AND($B$4=1,'STEP２（第３表～）'!$AJ$359=2),'STEP２（第３表～）'!$AQ$360,""))</f>
        <v/>
      </c>
      <c r="AJ4" s="1042" t="str">
        <f>IF($B$4=2,"",IF(AND($B$4=1,'STEP２（第３表～）'!$AJ$363=1),1,IF(AND($B$4=1,'STEP２（第３表～）'!$AJ$363=2),2,IF(AND($B$4=1,'STEP２（第３表～）'!$AJ$363=3),0,""))))</f>
        <v/>
      </c>
      <c r="AK4" s="1042" t="s">
        <v>7056</v>
      </c>
      <c r="AL4" s="1042" t="s">
        <v>7057</v>
      </c>
      <c r="AM4" s="1042" t="str">
        <f>IF($B$4=2,"",IF(AND($B$4=1,'STEP２（第３表～）'!$K$368=1),1,IF(AND($B$4=1,'STEP２（第３表～）'!$K$368=2),2,IF(AND($B$4=1,'STEP２（第３表～）'!$K$368=3),0,""))))</f>
        <v/>
      </c>
      <c r="AN4" s="1042" t="str">
        <f>IF($B$4=2,"",IF(AND($B$4=1,'STEP２（第３表～）'!$K$368=2),'STEP２（第３表～）'!$R$369,""))</f>
        <v/>
      </c>
      <c r="AO4" s="1042" t="str">
        <f>IF($B$4=2,"",IF(AND($B$4=1,'STEP２（第３表～）'!$K$372=1),1,IF(AND($B$4=1,'STEP２（第３表～）'!$K$372=2),2,IF(AND($B$4=1,'STEP２（第３表～）'!$K$372=3),0,""))))</f>
        <v/>
      </c>
      <c r="AP4" s="1042" t="s">
        <v>7058</v>
      </c>
      <c r="AQ4" s="1042" t="str">
        <f>IF($B$4=2,"",IF(AND($B$4=1,'STEP２（第３表～）'!$W$368=1),1,IF(AND($B$4=1,'STEP２（第３表～）'!$W$368=2),2,IF(AND($B$4=1,'STEP２（第３表～）'!$W$368=3),0,""))))</f>
        <v/>
      </c>
      <c r="AR4" s="1042" t="str">
        <f>IF($B$4=2,"",IF(AND($B$4=1,'STEP２（第３表～）'!$W$368=2),'STEP２（第３表～）'!$AE$369,""))</f>
        <v/>
      </c>
      <c r="AS4" s="1042" t="str">
        <f>IF($B$4=2,"",IF(AND($B$4=1,'STEP２（第３表～）'!$W$372=1),1,IF(AND($B$4=1,'STEP２（第３表～）'!$W$372=2),2,IF(AND($B$4=1,'STEP２（第３表～）'!$W$372=3),0,""))))</f>
        <v/>
      </c>
      <c r="AT4" s="1042" t="s">
        <v>7059</v>
      </c>
      <c r="AU4" s="1042" t="str">
        <f>IF($B$4=2,"",IF(AND($B$4=1,'STEP２（第３表～）'!$AJ$368=1),1,IF(AND($B$4=1,'STEP２（第３表～）'!$AJ$368=2),2,IF(AND($B$4=1,'STEP２（第３表～）'!$AJ$368=3),0,""))))</f>
        <v/>
      </c>
      <c r="AV4" s="1042" t="str">
        <f>IF($B$4=2,"",IF(AND($B$4=1,'STEP２（第３表～）'!$AJ$368=2),'STEP２（第３表～）'!$AQ$369,""))</f>
        <v/>
      </c>
      <c r="AW4" s="1042" t="str">
        <f>IF($B$4=2,"",IF(AND($B$4=1,'STEP２（第３表～）'!$AJ$372=1),1,IF(AND($B$4=1,'STEP２（第３表～）'!$AJ$372=2),2,IF(AND($B$4=1,'STEP２（第３表～）'!$AJ$372=3),0,""))))</f>
        <v/>
      </c>
      <c r="AX4" s="1042" t="str">
        <f>IF($B$4=2,"",IF(AND($B$4=1,'STEP２（第３表～）'!$AU$367=1),1,IF(AND($B$4=1,'STEP２（第３表～）'!$AU$367=2),2,IF(AND($B$4=1,'STEP２（第３表～）'!$AU$367=3),0,""))))</f>
        <v/>
      </c>
      <c r="AY4" s="1042" t="s">
        <v>7060</v>
      </c>
      <c r="AZ4" s="1042" t="s">
        <v>7061</v>
      </c>
      <c r="BA4" s="1042" t="str">
        <f>IF($B$4=2,"",IF(AND($B$4=1,'STEP２（第３表～）'!$K$377=1),1,IF(AND($B$4=1,'STEP２（第３表～）'!$K$377=2),2,IF(AND($B$4=1,'STEP２（第３表～）'!$K$377=3),0,""))))</f>
        <v/>
      </c>
      <c r="BB4" s="1042" t="str">
        <f>IF($B$4=2,"",IF(AND($B$4=1,'STEP２（第３表～）'!$K$377=2),'STEP２（第３表～）'!$R$378,""))</f>
        <v/>
      </c>
      <c r="BC4" s="1042" t="str">
        <f>IF($B$4=2,"",IF(AND($B$4=1,'STEP２（第３表～）'!$K$381=1),1,IF(AND($B$4=1,'STEP２（第３表～）'!$K$381=2),2,IF(AND($B$4=1,'STEP２（第３表～）'!$K$381=3),0,""))))</f>
        <v/>
      </c>
      <c r="BD4" s="1042" t="s">
        <v>7062</v>
      </c>
      <c r="BE4" s="1042" t="str">
        <f>IF($B$4=2,"",IF(AND($B$4=1,'STEP２（第３表～）'!$W$377=1),1,IF(AND($B$4=1,'STEP２（第３表～）'!$W$377=2),2,IF(AND($B$4=1,'STEP２（第３表～）'!$W$377=3),0,""))))</f>
        <v/>
      </c>
      <c r="BF4" s="1042" t="str">
        <f>IF($B$4=2,"",IF(AND($B$4=1,'STEP２（第３表～）'!$W$377=2),'STEP２（第３表～）'!$AE$378,""))</f>
        <v/>
      </c>
      <c r="BG4" s="1042" t="str">
        <f>IF($B$4=2,"",IF(AND($B$4=1,'STEP２（第３表～）'!$W$381=1),1,IF(AND($B$4=1,'STEP２（第３表～）'!$W$381=2),2,IF(AND($B$4=1,'STEP２（第３表～）'!$W$381=3),0,""))))</f>
        <v/>
      </c>
      <c r="BH4" s="1042" t="s">
        <v>7063</v>
      </c>
      <c r="BI4" s="1042" t="str">
        <f>IF($B$4=2,"",IF(AND($B$4=1,'STEP２（第３表～）'!$AJ$377=1),1,IF(AND($B$4=1,'STEP２（第３表～）'!$AJ$377=2),2,IF(AND($B$4=1,'STEP２（第３表～）'!$AJ$377=3),0,""))))</f>
        <v/>
      </c>
      <c r="BJ4" s="1042" t="str">
        <f>IF($B$4=2,"",IF(AND($B$4=1,'STEP２（第３表～）'!$AJ$377=2),'STEP２（第３表～）'!$AQ$378,""))</f>
        <v/>
      </c>
      <c r="BK4" s="1042" t="str">
        <f>IF($B$4=2,"",IF(AND($B$4=1,'STEP２（第３表～）'!$AJ$381=1),1,IF(AND($B$4=1,'STEP２（第３表～）'!$AJ$381=2),2,IF(AND($B$4=1,'STEP２（第３表～）'!$AJ$381=3),0,""))))</f>
        <v/>
      </c>
      <c r="BL4" s="1042" t="str">
        <f>IF($B$4=2,"",IF(AND($B$4=1,'STEP２（第３表～）'!$AU$376=1),1,IF(AND($B$4=1,'STEP２（第３表～）'!$AU$376=2),2,IF(AND($B$4=1,'STEP２（第３表～）'!$AU$376=3),0,""))))</f>
        <v/>
      </c>
      <c r="BM4" s="1042" t="s">
        <v>7064</v>
      </c>
      <c r="BN4" s="1042" t="str">
        <f>IF($B$4=2,"",IF(AND($B$4=1,'STEP２（第３表～）'!$AV$385=1),1,IF(AND($B$4=1,'STEP２（第３表～）'!$AV$385=2),0,"")))</f>
        <v/>
      </c>
      <c r="BO4" s="1042" t="s">
        <v>7065</v>
      </c>
      <c r="BP4" s="1042" t="s">
        <v>7066</v>
      </c>
      <c r="BQ4" s="1042" t="str">
        <f>IF($B$4=2,"",IF(AND($B$4=1,'STEP２（第３表～）'!$K$389=1),1,IF(AND($B$4=1,'STEP２（第３表～）'!$K$389=2),2,IF(AND($B$4=1,'STEP２（第３表～）'!$K$389=3),0,""))))</f>
        <v/>
      </c>
      <c r="BR4" s="1042" t="str">
        <f>IF($B$4=2,"",IF(AND($B$4=1,'STEP２（第３表～）'!$K$389=2),'STEP２（第３表～）'!$R$390,""))</f>
        <v/>
      </c>
      <c r="BS4" s="1042" t="str">
        <f>IF($B$4=2,"",IF(AND($B$4=1,'STEP２（第３表～）'!$K$393=1),1,IF(AND($B$4=1,'STEP２（第３表～）'!$K$393=2),2,IF(AND($B$4=1,'STEP２（第３表～）'!$K$393=3),0,""))))</f>
        <v/>
      </c>
      <c r="BT4" s="1042" t="s">
        <v>7067</v>
      </c>
      <c r="BU4" s="1042" t="str">
        <f>IF($B$4=2,"",IF(AND($B$4=1,'STEP２（第３表～）'!$W$389=1),1,IF(AND($B$4=1,'STEP２（第３表～）'!$W$389=2),2,IF(AND($B$4=1,'STEP２（第３表～）'!$W$389=3),0,""))))</f>
        <v/>
      </c>
      <c r="BV4" s="1042" t="str">
        <f>IF($B$4=2,"",IF(AND($B$4=1,'STEP２（第３表～）'!$W$389=2),'STEP２（第３表～）'!$AE$390,""))</f>
        <v/>
      </c>
      <c r="BW4" s="1042" t="str">
        <f>IF($B$4=2,"",IF(AND($B$4=1,'STEP２（第３表～）'!$W$393=1),1,IF(AND($B$4=1,'STEP２（第３表～）'!$W$393=2),2,IF(AND($B$4=1,'STEP２（第３表～）'!$W$393=3),0,""))))</f>
        <v/>
      </c>
      <c r="BX4" s="1042" t="s">
        <v>7068</v>
      </c>
      <c r="BY4" s="1042" t="str">
        <f>IF($B$4=2,"",IF(AND($B$4=1,'STEP２（第３表～）'!$AJ$389=1),1,IF(AND($B$4=1,'STEP２（第３表～）'!$AJ$389=2),2,IF(AND($B$4=1,'STEP２（第３表～）'!$AJ$389=3),0,""))))</f>
        <v/>
      </c>
      <c r="BZ4" s="1042" t="str">
        <f>IF($B$4=2,"",IF(AND($B$4=1,'STEP２（第３表～）'!$AJ$389=2),'STEP２（第３表～）'!$AQ$390,""))</f>
        <v/>
      </c>
      <c r="CA4" s="1042" t="str">
        <f>IF($B$4=2,"",IF(AND($B$4=1,'STEP２（第３表～）'!$AJ$393=1),1,IF(AND($B$4=1,'STEP２（第３表～）'!$AJ$393=2),2,IF(AND($B$4=1,'STEP２（第３表～）'!$AJ$393=3),0,""))))</f>
        <v/>
      </c>
      <c r="CB4" s="1042" t="str">
        <f>IF($B$4=2,"",IF(AND($B$4=1,'STEP２（第３表～）'!$AU$388=1),1,IF(AND($B$4=1,'STEP２（第３表～）'!$AU$388=2),2,IF(AND($B$4=1,'STEP２（第３表～）'!$AU$388=3),0,""))))</f>
        <v/>
      </c>
      <c r="CC4" s="1042" t="s">
        <v>7069</v>
      </c>
      <c r="CD4" s="1042" t="s">
        <v>7070</v>
      </c>
      <c r="CE4" s="1042" t="str">
        <f>IF($B$4=2,"",IF(AND($B$4=1,'STEP２（第３表～）'!$AJ$398=1),1,IF(AND($B$4=1,'STEP２（第３表～）'!$AJ$398=2),2,IF(AND($B$4=1,'STEP２（第３表～）'!$AJ$398=3),0,""))))</f>
        <v/>
      </c>
      <c r="CF4" s="1042" t="str">
        <f>IF($B$4=2,"",IF(AND($B$4=1,'STEP２（第３表～）'!$AJ$398=2),'STEP２（第３表～）'!$AQ$399,""))</f>
        <v/>
      </c>
      <c r="CG4" s="1042" t="str">
        <f>IF($B$4=2,"",IF(AND($B$4=1,'STEP２（第３表～）'!$AJ$402=1),1,IF(AND($B$4=1,'STEP２（第３表～）'!$AJ$402=2),2,IF(AND($B$4=1,'STEP２（第３表～）'!$AJ$402=3),0,""))))</f>
        <v/>
      </c>
      <c r="CH4" s="1042" t="s">
        <v>7071</v>
      </c>
      <c r="CI4" s="1042" t="s">
        <v>6556</v>
      </c>
      <c r="CJ4" s="1042" t="str">
        <f>IF($B$4=2,"",IF(AND($B$4=1,'STEP２（第３表～）'!$K$407=1),1,IF(AND($B$4=1,'STEP２（第３表～）'!$K$407=2),2,IF(AND($B$4=1,'STEP２（第３表～）'!$K$407=3),0,""))))</f>
        <v/>
      </c>
      <c r="CK4" s="1042" t="str">
        <f>IF($B$4=2,"",IF(AND($B$4=1,'STEP２（第３表～）'!$K$407=2),'STEP２（第３表～）'!$R$408,""))</f>
        <v/>
      </c>
      <c r="CL4" s="1042" t="str">
        <f>IF($B$4=2,"",IF(AND($B$4=1,'STEP２（第３表～）'!$K$411=1),1,IF(AND($B$4=1,'STEP２（第３表～）'!$K$411=2),2,IF(AND($B$4=1,'STEP２（第３表～）'!$K$411=3),0,""))))</f>
        <v/>
      </c>
      <c r="CM4" s="1042" t="str">
        <f>IF($B$4=2,"",IF(AND($B$4=1,'STEP２（第３表～）'!$AU$406=1),1,IF(AND($B$4=1,'STEP２（第３表～）'!$AU$406=2),2,IF(AND($B$4=1,'STEP２（第３表～）'!$AU$406=3),0,""))))</f>
        <v/>
      </c>
      <c r="CN4" s="1042" t="s">
        <v>7072</v>
      </c>
      <c r="CO4" s="1042" t="s">
        <v>7073</v>
      </c>
      <c r="CP4" s="1042" t="str">
        <f>IF($B$4=2,"",IF(AND($B$4=1,'STEP２（第３表～）'!$K$416=1),1,IF(AND($B$4=1,'STEP２（第３表～）'!$K$416=2),2,IF(AND($B$4=1,'STEP２（第３表～）'!$K$416=3),0,""))))</f>
        <v/>
      </c>
      <c r="CQ4" s="1042" t="str">
        <f>IF($B$4=2,"",IF(AND($B$4=1,'STEP２（第３表～）'!$K$416=2),'STEP２（第３表～）'!$R$417,""))</f>
        <v/>
      </c>
      <c r="CR4" s="1042" t="str">
        <f>IF($B$4=2,"",IF(AND($B$4=1,'STEP２（第３表～）'!$K$420=1),1,IF(AND($B$4=1,'STEP２（第３表～）'!$K$420=2),2,IF(AND($B$4=1,'STEP２（第３表～）'!$K$420=3),0,""))))</f>
        <v/>
      </c>
      <c r="CS4" s="1042" t="s">
        <v>7074</v>
      </c>
      <c r="CT4" s="1042" t="str">
        <f>IF($B$4=2,"",IF(AND($B$4=1,'STEP２（第３表～）'!$W$416=1),1,IF(AND($B$4=1,'STEP２（第３表～）'!$W$416=2),2,IF(AND($B$4=1,'STEP２（第３表～）'!$W$416=3),0,""))))</f>
        <v/>
      </c>
      <c r="CU4" s="1042" t="str">
        <f>IF($B$4=2,"",IF(AND($B$4=1,'STEP２（第３表～）'!$W$416=2),'STEP２（第３表～）'!$AE$417,""))</f>
        <v/>
      </c>
      <c r="CV4" s="1042" t="str">
        <f>IF($B$4=2,"",IF(AND($B$4=1,'STEP２（第３表～）'!$W$420=1),1,IF(AND($B$4=1,'STEP２（第３表～）'!$W$420=2),2,IF(AND($B$4=1,'STEP２（第３表～）'!$W$420=3),0,""))))</f>
        <v/>
      </c>
      <c r="CW4" s="1042" t="s">
        <v>7075</v>
      </c>
      <c r="CX4" s="1042" t="str">
        <f>IF($B$4=2,"",IF(AND($B$4=1,'STEP２（第３表～）'!$AJ$416=1),1,IF(AND($B$4=1,'STEP２（第３表～）'!$AJ$416=2),2,IF(AND($B$4=1,'STEP２（第３表～）'!$AJ$416=3),0,""))))</f>
        <v/>
      </c>
      <c r="CY4" s="1042" t="str">
        <f>IF($B$4=2,"",IF(AND($B$4=1,'STEP２（第３表～）'!$AJ$416=2),'STEP２（第３表～）'!$AQ$417,""))</f>
        <v/>
      </c>
      <c r="CZ4" s="1042" t="str">
        <f>IF($B$4=2,"",IF(AND($B$4=1,'STEP２（第３表～）'!$AJ$420=1),1,IF(AND($B$4=1,'STEP２（第３表～）'!$AJ$420=2),2,IF(AND($B$4=1,'STEP２（第３表～）'!$AJ$420=3),0,""))))</f>
        <v/>
      </c>
      <c r="DA4" s="1042" t="str">
        <f>IF($B$4=2,"",IF(AND($B$4=1,'STEP２（第３表～）'!$AU$415=1),1,IF(AND($B$4=1,'STEP２（第３表～）'!$AU$415=2),2,IF(AND($B$4=1,'STEP２（第３表～）'!$AU$415=3),0,""))))</f>
        <v/>
      </c>
      <c r="DB4" s="1042" t="s">
        <v>7076</v>
      </c>
      <c r="DC4" s="1042" t="str">
        <f>IF($B$4=2,"",IF(AND($B$4=1,'STEP２（第３表～）'!$AN$423=1),1,IF(AND($B$4=1,'STEP２（第３表～）'!$AN$423=2),2,IF(AND($B$4=1,'STEP２（第３表～）'!$AN$423=3),0,""))))</f>
        <v/>
      </c>
      <c r="DD4" s="1042" t="s">
        <v>7077</v>
      </c>
      <c r="DE4" s="1042" t="s">
        <v>7078</v>
      </c>
      <c r="DF4" s="1042" t="s">
        <v>7079</v>
      </c>
      <c r="DG4" s="1042">
        <f>IF($B$4=1,"",IF(AND($B$4=2,'STEP２（第３表～）'!$K$433=1),1,IF(AND($B$4=2,'STEP２（第３表～）'!$K$433=2),2,IF(AND($B$4=2,'STEP２（第３表～）'!$K$433=3),0,""))))</f>
        <v>1</v>
      </c>
      <c r="DH4" s="1042" t="str">
        <f>IF($B$4=1,"",IF(AND($B$4=2,'STEP２（第３表～）'!$K$433=2),'STEP２（第３表～）'!$R$434,""))</f>
        <v/>
      </c>
      <c r="DI4" s="1042">
        <f>IF($B$4=1,"",IF(AND($B$4=2,'STEP２（第３表～）'!$K$437=1),1,IF(AND($B$4=2,'STEP２（第３表～）'!$K$437=2),2,IF(AND($B$4=2,'STEP２（第３表～）'!$K$437=3),0,""))))</f>
        <v>1</v>
      </c>
      <c r="DJ4" s="1042" t="s">
        <v>6557</v>
      </c>
      <c r="DK4" s="1042">
        <f>IF($B$4=1,"",IF(AND($B$4=2,'STEP２（第３表～）'!$W$433=1),1,IF(AND($B$4=2,'STEP２（第３表～）'!$W$433=2),2,IF(AND($B$4=2,'STEP２（第３表～）'!$W$433=3),0,""))))</f>
        <v>1</v>
      </c>
      <c r="DL4" s="1042" t="str">
        <f>IF($B$4=1,"",IF(AND($B$4=2,'STEP２（第３表～）'!$W$433=2),'STEP２（第３表～）'!$AE$434,""))</f>
        <v/>
      </c>
      <c r="DM4" s="1042">
        <f>IF($B$4=1,"",IF(AND($B$4=2,'STEP２（第３表～）'!$W$437=1),1,IF(AND($B$4=2,'STEP２（第３表～）'!$W$437=2),2,IF(AND($B$4=2,'STEP２（第３表～）'!$W$437=3),0,""))))</f>
        <v>1</v>
      </c>
      <c r="DN4" s="1042" t="s">
        <v>6558</v>
      </c>
      <c r="DO4" s="1042">
        <f>IF($B$4=1,"",IF(AND($B$4=2,'STEP２（第３表～）'!$AJ$433=1),1,IF(AND($B$4=2,'STEP２（第３表～）'!$AJ$433=2),2,IF(AND($B$4=2,'STEP２（第３表～）'!$AJ$433=3),0,""))))</f>
        <v>1</v>
      </c>
      <c r="DP4" s="1042" t="str">
        <f>IF($B$4=1,"",IF(AND($B$4=2,'STEP２（第３表～）'!$AJ$433=2),'STEP２（第３表～）'!$AQ$434,""))</f>
        <v/>
      </c>
      <c r="DQ4" s="1042">
        <f>IF($B$4=1,"",IF(AND($B$4=2,'STEP２（第３表～）'!$AJ$437=1),1,IF(AND($B$4=2,'STEP２（第３表～）'!$AJ$437=2),2,IF(AND($B$4=2,'STEP２（第３表～）'!$AJ$437=3),0,""))))</f>
        <v>1</v>
      </c>
      <c r="DR4" s="1042">
        <f>IF($B$4=1,"",IF(AND($B$4=2,'STEP２（第３表～）'!$AU$432=1),1,IF(AND($B$4=2,'STEP２（第３表～）'!$AU$432=2),2,IF(AND($B$4=2,'STEP２（第３表～）'!$AU$432=3),0,""))))</f>
        <v>0</v>
      </c>
      <c r="DS4" s="1042" t="s">
        <v>7080</v>
      </c>
      <c r="DT4" s="1042" t="s">
        <v>7081</v>
      </c>
      <c r="DU4" s="1042">
        <f>IF($B$4=1,"",IF(AND($B$4=2,'STEP２（第３表～）'!$K$443=1),1,IF(AND($B$4=2,'STEP２（第３表～）'!$K$443=2),2,IF(AND($B$4=2,'STEP２（第３表～）'!$K$443=3),0,""))))</f>
        <v>1</v>
      </c>
      <c r="DV4" s="1042" t="str">
        <f>IF($B$4=1,"",IF(AND($B$4=2,'STEP２（第３表～）'!$K$443=2),'STEP２（第３表～）'!$R$444,""))</f>
        <v/>
      </c>
      <c r="DW4" s="1042">
        <f>IF($B$4=1,"",IF(AND($B$4=2,'STEP２（第３表～）'!$K$447=1),1,IF(AND($B$4=2,'STEP２（第３表～）'!$K$447=2),2,IF(AND($B$4=2,'STEP２（第３表～）'!$K$447=3),0,""))))</f>
        <v>1</v>
      </c>
      <c r="DX4" s="1042" t="s">
        <v>6559</v>
      </c>
      <c r="DY4" s="1042">
        <f>IF($B$4=1,"",IF(AND($B$4=2,'STEP２（第３表～）'!$W$443=1),1,IF(AND($B$4=2,'STEP２（第３表～）'!$W$443=2),2,IF(AND($B$4=2,'STEP２（第３表～）'!$W$443=3),0,""))))</f>
        <v>1</v>
      </c>
      <c r="DZ4" s="1042" t="str">
        <f>IF($B$4=1,"",IF(AND($B$4=2,'STEP２（第３表～）'!$W$443=2),'STEP２（第３表～）'!$AE$444,""))</f>
        <v/>
      </c>
      <c r="EA4" s="1042">
        <f>IF($B$4=1,"",IF(AND($B$4=2,'STEP２（第３表～）'!$W$447=1),1,IF(AND($B$4=2,'STEP２（第３表～）'!$W$447=2),2,IF(AND($B$4=2,'STEP２（第３表～）'!$W$447=3),0,""))))</f>
        <v>2</v>
      </c>
      <c r="EB4" s="1042" t="s">
        <v>6560</v>
      </c>
      <c r="EC4" s="1042">
        <f>IF($B$4=1,"",IF(AND($B$4=2,'STEP２（第３表～）'!$AJ$443=1),1,IF(AND($B$4=2,'STEP２（第３表～）'!$AJ$443=2),2,IF(AND($B$4=2,'STEP２（第３表～）'!$AJ$443=3),0,""))))</f>
        <v>1</v>
      </c>
      <c r="ED4" s="1042" t="str">
        <f>IF($B$4=1,"",IF(AND($B$4=2,'STEP２（第３表～）'!$AJ$443=2),'STEP２（第３表～）'!$AQ$444,""))</f>
        <v/>
      </c>
      <c r="EE4" s="1042">
        <f>IF($B$4=1,"",IF(AND($B$4=2,'STEP２（第３表～）'!$AJ$447=1),1,IF(AND($B$4=2,'STEP２（第３表～）'!$AJ$447=2),2,IF(AND($B$4=2,'STEP２（第３表～）'!$AJ$447=3),0,""))))</f>
        <v>2</v>
      </c>
      <c r="EF4" s="1042">
        <f>IF($B$4=1,"",IF(AND($B$4=2,'STEP２（第３表～）'!$AU$442=1),1,IF(AND($B$4=2,'STEP２（第３表～）'!$AU$442=2),2,IF(AND($B$4=2,'STEP２（第３表～）'!$AU$442=3),0,""))))</f>
        <v>2</v>
      </c>
      <c r="EG4" s="1042" t="s">
        <v>7082</v>
      </c>
      <c r="EH4" s="1042" t="s">
        <v>7083</v>
      </c>
      <c r="EI4" s="1042">
        <f>IF($B$4=1,"",IF(AND($B$4=2,'STEP２（第３表～）'!$K$452=1),1,IF(AND($B$4=2,'STEP２（第３表～）'!$K$452=2),2,IF(AND($B$4=2,'STEP２（第３表～）'!$K$452=3),0,""))))</f>
        <v>0</v>
      </c>
      <c r="EJ4" s="1042" t="str">
        <f>IF($B$4=1,"",IF(AND($B$4=2,'STEP２（第３表～）'!$K$452=2),'STEP２（第３表～）'!$R$453,""))</f>
        <v/>
      </c>
      <c r="EK4" s="1042">
        <f>IF($B$4=1,"",IF(AND($B$4=2,'STEP２（第３表～）'!$K$456=1),1,IF(AND($B$4=2,'STEP２（第３表～）'!$K$456=2),2,IF(AND($B$4=2,'STEP２（第３表～）'!$K$456=3),0,""))))</f>
        <v>0</v>
      </c>
      <c r="EL4" s="1042" t="s">
        <v>6561</v>
      </c>
      <c r="EM4" s="1042">
        <f>IF($B$4=1,"",IF(AND($B$4=2,'STEP２（第３表～）'!$W$452=1),1,IF(AND($B$4=2,'STEP２（第３表～）'!$W$452=2),2,IF(AND($B$4=2,'STEP２（第３表～）'!$W$452=3),0,""))))</f>
        <v>0</v>
      </c>
      <c r="EN4" s="1042" t="str">
        <f>IF($B$4=1,"",IF(AND($B$4=2,'STEP２（第３表～）'!$W$452=2),'STEP２（第３表～）'!$AE$453,""))</f>
        <v/>
      </c>
      <c r="EO4" s="1042">
        <f>IF($B$4=1,"",IF(AND($B$4=2,'STEP２（第３表～）'!$W$456=1),1,IF(AND($B$4=2,'STEP２（第３表～）'!$W$456=2),2,IF(AND($B$4=2,'STEP２（第３表～）'!$W$456=3),0,""))))</f>
        <v>0</v>
      </c>
      <c r="EP4" s="1042" t="s">
        <v>6562</v>
      </c>
      <c r="EQ4" s="1042">
        <f>IF($B$4=1,"",IF(AND($B$4=2,'STEP２（第３表～）'!$AJ$452=1),1,IF(AND($B$4=2,'STEP２（第３表～）'!$AJ$452=2),2,IF(AND($B$4=2,'STEP２（第３表～）'!$AJ$452=3),0,""))))</f>
        <v>0</v>
      </c>
      <c r="ER4" s="1042" t="str">
        <f>IF($B$4=1,"",IF(AND($B$4=2,'STEP２（第３表～）'!$AJ$452=2),'STEP２（第３表～）'!$AQ$453,""))</f>
        <v/>
      </c>
      <c r="ES4" s="1042">
        <f>IF($B$4=1,"",IF(AND($B$4=2,'STEP２（第３表～）'!$AJ$456=1),1,IF(AND($B$4=2,'STEP２（第３表～）'!$AJ$456=2),2,IF(AND($B$4=2,'STEP２（第３表～）'!$AJ$456=3),0,""))))</f>
        <v>0</v>
      </c>
      <c r="ET4" s="1042">
        <f>IF($B$4=1,"",IF(AND($B$4=2,'STEP２（第３表～）'!$AU$451=1),1,IF(AND($B$4=2,'STEP２（第３表～）'!$AU$451=2),2,IF(AND($B$4=2,'STEP２（第３表～）'!$AU$451=3),0,""))))</f>
        <v>1</v>
      </c>
      <c r="EU4" s="1042" t="s">
        <v>7084</v>
      </c>
      <c r="EV4" s="1042" t="s">
        <v>7085</v>
      </c>
      <c r="EW4" s="1042">
        <f>IF($B$4=1,"",IF(AND($B$4=2,'STEP２（第３表～）'!$AJ$461=1),1,IF(AND($B$4=2,'STEP２（第３表～）'!$AJ$461=2),2,IF(AND($B$4=2,'STEP２（第３表～）'!$AJ$461=3),0,""))))</f>
        <v>0</v>
      </c>
      <c r="EX4" s="1042" t="str">
        <f>IF($B$4=1,"",IF(AND($B$4=2,'STEP２（第３表～）'!$AJ$461=2),'STEP２（第３表～）'!$AQ$462,""))</f>
        <v/>
      </c>
      <c r="EY4" s="1042">
        <f>IF($B$4=1,"",IF(AND($B$4=2,'STEP２（第３表～）'!$AJ$465=1),1,IF(AND($B$4=2,'STEP２（第３表～）'!$AJ$465=2),2,IF(AND($B$4=2,'STEP２（第３表～）'!$AJ$465=3),0,""))))</f>
        <v>0</v>
      </c>
      <c r="EZ4" s="1042" t="s">
        <v>7086</v>
      </c>
      <c r="FA4" s="1042" t="s">
        <v>7087</v>
      </c>
      <c r="FB4" s="1042">
        <f>IF($B$4=1,"",IF(AND($B$4=2,'STEP２（第３表～）'!$K$470=1),1,IF(AND($B$4=2,'STEP２（第３表～）'!$K$470=2),2,IF(AND($B$4=2,'STEP２（第３表～）'!$K$470=3),0,""))))</f>
        <v>1</v>
      </c>
      <c r="FC4" s="1042" t="str">
        <f>IF($B$4=1,"",IF(AND($B$4=2,'STEP２（第３表～）'!$K$470=2),'STEP２（第３表～）'!$R$471,""))</f>
        <v/>
      </c>
      <c r="FD4" s="1042">
        <f>IF($B$4=1,"",IF(AND($B$4=2,'STEP２（第３表～）'!$K$474=1),1,IF(AND($B$4=2,'STEP２（第３表～）'!$K$474=2),2,IF(AND($B$4=2,'STEP２（第３表～）'!$K$474=3),0,""))))</f>
        <v>1</v>
      </c>
      <c r="FE4" s="1042" t="s">
        <v>7088</v>
      </c>
      <c r="FF4" s="1042">
        <f>IF($B$4=1,"",IF(AND($B$4=2,'STEP２（第３表～）'!$W$470=1),1,IF(AND($B$4=2,'STEP２（第３表～）'!$W$470=2),2,IF(AND($B$4=2,'STEP２（第３表～）'!$W$470=3),0,""))))</f>
        <v>1</v>
      </c>
      <c r="FG4" s="1042" t="str">
        <f>IF($B$4=1,"",IF(AND($B$4=2,'STEP２（第３表～）'!$W$470=2),'STEP２（第３表～）'!$AE$471,""))</f>
        <v/>
      </c>
      <c r="FH4" s="1042">
        <f>IF($B$4=1,"",IF(AND($B$4=2,'STEP２（第３表～）'!$W$474=1),1,IF(AND($B$4=2,'STEP２（第３表～）'!$W$474=2),2,IF(AND($B$4=2,'STEP２（第３表～）'!$W$474=3),0,""))))</f>
        <v>1</v>
      </c>
      <c r="FI4" s="1042" t="s">
        <v>7089</v>
      </c>
      <c r="FJ4" s="1042">
        <f>IF($B$4=1,"",IF(AND($B$4=2,'STEP２（第３表～）'!$AJ$470=1),1,IF(AND($B$4=2,'STEP２（第３表～）'!$AJ$470=2),2,IF(AND($B$4=2,'STEP２（第３表～）'!$AJ$470=3),0,""))))</f>
        <v>1</v>
      </c>
      <c r="FK4" s="1042" t="str">
        <f>IF($B$4=1,"",IF(AND($B$4=2,'STEP２（第３表～）'!$AJ$470=2),'STEP２（第３表～）'!$AQ$471,""))</f>
        <v/>
      </c>
      <c r="FL4" s="1042">
        <f>IF($B$4=1,"",IF(AND($B$4=2,'STEP２（第３表～）'!$AJ$474=1),1,IF(AND($B$4=2,'STEP２（第３表～）'!$AJ$474=2),2,IF(AND($B$4=2,'STEP２（第３表～）'!$AJ$474=3),0,""))))</f>
        <v>1</v>
      </c>
      <c r="FM4" s="1042">
        <f>IF($B$4=1,"",IF(AND($B$4=2,'STEP２（第３表～）'!$AU$469=1),1,IF(AND($B$4=2,'STEP２（第３表～）'!$AU$469=2),2,IF(AND($B$4=2,'STEP２（第３表～）'!$AU$469=3),0,""))))</f>
        <v>2</v>
      </c>
      <c r="FN4" s="1042" t="s">
        <v>7090</v>
      </c>
      <c r="FO4" s="1042" t="s">
        <v>7091</v>
      </c>
      <c r="FP4" s="1042">
        <f>IF($B$4=1,"",IF(AND($B$4=2,'STEP２（第３表～）'!$K$480=1),1,IF(AND($B$4=2,'STEP２（第３表～）'!$K$480=2),2,IF(AND($B$4=2,'STEP２（第３表～）'!$K$480=3),0,""))))</f>
        <v>1</v>
      </c>
      <c r="FQ4" s="1042" t="str">
        <f>IF($B$4=1,"",IF(AND($B$4=2,'STEP２（第３表～）'!$K$480=2),'STEP２（第３表～）'!$R$481,""))</f>
        <v/>
      </c>
      <c r="FR4" s="1042">
        <f>IF($B$4=1,"",IF(AND($B$4=2,'STEP２（第３表～）'!$K$484=1),1,IF(AND($B$4=2,'STEP２（第３表～）'!$K$484=2),2,IF(AND($B$4=2,'STEP２（第３表～）'!$K$484=3),0,""))))</f>
        <v>2</v>
      </c>
      <c r="FS4" s="1042" t="s">
        <v>7092</v>
      </c>
      <c r="FT4" s="1042">
        <f>IF($B$4=1,"",IF(AND($B$4=2,'STEP２（第３表～）'!$W$480=1),1,IF(AND($B$4=2,'STEP２（第３表～）'!$W$480=2),2,IF(AND($B$4=2,'STEP２（第３表～）'!$W$480=3),0,""))))</f>
        <v>1</v>
      </c>
      <c r="FU4" s="1042" t="str">
        <f>IF($B$4=1,"",IF(AND($B$4=2,'STEP２（第３表～）'!$W$480=2),'STEP２（第３表～）'!$AE$481,""))</f>
        <v/>
      </c>
      <c r="FV4" s="1042">
        <f>IF($B$4=1,"",IF(AND($B$4=2,'STEP２（第３表～）'!$W$484=1),1,IF(AND($B$4=2,'STEP２（第３表～）'!$W$484=2),2,IF(AND($B$4=2,'STEP２（第３表～）'!$W$484=3),0,""))))</f>
        <v>0</v>
      </c>
      <c r="FW4" s="1042" t="s">
        <v>7093</v>
      </c>
      <c r="FX4" s="1042">
        <f>IF($B$4=1,"",IF(AND($B$4=2,'STEP２（第３表～）'!$AJ$480=1),1,IF(AND($B$4=2,'STEP２（第３表～）'!$AJ$480=2),2,IF(AND($B$4=2,'STEP２（第３表～）'!$AJ$480=3),0,""))))</f>
        <v>0</v>
      </c>
      <c r="FY4" s="1042" t="str">
        <f>IF($B$4=1,"",IF(AND($B$4=2,'STEP２（第３表～）'!$AJ$480=2),'STEP２（第３表～）'!$AQ$481,""))</f>
        <v/>
      </c>
      <c r="FZ4" s="1042">
        <f>IF($B$4=1,"",IF(AND($B$4=2,'STEP２（第３表～）'!$AJ$484=1),1,IF(AND($B$4=2,'STEP２（第３表～）'!$AJ$484=2),2,IF(AND($B$4=2,'STEP２（第３表～）'!$AJ$484=3),0,""))))</f>
        <v>0</v>
      </c>
      <c r="GA4" s="1042">
        <f>IF($B$4=1,"",IF(AND($B$4=2,'STEP２（第３表～）'!$AU$479=1),1,IF(AND($B$4=2,'STEP２（第３表～）'!$AU$479=2),2,IF(AND($B$4=2,'STEP２（第３表～）'!$AU$479=3),0,""))))</f>
        <v>0</v>
      </c>
      <c r="GB4" s="1042" t="s">
        <v>7094</v>
      </c>
      <c r="GC4" s="1042" t="s">
        <v>7095</v>
      </c>
      <c r="GD4" s="1042">
        <f>IF($B$4=1,"",IF(AND($B$4=2,'STEP２（第３表～）'!$K$489=1),1,IF(AND($B$4=2,'STEP２（第３表～）'!$K$489=2),2,IF(AND($B$4=2,'STEP２（第３表～）'!$K$489=3),0,""))))</f>
        <v>1</v>
      </c>
      <c r="GE4" s="1042" t="str">
        <f>IF($B$4=1,"",IF(AND($B$4=2,'STEP２（第３表～）'!$K$489=2),'STEP２（第３表～）'!$R$490,""))</f>
        <v/>
      </c>
      <c r="GF4" s="1042">
        <f>IF($B$4=1,"",IF(AND($B$4=2,'STEP２（第３表～）'!$K$493=1),1,IF(AND($B$4=2,'STEP２（第３表～）'!$K$493=2),2,IF(AND($B$4=2,'STEP２（第３表～）'!$K$493=3),0,""))))</f>
        <v>0</v>
      </c>
      <c r="GG4" s="1042">
        <f>IF($B$4=1,"",IF(AND($B$4=2,'STEP２（第３表～）'!$K$498=1),1,IF(AND($B$4=2,'STEP２（第３表～）'!$K$498=2),0)))</f>
        <v>1</v>
      </c>
      <c r="GH4" s="1042">
        <f>IF($B$4=1,"",IF(AND($B$4=2,'STEP２（第３表～）'!$K$501=1),1,IF(AND($B$4=2,'STEP２（第３表～）'!$K$501=2),0)))</f>
        <v>0</v>
      </c>
      <c r="GI4" s="1042">
        <f>IF($B$4=1,"",IF(AND($B$4=2,'STEP２（第３表～）'!$W$498=1),1,IF(AND($B$4=2,'STEP２（第３表～）'!$W$498=2),0)))</f>
        <v>0</v>
      </c>
      <c r="GJ4" s="1042" t="s">
        <v>7096</v>
      </c>
      <c r="GK4" s="1042">
        <f>IF($B$4=1,"",IF(AND($B$4=2,'STEP２（第３表～）'!$W$489=1),1,IF(AND($B$4=2,'STEP２（第３表～）'!$W$489=2),2,IF(AND($B$4=2,'STEP２（第３表～）'!$W$489=3),0,""))))</f>
        <v>1</v>
      </c>
      <c r="GL4" s="1042" t="str">
        <f>IF($B$4=1,"",IF(AND($B$4=2,'STEP２（第３表～）'!$W$489=2),'STEP２（第３表～）'!$AE$490,""))</f>
        <v/>
      </c>
      <c r="GM4" s="1042">
        <f>IF($B$4=1,"",IF(AND($B$4=2,'STEP２（第３表～）'!$W$493=1),1,IF(AND($B$4=2,'STEP２（第３表～）'!$W$493=2),2,IF(AND($B$4=2,'STEP２（第３表～）'!$W$493=3),0,""))))</f>
        <v>0</v>
      </c>
      <c r="GN4" s="1042" t="s">
        <v>7097</v>
      </c>
      <c r="GO4" s="1042">
        <f>IF($B$4=1,"",IF(AND($B$4=2,'STEP２（第３表～）'!$AJ$489=1),1,IF(AND($B$4=2,'STEP２（第３表～）'!$AJ$489=2),2,IF(AND($B$4=2,'STEP２（第３表～）'!$AJ$489=3),0,""))))</f>
        <v>1</v>
      </c>
      <c r="GP4" s="1042" t="str">
        <f>IF($B$4=1,"",IF(AND($B$4=2,'STEP２（第３表～）'!$AJ$489=2),'STEP２（第３表～）'!$AQ$490,""))</f>
        <v/>
      </c>
      <c r="GQ4" s="1042">
        <f>IF($B$4=1,"",IF(AND($B$4=2,'STEP２（第３表～）'!$AJ$493=1),1,IF(AND($B$4=2,'STEP２（第３表～）'!$AJ$493=2),2,IF(AND($B$4=2,'STEP２（第３表～）'!$AJ$493=3),0,""))))</f>
        <v>0</v>
      </c>
      <c r="GR4" s="1042">
        <f>IF($B$4=1,"",IF(AND($B$4=2,'STEP２（第３表～）'!$AU$488=1),1,IF(AND($B$4=2,'STEP２（第３表～）'!$AU$488=2),2,IF(AND($B$4=2,'STEP２（第３表～）'!$AU$488=3),0,""))))</f>
        <v>0</v>
      </c>
      <c r="GS4" s="1042" t="s">
        <v>7098</v>
      </c>
      <c r="GT4" s="1042" t="s">
        <v>7099</v>
      </c>
      <c r="GU4" s="1042">
        <f>IF($B$4=1,"",IF(AND($B$4=2,'STEP２（第３表～）'!$AJ$505=1),1,IF(AND($B$4=2,'STEP２（第３表～）'!$AJ$505=2),2,IF(AND($B$4=2,'STEP２（第３表～）'!$AJ$505=3),0,""))))</f>
        <v>1</v>
      </c>
      <c r="GV4" s="1042" t="str">
        <f>IF($B$4=1,"",IF(AND($B$4=2,'STEP２（第３表～）'!$AJ$505=2),'STEP２（第３表～）'!$AQ$506,""))</f>
        <v/>
      </c>
      <c r="GW4" s="1042">
        <f>IF($B$4=1,"",IF(AND($B$4=2,'STEP２（第３表～）'!$AJ$509=1),1,IF(AND($B$4=2,'STEP２（第３表～）'!$AJ$509=2),2,IF(AND($B$4=2,'STEP２（第３表～）'!$AJ$509=3),0,""))))</f>
        <v>2</v>
      </c>
      <c r="GX4" s="1042" t="s">
        <v>7100</v>
      </c>
      <c r="GY4" s="1042" t="s">
        <v>7101</v>
      </c>
      <c r="GZ4" s="1042">
        <f>IF($B$4=1,"",IF(AND($B$4=2,'STEP２（第３表～）'!$K$514=1),1,IF(AND($B$4=2,'STEP２（第３表～）'!$K$514=2),2,IF(AND($B$4=2,'STEP２（第３表～）'!$K$514=3),0,""))))</f>
        <v>1</v>
      </c>
      <c r="HA4" s="1042" t="str">
        <f>IF($B$4=1,"",IF(AND($B$4=2,'STEP２（第３表～）'!$K$514=2),'STEP２（第３表～）'!$R$515,""))</f>
        <v/>
      </c>
      <c r="HB4" s="1042">
        <f>IF($B$4=1,"",IF(AND($B$4=2,'STEP２（第３表～）'!$K$518=1),1,IF(AND($B$4=2,'STEP２（第３表～）'!$K$518=2),2,IF(AND($B$4=2,'STEP２（第３表～）'!$K$518=3),0,""))))</f>
        <v>1</v>
      </c>
      <c r="HC4" s="1042" t="b">
        <f>IF($B$4=1,"",IF(AND($B$4=2,'STEP２（第３表～）'!$K$523=1),1,IF(AND($B$4=2,'STEP２（第３表～）'!$K$523=2),0)))</f>
        <v>0</v>
      </c>
      <c r="HD4" s="1042" t="b">
        <f>IF($B$4=1,"",IF(AND($B$4=2,'STEP２（第３表～）'!$K$526=1),1,IF(AND($B$4=2,'STEP２（第３表～）'!$K$526=2),0)))</f>
        <v>0</v>
      </c>
      <c r="HE4" s="1042" t="b">
        <f>IF($B$4=1,"",IF(AND($B$4=2,'STEP２（第３表～）'!$W$523=1),1,IF(AND($B$4=2,'STEP２（第３表～）'!$W$523=2),0)))</f>
        <v>0</v>
      </c>
      <c r="HF4" s="1042" t="s">
        <v>6563</v>
      </c>
      <c r="HG4" s="1042">
        <f>IF($B$4=1,"",IF(AND($B$4=2,'STEP２（第３表～）'!$W$514=1),1,IF(AND($B$4=2,'STEP２（第３表～）'!$W$514=2),2,IF(AND($B$4=2,'STEP２（第３表～）'!$W$514=3),0,""))))</f>
        <v>0</v>
      </c>
      <c r="HH4" s="1042" t="str">
        <f>IF($B$4=1,"",IF(AND($B$4=2,'STEP２（第３表～）'!$W$514=2),'STEP２（第３表～）'!$AE$515,""))</f>
        <v/>
      </c>
      <c r="HI4" s="1042">
        <f>IF($B$4=1,"",IF(AND($B$4=2,'STEP２（第３表～）'!$W$518=1),1,IF(AND($B$4=2,'STEP２（第３表～）'!$W$518=2),2,IF(AND($B$4=2,'STEP２（第３表～）'!$W$518=3),0,""))))</f>
        <v>0</v>
      </c>
      <c r="HJ4" s="1042" t="s">
        <v>6564</v>
      </c>
      <c r="HK4" s="1042">
        <f>IF($B$4=1,"",IF(AND($B$4=2,'STEP２（第３表～）'!$AJ$514=1),1,IF(AND($B$4=2,'STEP２（第３表～）'!$AJ$514=2),2,IF(AND($B$4=2,'STEP２（第３表～）'!$AJ$514=3),0,""))))</f>
        <v>1</v>
      </c>
      <c r="HL4" s="1042" t="str">
        <f>IF($B$4=1,"",IF(AND($B$4=2,'STEP２（第３表～）'!$AJ$514=2),'STEP２（第３表～）'!$AQ$515,""))</f>
        <v/>
      </c>
      <c r="HM4" s="1042">
        <f>IF($B$4=1,"",IF(AND($B$4=2,'STEP２（第３表～）'!$AJ$518=1),1,IF(AND($B$4=2,'STEP２（第３表～）'!$AJ$518=2),2,IF(AND($B$4=2,'STEP２（第３表～）'!$AJ$518=3),0,""))))</f>
        <v>2</v>
      </c>
      <c r="HN4" s="1042" t="str">
        <f>IF($B$4=1,"",IF(AND($B$4=2,'STEP２（第３表～）'!$AU$513=1),1,IF(AND($B$4=2,'STEP２（第３表～）'!$AU$513=2),2,IF(AND($B$4=2,'STEP２（第３表～）'!$AU$513=3),0,""))))</f>
        <v/>
      </c>
      <c r="HO4" s="1042" t="s">
        <v>7102</v>
      </c>
      <c r="HP4" s="1042" t="s">
        <v>7103</v>
      </c>
      <c r="HQ4" s="1042">
        <f>IF($B$4=1,"",IF(AND($B$4=2,'STEP２（第３表～）'!$W$531=1),1,IF(AND($B$4=2,'STEP２（第３表～）'!$W$531=2),2,IF(AND($B$4=2,'STEP２（第３表～）'!$W$531=3),0,""))))</f>
        <v>0</v>
      </c>
      <c r="HR4" s="1042" t="str">
        <f>IF($B$4=1,"",IF(AND($B$4=2,'STEP２（第３表～）'!$W$531=2),'STEP２（第３表～）'!$AE$532,""))</f>
        <v/>
      </c>
      <c r="HS4" s="1042">
        <f>IF($B$4=1,"",IF(AND($B$4=2,'STEP２（第３表～）'!$W$535=1),1,IF(AND($B$4=2,'STEP２（第３表～）'!$W$535=2),2,IF(AND($B$4=2,'STEP２（第３表～）'!$W$535=3),0,""))))</f>
        <v>0</v>
      </c>
      <c r="HT4" s="1042" t="s">
        <v>6565</v>
      </c>
      <c r="HU4" s="1042">
        <f>IF($B$4=1,"",IF(AND($B$4=2,'STEP２（第３表～）'!$AJ$531=1),1,IF(AND($B$4=2,'STEP２（第３表～）'!$AJ$531=2),2,IF(AND($B$4=2,'STEP２（第３表～）'!$AJ$531=3),0,""))))</f>
        <v>0</v>
      </c>
      <c r="HV4" s="1042" t="str">
        <f>IF($B$4=1,"",IF(AND($B$4=2,'STEP２（第３表～）'!$AJ$531=2),'STEP２（第３表～）'!$AQ$532,""))</f>
        <v/>
      </c>
      <c r="HW4" s="1042">
        <f>IF($B$4=1,"",IF(AND($B$4=2,'STEP２（第３表～）'!$AJ$535=1),1,IF(AND($B$4=2,'STEP２（第３表～）'!$AJ$535=2),2,IF(AND($B$4=2,'STEP２（第３表～）'!$AJ$535=3),0,""))))</f>
        <v>0</v>
      </c>
      <c r="HX4" s="1042">
        <f>IF($B$4=1,"",IF(AND($B$4=2,'STEP２（第３表～）'!$AU$530=1),1,IF(AND($B$4=2,'STEP２（第３表～）'!$AU$530=2),2,IF(AND($B$4=2,'STEP２（第３表～）'!$AU$530=3),0,""))))</f>
        <v>2</v>
      </c>
      <c r="HY4" s="1042" t="s">
        <v>7104</v>
      </c>
      <c r="HZ4" s="1042" t="s">
        <v>7105</v>
      </c>
      <c r="IA4" s="1042">
        <f>IF($B$4=1,"",IF(AND($B$4=2,'STEP２（第３表～）'!$K$540=1),1,IF(AND($B$4=2,'STEP２（第３表～）'!$K$540=2),2,IF(AND($B$4=2,'STEP２（第３表～）'!$K$540=3),0,""))))</f>
        <v>1</v>
      </c>
      <c r="IB4" s="1042" t="str">
        <f>IF($B$4=1,"",IF(AND($B$4=2,'STEP２（第３表～）'!$K$540=2),'STEP２（第３表～）'!$R$541,""))</f>
        <v/>
      </c>
      <c r="IC4" s="1042">
        <f>IF($B$4=1,"",IF(AND($B$4=2,'STEP２（第３表～）'!$K$544=1),1,IF(AND($B$4=2,'STEP２（第３表～）'!$K$544=2),2,IF(AND($B$4=2,'STEP２（第３表～）'!$K$544=3),0,""))))</f>
        <v>2</v>
      </c>
      <c r="ID4" s="1042" t="s">
        <v>7106</v>
      </c>
      <c r="IE4" s="1042">
        <f>IF($B$4=1,"",IF(AND($B$4=2,'STEP２（第３表～）'!$W$540=1),1,IF(AND($B$4=2,'STEP２（第３表～）'!$W$540=2),2,IF(AND($B$4=2,'STEP２（第３表～）'!$W$540=3),0,""))))</f>
        <v>1</v>
      </c>
      <c r="IF4" s="1042" t="str">
        <f>IF($B$4=1,"",IF(AND($B$4=2,'STEP２（第３表～）'!$W$540=2),'STEP２（第３表～）'!$AE$541,""))</f>
        <v/>
      </c>
      <c r="IG4" s="1042">
        <f>IF($B$4=1,"",IF(AND($B$4=2,'STEP２（第３表～）'!$W$544=1),1,IF(AND($B$4=2,'STEP２（第３表～）'!$W$544=2),2,IF(AND($B$4=2,'STEP２（第３表～）'!$W$544=3),0,""))))</f>
        <v>2</v>
      </c>
      <c r="IH4" s="1042" t="s">
        <v>6566</v>
      </c>
      <c r="II4" s="1042">
        <f>IF($B$4=1,"",IF(AND($B$4=2,'STEP２（第３表～）'!$AJ$540=1),1,IF(AND($B$4=2,'STEP２（第３表～）'!$AJ$540=2),2,IF(AND($B$4=2,'STEP２（第３表～）'!$AJ$540=3),0,""))))</f>
        <v>1</v>
      </c>
      <c r="IJ4" s="1042" t="str">
        <f>IF($B$4=1,"",IF(AND($B$4=2,'STEP２（第３表～）'!$AJ$540=2),'STEP２（第３表～）'!$AQ$541,""))</f>
        <v/>
      </c>
      <c r="IK4" s="1042">
        <f>IF($B$4=1,"",IF(AND($B$4=2,'STEP２（第３表～）'!$AJ$544=1),1,IF(AND($B$4=2,'STEP２（第３表～）'!$AJ$544=2),2,IF(AND($B$4=2,'STEP２（第３表～）'!$AJ$544=3),0,""))))</f>
        <v>0</v>
      </c>
      <c r="IL4" s="1042">
        <f>IF($B$4=1,"",IF(AND($B$4=2,'STEP２（第３表～）'!$AU$539=1),1,IF(AND($B$4=2,'STEP２（第３表～）'!$AU$539=2),2,IF(AND($B$4=2,'STEP２（第３表～）'!$AU$539=3),0,""))))</f>
        <v>0</v>
      </c>
      <c r="IM4" s="1042" t="s">
        <v>7107</v>
      </c>
      <c r="IN4" s="1042" t="s">
        <v>7108</v>
      </c>
      <c r="IO4" s="1042">
        <f>IF($B$4=1,"",IF(AND($B$4=2,'STEP２（第３表～）'!$K$550=1),1,IF(AND($B$4=2,'STEP２（第３表～）'!$K$550=2),2,IF(AND($B$4=2,'STEP２（第３表～）'!$K$550=3),0,""))))</f>
        <v>1</v>
      </c>
      <c r="IP4" s="1042" t="str">
        <f>IF($B$4=1,"",IF(AND($B$4=2,'STEP２（第３表～）'!$K$550=2),'STEP２（第３表～）'!$R$551,""))</f>
        <v/>
      </c>
      <c r="IQ4" s="1042">
        <f>IF($B$4=1,"",IF(AND($B$4=2,'STEP２（第３表～）'!$K$550=1),1,IF(AND($B$4=2,'STEP２（第３表～）'!$K$550=2),2,IF(AND($B$4=2,'STEP２（第３表～）'!$K$550=3),0,""))))</f>
        <v>1</v>
      </c>
      <c r="IR4" s="1042" t="s">
        <v>7109</v>
      </c>
      <c r="IS4" s="1042">
        <f>IF($B$4=1,"",IF(AND($B$4=2,'STEP２（第３表～）'!$W$550=1),1,IF(AND($B$4=2,'STEP２（第３表～）'!$W$550=2),2,IF(AND($B$4=2,'STEP２（第３表～）'!$W$550=3),0,""))))</f>
        <v>1</v>
      </c>
      <c r="IT4" s="1042" t="str">
        <f>IF($B$4=1,"",IF(AND($B$4=2,'STEP２（第３表～）'!$W$550=2),'STEP２（第３表～）'!$AE$551,""))</f>
        <v/>
      </c>
      <c r="IU4" s="1042">
        <f>IF($B$4=1,"",IF(AND($B$4=2,'STEP２（第３表～）'!$W$550=1),1,IF(AND($B$4=2,'STEP２（第３表～）'!$W$550=2),2,IF(AND($B$4=2,'STEP２（第３表～）'!$W$550=3),0,""))))</f>
        <v>1</v>
      </c>
      <c r="IV4" s="1042" t="s">
        <v>7110</v>
      </c>
      <c r="IW4" s="1042">
        <f>IF($B$4=1,"",IF(AND($B$4=2,'STEP２（第３表～）'!$AJ$550=1),1,IF(AND($B$4=2,'STEP２（第３表～）'!$AJ$550=2),2,IF(AND($B$4=2,'STEP２（第３表～）'!$AJ$550=3),0,""))))</f>
        <v>0</v>
      </c>
      <c r="IX4" s="1042" t="str">
        <f>IF($B$4=1,"",IF(AND($B$4=2,'STEP２（第３表～）'!$AJ$550=2),'STEP２（第３表～）'!$AQ$551,""))</f>
        <v/>
      </c>
      <c r="IY4" s="1042">
        <f>IF($B$4=1,"",IF(AND($B$4=2,'STEP２（第３表～）'!$AJ$550=1),1,IF(AND($B$4=2,'STEP２（第３表～）'!$AJ$550=2),2,IF(AND($B$4=2,'STEP２（第３表～）'!$AJ$550=3),0,""))))</f>
        <v>0</v>
      </c>
      <c r="IZ4" s="1042">
        <f>IF($B$4=1,"",IF(AND($B$4=2,'STEP２（第３表～）'!$AU$549=1),1,IF(AND($B$4=2,'STEP２（第３表～）'!$AU$549=2),2,IF(AND($B$4=2,'STEP２（第３表～）'!$AU$549=3),0,""))))</f>
        <v>0</v>
      </c>
      <c r="JA4" s="1042" t="s">
        <v>7111</v>
      </c>
      <c r="JB4" s="1042" t="s">
        <v>7112</v>
      </c>
      <c r="JC4" s="1042">
        <f>IF($B$4=1,"",IF(AND($B$4=2,'STEP２（第３表～）'!$K$559=1),1,IF(AND($B$4=2,'STEP２（第３表～）'!$K$559=2),2,IF(AND($B$4=2,'STEP２（第３表～）'!$K$559=3),0,""))))</f>
        <v>1</v>
      </c>
      <c r="JD4" s="1042" t="str">
        <f>IF($B$4=1,"",IF(AND($B$4=2,'STEP２（第３表～）'!$K$559=2),'STEP２（第３表～）'!$R$560,""))</f>
        <v/>
      </c>
      <c r="JE4" s="1042">
        <f>IF($B$4=1,"",IF(AND($B$4=2,'STEP２（第３表～）'!$K$563=1),1,IF(AND($B$4=2,'STEP２（第３表～）'!$K$563=2),2,IF(AND($B$4=2,'STEP２（第３表～）'!$K$563=3),0,""))))</f>
        <v>1</v>
      </c>
      <c r="JF4" s="1042" t="s">
        <v>7113</v>
      </c>
      <c r="JG4" s="1042">
        <f>IF($B$4=1,"",IF(AND($B$4=2,'STEP２（第３表～）'!$W$559=1),1,IF(AND($B$4=2,'STEP２（第３表～）'!$W$559=2),2,IF(AND($B$4=2,'STEP２（第３表～）'!$W$559=3),0,""))))</f>
        <v>1</v>
      </c>
      <c r="JH4" s="1042" t="str">
        <f>IF($B$4=1,"",IF(AND($B$4=2,'STEP２（第３表～）'!$W$559=2),'STEP２（第３表～）'!$AE$560,""))</f>
        <v/>
      </c>
      <c r="JI4" s="1042">
        <f>IF($B$4=1,"",IF(AND($B$4=2,'STEP２（第３表～）'!$W$563=1),1,IF(AND($B$4=2,'STEP２（第３表～）'!$W$563=2),2,IF(AND($B$4=2,'STEP２（第３表～）'!$W$563=3),0,""))))</f>
        <v>1</v>
      </c>
      <c r="JJ4" s="1042" t="s">
        <v>7114</v>
      </c>
      <c r="JK4" s="1042">
        <f>IF($B$4=1,"",IF(AND($B$4=2,'STEP２（第３表～）'!$AJ$559=1),1,IF(AND($B$4=2,'STEP２（第３表～）'!$AJ$559=2),2,IF(AND($B$4=2,'STEP２（第３表～）'!$AJ$559=3),0,""))))</f>
        <v>1</v>
      </c>
      <c r="JL4" s="1042" t="str">
        <f>IF($B$4=1,"",IF(AND($B$4=2,'STEP２（第３表～）'!$AJ$559=2),'STEP２（第３表～）'!$AQ$560,""))</f>
        <v/>
      </c>
      <c r="JM4" s="1042">
        <f>IF($B$4=1,"",IF(AND($B$4=2,'STEP２（第３表～）'!$AJ$563=1),1,IF(AND($B$4=2,'STEP２（第３表～）'!$AJ$563=2),2,IF(AND($B$4=2,'STEP２（第３表～）'!$AJ$563=3),0,""))))</f>
        <v>1</v>
      </c>
      <c r="JN4" s="1042">
        <f>IF($B$4=1,"",IF(AND($B$4=2,'STEP２（第３表～）'!$AU$558=1),1,IF(AND($B$4=2,'STEP２（第３表～）'!$AU$558=2),2,IF(AND($B$4=2,'STEP２（第３表～）'!$AU$558=3),0,""))))</f>
        <v>2</v>
      </c>
      <c r="JO4" s="1045" t="s">
        <v>7115</v>
      </c>
      <c r="JW4" s="1045"/>
    </row>
    <row r="5" spans="1:283">
      <c r="A5" s="991">
        <v>2</v>
      </c>
      <c r="CT5" s="1042"/>
      <c r="IU5" s="1045"/>
      <c r="JF5" s="1042"/>
      <c r="JG5" s="1042"/>
      <c r="JH5" s="1042"/>
      <c r="JI5" s="1042"/>
      <c r="JJ5" s="1042"/>
      <c r="JK5" s="1042"/>
      <c r="JL5" s="1042"/>
      <c r="JM5" s="1042"/>
      <c r="JN5" s="1042"/>
      <c r="JO5" s="1042"/>
      <c r="JP5" s="1042"/>
    </row>
    <row r="6" spans="1:283">
      <c r="A6" s="991">
        <v>3</v>
      </c>
      <c r="C6" s="1042"/>
      <c r="D6" s="1042"/>
      <c r="E6" s="1042"/>
      <c r="F6" s="1042"/>
      <c r="G6" s="1042"/>
      <c r="JF6" s="1042"/>
      <c r="JG6" s="1042"/>
      <c r="JH6" s="1042"/>
      <c r="JI6" s="1042"/>
      <c r="JJ6" s="1042"/>
      <c r="JK6" s="1042"/>
      <c r="JL6" s="1042"/>
      <c r="JM6" s="1042"/>
      <c r="JN6" s="1042"/>
      <c r="JO6" s="1042"/>
      <c r="JP6" s="1042"/>
    </row>
    <row r="7" spans="1:283">
      <c r="A7" s="991">
        <v>4</v>
      </c>
      <c r="C7" s="1042"/>
      <c r="JF7" s="1042"/>
      <c r="JG7" s="1042"/>
      <c r="JH7" s="1042"/>
      <c r="JI7" s="1042"/>
      <c r="JJ7" s="1042"/>
      <c r="JK7" s="1042"/>
      <c r="JL7" s="1042"/>
      <c r="JM7" s="1042"/>
      <c r="JN7" s="1042"/>
      <c r="JO7" s="1042"/>
      <c r="JP7" s="1042"/>
    </row>
    <row r="8" spans="1:283" s="1042" customFormat="1">
      <c r="A8" s="991">
        <v>5</v>
      </c>
      <c r="IT8" s="1042" t="s">
        <v>6517</v>
      </c>
      <c r="IU8" s="1053" t="s">
        <v>6567</v>
      </c>
      <c r="IV8" s="1053"/>
      <c r="IW8" s="1053"/>
      <c r="IX8" s="1053"/>
      <c r="IY8" s="1053"/>
      <c r="IZ8" s="1053"/>
      <c r="JA8" s="1053"/>
      <c r="JB8" s="1053" t="s">
        <v>6568</v>
      </c>
      <c r="JC8" s="1053" t="s">
        <v>6572</v>
      </c>
      <c r="JD8" s="1053" t="s">
        <v>6573</v>
      </c>
      <c r="JE8" s="1053" t="s">
        <v>6574</v>
      </c>
      <c r="JF8" s="1053" t="s">
        <v>6575</v>
      </c>
      <c r="JG8" s="1053" t="s">
        <v>6576</v>
      </c>
      <c r="JH8" s="1053" t="s">
        <v>6577</v>
      </c>
      <c r="JI8" s="1053" t="s">
        <v>6578</v>
      </c>
      <c r="JJ8" s="1053" t="s">
        <v>6579</v>
      </c>
      <c r="JK8" s="1053" t="s">
        <v>6580</v>
      </c>
      <c r="JL8" s="1053" t="s">
        <v>6581</v>
      </c>
      <c r="JM8" s="1053" t="s">
        <v>6582</v>
      </c>
      <c r="JN8" s="1053" t="s">
        <v>6583</v>
      </c>
    </row>
    <row r="9" spans="1:283" s="1042" customFormat="1">
      <c r="A9" s="991">
        <v>6</v>
      </c>
      <c r="IU9" s="1053" t="s">
        <v>6584</v>
      </c>
      <c r="IV9" s="1053" t="s">
        <v>6585</v>
      </c>
      <c r="IW9" s="1053" t="s">
        <v>6586</v>
      </c>
      <c r="IX9" s="1053" t="s">
        <v>6587</v>
      </c>
      <c r="IY9" s="1053" t="s">
        <v>6588</v>
      </c>
      <c r="IZ9" s="1053" t="s">
        <v>6589</v>
      </c>
      <c r="JA9" s="1053" t="s">
        <v>6590</v>
      </c>
      <c r="JB9" s="1053" t="s">
        <v>6591</v>
      </c>
      <c r="JC9" s="1053" t="s">
        <v>6595</v>
      </c>
      <c r="JD9" s="1053" t="s">
        <v>6596</v>
      </c>
      <c r="JE9" s="1053" t="s">
        <v>6597</v>
      </c>
      <c r="JF9" s="1053" t="s">
        <v>6598</v>
      </c>
      <c r="JG9" s="1053" t="s">
        <v>6599</v>
      </c>
      <c r="JH9" s="1053" t="s">
        <v>6600</v>
      </c>
      <c r="JI9" s="1053" t="s">
        <v>6601</v>
      </c>
      <c r="JJ9" s="1053" t="s">
        <v>6602</v>
      </c>
      <c r="JK9" s="1053" t="s">
        <v>6603</v>
      </c>
      <c r="JL9" s="1053" t="s">
        <v>6604</v>
      </c>
      <c r="JM9" s="1053" t="s">
        <v>6605</v>
      </c>
      <c r="JN9" s="1053" t="s">
        <v>6606</v>
      </c>
    </row>
    <row r="10" spans="1:283" s="1042" customFormat="1" ht="18.75">
      <c r="A10" s="991">
        <v>7</v>
      </c>
      <c r="IT10" s="1054" t="s">
        <v>6985</v>
      </c>
      <c r="IU10" s="1053" t="str">
        <f>IF(ISBLANK('STEP２（第３表～）'!$AE$571), "", 'STEP２（第３表～）'!$AE$571)</f>
        <v>発電所テスト</v>
      </c>
      <c r="IV10" s="1053" t="str">
        <f>IF(ISBLANK('STEP２（第３表～）'!$AE$572), "", 'STEP２（第３表～）'!$AE$572)</f>
        <v>番号テスト</v>
      </c>
      <c r="IW10" s="1053" t="str">
        <f>IF(ISBLANK('STEP２（第３表～）'!$AE$573), "", 'STEP２（第３表～）'!$AE$573)</f>
        <v/>
      </c>
      <c r="IX10" s="1053" t="str">
        <f>IF(ISBLANK('STEP２（第３表～）'!$AE$574), "", 'STEP２（第３表～）'!$AE$574)</f>
        <v/>
      </c>
      <c r="IY10" s="1053" t="str">
        <f>IF(ISBLANK('STEP２（第３表～）'!$AE$575), "", 'STEP２（第３表～）'!$AE$575)</f>
        <v/>
      </c>
      <c r="IZ10" s="1053" t="str">
        <f>IF(ISBLANK('STEP２（第３表～）'!$AE$576), "", 'STEP２（第３表～）'!$AE$576)</f>
        <v/>
      </c>
      <c r="JA10" s="1053" t="str">
        <f>IF(ISBLANK('STEP２（第３表～）'!$AE$577), "", 'STEP２（第３表～）'!$AE$577)</f>
        <v/>
      </c>
      <c r="JB10" s="1056" t="s">
        <v>7116</v>
      </c>
      <c r="JC10" s="1053">
        <f>IF('STEP２（第３表～）'!$AF$582=1, 1, IF('STEP２（第３表～）'!$AF$582=2, 2, ""))</f>
        <v>2</v>
      </c>
      <c r="JD10" s="1053" t="str">
        <f>IF(ISBLANK('STEP２（第３表～）'!$AE$583), "", 'STEP２（第３表～）'!$AE$583)</f>
        <v/>
      </c>
      <c r="JE10" s="1057" t="s">
        <v>7117</v>
      </c>
      <c r="JF10" s="1053" t="str">
        <f>IF(ISBLANK('STEP２（第３表～）'!$AE$585), "", 'STEP２（第３表～）'!$AE$585)</f>
        <v/>
      </c>
      <c r="JG10" s="1053" t="str">
        <f>IF(ISBLANK('STEP２（第３表～）'!$AE$586), "", 'STEP２（第３表～）'!$AE$586)</f>
        <v/>
      </c>
      <c r="JH10" s="1053" t="str">
        <f>IF(ISBLANK('STEP２（第３表～）'!$AE$587), "", 'STEP２（第３表～）'!$AE$587)</f>
        <v/>
      </c>
      <c r="JI10" s="1053" t="str">
        <f>IF(ISBLANK('STEP２（第３表～）'!$AE$588), "", 'STEP２（第３表～）'!$AE$588)</f>
        <v/>
      </c>
      <c r="JJ10" s="1053" t="str">
        <f>IF(ISBLANK('STEP２（第３表～）'!$AE$589), "", 'STEP２（第３表～）'!$AE$589)</f>
        <v/>
      </c>
      <c r="JK10" s="1053" t="str">
        <f>IF(ISBLANK('STEP２（第３表～）'!$AE$590), "", 'STEP２（第３表～）'!$AE$590)</f>
        <v/>
      </c>
      <c r="JL10" s="1053" t="str">
        <f>IF(ISBLANK('STEP２（第３表～）'!$AE$591), "", 'STEP２（第３表～）'!$AE$591)</f>
        <v/>
      </c>
      <c r="JM10" s="1053" t="str">
        <f>IF(ISBLANK('STEP２（第３表～）'!$AE$592), "", 'STEP２（第３表～）'!$AE$592)</f>
        <v/>
      </c>
      <c r="JN10" s="1053" t="str">
        <f>IF(ISBLANK('STEP２（第３表～）'!$AE$593), "", 'STEP２（第３表～）'!$AE$593)</f>
        <v/>
      </c>
    </row>
    <row r="11" spans="1:283">
      <c r="A11" s="991">
        <v>8</v>
      </c>
      <c r="JB11" s="1058"/>
      <c r="JC11" s="1042"/>
      <c r="JD11" s="1042"/>
    </row>
    <row r="12" spans="1:283">
      <c r="A12" s="991">
        <v>9</v>
      </c>
      <c r="JC12" s="1042"/>
      <c r="JD12" s="1042"/>
    </row>
    <row r="13" spans="1:283">
      <c r="A13" s="991">
        <v>10</v>
      </c>
      <c r="JC13" s="1042"/>
      <c r="JD13" s="1042"/>
    </row>
    <row r="14" spans="1:283">
      <c r="A14" s="991">
        <v>11</v>
      </c>
      <c r="JC14" s="1042"/>
      <c r="JD14" s="1042"/>
    </row>
    <row r="15" spans="1:283">
      <c r="A15" s="991">
        <v>12</v>
      </c>
      <c r="JC15" s="1042"/>
      <c r="JD15" s="1042"/>
      <c r="JE15" s="1042"/>
      <c r="JF15" s="1042"/>
      <c r="JG15" s="1042"/>
    </row>
    <row r="16" spans="1:283">
      <c r="A16" s="991">
        <v>13</v>
      </c>
    </row>
    <row r="17" spans="1:264">
      <c r="A17" s="991">
        <v>14</v>
      </c>
      <c r="JB17" s="1053" t="s">
        <v>6569</v>
      </c>
      <c r="JC17" s="1053" t="s">
        <v>6570</v>
      </c>
      <c r="JD17" s="1053" t="s">
        <v>6571</v>
      </c>
    </row>
    <row r="18" spans="1:264">
      <c r="A18" s="991">
        <v>15</v>
      </c>
      <c r="JB18" s="1053" t="s">
        <v>6592</v>
      </c>
      <c r="JC18" s="1053" t="s">
        <v>6593</v>
      </c>
      <c r="JD18" s="1053" t="s">
        <v>6594</v>
      </c>
    </row>
    <row r="19" spans="1:264">
      <c r="A19" s="991">
        <v>16</v>
      </c>
      <c r="JA19" s="1054" t="s">
        <v>6985</v>
      </c>
      <c r="JB19" s="1053" t="str">
        <f>IF(ISBLANK('STEP２（第３表～）'!$AE$579), "", 'STEP２（第３表～）'!$AE$579)</f>
        <v/>
      </c>
      <c r="JC19" s="1053" t="str">
        <f>IF(ISBLANK('STEP２（第３表～）'!$AE$580), "", 'STEP２（第３表～）'!$AE$580)</f>
        <v/>
      </c>
      <c r="JD19" s="1053" t="str">
        <f>IF(ISBLANK('STEP２（第３表～）'!$AE$581), "", 'STEP２（第３表～）'!$AE$581)</f>
        <v/>
      </c>
    </row>
    <row r="20" spans="1:264">
      <c r="A20" s="991">
        <v>17</v>
      </c>
      <c r="JB20" s="1053" t="str">
        <f>IF(ISBLANK('STEP２（第３表～）'!$AJ$579), "", 'STEP２（第３表～）'!$AJ$579)</f>
        <v/>
      </c>
      <c r="JC20" s="1053" t="str">
        <f>IF(ISBLANK('STEP２（第３表～）'!$AJ$580), "", 'STEP２（第３表～）'!$AJ$580)</f>
        <v/>
      </c>
      <c r="JD20" s="1053" t="str">
        <f>IF(ISBLANK('STEP２（第３表～）'!$AJ$581), "", 'STEP２（第３表～）'!$AJ$581)</f>
        <v/>
      </c>
    </row>
    <row r="21" spans="1:264">
      <c r="A21" s="991">
        <v>18</v>
      </c>
      <c r="JB21" s="1053" t="str">
        <f>IF(ISBLANK('STEP２（第３表～）'!$AO$579), "", 'STEP２（第３表～）'!$AO$579)</f>
        <v/>
      </c>
      <c r="JC21" s="1053" t="str">
        <f>IF(ISBLANK('STEP２（第３表～）'!$AO$580), "", 'STEP２（第３表～）'!$AO$580)</f>
        <v/>
      </c>
      <c r="JD21" s="1053" t="str">
        <f>IF(ISBLANK('STEP２（第３表～）'!$AO$581), "", 'STEP２（第３表～）'!$AO$581)</f>
        <v/>
      </c>
    </row>
    <row r="22" spans="1:264">
      <c r="A22" s="991">
        <v>19</v>
      </c>
      <c r="JB22" s="1053" t="str">
        <f>IF(ISBLANK('STEP２（第３表～）'!$AT$579), "", 'STEP２（第３表～）'!$AT$579)</f>
        <v/>
      </c>
      <c r="JC22" s="1053" t="str">
        <f>IF(ISBLANK('STEP２（第３表～）'!$AT$580), "", 'STEP２（第３表～）'!$AT$580)</f>
        <v/>
      </c>
      <c r="JD22" s="1053" t="str">
        <f>IF(ISBLANK('STEP２（第３表～）'!$AT$581), "", 'STEP２（第３表～）'!$AT$581)</f>
        <v/>
      </c>
    </row>
    <row r="23" spans="1:264">
      <c r="A23" s="991">
        <v>20</v>
      </c>
      <c r="JB23" s="1053" t="str">
        <f>IF(ISBLANK('STEP２（第３表～）'!$AY$579), "", 'STEP２（第３表～）'!$AY$579)</f>
        <v/>
      </c>
      <c r="JC23" s="1053" t="str">
        <f>IF(ISBLANK('STEP２（第３表～）'!$AY$580), "", 'STEP２（第３表～）'!$AY$580)</f>
        <v/>
      </c>
      <c r="JD23" s="1053" t="str">
        <f>IF(ISBLANK('STEP２（第３表～）'!$AY$581), "", 'STEP２（第３表～）'!$AY$581)</f>
        <v/>
      </c>
    </row>
    <row r="24" spans="1:264">
      <c r="A24" s="991">
        <v>21</v>
      </c>
    </row>
    <row r="25" spans="1:264">
      <c r="A25" s="991">
        <v>22</v>
      </c>
    </row>
    <row r="26" spans="1:264">
      <c r="A26" s="991">
        <v>23</v>
      </c>
    </row>
    <row r="27" spans="1:264">
      <c r="A27" s="991">
        <v>24</v>
      </c>
    </row>
    <row r="28" spans="1:264">
      <c r="A28" s="991">
        <v>25</v>
      </c>
    </row>
    <row r="29" spans="1:264">
      <c r="A29" s="991">
        <v>26</v>
      </c>
    </row>
    <row r="30" spans="1:264">
      <c r="A30" s="991">
        <v>27</v>
      </c>
    </row>
    <row r="31" spans="1:264">
      <c r="A31" s="991">
        <v>28</v>
      </c>
    </row>
    <row r="32" spans="1:264">
      <c r="A32" s="991">
        <v>29</v>
      </c>
    </row>
    <row r="33" spans="1:1">
      <c r="A33" s="991">
        <v>30</v>
      </c>
    </row>
    <row r="34" spans="1:1">
      <c r="A34" s="991">
        <v>31</v>
      </c>
    </row>
    <row r="35" spans="1:1">
      <c r="A35" s="991">
        <v>32</v>
      </c>
    </row>
    <row r="36" spans="1:1">
      <c r="A36" s="991">
        <v>33</v>
      </c>
    </row>
    <row r="37" spans="1:1">
      <c r="A37" s="991">
        <v>34</v>
      </c>
    </row>
    <row r="38" spans="1:1">
      <c r="A38" s="991">
        <v>35</v>
      </c>
    </row>
    <row r="39" spans="1:1">
      <c r="A39" s="991">
        <v>36</v>
      </c>
    </row>
    <row r="40" spans="1:1">
      <c r="A40" s="991">
        <v>37</v>
      </c>
    </row>
    <row r="41" spans="1:1">
      <c r="A41" s="991">
        <v>38</v>
      </c>
    </row>
    <row r="42" spans="1:1">
      <c r="A42" s="991">
        <v>39</v>
      </c>
    </row>
    <row r="43" spans="1:1">
      <c r="A43" s="991">
        <v>40</v>
      </c>
    </row>
    <row r="44" spans="1:1">
      <c r="A44" s="991">
        <v>41</v>
      </c>
    </row>
    <row r="45" spans="1:1">
      <c r="A45" s="991">
        <v>42</v>
      </c>
    </row>
    <row r="46" spans="1:1">
      <c r="A46" s="991">
        <v>43</v>
      </c>
    </row>
    <row r="47" spans="1:1">
      <c r="A47" s="991">
        <v>44</v>
      </c>
    </row>
    <row r="48" spans="1:1">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3D4764-0304-4D62-96D7-1765DEE5C5EF}">
  <sheetPr codeName="Sheet32"/>
  <dimension ref="A1:JT122"/>
  <sheetViews>
    <sheetView workbookViewId="0">
      <pane xSplit="1" topLeftCell="B1" activePane="topRight" state="frozen"/>
      <selection activeCell="J13" sqref="J13"/>
      <selection pane="topRight" activeCell="A2" sqref="A2:XFD4"/>
    </sheetView>
  </sheetViews>
  <sheetFormatPr defaultColWidth="8.75" defaultRowHeight="13.5"/>
  <cols>
    <col min="1" max="1" width="8.75" style="992"/>
    <col min="2" max="2" width="49.5" style="1046" customWidth="1"/>
    <col min="3" max="3" width="55.75" style="1046" customWidth="1"/>
    <col min="4" max="4" width="40.625" style="1046" bestFit="1" customWidth="1"/>
    <col min="5" max="5" width="33.875" style="1046" customWidth="1"/>
    <col min="6" max="16384" width="8.75" style="1046"/>
  </cols>
  <sheetData>
    <row r="1" spans="1:280" s="991" customFormat="1">
      <c r="B1" s="994">
        <v>0</v>
      </c>
      <c r="C1" s="991">
        <v>1</v>
      </c>
      <c r="D1" s="991">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c r="AG1" s="994">
        <v>31</v>
      </c>
      <c r="AH1" s="994">
        <v>32</v>
      </c>
      <c r="AI1" s="994">
        <v>33</v>
      </c>
      <c r="AJ1" s="994">
        <v>34</v>
      </c>
      <c r="AK1" s="994">
        <v>35</v>
      </c>
      <c r="AL1" s="994">
        <v>36</v>
      </c>
      <c r="AM1" s="994">
        <v>37</v>
      </c>
      <c r="AN1" s="994">
        <v>38</v>
      </c>
      <c r="AO1" s="994">
        <v>39</v>
      </c>
      <c r="AP1" s="994">
        <v>40</v>
      </c>
      <c r="AQ1" s="994">
        <v>41</v>
      </c>
      <c r="AR1" s="994">
        <v>42</v>
      </c>
      <c r="AS1" s="994">
        <v>43</v>
      </c>
      <c r="AT1" s="994">
        <v>44</v>
      </c>
      <c r="AU1" s="994">
        <v>45</v>
      </c>
      <c r="AV1" s="994">
        <v>46</v>
      </c>
      <c r="AW1" s="994">
        <v>47</v>
      </c>
      <c r="AX1" s="994">
        <v>48</v>
      </c>
      <c r="AY1" s="994">
        <v>49</v>
      </c>
      <c r="AZ1" s="994">
        <v>50</v>
      </c>
      <c r="BA1" s="994">
        <v>51</v>
      </c>
      <c r="BB1" s="994">
        <v>52</v>
      </c>
      <c r="BC1" s="994">
        <v>53</v>
      </c>
      <c r="BD1" s="994">
        <v>54</v>
      </c>
      <c r="BE1" s="994">
        <v>55</v>
      </c>
      <c r="BF1" s="994">
        <v>56</v>
      </c>
      <c r="BG1" s="994">
        <v>57</v>
      </c>
      <c r="BH1" s="994">
        <v>58</v>
      </c>
      <c r="BI1" s="994">
        <v>59</v>
      </c>
      <c r="BJ1" s="994">
        <v>60</v>
      </c>
      <c r="BK1" s="994">
        <v>61</v>
      </c>
      <c r="BL1" s="994">
        <v>62</v>
      </c>
      <c r="BM1" s="994">
        <v>63</v>
      </c>
      <c r="BN1" s="994">
        <v>64</v>
      </c>
      <c r="BO1" s="994">
        <v>65</v>
      </c>
      <c r="BP1" s="994">
        <v>66</v>
      </c>
      <c r="BQ1" s="994">
        <v>67</v>
      </c>
      <c r="BR1" s="994">
        <v>68</v>
      </c>
      <c r="BS1" s="994">
        <v>69</v>
      </c>
      <c r="BT1" s="994">
        <v>70</v>
      </c>
      <c r="BU1" s="994">
        <v>71</v>
      </c>
      <c r="BV1" s="994">
        <v>72</v>
      </c>
      <c r="BW1" s="994">
        <v>73</v>
      </c>
      <c r="BX1" s="994">
        <v>74</v>
      </c>
      <c r="BY1" s="994">
        <v>75</v>
      </c>
      <c r="BZ1" s="994">
        <v>76</v>
      </c>
      <c r="CA1" s="994">
        <v>77</v>
      </c>
      <c r="CB1" s="994">
        <v>78</v>
      </c>
      <c r="CC1" s="994">
        <v>79</v>
      </c>
      <c r="CD1" s="994">
        <v>80</v>
      </c>
      <c r="CE1" s="994">
        <v>81</v>
      </c>
      <c r="CF1" s="994">
        <v>82</v>
      </c>
      <c r="CG1" s="994">
        <v>83</v>
      </c>
      <c r="CH1" s="994">
        <v>84</v>
      </c>
      <c r="CI1" s="994">
        <v>85</v>
      </c>
      <c r="CJ1" s="994">
        <v>86</v>
      </c>
      <c r="CK1" s="994">
        <v>87</v>
      </c>
      <c r="CL1" s="994">
        <v>88</v>
      </c>
      <c r="CM1" s="994">
        <v>89</v>
      </c>
      <c r="CN1" s="994">
        <v>90</v>
      </c>
      <c r="CO1" s="994">
        <v>91</v>
      </c>
      <c r="CP1" s="994">
        <v>92</v>
      </c>
      <c r="CQ1" s="994">
        <v>93</v>
      </c>
      <c r="CR1" s="994">
        <v>94</v>
      </c>
      <c r="CS1" s="994">
        <v>95</v>
      </c>
      <c r="CT1" s="994">
        <v>96</v>
      </c>
      <c r="CU1" s="994">
        <v>97</v>
      </c>
      <c r="CV1" s="994">
        <v>98</v>
      </c>
      <c r="CW1" s="994">
        <v>99</v>
      </c>
      <c r="CX1" s="994">
        <v>100</v>
      </c>
      <c r="CY1" s="994">
        <v>101</v>
      </c>
      <c r="CZ1" s="994">
        <v>102</v>
      </c>
      <c r="DA1" s="994">
        <v>103</v>
      </c>
      <c r="DB1" s="994">
        <v>104</v>
      </c>
      <c r="DC1" s="994">
        <v>105</v>
      </c>
      <c r="DD1" s="994">
        <v>106</v>
      </c>
      <c r="DE1" s="994">
        <v>107</v>
      </c>
      <c r="DF1" s="994">
        <v>108</v>
      </c>
      <c r="DG1" s="994">
        <v>109</v>
      </c>
      <c r="DH1" s="994">
        <v>110</v>
      </c>
      <c r="DI1" s="994">
        <v>111</v>
      </c>
      <c r="DJ1" s="994">
        <v>112</v>
      </c>
      <c r="DK1" s="994">
        <v>113</v>
      </c>
      <c r="DL1" s="994">
        <v>114</v>
      </c>
      <c r="DM1" s="994">
        <v>115</v>
      </c>
      <c r="DN1" s="994">
        <v>116</v>
      </c>
      <c r="DO1" s="994">
        <v>117</v>
      </c>
      <c r="DP1" s="994">
        <v>118</v>
      </c>
      <c r="DQ1" s="994">
        <v>119</v>
      </c>
      <c r="DR1" s="994">
        <v>120</v>
      </c>
      <c r="DS1" s="994">
        <v>121</v>
      </c>
      <c r="DT1" s="994">
        <v>122</v>
      </c>
      <c r="DU1" s="994">
        <v>123</v>
      </c>
      <c r="DV1" s="994">
        <v>124</v>
      </c>
      <c r="DW1" s="994">
        <v>125</v>
      </c>
      <c r="DX1" s="994">
        <v>126</v>
      </c>
      <c r="DY1" s="994">
        <v>127</v>
      </c>
      <c r="DZ1" s="994">
        <v>128</v>
      </c>
      <c r="EA1" s="994">
        <v>129</v>
      </c>
      <c r="EB1" s="994">
        <v>130</v>
      </c>
      <c r="EC1" s="994">
        <v>131</v>
      </c>
      <c r="ED1" s="994">
        <v>132</v>
      </c>
      <c r="EE1" s="994">
        <v>133</v>
      </c>
      <c r="EF1" s="994">
        <v>134</v>
      </c>
      <c r="EG1" s="994">
        <v>135</v>
      </c>
      <c r="EH1" s="994">
        <v>136</v>
      </c>
      <c r="EI1" s="994">
        <v>137</v>
      </c>
      <c r="EJ1" s="994">
        <v>138</v>
      </c>
      <c r="EK1" s="994">
        <v>139</v>
      </c>
      <c r="EL1" s="994">
        <v>140</v>
      </c>
      <c r="EM1" s="994">
        <v>141</v>
      </c>
      <c r="EN1" s="994">
        <v>142</v>
      </c>
      <c r="EO1" s="994">
        <v>143</v>
      </c>
      <c r="EP1" s="994">
        <v>144</v>
      </c>
      <c r="EQ1" s="994">
        <v>145</v>
      </c>
      <c r="ER1" s="994">
        <v>146</v>
      </c>
      <c r="ES1" s="994">
        <v>147</v>
      </c>
      <c r="ET1" s="994">
        <v>148</v>
      </c>
      <c r="EU1" s="994">
        <v>149</v>
      </c>
      <c r="EV1" s="994">
        <v>150</v>
      </c>
      <c r="EW1" s="994">
        <v>151</v>
      </c>
      <c r="EX1" s="994">
        <v>152</v>
      </c>
      <c r="EY1" s="994">
        <v>153</v>
      </c>
      <c r="EZ1" s="994">
        <v>154</v>
      </c>
      <c r="FA1" s="994">
        <v>155</v>
      </c>
      <c r="FB1" s="994">
        <v>156</v>
      </c>
      <c r="FC1" s="994">
        <v>157</v>
      </c>
      <c r="FD1" s="994">
        <v>158</v>
      </c>
      <c r="FE1" s="994">
        <v>159</v>
      </c>
      <c r="FF1" s="994">
        <v>160</v>
      </c>
      <c r="FG1" s="994">
        <v>161</v>
      </c>
      <c r="FH1" s="994">
        <v>162</v>
      </c>
      <c r="FI1" s="994">
        <v>163</v>
      </c>
      <c r="FJ1" s="994">
        <v>164</v>
      </c>
      <c r="FK1" s="994">
        <v>165</v>
      </c>
      <c r="FL1" s="994">
        <v>166</v>
      </c>
      <c r="FM1" s="994">
        <v>167</v>
      </c>
      <c r="FN1" s="994">
        <v>168</v>
      </c>
      <c r="FO1" s="994">
        <v>169</v>
      </c>
      <c r="FP1" s="994">
        <v>170</v>
      </c>
      <c r="FQ1" s="994">
        <v>171</v>
      </c>
      <c r="FR1" s="994">
        <v>172</v>
      </c>
      <c r="FS1" s="994">
        <v>173</v>
      </c>
      <c r="FT1" s="994">
        <v>174</v>
      </c>
      <c r="FU1" s="994">
        <v>175</v>
      </c>
      <c r="FV1" s="994">
        <v>176</v>
      </c>
      <c r="FW1" s="994">
        <v>177</v>
      </c>
      <c r="FX1" s="994">
        <v>178</v>
      </c>
      <c r="FY1" s="994">
        <v>179</v>
      </c>
      <c r="FZ1" s="994">
        <v>180</v>
      </c>
      <c r="GA1" s="994">
        <v>181</v>
      </c>
      <c r="GB1" s="994">
        <v>182</v>
      </c>
      <c r="GC1" s="994">
        <v>183</v>
      </c>
      <c r="GD1" s="994">
        <v>184</v>
      </c>
      <c r="GE1" s="994">
        <v>185</v>
      </c>
      <c r="GF1" s="994">
        <v>186</v>
      </c>
      <c r="GG1" s="994">
        <v>187</v>
      </c>
      <c r="GH1" s="994">
        <v>188</v>
      </c>
      <c r="GI1" s="994">
        <v>189</v>
      </c>
      <c r="GJ1" s="994">
        <v>190</v>
      </c>
      <c r="GK1" s="994">
        <v>191</v>
      </c>
      <c r="GL1" s="994">
        <v>192</v>
      </c>
      <c r="GM1" s="994">
        <v>193</v>
      </c>
      <c r="GN1" s="994">
        <v>194</v>
      </c>
      <c r="GO1" s="994">
        <v>195</v>
      </c>
      <c r="GP1" s="994">
        <v>196</v>
      </c>
      <c r="GQ1" s="994">
        <v>197</v>
      </c>
      <c r="GR1" s="994">
        <v>198</v>
      </c>
      <c r="GS1" s="994">
        <v>199</v>
      </c>
      <c r="GT1" s="994">
        <v>200</v>
      </c>
      <c r="GU1" s="994">
        <v>201</v>
      </c>
      <c r="GV1" s="994">
        <v>202</v>
      </c>
      <c r="GW1" s="994">
        <v>203</v>
      </c>
      <c r="GX1" s="994">
        <v>204</v>
      </c>
      <c r="GY1" s="994">
        <v>205</v>
      </c>
      <c r="GZ1" s="994">
        <v>206</v>
      </c>
      <c r="HA1" s="994">
        <v>207</v>
      </c>
      <c r="HB1" s="994">
        <v>208</v>
      </c>
      <c r="HC1" s="994">
        <v>209</v>
      </c>
      <c r="HD1" s="994">
        <v>210</v>
      </c>
      <c r="HE1" s="994">
        <v>211</v>
      </c>
      <c r="HF1" s="994">
        <v>212</v>
      </c>
      <c r="HG1" s="994">
        <v>213</v>
      </c>
      <c r="HH1" s="994">
        <v>214</v>
      </c>
      <c r="HI1" s="994">
        <v>215</v>
      </c>
      <c r="HJ1" s="994">
        <v>216</v>
      </c>
      <c r="HK1" s="994">
        <v>217</v>
      </c>
      <c r="HL1" s="994">
        <v>218</v>
      </c>
      <c r="HM1" s="994">
        <v>219</v>
      </c>
      <c r="HN1" s="994">
        <v>220</v>
      </c>
      <c r="HO1" s="994">
        <v>221</v>
      </c>
      <c r="HP1" s="994">
        <v>222</v>
      </c>
      <c r="HQ1" s="994">
        <v>223</v>
      </c>
      <c r="HR1" s="994">
        <v>224</v>
      </c>
      <c r="HS1" s="994">
        <v>225</v>
      </c>
      <c r="HT1" s="994">
        <v>226</v>
      </c>
      <c r="HU1" s="994">
        <v>227</v>
      </c>
      <c r="HV1" s="994">
        <v>228</v>
      </c>
      <c r="HW1" s="994">
        <v>229</v>
      </c>
      <c r="HX1" s="994">
        <v>230</v>
      </c>
      <c r="HY1" s="994">
        <v>231</v>
      </c>
      <c r="HZ1" s="994">
        <v>232</v>
      </c>
      <c r="IA1" s="994">
        <v>233</v>
      </c>
      <c r="IB1" s="994">
        <v>234</v>
      </c>
      <c r="IC1" s="994">
        <v>235</v>
      </c>
      <c r="ID1" s="994">
        <v>236</v>
      </c>
      <c r="IE1" s="994">
        <v>237</v>
      </c>
      <c r="IF1" s="994">
        <v>238</v>
      </c>
      <c r="IG1" s="994">
        <v>239</v>
      </c>
      <c r="IH1" s="994">
        <v>240</v>
      </c>
      <c r="II1" s="994">
        <v>241</v>
      </c>
      <c r="IJ1" s="994">
        <v>242</v>
      </c>
      <c r="IK1" s="994">
        <v>243</v>
      </c>
      <c r="IL1" s="994">
        <v>244</v>
      </c>
      <c r="IM1" s="994">
        <v>245</v>
      </c>
      <c r="IN1" s="994">
        <v>246</v>
      </c>
      <c r="IO1" s="994">
        <v>247</v>
      </c>
      <c r="IP1" s="994">
        <v>248</v>
      </c>
      <c r="IQ1" s="994">
        <v>249</v>
      </c>
      <c r="IR1" s="994">
        <v>250</v>
      </c>
      <c r="IS1" s="994">
        <v>251</v>
      </c>
      <c r="IT1" s="994">
        <v>252</v>
      </c>
      <c r="IU1" s="994">
        <v>253</v>
      </c>
      <c r="IV1" s="994">
        <v>254</v>
      </c>
      <c r="IW1" s="994">
        <v>255</v>
      </c>
      <c r="IX1" s="994">
        <v>256</v>
      </c>
      <c r="IY1" s="994">
        <v>257</v>
      </c>
      <c r="IZ1" s="994">
        <v>258</v>
      </c>
      <c r="JA1" s="994">
        <v>259</v>
      </c>
      <c r="JB1" s="994">
        <v>260</v>
      </c>
      <c r="JC1" s="994">
        <v>261</v>
      </c>
      <c r="JD1" s="994">
        <v>262</v>
      </c>
      <c r="JE1" s="994">
        <v>263</v>
      </c>
      <c r="JF1" s="994">
        <v>264</v>
      </c>
      <c r="JG1" s="994">
        <v>265</v>
      </c>
      <c r="JH1" s="994">
        <v>266</v>
      </c>
      <c r="JI1" s="994">
        <v>267</v>
      </c>
      <c r="JJ1" s="994">
        <v>268</v>
      </c>
      <c r="JK1" s="994">
        <v>269</v>
      </c>
      <c r="JL1" s="994">
        <v>270</v>
      </c>
      <c r="JM1" s="994">
        <v>271</v>
      </c>
      <c r="JN1" s="994">
        <v>272</v>
      </c>
      <c r="JO1" s="994">
        <v>273</v>
      </c>
      <c r="JP1" s="994">
        <v>274</v>
      </c>
      <c r="JQ1" s="994">
        <v>275</v>
      </c>
      <c r="JR1" s="994">
        <v>276</v>
      </c>
      <c r="JS1" s="994">
        <v>277</v>
      </c>
      <c r="JT1" s="994">
        <v>278</v>
      </c>
    </row>
    <row r="2" spans="1:280" s="1042" customFormat="1" ht="26.25" customHeight="1">
      <c r="A2" s="991"/>
      <c r="B2" s="1055" t="s">
        <v>7118</v>
      </c>
      <c r="C2" s="1055" t="s">
        <v>7119</v>
      </c>
      <c r="D2" s="1055" t="s">
        <v>7120</v>
      </c>
    </row>
    <row r="3" spans="1:280" s="1042" customFormat="1" ht="20.25" customHeight="1">
      <c r="A3" s="991">
        <v>0</v>
      </c>
      <c r="B3" s="1042" t="s">
        <v>7121</v>
      </c>
      <c r="C3" s="1042" t="s">
        <v>7122</v>
      </c>
      <c r="D3" s="1042" t="s">
        <v>7123</v>
      </c>
    </row>
    <row r="4" spans="1:280" s="1042" customFormat="1">
      <c r="A4" s="991">
        <v>1</v>
      </c>
      <c r="B4" s="1044" t="str">
        <f>_xlfn.TEXTJOIN(CHAR(10), TRUE, 'STEP２（第３表～）'!$C$608:'STEP２（第３表～）'!$C$639)</f>
        <v>第9表理由テスト</v>
      </c>
      <c r="C4" s="1044" t="str">
        <f>_xlfn.TEXTJOIN(CHAR(10), TRUE, 'STEP２（第３表～）'!$C$645:'STEP２（第３表～）'!$C$676)</f>
        <v>第９表２理由テスト</v>
      </c>
      <c r="D4" s="1044" t="str">
        <f>_xlfn.TEXTJOIN(CHAR(10), TRUE,'STEP２（第３表～）'!$C$680:'STEP２（第３表～）'!$C$711)</f>
        <v>第９表２理由テスト</v>
      </c>
    </row>
    <row r="5" spans="1:280">
      <c r="A5" s="991">
        <v>2</v>
      </c>
      <c r="B5" s="1059"/>
    </row>
    <row r="6" spans="1:280">
      <c r="A6" s="991">
        <v>3</v>
      </c>
    </row>
    <row r="7" spans="1:280">
      <c r="A7" s="991">
        <v>4</v>
      </c>
    </row>
    <row r="8" spans="1:280">
      <c r="A8" s="991">
        <v>5</v>
      </c>
    </row>
    <row r="9" spans="1:280">
      <c r="A9" s="991">
        <v>6</v>
      </c>
    </row>
    <row r="10" spans="1:280">
      <c r="A10" s="991">
        <v>7</v>
      </c>
    </row>
    <row r="11" spans="1:280">
      <c r="A11" s="991">
        <v>8</v>
      </c>
    </row>
    <row r="12" spans="1:280">
      <c r="A12" s="991">
        <v>9</v>
      </c>
    </row>
    <row r="13" spans="1:280">
      <c r="A13" s="991">
        <v>10</v>
      </c>
    </row>
    <row r="14" spans="1:280">
      <c r="A14" s="991">
        <v>11</v>
      </c>
    </row>
    <row r="15" spans="1:280">
      <c r="A15" s="991">
        <v>12</v>
      </c>
    </row>
    <row r="16" spans="1:280">
      <c r="A16" s="991">
        <v>13</v>
      </c>
    </row>
    <row r="17" spans="1:1">
      <c r="A17" s="991">
        <v>14</v>
      </c>
    </row>
    <row r="18" spans="1:1">
      <c r="A18" s="991">
        <v>15</v>
      </c>
    </row>
    <row r="19" spans="1:1">
      <c r="A19" s="991">
        <v>16</v>
      </c>
    </row>
    <row r="20" spans="1:1">
      <c r="A20" s="991">
        <v>17</v>
      </c>
    </row>
    <row r="21" spans="1:1">
      <c r="A21" s="991">
        <v>18</v>
      </c>
    </row>
    <row r="22" spans="1:1">
      <c r="A22" s="991">
        <v>19</v>
      </c>
    </row>
    <row r="23" spans="1:1">
      <c r="A23" s="991">
        <v>20</v>
      </c>
    </row>
    <row r="24" spans="1:1">
      <c r="A24" s="991">
        <v>21</v>
      </c>
    </row>
    <row r="25" spans="1:1">
      <c r="A25" s="991">
        <v>22</v>
      </c>
    </row>
    <row r="26" spans="1:1">
      <c r="A26" s="991">
        <v>23</v>
      </c>
    </row>
    <row r="27" spans="1:1">
      <c r="A27" s="991">
        <v>24</v>
      </c>
    </row>
    <row r="28" spans="1:1">
      <c r="A28" s="991">
        <v>25</v>
      </c>
    </row>
    <row r="29" spans="1:1">
      <c r="A29" s="991">
        <v>26</v>
      </c>
    </row>
    <row r="30" spans="1:1">
      <c r="A30" s="991">
        <v>27</v>
      </c>
    </row>
    <row r="31" spans="1:1">
      <c r="A31" s="991">
        <v>28</v>
      </c>
    </row>
    <row r="32" spans="1:1">
      <c r="A32" s="991">
        <v>29</v>
      </c>
    </row>
    <row r="33" spans="1:1">
      <c r="A33" s="991">
        <v>30</v>
      </c>
    </row>
    <row r="34" spans="1:1">
      <c r="A34" s="991">
        <v>31</v>
      </c>
    </row>
    <row r="35" spans="1:1">
      <c r="A35" s="991">
        <v>32</v>
      </c>
    </row>
    <row r="36" spans="1:1">
      <c r="A36" s="991">
        <v>33</v>
      </c>
    </row>
    <row r="37" spans="1:1">
      <c r="A37" s="991">
        <v>34</v>
      </c>
    </row>
    <row r="38" spans="1:1">
      <c r="A38" s="991">
        <v>35</v>
      </c>
    </row>
    <row r="39" spans="1:1">
      <c r="A39" s="991">
        <v>36</v>
      </c>
    </row>
    <row r="40" spans="1:1">
      <c r="A40" s="991">
        <v>37</v>
      </c>
    </row>
    <row r="41" spans="1:1">
      <c r="A41" s="991">
        <v>38</v>
      </c>
    </row>
    <row r="42" spans="1:1">
      <c r="A42" s="991">
        <v>39</v>
      </c>
    </row>
    <row r="43" spans="1:1">
      <c r="A43" s="991">
        <v>40</v>
      </c>
    </row>
    <row r="44" spans="1:1">
      <c r="A44" s="991">
        <v>41</v>
      </c>
    </row>
    <row r="45" spans="1:1">
      <c r="A45" s="991">
        <v>42</v>
      </c>
    </row>
    <row r="46" spans="1:1">
      <c r="A46" s="991">
        <v>43</v>
      </c>
    </row>
    <row r="47" spans="1:1">
      <c r="A47" s="991">
        <v>44</v>
      </c>
    </row>
    <row r="48" spans="1:1">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ACB1D-A799-46C9-AF73-2B0B7BD47BC1}">
  <sheetPr codeName="Sheet33"/>
  <dimension ref="A1:AG122"/>
  <sheetViews>
    <sheetView zoomScaleNormal="100" workbookViewId="0">
      <pane xSplit="1" topLeftCell="B1" activePane="topRight" state="frozen"/>
      <selection activeCell="J13" sqref="J13"/>
      <selection pane="topRight" activeCell="A2" sqref="A2:XFD33"/>
    </sheetView>
  </sheetViews>
  <sheetFormatPr defaultColWidth="8.75" defaultRowHeight="13.5"/>
  <cols>
    <col min="1" max="1" width="8.75" style="992"/>
    <col min="2" max="2" width="17.5" style="1046" customWidth="1"/>
    <col min="3" max="3" width="58.875" style="1046" customWidth="1"/>
    <col min="4" max="4" width="51.375" style="1046" bestFit="1" customWidth="1"/>
    <col min="5" max="5" width="38" style="1046" bestFit="1" customWidth="1"/>
    <col min="6" max="6" width="17.875" style="1046" bestFit="1" customWidth="1"/>
    <col min="7" max="7" width="34.5" style="1046" bestFit="1" customWidth="1"/>
    <col min="8" max="8" width="25.875" style="1046" bestFit="1" customWidth="1"/>
    <col min="9" max="9" width="27.875" style="1046" bestFit="1" customWidth="1"/>
    <col min="10" max="10" width="28.125" style="1046" bestFit="1" customWidth="1"/>
    <col min="11" max="11" width="27.875" style="1046" bestFit="1" customWidth="1"/>
    <col min="12" max="12" width="23.5" style="1046" bestFit="1" customWidth="1"/>
    <col min="13" max="13" width="29.5" style="1046" bestFit="1" customWidth="1"/>
    <col min="14" max="14" width="17.875" style="1046" bestFit="1" customWidth="1"/>
    <col min="15" max="15" width="22.875" style="1046" bestFit="1" customWidth="1"/>
    <col min="16" max="16" width="17.875" style="1046" bestFit="1" customWidth="1"/>
    <col min="17" max="18" width="14.125" style="1046" bestFit="1" customWidth="1"/>
    <col min="19" max="16384" width="8.75" style="1046"/>
  </cols>
  <sheetData>
    <row r="1" spans="1:33" s="991" customFormat="1">
      <c r="B1" s="994">
        <v>0</v>
      </c>
      <c r="C1" s="991">
        <v>1</v>
      </c>
      <c r="D1" s="991">
        <v>2</v>
      </c>
      <c r="E1" s="994">
        <v>3</v>
      </c>
      <c r="F1" s="994">
        <v>4</v>
      </c>
      <c r="G1" s="994">
        <v>5</v>
      </c>
      <c r="H1" s="994">
        <v>6</v>
      </c>
      <c r="I1" s="994">
        <v>7</v>
      </c>
      <c r="J1" s="994">
        <v>8</v>
      </c>
      <c r="K1" s="994">
        <v>9</v>
      </c>
      <c r="L1" s="994">
        <v>10</v>
      </c>
      <c r="M1" s="994">
        <v>11</v>
      </c>
      <c r="N1" s="994">
        <v>12</v>
      </c>
      <c r="O1" s="994">
        <v>13</v>
      </c>
      <c r="P1" s="994">
        <v>14</v>
      </c>
      <c r="Q1" s="994">
        <v>15</v>
      </c>
      <c r="R1" s="994">
        <v>16</v>
      </c>
      <c r="S1" s="994">
        <v>17</v>
      </c>
      <c r="T1" s="994">
        <v>18</v>
      </c>
      <c r="U1" s="994">
        <v>19</v>
      </c>
      <c r="V1" s="994">
        <v>20</v>
      </c>
      <c r="W1" s="994">
        <v>21</v>
      </c>
      <c r="X1" s="994">
        <v>22</v>
      </c>
      <c r="Y1" s="994">
        <v>23</v>
      </c>
      <c r="Z1" s="994">
        <v>24</v>
      </c>
      <c r="AA1" s="994">
        <v>25</v>
      </c>
      <c r="AB1" s="994">
        <v>26</v>
      </c>
      <c r="AC1" s="994">
        <v>27</v>
      </c>
      <c r="AD1" s="994">
        <v>28</v>
      </c>
      <c r="AE1" s="994">
        <v>29</v>
      </c>
      <c r="AF1" s="994">
        <v>30</v>
      </c>
      <c r="AG1" s="994">
        <v>31</v>
      </c>
    </row>
    <row r="2" spans="1:33" s="1042" customFormat="1">
      <c r="A2" s="991"/>
      <c r="B2" s="1042" t="s">
        <v>6607</v>
      </c>
      <c r="C2" s="1042" t="s">
        <v>7124</v>
      </c>
      <c r="D2" s="1042" t="s">
        <v>7125</v>
      </c>
      <c r="E2" s="1042" t="s">
        <v>7126</v>
      </c>
      <c r="F2" s="1042" t="s">
        <v>6608</v>
      </c>
      <c r="G2" s="1049" t="s">
        <v>6609</v>
      </c>
      <c r="H2" s="1042" t="s">
        <v>7127</v>
      </c>
      <c r="I2" s="1042" t="s">
        <v>6610</v>
      </c>
      <c r="J2" s="1042" t="s">
        <v>7128</v>
      </c>
      <c r="K2" s="1042" t="s">
        <v>7129</v>
      </c>
      <c r="L2" s="1042" t="s">
        <v>7130</v>
      </c>
      <c r="M2" s="1042" t="s">
        <v>7129</v>
      </c>
      <c r="N2" s="1042" t="s">
        <v>6611</v>
      </c>
      <c r="O2" s="1042" t="s">
        <v>6612</v>
      </c>
      <c r="P2" s="1042" t="s">
        <v>6613</v>
      </c>
      <c r="Q2" s="1042" t="s">
        <v>6614</v>
      </c>
      <c r="R2" s="1042" t="s">
        <v>6615</v>
      </c>
    </row>
    <row r="3" spans="1:33" s="1042" customFormat="1">
      <c r="A3" s="991">
        <v>0</v>
      </c>
      <c r="B3" s="1042" t="s">
        <v>6616</v>
      </c>
      <c r="C3" s="1049" t="s">
        <v>6617</v>
      </c>
      <c r="D3" s="1049" t="s">
        <v>7131</v>
      </c>
      <c r="E3" s="1049" t="s">
        <v>7132</v>
      </c>
      <c r="F3" s="1042" t="s">
        <v>6618</v>
      </c>
      <c r="G3" s="1049" t="s">
        <v>6619</v>
      </c>
      <c r="H3" s="1042" t="s">
        <v>7133</v>
      </c>
      <c r="I3" s="1042" t="s">
        <v>7134</v>
      </c>
      <c r="J3" s="1042" t="s">
        <v>7135</v>
      </c>
      <c r="K3" s="1042" t="s">
        <v>7134</v>
      </c>
      <c r="L3" s="1042" t="s">
        <v>7136</v>
      </c>
      <c r="M3" s="1042" t="s">
        <v>7134</v>
      </c>
      <c r="N3" s="1042" t="s">
        <v>6620</v>
      </c>
      <c r="O3" s="1042" t="s">
        <v>7137</v>
      </c>
      <c r="P3" s="1042" t="s">
        <v>6621</v>
      </c>
      <c r="Q3" s="1042" t="s">
        <v>6622</v>
      </c>
      <c r="R3" s="1042" t="s">
        <v>6623</v>
      </c>
    </row>
    <row r="4" spans="1:33" s="1042" customFormat="1">
      <c r="A4" s="991">
        <v>1</v>
      </c>
      <c r="B4" s="1042" t="s">
        <v>7138</v>
      </c>
      <c r="C4" s="1042">
        <f>IF(ISBLANK('STEP２（第３表～）'!$AP$717), "", 'STEP２（第３表～）'!$AP$717)</f>
        <v>1937587</v>
      </c>
      <c r="D4" s="1042">
        <f>IF('STEP２（第３表～）'!$AP$719="", "", 'STEP２（第３表～）'!$AP$719)</f>
        <v>0</v>
      </c>
      <c r="E4" s="1071" t="b">
        <v>0</v>
      </c>
      <c r="F4" s="1042" t="s">
        <v>7139</v>
      </c>
      <c r="G4" s="1042" t="str">
        <f>IF(ISBLANK('STEP２（第３表～）'!$AP$739), "", 'STEP２（第３表～）'!$AP$739)</f>
        <v/>
      </c>
      <c r="H4" s="1042" t="s">
        <v>6624</v>
      </c>
      <c r="I4" s="1045" t="s">
        <v>7140</v>
      </c>
      <c r="J4" s="1042" t="s">
        <v>7141</v>
      </c>
      <c r="K4" s="1231" t="s">
        <v>7210</v>
      </c>
      <c r="L4" s="1042" t="s">
        <v>7142</v>
      </c>
      <c r="M4" s="1045" t="s">
        <v>7143</v>
      </c>
      <c r="N4" s="1042" t="s">
        <v>7144</v>
      </c>
      <c r="O4" s="1044" t="str">
        <f>_xlfn.TEXTJOIN(CHAR(10), TRUE,'STEP２（第３表～）'!$C$800:'STEP２（第３表～）'!$C$829)</f>
        <v>第１０表４理由テスト</v>
      </c>
      <c r="P4" s="1042" t="s">
        <v>7145</v>
      </c>
      <c r="Q4" s="1042" t="str">
        <f>IF('STEP２（第３表～）'!V838="１．　　有", "1", "2")</f>
        <v>1</v>
      </c>
      <c r="R4" s="1042" t="str">
        <f>IF('STEP２（第３表～）'!AX838="１．　　有", "1","2")</f>
        <v>1</v>
      </c>
    </row>
    <row r="5" spans="1:33" s="1042" customFormat="1">
      <c r="A5" s="991">
        <v>2</v>
      </c>
    </row>
    <row r="6" spans="1:33">
      <c r="A6" s="991">
        <v>3</v>
      </c>
    </row>
    <row r="7" spans="1:33">
      <c r="A7" s="991">
        <v>4</v>
      </c>
      <c r="G7" s="1053" t="s">
        <v>7127</v>
      </c>
      <c r="L7" s="1053" t="s">
        <v>7128</v>
      </c>
    </row>
    <row r="8" spans="1:33" s="1042" customFormat="1">
      <c r="A8" s="991">
        <v>5</v>
      </c>
      <c r="G8" s="1053" t="s">
        <v>6625</v>
      </c>
      <c r="H8" s="1053"/>
      <c r="I8" s="1060"/>
      <c r="L8" s="1053" t="s">
        <v>6625</v>
      </c>
      <c r="M8" s="1072"/>
      <c r="N8" s="1073"/>
    </row>
    <row r="9" spans="1:33" s="1042" customFormat="1">
      <c r="A9" s="991">
        <v>6</v>
      </c>
      <c r="F9" s="1054"/>
      <c r="G9" s="1053" t="s">
        <v>6453</v>
      </c>
      <c r="H9" s="1053" t="s">
        <v>6626</v>
      </c>
      <c r="I9" s="1053" t="s">
        <v>6627</v>
      </c>
      <c r="J9" s="1054"/>
      <c r="L9" s="1232" t="s">
        <v>7211</v>
      </c>
      <c r="M9" s="1061" t="s">
        <v>6453</v>
      </c>
      <c r="N9" s="1053" t="s">
        <v>6626</v>
      </c>
      <c r="O9" s="1053" t="s">
        <v>6627</v>
      </c>
    </row>
    <row r="10" spans="1:33" s="1042" customFormat="1">
      <c r="A10" s="991">
        <v>7</v>
      </c>
      <c r="F10" s="1054" t="s">
        <v>6985</v>
      </c>
      <c r="G10" s="1053">
        <f>IF(ISBLANK('STEP２（第３表～）'!$C$748), "", 'STEP２（第３表～）'!$C$748)</f>
        <v>20</v>
      </c>
      <c r="H10" s="1053" t="str">
        <f>IF(ISBLANK('STEP２（第３表～）'!$U$748), "", 'STEP２（第３表～）'!$U$748)</f>
        <v>株式会社ＩＮＰＥＸガスの基礎排出係数</v>
      </c>
      <c r="I10" s="1053" t="str">
        <f>IF(ISBLANK('STEP２（第３表～）'!$AM$748), "", 'STEP２（第３表～）'!$AM$748)</f>
        <v>株式会社ＩＮＰＥＸ地域の工場等</v>
      </c>
      <c r="J10" s="1054"/>
      <c r="K10" s="1234" t="s">
        <v>6985</v>
      </c>
      <c r="L10" s="1233" t="str">
        <f>""</f>
        <v/>
      </c>
      <c r="M10" s="1061">
        <f>IF(ISBLANK('STEP２（第３表～）'!$C$765), "", 'STEP２（第３表～）'!$C$765)</f>
        <v>4.0700000000000003E-4</v>
      </c>
      <c r="N10" s="1053" t="str">
        <f>IF(ISBLANK('STEP２（第３表～）'!$U$765), "", 'STEP２（第３表～）'!$U$765)</f>
        <v>九州電力(株)(メニューB(残差))電力の基礎排出係数</v>
      </c>
      <c r="O10" s="1053" t="str">
        <f>IF(ISBLANK('STEP２（第３表～）'!$AM$765), "", 'STEP２（第３表～）'!$AM$765)</f>
        <v>九州電力(株)地域の工場等</v>
      </c>
    </row>
    <row r="11" spans="1:33" s="1042" customFormat="1">
      <c r="A11" s="991">
        <v>8</v>
      </c>
      <c r="F11" s="1054"/>
      <c r="G11" s="1053" t="str">
        <f>IF(ISBLANK('STEP２（第３表～）'!$C$749), "", 'STEP２（第３表～）'!$C$749)</f>
        <v/>
      </c>
      <c r="H11" s="1053" t="str">
        <f>IF(ISBLANK('STEP２（第３表～）'!$U$749), "", 'STEP２（第３表～）'!$U$749)</f>
        <v/>
      </c>
      <c r="I11" s="1053" t="str">
        <f>IF(ISBLANK('STEP２（第３表～）'!$AM$749), "", 'STEP２（第３表～）'!$AM$749)</f>
        <v/>
      </c>
      <c r="J11" s="1054"/>
      <c r="L11" s="1233" t="str">
        <f>""</f>
        <v/>
      </c>
      <c r="M11" s="1061">
        <f>IF(ISBLANK('STEP２（第３表～）'!$C$766), "", 'STEP２（第３表～）'!$C$766)</f>
        <v>4.3300000000000001E-4</v>
      </c>
      <c r="N11" s="1053" t="str">
        <f>IF(ISBLANK('STEP２（第３表～）'!$U$766), "", 'STEP２（第３表～）'!$U$766)</f>
        <v>中部電力ミライズ(株)(メニューB(残差))電力の基礎排出係数</v>
      </c>
      <c r="O11" s="1053" t="str">
        <f>IF(ISBLANK('STEP２（第３表～）'!$AM$766), "", 'STEP２（第３表～）'!$AM$766)</f>
        <v>中部電力ミライズ(株)地域の工場等</v>
      </c>
    </row>
    <row r="12" spans="1:33" s="1042" customFormat="1">
      <c r="A12" s="991">
        <v>9</v>
      </c>
      <c r="F12" s="1054"/>
      <c r="G12" s="1053" t="str">
        <f>IF(ISBLANK('STEP２（第３表～）'!$C$750), "", 'STEP２（第３表～）'!$C$750)</f>
        <v/>
      </c>
      <c r="H12" s="1053" t="str">
        <f>IF(ISBLANK('STEP２（第３表～）'!$U$750), "", 'STEP２（第３表～）'!$U$750)</f>
        <v/>
      </c>
      <c r="I12" s="1053" t="str">
        <f>IF(ISBLANK('STEP２（第３表～）'!$AM$750), "", 'STEP２（第３表～）'!$AM$750)</f>
        <v/>
      </c>
      <c r="J12" s="1054"/>
      <c r="L12" s="1053"/>
      <c r="M12" s="1061" t="str">
        <f>IF(ISBLANK('STEP２（第３表～）'!$C$767), "", 'STEP２（第３表～）'!$C$767)</f>
        <v/>
      </c>
      <c r="N12" s="1053" t="str">
        <f>IF(ISBLANK('STEP２（第３表～）'!$U$767), "", 'STEP２（第３表～）'!$U$767)</f>
        <v/>
      </c>
      <c r="O12" s="1053" t="str">
        <f>IF(ISBLANK('STEP２（第３表～）'!$AM$767), "", 'STEP２（第３表～）'!$AM$767)</f>
        <v/>
      </c>
    </row>
    <row r="13" spans="1:33" s="1042" customFormat="1">
      <c r="A13" s="991">
        <v>10</v>
      </c>
      <c r="F13" s="1054"/>
      <c r="G13" s="1053" t="str">
        <f>IF(ISBLANK('STEP２（第３表～）'!$C$751), "", 'STEP２（第３表～）'!$C$751)</f>
        <v/>
      </c>
      <c r="H13" s="1053" t="str">
        <f>IF(ISBLANK('STEP２（第３表～）'!$U$751), "", 'STEP２（第３表～）'!$U$751)</f>
        <v/>
      </c>
      <c r="I13" s="1053" t="str">
        <f>IF(ISBLANK('STEP２（第３表～）'!$AM$751), "", 'STEP２（第３表～）'!$AM$751)</f>
        <v/>
      </c>
      <c r="J13" s="1054"/>
      <c r="L13" s="1053"/>
      <c r="M13" s="1061" t="str">
        <f>IF(ISBLANK('STEP２（第３表～）'!$C$768), "", 'STEP２（第３表～）'!$C$768)</f>
        <v/>
      </c>
      <c r="N13" s="1053" t="str">
        <f>IF(ISBLANK('STEP２（第３表～）'!$U$768), "", 'STEP２（第３表～）'!$U$768)</f>
        <v/>
      </c>
      <c r="O13" s="1053" t="str">
        <f>IF(ISBLANK('STEP２（第３表～）'!$AM$768), "", 'STEP２（第３表～）'!$AM$768)</f>
        <v/>
      </c>
    </row>
    <row r="14" spans="1:33" s="1042" customFormat="1">
      <c r="A14" s="991">
        <v>11</v>
      </c>
      <c r="F14" s="1054"/>
      <c r="G14" s="1053" t="str">
        <f>IF(ISBLANK('STEP２（第３表～）'!$C$752), "", 'STEP２（第３表～）'!$C$752)</f>
        <v/>
      </c>
      <c r="H14" s="1053" t="str">
        <f>IF(ISBLANK('STEP２（第３表～）'!$U$752), "", 'STEP２（第３表～）'!$U$752)</f>
        <v/>
      </c>
      <c r="I14" s="1053" t="str">
        <f>IF(ISBLANK('STEP２（第３表～）'!$AM$752), "", 'STEP２（第３表～）'!$AM$752)</f>
        <v/>
      </c>
      <c r="J14" s="1054"/>
      <c r="L14" s="1053"/>
      <c r="M14" s="1061" t="str">
        <f>IF(ISBLANK('STEP２（第３表～）'!$C$769), " ", 'STEP２（第３表～）'!$C$769)</f>
        <v xml:space="preserve"> </v>
      </c>
      <c r="N14" s="1053" t="str">
        <f>IF(ISBLANK('STEP２（第３表～）'!$U$769), "", 'STEP２（第３表～）'!$U$769)</f>
        <v/>
      </c>
      <c r="O14" s="1053" t="str">
        <f>IF(ISBLANK('STEP２（第３表～）'!$AM$769), "", 'STEP２（第３表～）'!$AM$769)</f>
        <v/>
      </c>
    </row>
    <row r="15" spans="1:33" s="1042" customFormat="1">
      <c r="A15" s="991">
        <v>12</v>
      </c>
      <c r="F15" s="1054"/>
      <c r="G15" s="1053" t="str">
        <f>IF(ISBLANK('STEP２（第３表～）'!$C$753), "", 'STEP２（第３表～）'!$C$753)</f>
        <v/>
      </c>
      <c r="H15" s="1053" t="str">
        <f>IF(ISBLANK('STEP２（第３表～）'!$U$753), "", 'STEP２（第３表～）'!$U$753)</f>
        <v/>
      </c>
      <c r="I15" s="1053" t="str">
        <f>IF(ISBLANK('STEP２（第３表～）'!$AM$753), "", 'STEP２（第３表～）'!$AM$753)</f>
        <v/>
      </c>
      <c r="J15" s="1054"/>
      <c r="L15" s="1053"/>
      <c r="M15" s="1061" t="str">
        <f>IF(ISBLANK('STEP２（第３表～）'!$C$770), "", 'STEP２（第３表～）'!$C$770)</f>
        <v/>
      </c>
      <c r="N15" s="1053" t="str">
        <f>IF(ISBLANK('STEP２（第３表～）'!$U$770), "", 'STEP２（第３表～）'!$U$770)</f>
        <v/>
      </c>
      <c r="O15" s="1053" t="str">
        <f>IF(ISBLANK('STEP２（第３表～）'!$AM$770), "", 'STEP２（第３表～）'!$AM$770)</f>
        <v/>
      </c>
    </row>
    <row r="16" spans="1:33" s="1042" customFormat="1">
      <c r="A16" s="991">
        <v>13</v>
      </c>
      <c r="F16" s="1054"/>
      <c r="G16" s="1053" t="str">
        <f>IF(ISBLANK('STEP２（第３表～）'!$C$754), "", 'STEP２（第３表～）'!$C$754)</f>
        <v/>
      </c>
      <c r="H16" s="1053" t="str">
        <f>IF(ISBLANK('STEP２（第３表～）'!$U$754), "", 'STEP２（第３表～）'!$U$754)</f>
        <v/>
      </c>
      <c r="I16" s="1053" t="str">
        <f>IF(ISBLANK('STEP２（第３表～）'!$AM$754), "", 'STEP２（第３表～）'!$AM$754)</f>
        <v/>
      </c>
      <c r="J16" s="1054"/>
      <c r="L16" s="1053"/>
      <c r="M16" s="1061" t="str">
        <f>IF(ISBLANK('STEP２（第３表～）'!$C$771), "", 'STEP２（第３表～）'!$C$771)</f>
        <v/>
      </c>
      <c r="N16" s="1053" t="str">
        <f>IF(ISBLANK('STEP２（第３表～）'!$U$771), "", 'STEP２（第３表～）'!$U$771)</f>
        <v/>
      </c>
      <c r="O16" s="1053" t="str">
        <f>IF(ISBLANK('STEP２（第３表～）'!$AM$771), "", 'STEP２（第３表～）'!$AM$771)</f>
        <v/>
      </c>
    </row>
    <row r="17" spans="1:15" s="1042" customFormat="1">
      <c r="A17" s="991">
        <v>14</v>
      </c>
      <c r="F17" s="1054"/>
      <c r="G17" s="1053" t="str">
        <f>IF(ISBLANK('STEP２（第３表～）'!$C$755), "", 'STEP２（第３表～）'!$C$755)</f>
        <v/>
      </c>
      <c r="H17" s="1053" t="str">
        <f>IF(ISBLANK('STEP２（第３表～）'!$U$755), "", 'STEP２（第３表～）'!$U$755)</f>
        <v/>
      </c>
      <c r="I17" s="1053" t="str">
        <f>IF(ISBLANK('STEP２（第３表～）'!$AM$755), "", 'STEP２（第３表～）'!$AM$755)</f>
        <v/>
      </c>
      <c r="J17" s="1054"/>
      <c r="L17" s="1053"/>
      <c r="M17" s="1061" t="str">
        <f>IF(ISBLANK('STEP２（第３表～）'!$C$772), "", 'STEP２（第３表～）'!$C$772)</f>
        <v/>
      </c>
      <c r="N17" s="1053" t="str">
        <f>IF(ISBLANK('STEP２（第３表～）'!$U$772), "", 'STEP２（第３表～）'!$U$772)</f>
        <v/>
      </c>
      <c r="O17" s="1053" t="str">
        <f>IF(ISBLANK('STEP２（第３表～）'!$AM$772), "", 'STEP２（第３表～）'!$AM$772)</f>
        <v/>
      </c>
    </row>
    <row r="18" spans="1:15" s="1042" customFormat="1">
      <c r="A18" s="991">
        <v>15</v>
      </c>
      <c r="F18" s="1054"/>
      <c r="G18" s="1053" t="str">
        <f>IF(ISBLANK('STEP２（第３表～）'!$C$756), "", 'STEP２（第３表～）'!$C$756)</f>
        <v/>
      </c>
      <c r="H18" s="1053" t="str">
        <f>IF(ISBLANK('STEP２（第３表～）'!$U$756), "", 'STEP２（第３表～）'!$U$756)</f>
        <v/>
      </c>
      <c r="I18" s="1053" t="str">
        <f>IF(ISBLANK('STEP２（第３表～）'!$AM$756), "", 'STEP２（第３表～）'!$AM$756)</f>
        <v/>
      </c>
      <c r="J18" s="1054"/>
      <c r="L18" s="1053"/>
      <c r="M18" s="1061" t="str">
        <f>IF(ISBLANK('STEP２（第３表～）'!$C$773), "", 'STEP２（第３表～）'!$C$773)</f>
        <v/>
      </c>
      <c r="N18" s="1053" t="str">
        <f>IF(ISBLANK('STEP２（第３表～）'!$U$773), "", 'STEP２（第３表～）'!$U$773)</f>
        <v/>
      </c>
      <c r="O18" s="1053" t="str">
        <f>IF(ISBLANK('STEP２（第３表～）'!$AM$773), "", 'STEP２（第３表～）'!$AM$773)</f>
        <v/>
      </c>
    </row>
    <row r="19" spans="1:15" s="1042" customFormat="1">
      <c r="A19" s="991">
        <v>16</v>
      </c>
      <c r="F19" s="1054"/>
      <c r="G19" s="1053" t="str">
        <f>IF(ISBLANK('STEP２（第３表～）'!$C$757), "", 'STEP２（第３表～）'!$C$757)</f>
        <v/>
      </c>
      <c r="H19" s="1053" t="str">
        <f>IF(ISBLANK('STEP２（第３表～）'!$U$757), "", 'STEP２（第３表～）'!$U$757)</f>
        <v/>
      </c>
      <c r="I19" s="1053" t="str">
        <f>IF(ISBLANK('STEP２（第３表～）'!$AM$757), "", 'STEP２（第３表～）'!$AM$757)</f>
        <v/>
      </c>
      <c r="J19" s="1054"/>
      <c r="L19" s="1053"/>
      <c r="M19" s="1061" t="str">
        <f>IF(ISBLANK('STEP２（第３表～）'!$C$774), "", 'STEP２（第３表～）'!$C$774)</f>
        <v/>
      </c>
      <c r="N19" s="1053" t="str">
        <f>IF(ISBLANK('STEP２（第３表～）'!$U$774), "", 'STEP２（第３表～）'!$U$774)</f>
        <v/>
      </c>
      <c r="O19" s="1053" t="str">
        <f>IF(ISBLANK('STEP２（第３表～）'!$AM$774), "", 'STEP２（第３表～）'!$AM$774)</f>
        <v/>
      </c>
    </row>
    <row r="20" spans="1:15" s="1042" customFormat="1">
      <c r="A20" s="991">
        <v>17</v>
      </c>
      <c r="G20" s="1062"/>
      <c r="H20" s="1062"/>
      <c r="I20" s="1062"/>
      <c r="J20" s="1062"/>
      <c r="K20" s="1062"/>
    </row>
    <row r="21" spans="1:15" s="1042" customFormat="1">
      <c r="A21" s="991">
        <v>18</v>
      </c>
      <c r="G21" s="1062"/>
      <c r="H21" s="1062"/>
      <c r="J21" s="1062"/>
      <c r="K21" s="1053" t="s">
        <v>7130</v>
      </c>
    </row>
    <row r="22" spans="1:15" s="1042" customFormat="1">
      <c r="A22" s="991">
        <v>19</v>
      </c>
      <c r="G22" s="1062"/>
      <c r="H22" s="1062"/>
      <c r="J22" s="1062"/>
      <c r="K22" s="1053" t="s">
        <v>7146</v>
      </c>
      <c r="L22" s="1053"/>
      <c r="M22" s="1053"/>
    </row>
    <row r="23" spans="1:15" s="1042" customFormat="1">
      <c r="A23" s="991">
        <v>20</v>
      </c>
      <c r="J23" s="1054"/>
      <c r="K23" s="1053" t="s">
        <v>6453</v>
      </c>
      <c r="L23" s="1053" t="s">
        <v>6626</v>
      </c>
      <c r="M23" s="1053" t="s">
        <v>6627</v>
      </c>
    </row>
    <row r="24" spans="1:15" s="1042" customFormat="1">
      <c r="A24" s="991">
        <v>21</v>
      </c>
      <c r="J24" s="1234" t="s">
        <v>6985</v>
      </c>
      <c r="K24" s="1053">
        <f>IF(ISBLANK('STEP２（第３表～）'!$C$783), "", 'STEP２（第３表～）'!$C$783)</f>
        <v>6.54E-2</v>
      </c>
      <c r="L24" s="1053" t="str">
        <f>IF(ISBLANK('STEP２（第３表～）'!$U$783), "", 'STEP２（第３表～）'!$U$783)</f>
        <v>北海道地域暖房株式会社熱供給の基礎排出係数</v>
      </c>
      <c r="M24" s="1053" t="str">
        <f>IF(ISBLANK('STEP２（第３表～）'!$AM$783), "", 'STEP２（第３表～）'!$AM$783)</f>
        <v>北海道地域暖房株式会社地域の工場等</v>
      </c>
    </row>
    <row r="25" spans="1:15">
      <c r="A25" s="991">
        <v>22</v>
      </c>
      <c r="J25" s="1054"/>
      <c r="K25" s="1053">
        <f>IF(ISBLANK('STEP２（第３表～）'!$C$785), "", 'STEP２（第３表～）'!$C$785)</f>
        <v>5.3199999999999997E-2</v>
      </c>
      <c r="L25" s="1053" t="str">
        <f>IF(ISBLANK('STEP２（第３表～）'!$U$785), "", 'STEP２（第３表～）'!$U$785)</f>
        <v>北海道地域暖房株式会社熱供給の基礎排出係数</v>
      </c>
      <c r="M25" s="1053" t="str">
        <f>IF(ISBLANK('STEP２（第３表～）'!$AM$785), "", 'STEP２（第３表～）'!$AM$785)</f>
        <v>北海道地域暖房株式会社地域の工場等</v>
      </c>
    </row>
    <row r="26" spans="1:15">
      <c r="A26" s="991">
        <v>23</v>
      </c>
      <c r="J26" s="1054"/>
      <c r="K26" s="1053">
        <f>IF(ISBLANK('STEP２（第３表～）'!$C$786), "", 'STEP２（第３表～）'!$C$786)</f>
        <v>30</v>
      </c>
      <c r="L26" s="1053" t="str">
        <f>IF(ISBLANK('STEP２（第３表～）'!$U$786), "", 'STEP２（第３表～）'!$U$786)</f>
        <v>北海道地域暖房株式会社熱供給の基礎排出係数</v>
      </c>
      <c r="M26" s="1053" t="str">
        <f>IF(ISBLANK('STEP２（第３表～）'!$AM$786), "", 'STEP２（第３表～）'!$AM$786)</f>
        <v>北海道地域暖房株式会社地域の工場等</v>
      </c>
    </row>
    <row r="27" spans="1:15">
      <c r="A27" s="991">
        <v>24</v>
      </c>
      <c r="J27" s="1054"/>
      <c r="K27" s="1053">
        <f>IF(ISBLANK('STEP２（第３表～）'!$C$787), "", 'STEP２（第３表～）'!$C$787)</f>
        <v>30</v>
      </c>
      <c r="L27" s="1053" t="str">
        <f>IF(ISBLANK('STEP２（第３表～）'!$U$787), "", 'STEP２（第３表～）'!$U$787)</f>
        <v>北海道地域暖房株式会社熱供給の基礎排出係数</v>
      </c>
      <c r="M27" s="1053" t="str">
        <f>IF(ISBLANK('STEP２（第３表～）'!$AM$787), "", 'STEP２（第３表～）'!$AM$787)</f>
        <v>北海道地域暖房株式会社地域の工場等</v>
      </c>
    </row>
    <row r="28" spans="1:15">
      <c r="A28" s="991">
        <v>25</v>
      </c>
      <c r="J28" s="1054"/>
      <c r="K28" s="1053" t="str">
        <f>IF(ISBLANK('STEP２（第３表～）'!$C$788), "", 'STEP２（第３表～）'!$C$788)</f>
        <v/>
      </c>
      <c r="L28" s="1053" t="str">
        <f>IF(ISBLANK('STEP２（第３表～）'!$U$788), "", 'STEP２（第３表～）'!$U$788)</f>
        <v/>
      </c>
      <c r="M28" s="1053" t="str">
        <f>IF(ISBLANK('STEP２（第３表～）'!$AM$788), "", 'STEP２（第３表～）'!$AM$788)</f>
        <v/>
      </c>
    </row>
    <row r="29" spans="1:15">
      <c r="A29" s="991">
        <v>26</v>
      </c>
      <c r="J29" s="1054"/>
      <c r="K29" s="1053" t="str">
        <f>IF(ISBLANK('STEP２（第３表～）'!$C$789), "", 'STEP２（第３表～）'!$C$789)</f>
        <v/>
      </c>
      <c r="L29" s="1053" t="str">
        <f>IF(ISBLANK('STEP２（第３表～）'!$U$789), "", 'STEP２（第３表～）'!$U$789)</f>
        <v/>
      </c>
      <c r="M29" s="1053" t="str">
        <f>IF(ISBLANK('STEP２（第３表～）'!$AM$789), "", 'STEP２（第３表～）'!$AM$789)</f>
        <v/>
      </c>
    </row>
    <row r="30" spans="1:15">
      <c r="A30" s="991">
        <v>27</v>
      </c>
      <c r="J30" s="1054"/>
      <c r="K30" s="1053" t="str">
        <f>IF(ISBLANK('STEP２（第３表～）'!$C$790), "", 'STEP２（第３表～）'!$C$790)</f>
        <v/>
      </c>
      <c r="L30" s="1053" t="str">
        <f>IF(ISBLANK('STEP２（第３表～）'!$U$790), "", 'STEP２（第３表～）'!$U$790)</f>
        <v/>
      </c>
      <c r="M30" s="1053" t="str">
        <f>IF(ISBLANK('STEP２（第３表～）'!$AM$790), "", 'STEP２（第３表～）'!$AM$790)</f>
        <v/>
      </c>
    </row>
    <row r="31" spans="1:15">
      <c r="A31" s="991">
        <v>28</v>
      </c>
      <c r="J31" s="1054"/>
      <c r="K31" s="1053" t="str">
        <f>IF(ISBLANK('STEP２（第３表～）'!$C$791), "", 'STEP２（第３表～）'!$C$791)</f>
        <v/>
      </c>
      <c r="L31" s="1053" t="str">
        <f>IF(ISBLANK('STEP２（第３表～）'!$U$791), "", 'STEP２（第３表～）'!$U$791)</f>
        <v/>
      </c>
      <c r="M31" s="1053" t="str">
        <f>IF(ISBLANK('STEP２（第３表～）'!$AM$791), "", 'STEP２（第３表～）'!$AM$791)</f>
        <v/>
      </c>
    </row>
    <row r="32" spans="1:15">
      <c r="A32" s="991">
        <v>29</v>
      </c>
      <c r="J32" s="1054"/>
      <c r="K32" s="1053" t="str">
        <f>IF(ISBLANK('STEP２（第３表～）'!$C$792), "", 'STEP２（第３表～）'!$C$792)</f>
        <v/>
      </c>
      <c r="L32" s="1053" t="str">
        <f>IF(ISBLANK('STEP２（第３表～）'!$U$792), "", 'STEP２（第３表～）'!$U$792)</f>
        <v/>
      </c>
      <c r="M32" s="1053" t="str">
        <f>IF(ISBLANK('STEP２（第３表～）'!$AM$792), "", 'STEP２（第３表～）'!$AM$792)</f>
        <v/>
      </c>
    </row>
    <row r="33" spans="1:13">
      <c r="A33" s="991">
        <v>30</v>
      </c>
      <c r="J33" s="1054"/>
      <c r="K33" s="1053" t="str">
        <f>IF(ISBLANK('STEP２（第３表～）'!$C$793), "", 'STEP２（第３表～）'!$C$793)</f>
        <v/>
      </c>
      <c r="L33" s="1053" t="str">
        <f>IF(ISBLANK('STEP２（第３表～）'!$U$793), "", 'STEP２（第３表～）'!$U$793)</f>
        <v/>
      </c>
      <c r="M33" s="1053" t="str">
        <f>IF(ISBLANK('STEP２（第３表～）'!$AM$793), "", 'STEP２（第３表～）'!$AM$793)</f>
        <v/>
      </c>
    </row>
    <row r="34" spans="1:13">
      <c r="A34" s="991">
        <v>31</v>
      </c>
      <c r="J34" s="1054"/>
    </row>
    <row r="35" spans="1:13">
      <c r="A35" s="991">
        <v>32</v>
      </c>
    </row>
    <row r="36" spans="1:13">
      <c r="A36" s="991">
        <v>33</v>
      </c>
    </row>
    <row r="37" spans="1:13">
      <c r="A37" s="991">
        <v>34</v>
      </c>
    </row>
    <row r="38" spans="1:13">
      <c r="A38" s="991">
        <v>35</v>
      </c>
    </row>
    <row r="39" spans="1:13">
      <c r="A39" s="991">
        <v>36</v>
      </c>
    </row>
    <row r="40" spans="1:13">
      <c r="A40" s="991">
        <v>37</v>
      </c>
    </row>
    <row r="41" spans="1:13">
      <c r="A41" s="991">
        <v>38</v>
      </c>
    </row>
    <row r="42" spans="1:13">
      <c r="A42" s="991">
        <v>39</v>
      </c>
    </row>
    <row r="43" spans="1:13">
      <c r="A43" s="991">
        <v>40</v>
      </c>
    </row>
    <row r="44" spans="1:13">
      <c r="A44" s="991">
        <v>41</v>
      </c>
    </row>
    <row r="45" spans="1:13">
      <c r="A45" s="991">
        <v>42</v>
      </c>
    </row>
    <row r="46" spans="1:13">
      <c r="A46" s="991">
        <v>43</v>
      </c>
    </row>
    <row r="47" spans="1:13">
      <c r="A47" s="991">
        <v>44</v>
      </c>
    </row>
    <row r="48" spans="1:13">
      <c r="A48" s="991">
        <v>45</v>
      </c>
    </row>
    <row r="49" spans="1:1">
      <c r="A49" s="991">
        <v>46</v>
      </c>
    </row>
    <row r="50" spans="1:1">
      <c r="A50" s="991">
        <v>47</v>
      </c>
    </row>
    <row r="51" spans="1:1">
      <c r="A51" s="991">
        <v>48</v>
      </c>
    </row>
    <row r="52" spans="1:1">
      <c r="A52" s="991">
        <v>49</v>
      </c>
    </row>
    <row r="53" spans="1:1">
      <c r="A53" s="991">
        <v>50</v>
      </c>
    </row>
    <row r="54" spans="1:1">
      <c r="A54" s="991">
        <v>51</v>
      </c>
    </row>
    <row r="55" spans="1:1">
      <c r="A55" s="991">
        <v>52</v>
      </c>
    </row>
    <row r="56" spans="1:1">
      <c r="A56" s="991">
        <v>53</v>
      </c>
    </row>
    <row r="57" spans="1:1">
      <c r="A57" s="991">
        <v>54</v>
      </c>
    </row>
    <row r="58" spans="1:1">
      <c r="A58" s="991">
        <v>55</v>
      </c>
    </row>
    <row r="59" spans="1:1">
      <c r="A59" s="991">
        <v>56</v>
      </c>
    </row>
    <row r="60" spans="1:1">
      <c r="A60" s="991">
        <v>57</v>
      </c>
    </row>
    <row r="61" spans="1:1">
      <c r="A61" s="991">
        <v>58</v>
      </c>
    </row>
    <row r="62" spans="1:1">
      <c r="A62" s="991">
        <v>59</v>
      </c>
    </row>
    <row r="63" spans="1:1">
      <c r="A63" s="991">
        <v>60</v>
      </c>
    </row>
    <row r="64" spans="1:1">
      <c r="A64" s="991">
        <v>61</v>
      </c>
    </row>
    <row r="65" spans="1:1">
      <c r="A65" s="991">
        <v>62</v>
      </c>
    </row>
    <row r="66" spans="1:1">
      <c r="A66" s="991">
        <v>63</v>
      </c>
    </row>
    <row r="67" spans="1:1">
      <c r="A67" s="991">
        <v>64</v>
      </c>
    </row>
    <row r="68" spans="1:1">
      <c r="A68" s="991">
        <v>65</v>
      </c>
    </row>
    <row r="69" spans="1:1">
      <c r="A69" s="991">
        <v>66</v>
      </c>
    </row>
    <row r="70" spans="1:1">
      <c r="A70" s="991">
        <v>67</v>
      </c>
    </row>
    <row r="71" spans="1:1">
      <c r="A71" s="991">
        <v>68</v>
      </c>
    </row>
    <row r="72" spans="1:1">
      <c r="A72" s="991">
        <v>69</v>
      </c>
    </row>
    <row r="73" spans="1:1">
      <c r="A73" s="991">
        <v>70</v>
      </c>
    </row>
    <row r="74" spans="1:1">
      <c r="A74" s="991">
        <v>71</v>
      </c>
    </row>
    <row r="75" spans="1:1">
      <c r="A75" s="991">
        <v>72</v>
      </c>
    </row>
    <row r="76" spans="1:1">
      <c r="A76" s="991">
        <v>73</v>
      </c>
    </row>
    <row r="77" spans="1:1">
      <c r="A77" s="991">
        <v>74</v>
      </c>
    </row>
    <row r="78" spans="1:1">
      <c r="A78" s="991">
        <v>75</v>
      </c>
    </row>
    <row r="79" spans="1:1">
      <c r="A79" s="991">
        <v>76</v>
      </c>
    </row>
    <row r="80" spans="1:1">
      <c r="A80" s="991">
        <v>77</v>
      </c>
    </row>
    <row r="81" spans="1:1">
      <c r="A81" s="991">
        <v>78</v>
      </c>
    </row>
    <row r="82" spans="1:1">
      <c r="A82" s="991">
        <v>79</v>
      </c>
    </row>
    <row r="83" spans="1:1">
      <c r="A83" s="991">
        <v>80</v>
      </c>
    </row>
    <row r="84" spans="1:1">
      <c r="A84" s="991">
        <v>81</v>
      </c>
    </row>
    <row r="85" spans="1:1">
      <c r="A85" s="991">
        <v>82</v>
      </c>
    </row>
    <row r="86" spans="1:1">
      <c r="A86" s="991">
        <v>83</v>
      </c>
    </row>
    <row r="87" spans="1:1">
      <c r="A87" s="991">
        <v>84</v>
      </c>
    </row>
    <row r="88" spans="1:1">
      <c r="A88" s="991">
        <v>85</v>
      </c>
    </row>
    <row r="89" spans="1:1">
      <c r="A89" s="991">
        <v>86</v>
      </c>
    </row>
    <row r="90" spans="1:1">
      <c r="A90" s="991">
        <v>87</v>
      </c>
    </row>
    <row r="91" spans="1:1">
      <c r="A91" s="991">
        <v>88</v>
      </c>
    </row>
    <row r="92" spans="1:1">
      <c r="A92" s="991">
        <v>89</v>
      </c>
    </row>
    <row r="93" spans="1:1">
      <c r="A93" s="991">
        <v>90</v>
      </c>
    </row>
    <row r="94" spans="1:1">
      <c r="A94" s="991">
        <v>91</v>
      </c>
    </row>
    <row r="95" spans="1:1">
      <c r="A95" s="991">
        <v>92</v>
      </c>
    </row>
    <row r="96" spans="1:1">
      <c r="A96" s="991">
        <v>93</v>
      </c>
    </row>
    <row r="97" spans="1:1">
      <c r="A97" s="991">
        <v>94</v>
      </c>
    </row>
    <row r="98" spans="1:1">
      <c r="A98" s="991">
        <v>95</v>
      </c>
    </row>
    <row r="99" spans="1:1">
      <c r="A99" s="991">
        <v>96</v>
      </c>
    </row>
    <row r="100" spans="1:1">
      <c r="A100" s="991">
        <v>97</v>
      </c>
    </row>
    <row r="101" spans="1:1">
      <c r="A101" s="991">
        <v>98</v>
      </c>
    </row>
    <row r="102" spans="1:1">
      <c r="A102" s="991">
        <v>99</v>
      </c>
    </row>
    <row r="103" spans="1:1">
      <c r="A103" s="991">
        <v>100</v>
      </c>
    </row>
    <row r="104" spans="1:1">
      <c r="A104" s="991">
        <v>101</v>
      </c>
    </row>
    <row r="105" spans="1:1">
      <c r="A105" s="991">
        <v>102</v>
      </c>
    </row>
    <row r="106" spans="1:1">
      <c r="A106" s="991">
        <v>103</v>
      </c>
    </row>
    <row r="107" spans="1:1">
      <c r="A107" s="991">
        <v>104</v>
      </c>
    </row>
    <row r="108" spans="1:1">
      <c r="A108" s="991">
        <v>105</v>
      </c>
    </row>
    <row r="109" spans="1:1">
      <c r="A109" s="991">
        <v>106</v>
      </c>
    </row>
    <row r="110" spans="1:1">
      <c r="A110" s="991">
        <v>107</v>
      </c>
    </row>
    <row r="111" spans="1:1">
      <c r="A111" s="991">
        <v>108</v>
      </c>
    </row>
    <row r="112" spans="1:1">
      <c r="A112" s="991">
        <v>109</v>
      </c>
    </row>
    <row r="113" spans="1:1">
      <c r="A113" s="991">
        <v>110</v>
      </c>
    </row>
    <row r="114" spans="1:1">
      <c r="A114" s="991">
        <v>111</v>
      </c>
    </row>
    <row r="115" spans="1:1">
      <c r="A115" s="991">
        <v>112</v>
      </c>
    </row>
    <row r="116" spans="1:1">
      <c r="A116" s="991">
        <v>113</v>
      </c>
    </row>
    <row r="117" spans="1:1">
      <c r="A117" s="991">
        <v>114</v>
      </c>
    </row>
    <row r="118" spans="1:1">
      <c r="A118" s="991">
        <v>115</v>
      </c>
    </row>
    <row r="119" spans="1:1">
      <c r="A119" s="991">
        <v>116</v>
      </c>
    </row>
    <row r="120" spans="1:1">
      <c r="A120" s="991">
        <v>117</v>
      </c>
    </row>
    <row r="121" spans="1:1">
      <c r="A121" s="991">
        <v>118</v>
      </c>
    </row>
    <row r="122" spans="1:1">
      <c r="A122" s="991">
        <v>119</v>
      </c>
    </row>
  </sheetData>
  <phoneticPr fontId="17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indexed="22"/>
  </sheetPr>
  <dimension ref="A1:F1460"/>
  <sheetViews>
    <sheetView workbookViewId="0">
      <selection activeCell="H15" sqref="H15"/>
    </sheetView>
  </sheetViews>
  <sheetFormatPr defaultColWidth="9" defaultRowHeight="13.5"/>
  <cols>
    <col min="1" max="1" width="9" style="84" customWidth="1"/>
    <col min="2" max="2" width="30.625" style="84" customWidth="1"/>
    <col min="3" max="16384" width="9" style="84"/>
  </cols>
  <sheetData>
    <row r="1" spans="1:6">
      <c r="A1" s="83" t="s">
        <v>356</v>
      </c>
      <c r="B1" s="83" t="s">
        <v>357</v>
      </c>
      <c r="E1" s="85" t="s">
        <v>358</v>
      </c>
      <c r="F1" s="86" t="str">
        <f>'STEP２（第１、2表）'!U10&amp;'STEP２（第１、2表）'!Z10&amp;'STEP２（第１、2表）'!AE10&amp;'STEP２（第１、2表）'!AJ10</f>
        <v>0100</v>
      </c>
    </row>
    <row r="2" spans="1:6">
      <c r="A2" s="87" t="s">
        <v>359</v>
      </c>
      <c r="B2" s="87" t="s">
        <v>360</v>
      </c>
      <c r="E2" s="85" t="s">
        <v>361</v>
      </c>
      <c r="F2" s="86" t="str">
        <f>IF(F1="","",(IF(ISERROR(VLOOKUP(F1,日本標準産業分類!A:B,2,FALSE)),"該当の細分類がありません",VLOOKUP(F1,日本標準産業分類!A:B,2,FALSE))))</f>
        <v>主として管理事務を行う本社等</v>
      </c>
    </row>
    <row r="3" spans="1:6">
      <c r="A3" s="87" t="s">
        <v>362</v>
      </c>
      <c r="B3" s="87" t="s">
        <v>363</v>
      </c>
    </row>
    <row r="4" spans="1:6">
      <c r="A4" s="87" t="s">
        <v>364</v>
      </c>
      <c r="B4" s="87" t="s">
        <v>365</v>
      </c>
    </row>
    <row r="5" spans="1:6">
      <c r="A5" s="87" t="s">
        <v>366</v>
      </c>
      <c r="B5" s="87" t="s">
        <v>367</v>
      </c>
    </row>
    <row r="6" spans="1:6">
      <c r="A6" s="87" t="s">
        <v>368</v>
      </c>
      <c r="B6" s="87" t="s">
        <v>369</v>
      </c>
    </row>
    <row r="7" spans="1:6">
      <c r="A7" s="87" t="s">
        <v>370</v>
      </c>
      <c r="B7" s="87" t="s">
        <v>371</v>
      </c>
    </row>
    <row r="8" spans="1:6">
      <c r="A8" s="87" t="s">
        <v>372</v>
      </c>
      <c r="B8" s="87" t="s">
        <v>373</v>
      </c>
    </row>
    <row r="9" spans="1:6">
      <c r="A9" s="87" t="s">
        <v>374</v>
      </c>
      <c r="B9" s="87" t="s">
        <v>375</v>
      </c>
    </row>
    <row r="10" spans="1:6">
      <c r="A10" s="87" t="s">
        <v>376</v>
      </c>
      <c r="B10" s="87" t="s">
        <v>377</v>
      </c>
    </row>
    <row r="11" spans="1:6">
      <c r="A11" s="87" t="s">
        <v>378</v>
      </c>
      <c r="B11" s="87" t="s">
        <v>379</v>
      </c>
    </row>
    <row r="12" spans="1:6">
      <c r="A12" s="87" t="s">
        <v>380</v>
      </c>
      <c r="B12" s="87" t="s">
        <v>381</v>
      </c>
    </row>
    <row r="13" spans="1:6">
      <c r="A13" s="87" t="s">
        <v>382</v>
      </c>
      <c r="B13" s="87" t="s">
        <v>383</v>
      </c>
    </row>
    <row r="14" spans="1:6">
      <c r="A14" s="87" t="s">
        <v>384</v>
      </c>
      <c r="B14" s="87" t="s">
        <v>385</v>
      </c>
    </row>
    <row r="15" spans="1:6">
      <c r="A15" s="87" t="s">
        <v>386</v>
      </c>
      <c r="B15" s="87" t="s">
        <v>387</v>
      </c>
    </row>
    <row r="16" spans="1:6">
      <c r="A16" s="87" t="s">
        <v>388</v>
      </c>
      <c r="B16" s="87" t="s">
        <v>389</v>
      </c>
    </row>
    <row r="17" spans="1:2">
      <c r="A17" s="87" t="s">
        <v>390</v>
      </c>
      <c r="B17" s="87" t="s">
        <v>391</v>
      </c>
    </row>
    <row r="18" spans="1:2">
      <c r="A18" s="87" t="s">
        <v>392</v>
      </c>
      <c r="B18" s="87" t="s">
        <v>393</v>
      </c>
    </row>
    <row r="19" spans="1:2">
      <c r="A19" s="87" t="s">
        <v>394</v>
      </c>
      <c r="B19" s="87" t="s">
        <v>395</v>
      </c>
    </row>
    <row r="20" spans="1:2">
      <c r="A20" s="87" t="s">
        <v>396</v>
      </c>
      <c r="B20" s="87" t="s">
        <v>397</v>
      </c>
    </row>
    <row r="21" spans="1:2">
      <c r="A21" s="87" t="s">
        <v>398</v>
      </c>
      <c r="B21" s="87" t="s">
        <v>399</v>
      </c>
    </row>
    <row r="22" spans="1:2">
      <c r="A22" s="87" t="s">
        <v>400</v>
      </c>
      <c r="B22" s="87" t="s">
        <v>401</v>
      </c>
    </row>
    <row r="23" spans="1:2">
      <c r="A23" s="87" t="s">
        <v>402</v>
      </c>
      <c r="B23" s="87" t="s">
        <v>403</v>
      </c>
    </row>
    <row r="24" spans="1:2">
      <c r="A24" s="87" t="s">
        <v>404</v>
      </c>
      <c r="B24" s="87" t="s">
        <v>360</v>
      </c>
    </row>
    <row r="25" spans="1:2">
      <c r="A25" s="87" t="s">
        <v>405</v>
      </c>
      <c r="B25" s="87" t="s">
        <v>363</v>
      </c>
    </row>
    <row r="26" spans="1:2">
      <c r="A26" s="87" t="s">
        <v>406</v>
      </c>
      <c r="B26" s="87" t="s">
        <v>407</v>
      </c>
    </row>
    <row r="27" spans="1:2">
      <c r="A27" s="87" t="s">
        <v>408</v>
      </c>
      <c r="B27" s="87" t="s">
        <v>409</v>
      </c>
    </row>
    <row r="28" spans="1:2">
      <c r="A28" s="87" t="s">
        <v>410</v>
      </c>
      <c r="B28" s="87" t="s">
        <v>411</v>
      </c>
    </row>
    <row r="29" spans="1:2">
      <c r="A29" s="87" t="s">
        <v>412</v>
      </c>
      <c r="B29" s="87" t="s">
        <v>413</v>
      </c>
    </row>
    <row r="30" spans="1:2">
      <c r="A30" s="87" t="s">
        <v>414</v>
      </c>
      <c r="B30" s="87" t="s">
        <v>415</v>
      </c>
    </row>
    <row r="31" spans="1:2">
      <c r="A31" s="87" t="s">
        <v>416</v>
      </c>
      <c r="B31" s="87" t="s">
        <v>417</v>
      </c>
    </row>
    <row r="32" spans="1:2">
      <c r="A32" s="87" t="s">
        <v>418</v>
      </c>
      <c r="B32" s="87" t="s">
        <v>419</v>
      </c>
    </row>
    <row r="33" spans="1:2">
      <c r="A33" s="87" t="s">
        <v>420</v>
      </c>
      <c r="B33" s="87" t="s">
        <v>421</v>
      </c>
    </row>
    <row r="34" spans="1:2">
      <c r="A34" s="87" t="s">
        <v>422</v>
      </c>
      <c r="B34" s="87" t="s">
        <v>423</v>
      </c>
    </row>
    <row r="35" spans="1:2">
      <c r="A35" s="87" t="s">
        <v>424</v>
      </c>
      <c r="B35" s="87" t="s">
        <v>360</v>
      </c>
    </row>
    <row r="36" spans="1:2">
      <c r="A36" s="87" t="s">
        <v>425</v>
      </c>
      <c r="B36" s="87" t="s">
        <v>363</v>
      </c>
    </row>
    <row r="37" spans="1:2">
      <c r="A37" s="87" t="s">
        <v>426</v>
      </c>
      <c r="B37" s="87" t="s">
        <v>427</v>
      </c>
    </row>
    <row r="38" spans="1:2">
      <c r="A38" s="87" t="s">
        <v>428</v>
      </c>
      <c r="B38" s="87" t="s">
        <v>429</v>
      </c>
    </row>
    <row r="39" spans="1:2">
      <c r="A39" s="87" t="s">
        <v>430</v>
      </c>
      <c r="B39" s="87" t="s">
        <v>431</v>
      </c>
    </row>
    <row r="40" spans="1:2">
      <c r="A40" s="87" t="s">
        <v>432</v>
      </c>
      <c r="B40" s="87" t="s">
        <v>433</v>
      </c>
    </row>
    <row r="41" spans="1:2">
      <c r="A41" s="87" t="s">
        <v>434</v>
      </c>
      <c r="B41" s="87" t="s">
        <v>435</v>
      </c>
    </row>
    <row r="42" spans="1:2">
      <c r="A42" s="87" t="s">
        <v>436</v>
      </c>
      <c r="B42" s="87" t="s">
        <v>437</v>
      </c>
    </row>
    <row r="43" spans="1:2">
      <c r="A43" s="87" t="s">
        <v>438</v>
      </c>
      <c r="B43" s="87" t="s">
        <v>439</v>
      </c>
    </row>
    <row r="44" spans="1:2">
      <c r="A44" s="87" t="s">
        <v>440</v>
      </c>
      <c r="B44" s="87" t="s">
        <v>441</v>
      </c>
    </row>
    <row r="45" spans="1:2">
      <c r="A45" s="87" t="s">
        <v>442</v>
      </c>
      <c r="B45" s="87" t="s">
        <v>443</v>
      </c>
    </row>
    <row r="46" spans="1:2">
      <c r="A46" s="87" t="s">
        <v>444</v>
      </c>
      <c r="B46" s="87" t="s">
        <v>445</v>
      </c>
    </row>
    <row r="47" spans="1:2">
      <c r="A47" s="87" t="s">
        <v>446</v>
      </c>
      <c r="B47" s="87" t="s">
        <v>360</v>
      </c>
    </row>
    <row r="48" spans="1:2">
      <c r="A48" s="87" t="s">
        <v>447</v>
      </c>
      <c r="B48" s="87" t="s">
        <v>363</v>
      </c>
    </row>
    <row r="49" spans="1:2">
      <c r="A49" s="87" t="s">
        <v>448</v>
      </c>
      <c r="B49" s="87" t="s">
        <v>449</v>
      </c>
    </row>
    <row r="50" spans="1:2">
      <c r="A50" s="87" t="s">
        <v>450</v>
      </c>
      <c r="B50" s="87" t="s">
        <v>451</v>
      </c>
    </row>
    <row r="51" spans="1:2">
      <c r="A51" s="87" t="s">
        <v>452</v>
      </c>
      <c r="B51" s="87" t="s">
        <v>453</v>
      </c>
    </row>
    <row r="52" spans="1:2">
      <c r="A52" s="87" t="s">
        <v>454</v>
      </c>
      <c r="B52" s="87" t="s">
        <v>455</v>
      </c>
    </row>
    <row r="53" spans="1:2">
      <c r="A53" s="87" t="s">
        <v>456</v>
      </c>
      <c r="B53" s="87" t="s">
        <v>457</v>
      </c>
    </row>
    <row r="54" spans="1:2">
      <c r="A54" s="87" t="s">
        <v>458</v>
      </c>
      <c r="B54" s="87" t="s">
        <v>459</v>
      </c>
    </row>
    <row r="55" spans="1:2">
      <c r="A55" s="87" t="s">
        <v>460</v>
      </c>
      <c r="B55" s="87" t="s">
        <v>461</v>
      </c>
    </row>
    <row r="56" spans="1:2">
      <c r="A56" s="87" t="s">
        <v>462</v>
      </c>
      <c r="B56" s="87" t="s">
        <v>360</v>
      </c>
    </row>
    <row r="57" spans="1:2">
      <c r="A57" s="87" t="s">
        <v>463</v>
      </c>
      <c r="B57" s="87" t="s">
        <v>363</v>
      </c>
    </row>
    <row r="58" spans="1:2">
      <c r="A58" s="87" t="s">
        <v>464</v>
      </c>
      <c r="B58" s="87" t="s">
        <v>465</v>
      </c>
    </row>
    <row r="59" spans="1:2">
      <c r="A59" s="87" t="s">
        <v>466</v>
      </c>
      <c r="B59" s="87" t="s">
        <v>467</v>
      </c>
    </row>
    <row r="60" spans="1:2">
      <c r="A60" s="87" t="s">
        <v>468</v>
      </c>
      <c r="B60" s="87" t="s">
        <v>469</v>
      </c>
    </row>
    <row r="61" spans="1:2">
      <c r="A61" s="87" t="s">
        <v>470</v>
      </c>
      <c r="B61" s="87" t="s">
        <v>471</v>
      </c>
    </row>
    <row r="62" spans="1:2">
      <c r="A62" s="87" t="s">
        <v>472</v>
      </c>
      <c r="B62" s="87" t="s">
        <v>473</v>
      </c>
    </row>
    <row r="63" spans="1:2">
      <c r="A63" s="87" t="s">
        <v>474</v>
      </c>
      <c r="B63" s="87" t="s">
        <v>475</v>
      </c>
    </row>
    <row r="64" spans="1:2">
      <c r="A64" s="87" t="s">
        <v>476</v>
      </c>
      <c r="B64" s="87" t="s">
        <v>477</v>
      </c>
    </row>
    <row r="65" spans="1:2">
      <c r="A65" s="87" t="s">
        <v>478</v>
      </c>
      <c r="B65" s="87" t="s">
        <v>479</v>
      </c>
    </row>
    <row r="66" spans="1:2">
      <c r="A66" s="87" t="s">
        <v>480</v>
      </c>
      <c r="B66" s="87" t="s">
        <v>481</v>
      </c>
    </row>
    <row r="67" spans="1:2">
      <c r="A67" s="87" t="s">
        <v>482</v>
      </c>
      <c r="B67" s="87" t="s">
        <v>483</v>
      </c>
    </row>
    <row r="68" spans="1:2">
      <c r="A68" s="87" t="s">
        <v>484</v>
      </c>
      <c r="B68" s="87" t="s">
        <v>485</v>
      </c>
    </row>
    <row r="69" spans="1:2">
      <c r="A69" s="87" t="s">
        <v>486</v>
      </c>
      <c r="B69" s="87" t="s">
        <v>487</v>
      </c>
    </row>
    <row r="70" spans="1:2">
      <c r="A70" s="87" t="s">
        <v>488</v>
      </c>
      <c r="B70" s="87" t="s">
        <v>489</v>
      </c>
    </row>
    <row r="71" spans="1:2">
      <c r="A71" s="87" t="s">
        <v>490</v>
      </c>
      <c r="B71" s="87" t="s">
        <v>491</v>
      </c>
    </row>
    <row r="72" spans="1:2">
      <c r="A72" s="87" t="s">
        <v>492</v>
      </c>
      <c r="B72" s="87" t="s">
        <v>493</v>
      </c>
    </row>
    <row r="73" spans="1:2">
      <c r="A73" s="87" t="s">
        <v>494</v>
      </c>
      <c r="B73" s="87" t="s">
        <v>495</v>
      </c>
    </row>
    <row r="74" spans="1:2">
      <c r="A74" s="87" t="s">
        <v>496</v>
      </c>
      <c r="B74" s="87" t="s">
        <v>497</v>
      </c>
    </row>
    <row r="75" spans="1:2">
      <c r="A75" s="87" t="s">
        <v>498</v>
      </c>
      <c r="B75" s="87" t="s">
        <v>499</v>
      </c>
    </row>
    <row r="76" spans="1:2">
      <c r="A76" s="87" t="s">
        <v>500</v>
      </c>
      <c r="B76" s="87" t="s">
        <v>501</v>
      </c>
    </row>
    <row r="77" spans="1:2">
      <c r="A77" s="87" t="s">
        <v>502</v>
      </c>
      <c r="B77" s="87" t="s">
        <v>503</v>
      </c>
    </row>
    <row r="78" spans="1:2">
      <c r="A78" s="87" t="s">
        <v>504</v>
      </c>
      <c r="B78" s="87" t="s">
        <v>505</v>
      </c>
    </row>
    <row r="79" spans="1:2">
      <c r="A79" s="87" t="s">
        <v>506</v>
      </c>
      <c r="B79" s="87" t="s">
        <v>507</v>
      </c>
    </row>
    <row r="80" spans="1:2">
      <c r="A80" s="87" t="s">
        <v>508</v>
      </c>
      <c r="B80" s="87" t="s">
        <v>509</v>
      </c>
    </row>
    <row r="81" spans="1:2">
      <c r="A81" s="87" t="s">
        <v>510</v>
      </c>
      <c r="B81" s="87" t="s">
        <v>511</v>
      </c>
    </row>
    <row r="82" spans="1:2">
      <c r="A82" s="87" t="s">
        <v>512</v>
      </c>
      <c r="B82" s="87" t="s">
        <v>513</v>
      </c>
    </row>
    <row r="83" spans="1:2">
      <c r="A83" s="87" t="s">
        <v>514</v>
      </c>
      <c r="B83" s="87" t="s">
        <v>515</v>
      </c>
    </row>
    <row r="84" spans="1:2">
      <c r="A84" s="87" t="s">
        <v>516</v>
      </c>
      <c r="B84" s="87" t="s">
        <v>517</v>
      </c>
    </row>
    <row r="85" spans="1:2">
      <c r="A85" s="87" t="s">
        <v>518</v>
      </c>
      <c r="B85" s="87" t="s">
        <v>519</v>
      </c>
    </row>
    <row r="86" spans="1:2">
      <c r="A86" s="87" t="s">
        <v>520</v>
      </c>
      <c r="B86" s="87" t="s">
        <v>521</v>
      </c>
    </row>
    <row r="87" spans="1:2">
      <c r="A87" s="87" t="s">
        <v>522</v>
      </c>
      <c r="B87" s="87" t="s">
        <v>523</v>
      </c>
    </row>
    <row r="88" spans="1:2">
      <c r="A88" s="87" t="s">
        <v>524</v>
      </c>
      <c r="B88" s="87" t="s">
        <v>360</v>
      </c>
    </row>
    <row r="89" spans="1:2">
      <c r="A89" s="87" t="s">
        <v>525</v>
      </c>
      <c r="B89" s="87" t="s">
        <v>363</v>
      </c>
    </row>
    <row r="90" spans="1:2">
      <c r="A90" s="87" t="s">
        <v>526</v>
      </c>
      <c r="B90" s="87" t="s">
        <v>527</v>
      </c>
    </row>
    <row r="91" spans="1:2">
      <c r="A91" s="87" t="s">
        <v>528</v>
      </c>
      <c r="B91" s="87" t="s">
        <v>529</v>
      </c>
    </row>
    <row r="92" spans="1:2">
      <c r="A92" s="87" t="s">
        <v>530</v>
      </c>
      <c r="B92" s="87" t="s">
        <v>531</v>
      </c>
    </row>
    <row r="93" spans="1:2">
      <c r="A93" s="87" t="s">
        <v>532</v>
      </c>
      <c r="B93" s="87" t="s">
        <v>533</v>
      </c>
    </row>
    <row r="94" spans="1:2">
      <c r="A94" s="87" t="s">
        <v>534</v>
      </c>
      <c r="B94" s="87" t="s">
        <v>535</v>
      </c>
    </row>
    <row r="95" spans="1:2">
      <c r="A95" s="87" t="s">
        <v>536</v>
      </c>
      <c r="B95" s="87" t="s">
        <v>537</v>
      </c>
    </row>
    <row r="96" spans="1:2">
      <c r="A96" s="87" t="s">
        <v>538</v>
      </c>
      <c r="B96" s="87" t="s">
        <v>539</v>
      </c>
    </row>
    <row r="97" spans="1:2">
      <c r="A97" s="87" t="s">
        <v>540</v>
      </c>
      <c r="B97" s="87" t="s">
        <v>541</v>
      </c>
    </row>
    <row r="98" spans="1:2">
      <c r="A98" s="87" t="s">
        <v>542</v>
      </c>
      <c r="B98" s="87" t="s">
        <v>360</v>
      </c>
    </row>
    <row r="99" spans="1:2">
      <c r="A99" s="87" t="s">
        <v>543</v>
      </c>
      <c r="B99" s="87" t="s">
        <v>363</v>
      </c>
    </row>
    <row r="100" spans="1:2">
      <c r="A100" s="87" t="s">
        <v>544</v>
      </c>
      <c r="B100" s="87" t="s">
        <v>545</v>
      </c>
    </row>
    <row r="101" spans="1:2">
      <c r="A101" s="87" t="s">
        <v>546</v>
      </c>
      <c r="B101" s="87" t="s">
        <v>547</v>
      </c>
    </row>
    <row r="102" spans="1:2">
      <c r="A102" s="87" t="s">
        <v>548</v>
      </c>
      <c r="B102" s="87" t="s">
        <v>549</v>
      </c>
    </row>
    <row r="103" spans="1:2">
      <c r="A103" s="87" t="s">
        <v>550</v>
      </c>
      <c r="B103" s="87" t="s">
        <v>551</v>
      </c>
    </row>
    <row r="104" spans="1:2">
      <c r="A104" s="87" t="s">
        <v>552</v>
      </c>
      <c r="B104" s="87" t="s">
        <v>553</v>
      </c>
    </row>
    <row r="105" spans="1:2">
      <c r="A105" s="87" t="s">
        <v>554</v>
      </c>
      <c r="B105" s="87" t="s">
        <v>555</v>
      </c>
    </row>
    <row r="106" spans="1:2">
      <c r="A106" s="87" t="s">
        <v>556</v>
      </c>
      <c r="B106" s="87" t="s">
        <v>557</v>
      </c>
    </row>
    <row r="107" spans="1:2">
      <c r="A107" s="87" t="s">
        <v>558</v>
      </c>
      <c r="B107" s="87" t="s">
        <v>559</v>
      </c>
    </row>
    <row r="108" spans="1:2">
      <c r="A108" s="87" t="s">
        <v>560</v>
      </c>
      <c r="B108" s="87" t="s">
        <v>561</v>
      </c>
    </row>
    <row r="109" spans="1:2">
      <c r="A109" s="87" t="s">
        <v>562</v>
      </c>
      <c r="B109" s="87" t="s">
        <v>563</v>
      </c>
    </row>
    <row r="110" spans="1:2">
      <c r="A110" s="87" t="s">
        <v>564</v>
      </c>
      <c r="B110" s="87" t="s">
        <v>565</v>
      </c>
    </row>
    <row r="111" spans="1:2">
      <c r="A111" s="87" t="s">
        <v>566</v>
      </c>
      <c r="B111" s="87" t="s">
        <v>567</v>
      </c>
    </row>
    <row r="112" spans="1:2">
      <c r="A112" s="87" t="s">
        <v>568</v>
      </c>
      <c r="B112" s="87" t="s">
        <v>569</v>
      </c>
    </row>
    <row r="113" spans="1:2">
      <c r="A113" s="87" t="s">
        <v>570</v>
      </c>
      <c r="B113" s="87" t="s">
        <v>571</v>
      </c>
    </row>
    <row r="114" spans="1:2">
      <c r="A114" s="87" t="s">
        <v>572</v>
      </c>
      <c r="B114" s="87" t="s">
        <v>573</v>
      </c>
    </row>
    <row r="115" spans="1:2">
      <c r="A115" s="87" t="s">
        <v>574</v>
      </c>
      <c r="B115" s="87" t="s">
        <v>575</v>
      </c>
    </row>
    <row r="116" spans="1:2">
      <c r="A116" s="87" t="s">
        <v>576</v>
      </c>
      <c r="B116" s="87" t="s">
        <v>577</v>
      </c>
    </row>
    <row r="117" spans="1:2">
      <c r="A117" s="87" t="s">
        <v>578</v>
      </c>
      <c r="B117" s="87" t="s">
        <v>579</v>
      </c>
    </row>
    <row r="118" spans="1:2">
      <c r="A118" s="87" t="s">
        <v>580</v>
      </c>
      <c r="B118" s="87" t="s">
        <v>581</v>
      </c>
    </row>
    <row r="119" spans="1:2">
      <c r="A119" s="87" t="s">
        <v>582</v>
      </c>
      <c r="B119" s="87" t="s">
        <v>583</v>
      </c>
    </row>
    <row r="120" spans="1:2">
      <c r="A120" s="87" t="s">
        <v>584</v>
      </c>
      <c r="B120" s="87" t="s">
        <v>585</v>
      </c>
    </row>
    <row r="121" spans="1:2">
      <c r="A121" s="87" t="s">
        <v>586</v>
      </c>
      <c r="B121" s="87" t="s">
        <v>587</v>
      </c>
    </row>
    <row r="122" spans="1:2">
      <c r="A122" s="87" t="s">
        <v>588</v>
      </c>
      <c r="B122" s="87" t="s">
        <v>589</v>
      </c>
    </row>
    <row r="123" spans="1:2">
      <c r="A123" s="87" t="s">
        <v>590</v>
      </c>
      <c r="B123" s="87" t="s">
        <v>591</v>
      </c>
    </row>
    <row r="124" spans="1:2">
      <c r="A124" s="87" t="s">
        <v>592</v>
      </c>
      <c r="B124" s="87" t="s">
        <v>593</v>
      </c>
    </row>
    <row r="125" spans="1:2">
      <c r="A125" s="87" t="s">
        <v>594</v>
      </c>
      <c r="B125" s="87" t="s">
        <v>595</v>
      </c>
    </row>
    <row r="126" spans="1:2">
      <c r="A126" s="87" t="s">
        <v>596</v>
      </c>
      <c r="B126" s="87" t="s">
        <v>360</v>
      </c>
    </row>
    <row r="127" spans="1:2">
      <c r="A127" s="87" t="s">
        <v>597</v>
      </c>
      <c r="B127" s="87" t="s">
        <v>363</v>
      </c>
    </row>
    <row r="128" spans="1:2">
      <c r="A128" s="87" t="s">
        <v>598</v>
      </c>
      <c r="B128" s="87" t="s">
        <v>599</v>
      </c>
    </row>
    <row r="129" spans="1:2">
      <c r="A129" s="87" t="s">
        <v>600</v>
      </c>
      <c r="B129" s="87" t="s">
        <v>601</v>
      </c>
    </row>
    <row r="130" spans="1:2">
      <c r="A130" s="87" t="s">
        <v>602</v>
      </c>
      <c r="B130" s="87" t="s">
        <v>603</v>
      </c>
    </row>
    <row r="131" spans="1:2">
      <c r="A131" s="87" t="s">
        <v>604</v>
      </c>
      <c r="B131" s="87" t="s">
        <v>605</v>
      </c>
    </row>
    <row r="132" spans="1:2">
      <c r="A132" s="87" t="s">
        <v>606</v>
      </c>
      <c r="B132" s="87" t="s">
        <v>607</v>
      </c>
    </row>
    <row r="133" spans="1:2">
      <c r="A133" s="87" t="s">
        <v>608</v>
      </c>
      <c r="B133" s="87" t="s">
        <v>609</v>
      </c>
    </row>
    <row r="134" spans="1:2">
      <c r="A134" s="87" t="s">
        <v>610</v>
      </c>
      <c r="B134" s="87" t="s">
        <v>611</v>
      </c>
    </row>
    <row r="135" spans="1:2">
      <c r="A135" s="87" t="s">
        <v>612</v>
      </c>
      <c r="B135" s="87" t="s">
        <v>613</v>
      </c>
    </row>
    <row r="136" spans="1:2">
      <c r="A136" s="87" t="s">
        <v>614</v>
      </c>
      <c r="B136" s="87" t="s">
        <v>615</v>
      </c>
    </row>
    <row r="137" spans="1:2">
      <c r="A137" s="87" t="s">
        <v>616</v>
      </c>
      <c r="B137" s="87" t="s">
        <v>617</v>
      </c>
    </row>
    <row r="138" spans="1:2">
      <c r="A138" s="87" t="s">
        <v>618</v>
      </c>
      <c r="B138" s="87" t="s">
        <v>619</v>
      </c>
    </row>
    <row r="139" spans="1:2">
      <c r="A139" s="87" t="s">
        <v>620</v>
      </c>
      <c r="B139" s="87" t="s">
        <v>621</v>
      </c>
    </row>
    <row r="140" spans="1:2">
      <c r="A140" s="87" t="s">
        <v>622</v>
      </c>
      <c r="B140" s="87" t="s">
        <v>623</v>
      </c>
    </row>
    <row r="141" spans="1:2">
      <c r="A141" s="87" t="s">
        <v>624</v>
      </c>
      <c r="B141" s="87" t="s">
        <v>625</v>
      </c>
    </row>
    <row r="142" spans="1:2">
      <c r="A142" s="87" t="s">
        <v>626</v>
      </c>
      <c r="B142" s="87" t="s">
        <v>627</v>
      </c>
    </row>
    <row r="143" spans="1:2">
      <c r="A143" s="87" t="s">
        <v>628</v>
      </c>
      <c r="B143" s="87" t="s">
        <v>360</v>
      </c>
    </row>
    <row r="144" spans="1:2">
      <c r="A144" s="87" t="s">
        <v>629</v>
      </c>
      <c r="B144" s="87" t="s">
        <v>363</v>
      </c>
    </row>
    <row r="145" spans="1:2">
      <c r="A145" s="87" t="s">
        <v>630</v>
      </c>
      <c r="B145" s="87" t="s">
        <v>631</v>
      </c>
    </row>
    <row r="146" spans="1:2">
      <c r="A146" s="87" t="s">
        <v>632</v>
      </c>
      <c r="B146" s="87" t="s">
        <v>633</v>
      </c>
    </row>
    <row r="147" spans="1:2">
      <c r="A147" s="87" t="s">
        <v>634</v>
      </c>
      <c r="B147" s="87" t="s">
        <v>635</v>
      </c>
    </row>
    <row r="148" spans="1:2">
      <c r="A148" s="87" t="s">
        <v>636</v>
      </c>
      <c r="B148" s="87" t="s">
        <v>637</v>
      </c>
    </row>
    <row r="149" spans="1:2">
      <c r="A149" s="87" t="s">
        <v>638</v>
      </c>
      <c r="B149" s="87" t="s">
        <v>639</v>
      </c>
    </row>
    <row r="150" spans="1:2">
      <c r="A150" s="87" t="s">
        <v>640</v>
      </c>
      <c r="B150" s="87" t="s">
        <v>641</v>
      </c>
    </row>
    <row r="151" spans="1:2">
      <c r="A151" s="87" t="s">
        <v>642</v>
      </c>
      <c r="B151" s="87" t="s">
        <v>643</v>
      </c>
    </row>
    <row r="152" spans="1:2">
      <c r="A152" s="87" t="s">
        <v>644</v>
      </c>
      <c r="B152" s="87" t="s">
        <v>645</v>
      </c>
    </row>
    <row r="153" spans="1:2">
      <c r="A153" s="87" t="s">
        <v>646</v>
      </c>
      <c r="B153" s="87" t="s">
        <v>647</v>
      </c>
    </row>
    <row r="154" spans="1:2">
      <c r="A154" s="87" t="s">
        <v>648</v>
      </c>
      <c r="B154" s="87" t="s">
        <v>649</v>
      </c>
    </row>
    <row r="155" spans="1:2">
      <c r="A155" s="87" t="s">
        <v>650</v>
      </c>
      <c r="B155" s="87" t="s">
        <v>651</v>
      </c>
    </row>
    <row r="156" spans="1:2">
      <c r="A156" s="87" t="s">
        <v>652</v>
      </c>
      <c r="B156" s="87" t="s">
        <v>653</v>
      </c>
    </row>
    <row r="157" spans="1:2">
      <c r="A157" s="87" t="s">
        <v>654</v>
      </c>
      <c r="B157" s="87" t="s">
        <v>655</v>
      </c>
    </row>
    <row r="158" spans="1:2">
      <c r="A158" s="87" t="s">
        <v>656</v>
      </c>
      <c r="B158" s="87" t="s">
        <v>657</v>
      </c>
    </row>
    <row r="159" spans="1:2">
      <c r="A159" s="87" t="s">
        <v>658</v>
      </c>
      <c r="B159" s="87" t="s">
        <v>659</v>
      </c>
    </row>
    <row r="160" spans="1:2">
      <c r="A160" s="87" t="s">
        <v>660</v>
      </c>
      <c r="B160" s="87" t="s">
        <v>661</v>
      </c>
    </row>
    <row r="161" spans="1:2">
      <c r="A161" s="87" t="s">
        <v>662</v>
      </c>
      <c r="B161" s="87" t="s">
        <v>663</v>
      </c>
    </row>
    <row r="162" spans="1:2">
      <c r="A162" s="87" t="s">
        <v>664</v>
      </c>
      <c r="B162" s="87" t="s">
        <v>665</v>
      </c>
    </row>
    <row r="163" spans="1:2">
      <c r="A163" s="87" t="s">
        <v>666</v>
      </c>
      <c r="B163" s="87" t="s">
        <v>667</v>
      </c>
    </row>
    <row r="164" spans="1:2">
      <c r="A164" s="87" t="s">
        <v>668</v>
      </c>
      <c r="B164" s="87" t="s">
        <v>669</v>
      </c>
    </row>
    <row r="165" spans="1:2">
      <c r="A165" s="87" t="s">
        <v>670</v>
      </c>
      <c r="B165" s="87" t="s">
        <v>671</v>
      </c>
    </row>
    <row r="166" spans="1:2">
      <c r="A166" s="87" t="s">
        <v>672</v>
      </c>
      <c r="B166" s="87" t="s">
        <v>673</v>
      </c>
    </row>
    <row r="167" spans="1:2">
      <c r="A167" s="87" t="s">
        <v>674</v>
      </c>
      <c r="B167" s="87" t="s">
        <v>675</v>
      </c>
    </row>
    <row r="168" spans="1:2">
      <c r="A168" s="87" t="s">
        <v>676</v>
      </c>
      <c r="B168" s="87" t="s">
        <v>677</v>
      </c>
    </row>
    <row r="169" spans="1:2">
      <c r="A169" s="87" t="s">
        <v>678</v>
      </c>
      <c r="B169" s="87" t="s">
        <v>679</v>
      </c>
    </row>
    <row r="170" spans="1:2">
      <c r="A170" s="87" t="s">
        <v>680</v>
      </c>
      <c r="B170" s="87" t="s">
        <v>681</v>
      </c>
    </row>
    <row r="171" spans="1:2">
      <c r="A171" s="87" t="s">
        <v>682</v>
      </c>
      <c r="B171" s="87" t="s">
        <v>683</v>
      </c>
    </row>
    <row r="172" spans="1:2">
      <c r="A172" s="87" t="s">
        <v>684</v>
      </c>
      <c r="B172" s="87" t="s">
        <v>685</v>
      </c>
    </row>
    <row r="173" spans="1:2">
      <c r="A173" s="87" t="s">
        <v>686</v>
      </c>
      <c r="B173" s="87" t="s">
        <v>687</v>
      </c>
    </row>
    <row r="174" spans="1:2">
      <c r="A174" s="87" t="s">
        <v>688</v>
      </c>
      <c r="B174" s="87" t="s">
        <v>689</v>
      </c>
    </row>
    <row r="175" spans="1:2">
      <c r="A175" s="87" t="s">
        <v>690</v>
      </c>
      <c r="B175" s="87" t="s">
        <v>691</v>
      </c>
    </row>
    <row r="176" spans="1:2">
      <c r="A176" s="87" t="s">
        <v>692</v>
      </c>
      <c r="B176" s="87" t="s">
        <v>693</v>
      </c>
    </row>
    <row r="177" spans="1:2">
      <c r="A177" s="87" t="s">
        <v>694</v>
      </c>
      <c r="B177" s="87" t="s">
        <v>695</v>
      </c>
    </row>
    <row r="178" spans="1:2">
      <c r="A178" s="87" t="s">
        <v>696</v>
      </c>
      <c r="B178" s="87" t="s">
        <v>697</v>
      </c>
    </row>
    <row r="179" spans="1:2">
      <c r="A179" s="87" t="s">
        <v>698</v>
      </c>
      <c r="B179" s="87" t="s">
        <v>699</v>
      </c>
    </row>
    <row r="180" spans="1:2">
      <c r="A180" s="87" t="s">
        <v>700</v>
      </c>
      <c r="B180" s="87" t="s">
        <v>701</v>
      </c>
    </row>
    <row r="181" spans="1:2">
      <c r="A181" s="87" t="s">
        <v>702</v>
      </c>
      <c r="B181" s="87" t="s">
        <v>703</v>
      </c>
    </row>
    <row r="182" spans="1:2">
      <c r="A182" s="87" t="s">
        <v>704</v>
      </c>
      <c r="B182" s="87" t="s">
        <v>705</v>
      </c>
    </row>
    <row r="183" spans="1:2">
      <c r="A183" s="87" t="s">
        <v>706</v>
      </c>
      <c r="B183" s="87" t="s">
        <v>707</v>
      </c>
    </row>
    <row r="184" spans="1:2">
      <c r="A184" s="87" t="s">
        <v>708</v>
      </c>
      <c r="B184" s="87" t="s">
        <v>709</v>
      </c>
    </row>
    <row r="185" spans="1:2">
      <c r="A185" s="87" t="s">
        <v>710</v>
      </c>
      <c r="B185" s="87" t="s">
        <v>711</v>
      </c>
    </row>
    <row r="186" spans="1:2">
      <c r="A186" s="87" t="s">
        <v>712</v>
      </c>
      <c r="B186" s="87" t="s">
        <v>360</v>
      </c>
    </row>
    <row r="187" spans="1:2">
      <c r="A187" s="87" t="s">
        <v>713</v>
      </c>
      <c r="B187" s="87" t="s">
        <v>363</v>
      </c>
    </row>
    <row r="188" spans="1:2">
      <c r="A188" s="87" t="s">
        <v>714</v>
      </c>
      <c r="B188" s="87" t="s">
        <v>715</v>
      </c>
    </row>
    <row r="189" spans="1:2">
      <c r="A189" s="87" t="s">
        <v>716</v>
      </c>
      <c r="B189" s="87" t="s">
        <v>717</v>
      </c>
    </row>
    <row r="190" spans="1:2">
      <c r="A190" s="87" t="s">
        <v>718</v>
      </c>
      <c r="B190" s="87" t="s">
        <v>719</v>
      </c>
    </row>
    <row r="191" spans="1:2">
      <c r="A191" s="87" t="s">
        <v>720</v>
      </c>
      <c r="B191" s="87" t="s">
        <v>721</v>
      </c>
    </row>
    <row r="192" spans="1:2">
      <c r="A192" s="87" t="s">
        <v>722</v>
      </c>
      <c r="B192" s="87" t="s">
        <v>723</v>
      </c>
    </row>
    <row r="193" spans="1:2">
      <c r="A193" s="87" t="s">
        <v>724</v>
      </c>
      <c r="B193" s="87" t="s">
        <v>725</v>
      </c>
    </row>
    <row r="194" spans="1:2">
      <c r="A194" s="87" t="s">
        <v>726</v>
      </c>
      <c r="B194" s="87" t="s">
        <v>727</v>
      </c>
    </row>
    <row r="195" spans="1:2">
      <c r="A195" s="87" t="s">
        <v>728</v>
      </c>
      <c r="B195" s="87" t="s">
        <v>729</v>
      </c>
    </row>
    <row r="196" spans="1:2">
      <c r="A196" s="87" t="s">
        <v>730</v>
      </c>
      <c r="B196" s="87" t="s">
        <v>731</v>
      </c>
    </row>
    <row r="197" spans="1:2">
      <c r="A197" s="87" t="s">
        <v>732</v>
      </c>
      <c r="B197" s="87" t="s">
        <v>733</v>
      </c>
    </row>
    <row r="198" spans="1:2">
      <c r="A198" s="87" t="s">
        <v>734</v>
      </c>
      <c r="B198" s="87" t="s">
        <v>735</v>
      </c>
    </row>
    <row r="199" spans="1:2">
      <c r="A199" s="87" t="s">
        <v>736</v>
      </c>
      <c r="B199" s="87" t="s">
        <v>737</v>
      </c>
    </row>
    <row r="200" spans="1:2">
      <c r="A200" s="87" t="s">
        <v>738</v>
      </c>
      <c r="B200" s="87" t="s">
        <v>739</v>
      </c>
    </row>
    <row r="201" spans="1:2">
      <c r="A201" s="87" t="s">
        <v>740</v>
      </c>
      <c r="B201" s="87" t="s">
        <v>360</v>
      </c>
    </row>
    <row r="202" spans="1:2">
      <c r="A202" s="87" t="s">
        <v>741</v>
      </c>
      <c r="B202" s="87" t="s">
        <v>363</v>
      </c>
    </row>
    <row r="203" spans="1:2">
      <c r="A203" s="87" t="s">
        <v>742</v>
      </c>
      <c r="B203" s="87" t="s">
        <v>743</v>
      </c>
    </row>
    <row r="204" spans="1:2">
      <c r="A204" s="87" t="s">
        <v>744</v>
      </c>
      <c r="B204" s="87" t="s">
        <v>745</v>
      </c>
    </row>
    <row r="205" spans="1:2">
      <c r="A205" s="87" t="s">
        <v>746</v>
      </c>
      <c r="B205" s="87" t="s">
        <v>747</v>
      </c>
    </row>
    <row r="206" spans="1:2">
      <c r="A206" s="87" t="s">
        <v>748</v>
      </c>
      <c r="B206" s="87" t="s">
        <v>749</v>
      </c>
    </row>
    <row r="207" spans="1:2">
      <c r="A207" s="87" t="s">
        <v>750</v>
      </c>
      <c r="B207" s="87" t="s">
        <v>751</v>
      </c>
    </row>
    <row r="208" spans="1:2">
      <c r="A208" s="87" t="s">
        <v>752</v>
      </c>
      <c r="B208" s="87" t="s">
        <v>753</v>
      </c>
    </row>
    <row r="209" spans="1:2">
      <c r="A209" s="87" t="s">
        <v>754</v>
      </c>
      <c r="B209" s="87" t="s">
        <v>755</v>
      </c>
    </row>
    <row r="210" spans="1:2">
      <c r="A210" s="87" t="s">
        <v>756</v>
      </c>
      <c r="B210" s="87" t="s">
        <v>757</v>
      </c>
    </row>
    <row r="211" spans="1:2">
      <c r="A211" s="87" t="s">
        <v>758</v>
      </c>
      <c r="B211" s="87" t="s">
        <v>759</v>
      </c>
    </row>
    <row r="212" spans="1:2">
      <c r="A212" s="87" t="s">
        <v>760</v>
      </c>
      <c r="B212" s="87" t="s">
        <v>761</v>
      </c>
    </row>
    <row r="213" spans="1:2">
      <c r="A213" s="87" t="s">
        <v>762</v>
      </c>
      <c r="B213" s="87" t="s">
        <v>763</v>
      </c>
    </row>
    <row r="214" spans="1:2">
      <c r="A214" s="87" t="s">
        <v>764</v>
      </c>
      <c r="B214" s="87" t="s">
        <v>765</v>
      </c>
    </row>
    <row r="215" spans="1:2">
      <c r="A215" s="87" t="s">
        <v>766</v>
      </c>
      <c r="B215" s="87" t="s">
        <v>767</v>
      </c>
    </row>
    <row r="216" spans="1:2">
      <c r="A216" s="87" t="s">
        <v>768</v>
      </c>
      <c r="B216" s="87" t="s">
        <v>769</v>
      </c>
    </row>
    <row r="217" spans="1:2">
      <c r="A217" s="87" t="s">
        <v>770</v>
      </c>
      <c r="B217" s="87" t="s">
        <v>771</v>
      </c>
    </row>
    <row r="218" spans="1:2">
      <c r="A218" s="87" t="s">
        <v>772</v>
      </c>
      <c r="B218" s="87" t="s">
        <v>773</v>
      </c>
    </row>
    <row r="219" spans="1:2">
      <c r="A219" s="87" t="s">
        <v>774</v>
      </c>
      <c r="B219" s="87" t="s">
        <v>775</v>
      </c>
    </row>
    <row r="220" spans="1:2">
      <c r="A220" s="87" t="s">
        <v>776</v>
      </c>
      <c r="B220" s="87" t="s">
        <v>777</v>
      </c>
    </row>
    <row r="221" spans="1:2">
      <c r="A221" s="87" t="s">
        <v>778</v>
      </c>
      <c r="B221" s="87" t="s">
        <v>779</v>
      </c>
    </row>
    <row r="222" spans="1:2">
      <c r="A222" s="87" t="s">
        <v>780</v>
      </c>
      <c r="B222" s="87" t="s">
        <v>781</v>
      </c>
    </row>
    <row r="223" spans="1:2">
      <c r="A223" s="87" t="s">
        <v>782</v>
      </c>
      <c r="B223" s="87" t="s">
        <v>783</v>
      </c>
    </row>
    <row r="224" spans="1:2">
      <c r="A224" s="87" t="s">
        <v>784</v>
      </c>
      <c r="B224" s="87" t="s">
        <v>785</v>
      </c>
    </row>
    <row r="225" spans="1:2">
      <c r="A225" s="87" t="s">
        <v>786</v>
      </c>
      <c r="B225" s="87" t="s">
        <v>787</v>
      </c>
    </row>
    <row r="226" spans="1:2">
      <c r="A226" s="87" t="s">
        <v>788</v>
      </c>
      <c r="B226" s="87" t="s">
        <v>789</v>
      </c>
    </row>
    <row r="227" spans="1:2">
      <c r="A227" s="87" t="s">
        <v>790</v>
      </c>
      <c r="B227" s="87" t="s">
        <v>791</v>
      </c>
    </row>
    <row r="228" spans="1:2">
      <c r="A228" s="87" t="s">
        <v>792</v>
      </c>
      <c r="B228" s="87" t="s">
        <v>793</v>
      </c>
    </row>
    <row r="229" spans="1:2">
      <c r="A229" s="87" t="s">
        <v>794</v>
      </c>
      <c r="B229" s="87" t="s">
        <v>795</v>
      </c>
    </row>
    <row r="230" spans="1:2">
      <c r="A230" s="87" t="s">
        <v>796</v>
      </c>
      <c r="B230" s="87" t="s">
        <v>797</v>
      </c>
    </row>
    <row r="231" spans="1:2">
      <c r="A231" s="87" t="s">
        <v>798</v>
      </c>
      <c r="B231" s="87" t="s">
        <v>799</v>
      </c>
    </row>
    <row r="232" spans="1:2">
      <c r="A232" s="87" t="s">
        <v>800</v>
      </c>
      <c r="B232" s="87" t="s">
        <v>801</v>
      </c>
    </row>
    <row r="233" spans="1:2">
      <c r="A233" s="87" t="s">
        <v>802</v>
      </c>
      <c r="B233" s="87" t="s">
        <v>803</v>
      </c>
    </row>
    <row r="234" spans="1:2">
      <c r="A234" s="87" t="s">
        <v>804</v>
      </c>
      <c r="B234" s="87" t="s">
        <v>805</v>
      </c>
    </row>
    <row r="235" spans="1:2">
      <c r="A235" s="87" t="s">
        <v>806</v>
      </c>
      <c r="B235" s="87" t="s">
        <v>807</v>
      </c>
    </row>
    <row r="236" spans="1:2">
      <c r="A236" s="87" t="s">
        <v>808</v>
      </c>
      <c r="B236" s="87" t="s">
        <v>809</v>
      </c>
    </row>
    <row r="237" spans="1:2">
      <c r="A237" s="87" t="s">
        <v>810</v>
      </c>
      <c r="B237" s="87" t="s">
        <v>811</v>
      </c>
    </row>
    <row r="238" spans="1:2">
      <c r="A238" s="87" t="s">
        <v>812</v>
      </c>
      <c r="B238" s="87" t="s">
        <v>813</v>
      </c>
    </row>
    <row r="239" spans="1:2">
      <c r="A239" s="87" t="s">
        <v>814</v>
      </c>
      <c r="B239" s="87" t="s">
        <v>815</v>
      </c>
    </row>
    <row r="240" spans="1:2">
      <c r="A240" s="87" t="s">
        <v>816</v>
      </c>
      <c r="B240" s="87" t="s">
        <v>817</v>
      </c>
    </row>
    <row r="241" spans="1:2">
      <c r="A241" s="87" t="s">
        <v>818</v>
      </c>
      <c r="B241" s="87" t="s">
        <v>819</v>
      </c>
    </row>
    <row r="242" spans="1:2">
      <c r="A242" s="87" t="s">
        <v>820</v>
      </c>
      <c r="B242" s="87" t="s">
        <v>821</v>
      </c>
    </row>
    <row r="243" spans="1:2">
      <c r="A243" s="87" t="s">
        <v>822</v>
      </c>
      <c r="B243" s="87" t="s">
        <v>823</v>
      </c>
    </row>
    <row r="244" spans="1:2">
      <c r="A244" s="87" t="s">
        <v>824</v>
      </c>
      <c r="B244" s="87" t="s">
        <v>825</v>
      </c>
    </row>
    <row r="245" spans="1:2">
      <c r="A245" s="87" t="s">
        <v>826</v>
      </c>
      <c r="B245" s="87" t="s">
        <v>827</v>
      </c>
    </row>
    <row r="246" spans="1:2">
      <c r="A246" s="87" t="s">
        <v>828</v>
      </c>
      <c r="B246" s="87" t="s">
        <v>829</v>
      </c>
    </row>
    <row r="247" spans="1:2">
      <c r="A247" s="87" t="s">
        <v>830</v>
      </c>
      <c r="B247" s="87" t="s">
        <v>831</v>
      </c>
    </row>
    <row r="248" spans="1:2">
      <c r="A248" s="87" t="s">
        <v>832</v>
      </c>
      <c r="B248" s="87" t="s">
        <v>833</v>
      </c>
    </row>
    <row r="249" spans="1:2">
      <c r="A249" s="87" t="s">
        <v>834</v>
      </c>
      <c r="B249" s="87" t="s">
        <v>835</v>
      </c>
    </row>
    <row r="250" spans="1:2">
      <c r="A250" s="87" t="s">
        <v>836</v>
      </c>
      <c r="B250" s="87" t="s">
        <v>837</v>
      </c>
    </row>
    <row r="251" spans="1:2">
      <c r="A251" s="87" t="s">
        <v>838</v>
      </c>
      <c r="B251" s="87" t="s">
        <v>839</v>
      </c>
    </row>
    <row r="252" spans="1:2">
      <c r="A252" s="87" t="s">
        <v>840</v>
      </c>
      <c r="B252" s="87" t="s">
        <v>841</v>
      </c>
    </row>
    <row r="253" spans="1:2">
      <c r="A253" s="87" t="s">
        <v>842</v>
      </c>
      <c r="B253" s="87" t="s">
        <v>843</v>
      </c>
    </row>
    <row r="254" spans="1:2">
      <c r="A254" s="87" t="s">
        <v>844</v>
      </c>
      <c r="B254" s="87" t="s">
        <v>845</v>
      </c>
    </row>
    <row r="255" spans="1:2">
      <c r="A255" s="87" t="s">
        <v>846</v>
      </c>
      <c r="B255" s="87" t="s">
        <v>847</v>
      </c>
    </row>
    <row r="256" spans="1:2">
      <c r="A256" s="87" t="s">
        <v>848</v>
      </c>
      <c r="B256" s="87" t="s">
        <v>849</v>
      </c>
    </row>
    <row r="257" spans="1:2">
      <c r="A257" s="87" t="s">
        <v>850</v>
      </c>
      <c r="B257" s="87" t="s">
        <v>851</v>
      </c>
    </row>
    <row r="258" spans="1:2">
      <c r="A258" s="87" t="s">
        <v>852</v>
      </c>
      <c r="B258" s="87" t="s">
        <v>853</v>
      </c>
    </row>
    <row r="259" spans="1:2">
      <c r="A259" s="87" t="s">
        <v>854</v>
      </c>
      <c r="B259" s="87" t="s">
        <v>855</v>
      </c>
    </row>
    <row r="260" spans="1:2">
      <c r="A260" s="87" t="s">
        <v>856</v>
      </c>
      <c r="B260" s="87" t="s">
        <v>857</v>
      </c>
    </row>
    <row r="261" spans="1:2">
      <c r="A261" s="87" t="s">
        <v>858</v>
      </c>
      <c r="B261" s="87" t="s">
        <v>859</v>
      </c>
    </row>
    <row r="262" spans="1:2">
      <c r="A262" s="87" t="s">
        <v>860</v>
      </c>
      <c r="B262" s="87" t="s">
        <v>861</v>
      </c>
    </row>
    <row r="263" spans="1:2">
      <c r="A263" s="87" t="s">
        <v>862</v>
      </c>
      <c r="B263" s="87" t="s">
        <v>863</v>
      </c>
    </row>
    <row r="264" spans="1:2">
      <c r="A264" s="87" t="s">
        <v>864</v>
      </c>
      <c r="B264" s="87" t="s">
        <v>865</v>
      </c>
    </row>
    <row r="265" spans="1:2">
      <c r="A265" s="87" t="s">
        <v>866</v>
      </c>
      <c r="B265" s="87" t="s">
        <v>867</v>
      </c>
    </row>
    <row r="266" spans="1:2">
      <c r="A266" s="87" t="s">
        <v>868</v>
      </c>
      <c r="B266" s="87" t="s">
        <v>869</v>
      </c>
    </row>
    <row r="267" spans="1:2">
      <c r="A267" s="87" t="s">
        <v>870</v>
      </c>
      <c r="B267" s="87" t="s">
        <v>360</v>
      </c>
    </row>
    <row r="268" spans="1:2">
      <c r="A268" s="87" t="s">
        <v>871</v>
      </c>
      <c r="B268" s="87" t="s">
        <v>363</v>
      </c>
    </row>
    <row r="269" spans="1:2">
      <c r="A269" s="87" t="s">
        <v>872</v>
      </c>
      <c r="B269" s="87" t="s">
        <v>873</v>
      </c>
    </row>
    <row r="270" spans="1:2">
      <c r="A270" s="87" t="s">
        <v>874</v>
      </c>
      <c r="B270" s="87" t="s">
        <v>875</v>
      </c>
    </row>
    <row r="271" spans="1:2">
      <c r="A271" s="87" t="s">
        <v>876</v>
      </c>
      <c r="B271" s="87" t="s">
        <v>877</v>
      </c>
    </row>
    <row r="272" spans="1:2">
      <c r="A272" s="87" t="s">
        <v>878</v>
      </c>
      <c r="B272" s="87" t="s">
        <v>879</v>
      </c>
    </row>
    <row r="273" spans="1:2">
      <c r="A273" s="87" t="s">
        <v>880</v>
      </c>
      <c r="B273" s="87" t="s">
        <v>881</v>
      </c>
    </row>
    <row r="274" spans="1:2">
      <c r="A274" s="87" t="s">
        <v>882</v>
      </c>
      <c r="B274" s="87" t="s">
        <v>883</v>
      </c>
    </row>
    <row r="275" spans="1:2">
      <c r="A275" s="87" t="s">
        <v>884</v>
      </c>
      <c r="B275" s="87" t="s">
        <v>885</v>
      </c>
    </row>
    <row r="276" spans="1:2">
      <c r="A276" s="87" t="s">
        <v>886</v>
      </c>
      <c r="B276" s="87" t="s">
        <v>887</v>
      </c>
    </row>
    <row r="277" spans="1:2">
      <c r="A277" s="87" t="s">
        <v>888</v>
      </c>
      <c r="B277" s="87" t="s">
        <v>889</v>
      </c>
    </row>
    <row r="278" spans="1:2">
      <c r="A278" s="87" t="s">
        <v>890</v>
      </c>
      <c r="B278" s="87" t="s">
        <v>891</v>
      </c>
    </row>
    <row r="279" spans="1:2">
      <c r="A279" s="87" t="s">
        <v>892</v>
      </c>
      <c r="B279" s="87" t="s">
        <v>893</v>
      </c>
    </row>
    <row r="280" spans="1:2">
      <c r="A280" s="87" t="s">
        <v>894</v>
      </c>
      <c r="B280" s="87" t="s">
        <v>895</v>
      </c>
    </row>
    <row r="281" spans="1:2">
      <c r="A281" s="87" t="s">
        <v>896</v>
      </c>
      <c r="B281" s="87" t="s">
        <v>897</v>
      </c>
    </row>
    <row r="282" spans="1:2">
      <c r="A282" s="87" t="s">
        <v>898</v>
      </c>
      <c r="B282" s="87" t="s">
        <v>899</v>
      </c>
    </row>
    <row r="283" spans="1:2">
      <c r="A283" s="87" t="s">
        <v>900</v>
      </c>
      <c r="B283" s="87" t="s">
        <v>901</v>
      </c>
    </row>
    <row r="284" spans="1:2">
      <c r="A284" s="87" t="s">
        <v>902</v>
      </c>
      <c r="B284" s="87" t="s">
        <v>903</v>
      </c>
    </row>
    <row r="285" spans="1:2">
      <c r="A285" s="87" t="s">
        <v>904</v>
      </c>
      <c r="B285" s="87" t="s">
        <v>905</v>
      </c>
    </row>
    <row r="286" spans="1:2">
      <c r="A286" s="87" t="s">
        <v>906</v>
      </c>
      <c r="B286" s="87" t="s">
        <v>907</v>
      </c>
    </row>
    <row r="287" spans="1:2">
      <c r="A287" s="87" t="s">
        <v>908</v>
      </c>
      <c r="B287" s="87" t="s">
        <v>360</v>
      </c>
    </row>
    <row r="288" spans="1:2">
      <c r="A288" s="87" t="s">
        <v>909</v>
      </c>
      <c r="B288" s="87" t="s">
        <v>363</v>
      </c>
    </row>
    <row r="289" spans="1:2">
      <c r="A289" s="87" t="s">
        <v>910</v>
      </c>
      <c r="B289" s="87" t="s">
        <v>911</v>
      </c>
    </row>
    <row r="290" spans="1:2">
      <c r="A290" s="87" t="s">
        <v>912</v>
      </c>
      <c r="B290" s="87" t="s">
        <v>913</v>
      </c>
    </row>
    <row r="291" spans="1:2">
      <c r="A291" s="87" t="s">
        <v>914</v>
      </c>
      <c r="B291" s="87" t="s">
        <v>915</v>
      </c>
    </row>
    <row r="292" spans="1:2">
      <c r="A292" s="87" t="s">
        <v>916</v>
      </c>
      <c r="B292" s="87" t="s">
        <v>917</v>
      </c>
    </row>
    <row r="293" spans="1:2">
      <c r="A293" s="87" t="s">
        <v>918</v>
      </c>
      <c r="B293" s="87" t="s">
        <v>919</v>
      </c>
    </row>
    <row r="294" spans="1:2">
      <c r="A294" s="87" t="s">
        <v>920</v>
      </c>
      <c r="B294" s="87" t="s">
        <v>921</v>
      </c>
    </row>
    <row r="295" spans="1:2">
      <c r="A295" s="87" t="s">
        <v>922</v>
      </c>
      <c r="B295" s="87" t="s">
        <v>923</v>
      </c>
    </row>
    <row r="296" spans="1:2">
      <c r="A296" s="87" t="s">
        <v>924</v>
      </c>
      <c r="B296" s="87" t="s">
        <v>925</v>
      </c>
    </row>
    <row r="297" spans="1:2">
      <c r="A297" s="87" t="s">
        <v>926</v>
      </c>
      <c r="B297" s="87" t="s">
        <v>927</v>
      </c>
    </row>
    <row r="298" spans="1:2">
      <c r="A298" s="87" t="s">
        <v>928</v>
      </c>
      <c r="B298" s="87" t="s">
        <v>360</v>
      </c>
    </row>
    <row r="299" spans="1:2">
      <c r="A299" s="87" t="s">
        <v>929</v>
      </c>
      <c r="B299" s="87" t="s">
        <v>363</v>
      </c>
    </row>
    <row r="300" spans="1:2">
      <c r="A300" s="87" t="s">
        <v>930</v>
      </c>
      <c r="B300" s="87" t="s">
        <v>931</v>
      </c>
    </row>
    <row r="301" spans="1:2">
      <c r="A301" s="87" t="s">
        <v>932</v>
      </c>
      <c r="B301" s="87" t="s">
        <v>933</v>
      </c>
    </row>
    <row r="302" spans="1:2">
      <c r="A302" s="87" t="s">
        <v>934</v>
      </c>
      <c r="B302" s="87" t="s">
        <v>935</v>
      </c>
    </row>
    <row r="303" spans="1:2">
      <c r="A303" s="87" t="s">
        <v>936</v>
      </c>
      <c r="B303" s="87" t="s">
        <v>937</v>
      </c>
    </row>
    <row r="304" spans="1:2">
      <c r="A304" s="87" t="s">
        <v>938</v>
      </c>
      <c r="B304" s="87" t="s">
        <v>939</v>
      </c>
    </row>
    <row r="305" spans="1:2">
      <c r="A305" s="87" t="s">
        <v>940</v>
      </c>
      <c r="B305" s="87" t="s">
        <v>941</v>
      </c>
    </row>
    <row r="306" spans="1:2">
      <c r="A306" s="87" t="s">
        <v>942</v>
      </c>
      <c r="B306" s="87" t="s">
        <v>943</v>
      </c>
    </row>
    <row r="307" spans="1:2">
      <c r="A307" s="87" t="s">
        <v>944</v>
      </c>
      <c r="B307" s="87" t="s">
        <v>945</v>
      </c>
    </row>
    <row r="308" spans="1:2">
      <c r="A308" s="87" t="s">
        <v>946</v>
      </c>
      <c r="B308" s="87" t="s">
        <v>947</v>
      </c>
    </row>
    <row r="309" spans="1:2">
      <c r="A309" s="87" t="s">
        <v>948</v>
      </c>
      <c r="B309" s="87" t="s">
        <v>949</v>
      </c>
    </row>
    <row r="310" spans="1:2">
      <c r="A310" s="87" t="s">
        <v>950</v>
      </c>
      <c r="B310" s="87" t="s">
        <v>951</v>
      </c>
    </row>
    <row r="311" spans="1:2">
      <c r="A311" s="87" t="s">
        <v>952</v>
      </c>
      <c r="B311" s="87" t="s">
        <v>953</v>
      </c>
    </row>
    <row r="312" spans="1:2">
      <c r="A312" s="87" t="s">
        <v>954</v>
      </c>
      <c r="B312" s="87" t="s">
        <v>955</v>
      </c>
    </row>
    <row r="313" spans="1:2">
      <c r="A313" s="87" t="s">
        <v>956</v>
      </c>
      <c r="B313" s="87" t="s">
        <v>957</v>
      </c>
    </row>
    <row r="314" spans="1:2">
      <c r="A314" s="87" t="s">
        <v>958</v>
      </c>
      <c r="B314" s="87" t="s">
        <v>959</v>
      </c>
    </row>
    <row r="315" spans="1:2">
      <c r="A315" s="87" t="s">
        <v>960</v>
      </c>
      <c r="B315" s="87" t="s">
        <v>961</v>
      </c>
    </row>
    <row r="316" spans="1:2">
      <c r="A316" s="87" t="s">
        <v>962</v>
      </c>
      <c r="B316" s="87" t="s">
        <v>360</v>
      </c>
    </row>
    <row r="317" spans="1:2">
      <c r="A317" s="87" t="s">
        <v>963</v>
      </c>
      <c r="B317" s="87" t="s">
        <v>363</v>
      </c>
    </row>
    <row r="318" spans="1:2">
      <c r="A318" s="87" t="s">
        <v>964</v>
      </c>
      <c r="B318" s="87" t="s">
        <v>965</v>
      </c>
    </row>
    <row r="319" spans="1:2">
      <c r="A319" s="87" t="s">
        <v>966</v>
      </c>
      <c r="B319" s="87" t="s">
        <v>967</v>
      </c>
    </row>
    <row r="320" spans="1:2">
      <c r="A320" s="87" t="s">
        <v>968</v>
      </c>
      <c r="B320" s="87" t="s">
        <v>969</v>
      </c>
    </row>
    <row r="321" spans="1:2">
      <c r="A321" s="87" t="s">
        <v>970</v>
      </c>
      <c r="B321" s="87" t="s">
        <v>971</v>
      </c>
    </row>
    <row r="322" spans="1:2">
      <c r="A322" s="87" t="s">
        <v>972</v>
      </c>
      <c r="B322" s="87" t="s">
        <v>973</v>
      </c>
    </row>
    <row r="323" spans="1:2">
      <c r="A323" s="87" t="s">
        <v>974</v>
      </c>
      <c r="B323" s="87" t="s">
        <v>975</v>
      </c>
    </row>
    <row r="324" spans="1:2">
      <c r="A324" s="87" t="s">
        <v>976</v>
      </c>
      <c r="B324" s="87" t="s">
        <v>977</v>
      </c>
    </row>
    <row r="325" spans="1:2">
      <c r="A325" s="87" t="s">
        <v>978</v>
      </c>
      <c r="B325" s="87" t="s">
        <v>360</v>
      </c>
    </row>
    <row r="326" spans="1:2">
      <c r="A326" s="87" t="s">
        <v>979</v>
      </c>
      <c r="B326" s="87" t="s">
        <v>363</v>
      </c>
    </row>
    <row r="327" spans="1:2">
      <c r="A327" s="87" t="s">
        <v>980</v>
      </c>
      <c r="B327" s="87" t="s">
        <v>981</v>
      </c>
    </row>
    <row r="328" spans="1:2">
      <c r="A328" s="87" t="s">
        <v>982</v>
      </c>
      <c r="B328" s="87" t="s">
        <v>983</v>
      </c>
    </row>
    <row r="329" spans="1:2">
      <c r="A329" s="87" t="s">
        <v>984</v>
      </c>
      <c r="B329" s="87" t="s">
        <v>985</v>
      </c>
    </row>
    <row r="330" spans="1:2">
      <c r="A330" s="87" t="s">
        <v>986</v>
      </c>
      <c r="B330" s="87" t="s">
        <v>987</v>
      </c>
    </row>
    <row r="331" spans="1:2">
      <c r="A331" s="87" t="s">
        <v>988</v>
      </c>
      <c r="B331" s="87" t="s">
        <v>989</v>
      </c>
    </row>
    <row r="332" spans="1:2">
      <c r="A332" s="87" t="s">
        <v>990</v>
      </c>
      <c r="B332" s="87" t="s">
        <v>991</v>
      </c>
    </row>
    <row r="333" spans="1:2">
      <c r="A333" s="87" t="s">
        <v>992</v>
      </c>
      <c r="B333" s="87" t="s">
        <v>993</v>
      </c>
    </row>
    <row r="334" spans="1:2">
      <c r="A334" s="87" t="s">
        <v>994</v>
      </c>
      <c r="B334" s="87" t="s">
        <v>995</v>
      </c>
    </row>
    <row r="335" spans="1:2">
      <c r="A335" s="87" t="s">
        <v>996</v>
      </c>
      <c r="B335" s="87" t="s">
        <v>997</v>
      </c>
    </row>
    <row r="336" spans="1:2">
      <c r="A336" s="87" t="s">
        <v>998</v>
      </c>
      <c r="B336" s="87" t="s">
        <v>999</v>
      </c>
    </row>
    <row r="337" spans="1:2">
      <c r="A337" s="87" t="s">
        <v>1000</v>
      </c>
      <c r="B337" s="87" t="s">
        <v>1001</v>
      </c>
    </row>
    <row r="338" spans="1:2">
      <c r="A338" s="87" t="s">
        <v>1002</v>
      </c>
      <c r="B338" s="87" t="s">
        <v>1003</v>
      </c>
    </row>
    <row r="339" spans="1:2">
      <c r="A339" s="87" t="s">
        <v>1004</v>
      </c>
      <c r="B339" s="87" t="s">
        <v>1005</v>
      </c>
    </row>
    <row r="340" spans="1:2">
      <c r="A340" s="87" t="s">
        <v>1006</v>
      </c>
      <c r="B340" s="87" t="s">
        <v>1007</v>
      </c>
    </row>
    <row r="341" spans="1:2">
      <c r="A341" s="87" t="s">
        <v>1008</v>
      </c>
      <c r="B341" s="87" t="s">
        <v>1009</v>
      </c>
    </row>
    <row r="342" spans="1:2">
      <c r="A342" s="87" t="s">
        <v>1010</v>
      </c>
      <c r="B342" s="87" t="s">
        <v>1011</v>
      </c>
    </row>
    <row r="343" spans="1:2">
      <c r="A343" s="87" t="s">
        <v>1012</v>
      </c>
      <c r="B343" s="87" t="s">
        <v>1013</v>
      </c>
    </row>
    <row r="344" spans="1:2">
      <c r="A344" s="87" t="s">
        <v>1014</v>
      </c>
      <c r="B344" s="87" t="s">
        <v>1015</v>
      </c>
    </row>
    <row r="345" spans="1:2">
      <c r="A345" s="87" t="s">
        <v>1016</v>
      </c>
      <c r="B345" s="87" t="s">
        <v>1017</v>
      </c>
    </row>
    <row r="346" spans="1:2">
      <c r="A346" s="87" t="s">
        <v>1018</v>
      </c>
      <c r="B346" s="87" t="s">
        <v>1019</v>
      </c>
    </row>
    <row r="347" spans="1:2">
      <c r="A347" s="87" t="s">
        <v>1020</v>
      </c>
      <c r="B347" s="87" t="s">
        <v>1021</v>
      </c>
    </row>
    <row r="348" spans="1:2">
      <c r="A348" s="87" t="s">
        <v>1022</v>
      </c>
      <c r="B348" s="87" t="s">
        <v>1023</v>
      </c>
    </row>
    <row r="349" spans="1:2">
      <c r="A349" s="87" t="s">
        <v>1024</v>
      </c>
      <c r="B349" s="87" t="s">
        <v>1025</v>
      </c>
    </row>
    <row r="350" spans="1:2">
      <c r="A350" s="87" t="s">
        <v>1026</v>
      </c>
      <c r="B350" s="87" t="s">
        <v>1027</v>
      </c>
    </row>
    <row r="351" spans="1:2">
      <c r="A351" s="87" t="s">
        <v>1028</v>
      </c>
      <c r="B351" s="87" t="s">
        <v>1029</v>
      </c>
    </row>
    <row r="352" spans="1:2">
      <c r="A352" s="87" t="s">
        <v>1030</v>
      </c>
      <c r="B352" s="87" t="s">
        <v>1031</v>
      </c>
    </row>
    <row r="353" spans="1:2">
      <c r="A353" s="87" t="s">
        <v>1032</v>
      </c>
      <c r="B353" s="87" t="s">
        <v>1033</v>
      </c>
    </row>
    <row r="354" spans="1:2">
      <c r="A354" s="87" t="s">
        <v>1034</v>
      </c>
      <c r="B354" s="87" t="s">
        <v>1035</v>
      </c>
    </row>
    <row r="355" spans="1:2">
      <c r="A355" s="87" t="s">
        <v>1036</v>
      </c>
      <c r="B355" s="87" t="s">
        <v>1037</v>
      </c>
    </row>
    <row r="356" spans="1:2">
      <c r="A356" s="87" t="s">
        <v>1038</v>
      </c>
      <c r="B356" s="87" t="s">
        <v>1039</v>
      </c>
    </row>
    <row r="357" spans="1:2">
      <c r="A357" s="87" t="s">
        <v>1040</v>
      </c>
      <c r="B357" s="87" t="s">
        <v>1041</v>
      </c>
    </row>
    <row r="358" spans="1:2">
      <c r="A358" s="87" t="s">
        <v>1042</v>
      </c>
      <c r="B358" s="87" t="s">
        <v>1043</v>
      </c>
    </row>
    <row r="359" spans="1:2">
      <c r="A359" s="87" t="s">
        <v>1044</v>
      </c>
      <c r="B359" s="87" t="s">
        <v>1045</v>
      </c>
    </row>
    <row r="360" spans="1:2">
      <c r="A360" s="87" t="s">
        <v>1046</v>
      </c>
      <c r="B360" s="87" t="s">
        <v>1047</v>
      </c>
    </row>
    <row r="361" spans="1:2">
      <c r="A361" s="87" t="s">
        <v>1048</v>
      </c>
      <c r="B361" s="87" t="s">
        <v>1049</v>
      </c>
    </row>
    <row r="362" spans="1:2">
      <c r="A362" s="87" t="s">
        <v>1050</v>
      </c>
      <c r="B362" s="87" t="s">
        <v>1051</v>
      </c>
    </row>
    <row r="363" spans="1:2">
      <c r="A363" s="87" t="s">
        <v>1052</v>
      </c>
      <c r="B363" s="87" t="s">
        <v>1053</v>
      </c>
    </row>
    <row r="364" spans="1:2">
      <c r="A364" s="87" t="s">
        <v>1054</v>
      </c>
      <c r="B364" s="87" t="s">
        <v>1055</v>
      </c>
    </row>
    <row r="365" spans="1:2">
      <c r="A365" s="87" t="s">
        <v>1056</v>
      </c>
      <c r="B365" s="87" t="s">
        <v>360</v>
      </c>
    </row>
    <row r="366" spans="1:2">
      <c r="A366" s="87" t="s">
        <v>1057</v>
      </c>
      <c r="B366" s="87" t="s">
        <v>363</v>
      </c>
    </row>
    <row r="367" spans="1:2">
      <c r="A367" s="87" t="s">
        <v>1058</v>
      </c>
      <c r="B367" s="87" t="s">
        <v>1059</v>
      </c>
    </row>
    <row r="368" spans="1:2">
      <c r="A368" s="87" t="s">
        <v>1060</v>
      </c>
      <c r="B368" s="87" t="s">
        <v>1061</v>
      </c>
    </row>
    <row r="369" spans="1:2">
      <c r="A369" s="87" t="s">
        <v>1062</v>
      </c>
      <c r="B369" s="87" t="s">
        <v>1063</v>
      </c>
    </row>
    <row r="370" spans="1:2">
      <c r="A370" s="87" t="s">
        <v>1064</v>
      </c>
      <c r="B370" s="87" t="s">
        <v>1065</v>
      </c>
    </row>
    <row r="371" spans="1:2">
      <c r="A371" s="87" t="s">
        <v>1066</v>
      </c>
      <c r="B371" s="87" t="s">
        <v>1067</v>
      </c>
    </row>
    <row r="372" spans="1:2">
      <c r="A372" s="87" t="s">
        <v>1068</v>
      </c>
      <c r="B372" s="87" t="s">
        <v>360</v>
      </c>
    </row>
    <row r="373" spans="1:2">
      <c r="A373" s="87" t="s">
        <v>1069</v>
      </c>
      <c r="B373" s="87" t="s">
        <v>363</v>
      </c>
    </row>
    <row r="374" spans="1:2">
      <c r="A374" s="87" t="s">
        <v>1070</v>
      </c>
      <c r="B374" s="87" t="s">
        <v>1071</v>
      </c>
    </row>
    <row r="375" spans="1:2">
      <c r="A375" s="87" t="s">
        <v>1072</v>
      </c>
      <c r="B375" s="87" t="s">
        <v>1073</v>
      </c>
    </row>
    <row r="376" spans="1:2">
      <c r="A376" s="87" t="s">
        <v>1074</v>
      </c>
      <c r="B376" s="87" t="s">
        <v>1075</v>
      </c>
    </row>
    <row r="377" spans="1:2">
      <c r="A377" s="87" t="s">
        <v>1076</v>
      </c>
      <c r="B377" s="87" t="s">
        <v>1077</v>
      </c>
    </row>
    <row r="378" spans="1:2">
      <c r="A378" s="87" t="s">
        <v>1078</v>
      </c>
      <c r="B378" s="87" t="s">
        <v>1079</v>
      </c>
    </row>
    <row r="379" spans="1:2">
      <c r="A379" s="87" t="s">
        <v>1080</v>
      </c>
      <c r="B379" s="87" t="s">
        <v>1081</v>
      </c>
    </row>
    <row r="380" spans="1:2">
      <c r="A380" s="87" t="s">
        <v>1082</v>
      </c>
      <c r="B380" s="87" t="s">
        <v>1083</v>
      </c>
    </row>
    <row r="381" spans="1:2">
      <c r="A381" s="87" t="s">
        <v>1084</v>
      </c>
      <c r="B381" s="87" t="s">
        <v>1085</v>
      </c>
    </row>
    <row r="382" spans="1:2">
      <c r="A382" s="87" t="s">
        <v>1086</v>
      </c>
      <c r="B382" s="87" t="s">
        <v>1087</v>
      </c>
    </row>
    <row r="383" spans="1:2">
      <c r="A383" s="87" t="s">
        <v>1088</v>
      </c>
      <c r="B383" s="87" t="s">
        <v>1089</v>
      </c>
    </row>
    <row r="384" spans="1:2">
      <c r="A384" s="87" t="s">
        <v>1090</v>
      </c>
      <c r="B384" s="87" t="s">
        <v>1091</v>
      </c>
    </row>
    <row r="385" spans="1:2">
      <c r="A385" s="87" t="s">
        <v>1092</v>
      </c>
      <c r="B385" s="87" t="s">
        <v>1093</v>
      </c>
    </row>
    <row r="386" spans="1:2">
      <c r="A386" s="87" t="s">
        <v>1094</v>
      </c>
      <c r="B386" s="87" t="s">
        <v>1095</v>
      </c>
    </row>
    <row r="387" spans="1:2">
      <c r="A387" s="87" t="s">
        <v>1096</v>
      </c>
      <c r="B387" s="87" t="s">
        <v>1097</v>
      </c>
    </row>
    <row r="388" spans="1:2">
      <c r="A388" s="87" t="s">
        <v>1098</v>
      </c>
      <c r="B388" s="87" t="s">
        <v>1099</v>
      </c>
    </row>
    <row r="389" spans="1:2">
      <c r="A389" s="87" t="s">
        <v>1100</v>
      </c>
      <c r="B389" s="87" t="s">
        <v>1101</v>
      </c>
    </row>
    <row r="390" spans="1:2">
      <c r="A390" s="87" t="s">
        <v>1102</v>
      </c>
      <c r="B390" s="87" t="s">
        <v>1103</v>
      </c>
    </row>
    <row r="391" spans="1:2">
      <c r="A391" s="87" t="s">
        <v>1104</v>
      </c>
      <c r="B391" s="87" t="s">
        <v>1105</v>
      </c>
    </row>
    <row r="392" spans="1:2">
      <c r="A392" s="87" t="s">
        <v>1106</v>
      </c>
      <c r="B392" s="87" t="s">
        <v>1107</v>
      </c>
    </row>
    <row r="393" spans="1:2">
      <c r="A393" s="87" t="s">
        <v>1108</v>
      </c>
      <c r="B393" s="87" t="s">
        <v>1109</v>
      </c>
    </row>
    <row r="394" spans="1:2">
      <c r="A394" s="87" t="s">
        <v>1110</v>
      </c>
      <c r="B394" s="87" t="s">
        <v>1111</v>
      </c>
    </row>
    <row r="395" spans="1:2">
      <c r="A395" s="87" t="s">
        <v>1112</v>
      </c>
      <c r="B395" s="87" t="s">
        <v>1113</v>
      </c>
    </row>
    <row r="396" spans="1:2">
      <c r="A396" s="87" t="s">
        <v>1114</v>
      </c>
      <c r="B396" s="87" t="s">
        <v>1115</v>
      </c>
    </row>
    <row r="397" spans="1:2">
      <c r="A397" s="87" t="s">
        <v>1116</v>
      </c>
      <c r="B397" s="87" t="s">
        <v>1117</v>
      </c>
    </row>
    <row r="398" spans="1:2">
      <c r="A398" s="87" t="s">
        <v>1118</v>
      </c>
      <c r="B398" s="87" t="s">
        <v>1119</v>
      </c>
    </row>
    <row r="399" spans="1:2">
      <c r="A399" s="87" t="s">
        <v>1120</v>
      </c>
      <c r="B399" s="87" t="s">
        <v>360</v>
      </c>
    </row>
    <row r="400" spans="1:2">
      <c r="A400" s="87" t="s">
        <v>1121</v>
      </c>
      <c r="B400" s="87" t="s">
        <v>363</v>
      </c>
    </row>
    <row r="401" spans="1:2">
      <c r="A401" s="87" t="s">
        <v>1122</v>
      </c>
      <c r="B401" s="87" t="s">
        <v>1123</v>
      </c>
    </row>
    <row r="402" spans="1:2">
      <c r="A402" s="87" t="s">
        <v>1124</v>
      </c>
      <c r="B402" s="87" t="s">
        <v>1125</v>
      </c>
    </row>
    <row r="403" spans="1:2">
      <c r="A403" s="87" t="s">
        <v>1126</v>
      </c>
      <c r="B403" s="87" t="s">
        <v>1127</v>
      </c>
    </row>
    <row r="404" spans="1:2">
      <c r="A404" s="87" t="s">
        <v>1128</v>
      </c>
      <c r="B404" s="87" t="s">
        <v>1129</v>
      </c>
    </row>
    <row r="405" spans="1:2">
      <c r="A405" s="87" t="s">
        <v>1130</v>
      </c>
      <c r="B405" s="87" t="s">
        <v>1131</v>
      </c>
    </row>
    <row r="406" spans="1:2">
      <c r="A406" s="87" t="s">
        <v>1132</v>
      </c>
      <c r="B406" s="87" t="s">
        <v>1133</v>
      </c>
    </row>
    <row r="407" spans="1:2">
      <c r="A407" s="87" t="s">
        <v>1134</v>
      </c>
      <c r="B407" s="87" t="s">
        <v>1135</v>
      </c>
    </row>
    <row r="408" spans="1:2">
      <c r="A408" s="87" t="s">
        <v>1136</v>
      </c>
      <c r="B408" s="87" t="s">
        <v>1137</v>
      </c>
    </row>
    <row r="409" spans="1:2">
      <c r="A409" s="87" t="s">
        <v>1138</v>
      </c>
      <c r="B409" s="87" t="s">
        <v>1139</v>
      </c>
    </row>
    <row r="410" spans="1:2">
      <c r="A410" s="87" t="s">
        <v>1140</v>
      </c>
      <c r="B410" s="87" t="s">
        <v>1141</v>
      </c>
    </row>
    <row r="411" spans="1:2">
      <c r="A411" s="87" t="s">
        <v>1142</v>
      </c>
      <c r="B411" s="87" t="s">
        <v>1143</v>
      </c>
    </row>
    <row r="412" spans="1:2">
      <c r="A412" s="87" t="s">
        <v>1144</v>
      </c>
      <c r="B412" s="87" t="s">
        <v>1145</v>
      </c>
    </row>
    <row r="413" spans="1:2">
      <c r="A413" s="87" t="s">
        <v>1146</v>
      </c>
      <c r="B413" s="87" t="s">
        <v>1147</v>
      </c>
    </row>
    <row r="414" spans="1:2">
      <c r="A414" s="87" t="s">
        <v>1148</v>
      </c>
      <c r="B414" s="87" t="s">
        <v>360</v>
      </c>
    </row>
    <row r="415" spans="1:2">
      <c r="A415" s="87" t="s">
        <v>1149</v>
      </c>
      <c r="B415" s="87" t="s">
        <v>363</v>
      </c>
    </row>
    <row r="416" spans="1:2">
      <c r="A416" s="87" t="s">
        <v>1150</v>
      </c>
      <c r="B416" s="87" t="s">
        <v>1151</v>
      </c>
    </row>
    <row r="417" spans="1:2">
      <c r="A417" s="87" t="s">
        <v>1152</v>
      </c>
      <c r="B417" s="87" t="s">
        <v>1153</v>
      </c>
    </row>
    <row r="418" spans="1:2">
      <c r="A418" s="87" t="s">
        <v>1154</v>
      </c>
      <c r="B418" s="87" t="s">
        <v>1155</v>
      </c>
    </row>
    <row r="419" spans="1:2">
      <c r="A419" s="87" t="s">
        <v>1156</v>
      </c>
      <c r="B419" s="87" t="s">
        <v>1157</v>
      </c>
    </row>
    <row r="420" spans="1:2">
      <c r="A420" s="87" t="s">
        <v>1158</v>
      </c>
      <c r="B420" s="87" t="s">
        <v>1159</v>
      </c>
    </row>
    <row r="421" spans="1:2">
      <c r="A421" s="87" t="s">
        <v>1160</v>
      </c>
      <c r="B421" s="87" t="s">
        <v>1161</v>
      </c>
    </row>
    <row r="422" spans="1:2">
      <c r="A422" s="87" t="s">
        <v>1162</v>
      </c>
      <c r="B422" s="87" t="s">
        <v>1163</v>
      </c>
    </row>
    <row r="423" spans="1:2">
      <c r="A423" s="87" t="s">
        <v>1164</v>
      </c>
      <c r="B423" s="87" t="s">
        <v>1165</v>
      </c>
    </row>
    <row r="424" spans="1:2">
      <c r="A424" s="87" t="s">
        <v>1166</v>
      </c>
      <c r="B424" s="87" t="s">
        <v>1167</v>
      </c>
    </row>
    <row r="425" spans="1:2">
      <c r="A425" s="87" t="s">
        <v>1168</v>
      </c>
      <c r="B425" s="87" t="s">
        <v>1169</v>
      </c>
    </row>
    <row r="426" spans="1:2">
      <c r="A426" s="87" t="s">
        <v>1170</v>
      </c>
      <c r="B426" s="87" t="s">
        <v>360</v>
      </c>
    </row>
    <row r="427" spans="1:2">
      <c r="A427" s="87" t="s">
        <v>1171</v>
      </c>
      <c r="B427" s="87" t="s">
        <v>363</v>
      </c>
    </row>
    <row r="428" spans="1:2">
      <c r="A428" s="87" t="s">
        <v>1172</v>
      </c>
      <c r="B428" s="87" t="s">
        <v>1173</v>
      </c>
    </row>
    <row r="429" spans="1:2">
      <c r="A429" s="87" t="s">
        <v>1174</v>
      </c>
      <c r="B429" s="87" t="s">
        <v>1175</v>
      </c>
    </row>
    <row r="430" spans="1:2">
      <c r="A430" s="87" t="s">
        <v>1176</v>
      </c>
      <c r="B430" s="87" t="s">
        <v>1177</v>
      </c>
    </row>
    <row r="431" spans="1:2">
      <c r="A431" s="87" t="s">
        <v>1178</v>
      </c>
      <c r="B431" s="87" t="s">
        <v>1179</v>
      </c>
    </row>
    <row r="432" spans="1:2">
      <c r="A432" s="87" t="s">
        <v>1180</v>
      </c>
      <c r="B432" s="87" t="s">
        <v>1181</v>
      </c>
    </row>
    <row r="433" spans="1:2">
      <c r="A433" s="87" t="s">
        <v>1182</v>
      </c>
      <c r="B433" s="87" t="s">
        <v>1183</v>
      </c>
    </row>
    <row r="434" spans="1:2">
      <c r="A434" s="87" t="s">
        <v>1184</v>
      </c>
      <c r="B434" s="87" t="s">
        <v>1185</v>
      </c>
    </row>
    <row r="435" spans="1:2">
      <c r="A435" s="87" t="s">
        <v>1186</v>
      </c>
      <c r="B435" s="87" t="s">
        <v>1187</v>
      </c>
    </row>
    <row r="436" spans="1:2">
      <c r="A436" s="87" t="s">
        <v>1188</v>
      </c>
      <c r="B436" s="87" t="s">
        <v>1189</v>
      </c>
    </row>
    <row r="437" spans="1:2">
      <c r="A437" s="87" t="s">
        <v>1190</v>
      </c>
      <c r="B437" s="87" t="s">
        <v>1191</v>
      </c>
    </row>
    <row r="438" spans="1:2">
      <c r="A438" s="87" t="s">
        <v>1192</v>
      </c>
      <c r="B438" s="87" t="s">
        <v>1193</v>
      </c>
    </row>
    <row r="439" spans="1:2">
      <c r="A439" s="87" t="s">
        <v>1194</v>
      </c>
      <c r="B439" s="87" t="s">
        <v>1195</v>
      </c>
    </row>
    <row r="440" spans="1:2">
      <c r="A440" s="87" t="s">
        <v>1196</v>
      </c>
      <c r="B440" s="87" t="s">
        <v>1197</v>
      </c>
    </row>
    <row r="441" spans="1:2">
      <c r="A441" s="87" t="s">
        <v>1198</v>
      </c>
      <c r="B441" s="87" t="s">
        <v>1199</v>
      </c>
    </row>
    <row r="442" spans="1:2">
      <c r="A442" s="87" t="s">
        <v>1200</v>
      </c>
      <c r="B442" s="87" t="s">
        <v>1201</v>
      </c>
    </row>
    <row r="443" spans="1:2">
      <c r="A443" s="87" t="s">
        <v>1202</v>
      </c>
      <c r="B443" s="87" t="s">
        <v>1203</v>
      </c>
    </row>
    <row r="444" spans="1:2">
      <c r="A444" s="87" t="s">
        <v>1204</v>
      </c>
      <c r="B444" s="87" t="s">
        <v>1205</v>
      </c>
    </row>
    <row r="445" spans="1:2">
      <c r="A445" s="87" t="s">
        <v>1206</v>
      </c>
      <c r="B445" s="87" t="s">
        <v>1207</v>
      </c>
    </row>
    <row r="446" spans="1:2">
      <c r="A446" s="87" t="s">
        <v>1208</v>
      </c>
      <c r="B446" s="87" t="s">
        <v>1209</v>
      </c>
    </row>
    <row r="447" spans="1:2">
      <c r="A447" s="87" t="s">
        <v>1210</v>
      </c>
      <c r="B447" s="87" t="s">
        <v>1211</v>
      </c>
    </row>
    <row r="448" spans="1:2">
      <c r="A448" s="87" t="s">
        <v>1212</v>
      </c>
      <c r="B448" s="87" t="s">
        <v>1213</v>
      </c>
    </row>
    <row r="449" spans="1:2">
      <c r="A449" s="87" t="s">
        <v>1214</v>
      </c>
      <c r="B449" s="87" t="s">
        <v>1215</v>
      </c>
    </row>
    <row r="450" spans="1:2">
      <c r="A450" s="87" t="s">
        <v>1216</v>
      </c>
      <c r="B450" s="87" t="s">
        <v>1217</v>
      </c>
    </row>
    <row r="451" spans="1:2">
      <c r="A451" s="87" t="s">
        <v>1218</v>
      </c>
      <c r="B451" s="87" t="s">
        <v>1219</v>
      </c>
    </row>
    <row r="452" spans="1:2">
      <c r="A452" s="87" t="s">
        <v>1220</v>
      </c>
      <c r="B452" s="87" t="s">
        <v>1221</v>
      </c>
    </row>
    <row r="453" spans="1:2">
      <c r="A453" s="87" t="s">
        <v>1222</v>
      </c>
      <c r="B453" s="87" t="s">
        <v>1223</v>
      </c>
    </row>
    <row r="454" spans="1:2">
      <c r="A454" s="87" t="s">
        <v>1224</v>
      </c>
      <c r="B454" s="87" t="s">
        <v>1225</v>
      </c>
    </row>
    <row r="455" spans="1:2">
      <c r="A455" s="87" t="s">
        <v>1226</v>
      </c>
      <c r="B455" s="87" t="s">
        <v>1227</v>
      </c>
    </row>
    <row r="456" spans="1:2">
      <c r="A456" s="87" t="s">
        <v>1228</v>
      </c>
      <c r="B456" s="87" t="s">
        <v>1229</v>
      </c>
    </row>
    <row r="457" spans="1:2">
      <c r="A457" s="87" t="s">
        <v>1230</v>
      </c>
      <c r="B457" s="87" t="s">
        <v>1231</v>
      </c>
    </row>
    <row r="458" spans="1:2">
      <c r="A458" s="87" t="s">
        <v>1232</v>
      </c>
      <c r="B458" s="87" t="s">
        <v>1233</v>
      </c>
    </row>
    <row r="459" spans="1:2">
      <c r="A459" s="87" t="s">
        <v>1234</v>
      </c>
      <c r="B459" s="87" t="s">
        <v>1235</v>
      </c>
    </row>
    <row r="460" spans="1:2">
      <c r="A460" s="87" t="s">
        <v>1236</v>
      </c>
      <c r="B460" s="87" t="s">
        <v>1237</v>
      </c>
    </row>
    <row r="461" spans="1:2">
      <c r="A461" s="87" t="s">
        <v>1238</v>
      </c>
      <c r="B461" s="87" t="s">
        <v>1239</v>
      </c>
    </row>
    <row r="462" spans="1:2">
      <c r="A462" s="87" t="s">
        <v>1240</v>
      </c>
      <c r="B462" s="87" t="s">
        <v>1241</v>
      </c>
    </row>
    <row r="463" spans="1:2">
      <c r="A463" s="87" t="s">
        <v>1242</v>
      </c>
      <c r="B463" s="87" t="s">
        <v>1243</v>
      </c>
    </row>
    <row r="464" spans="1:2">
      <c r="A464" s="87" t="s">
        <v>1244</v>
      </c>
      <c r="B464" s="87" t="s">
        <v>1245</v>
      </c>
    </row>
    <row r="465" spans="1:2">
      <c r="A465" s="87" t="s">
        <v>1246</v>
      </c>
      <c r="B465" s="87" t="s">
        <v>1247</v>
      </c>
    </row>
    <row r="466" spans="1:2">
      <c r="A466" s="87" t="s">
        <v>1248</v>
      </c>
      <c r="B466" s="87" t="s">
        <v>1249</v>
      </c>
    </row>
    <row r="467" spans="1:2">
      <c r="A467" s="87" t="s">
        <v>1250</v>
      </c>
      <c r="B467" s="87" t="s">
        <v>1251</v>
      </c>
    </row>
    <row r="468" spans="1:2">
      <c r="A468" s="87" t="s">
        <v>1252</v>
      </c>
      <c r="B468" s="87" t="s">
        <v>1253</v>
      </c>
    </row>
    <row r="469" spans="1:2">
      <c r="A469" s="87" t="s">
        <v>1254</v>
      </c>
      <c r="B469" s="87" t="s">
        <v>1255</v>
      </c>
    </row>
    <row r="470" spans="1:2">
      <c r="A470" s="87" t="s">
        <v>1256</v>
      </c>
      <c r="B470" s="87" t="s">
        <v>1257</v>
      </c>
    </row>
    <row r="471" spans="1:2">
      <c r="A471" s="87" t="s">
        <v>1258</v>
      </c>
      <c r="B471" s="87" t="s">
        <v>1259</v>
      </c>
    </row>
    <row r="472" spans="1:2">
      <c r="A472" s="87" t="s">
        <v>1260</v>
      </c>
      <c r="B472" s="87" t="s">
        <v>360</v>
      </c>
    </row>
    <row r="473" spans="1:2">
      <c r="A473" s="87" t="s">
        <v>1261</v>
      </c>
      <c r="B473" s="87" t="s">
        <v>363</v>
      </c>
    </row>
    <row r="474" spans="1:2">
      <c r="A474" s="87" t="s">
        <v>1262</v>
      </c>
      <c r="B474" s="87" t="s">
        <v>1263</v>
      </c>
    </row>
    <row r="475" spans="1:2">
      <c r="A475" s="87" t="s">
        <v>1264</v>
      </c>
      <c r="B475" s="87" t="s">
        <v>1265</v>
      </c>
    </row>
    <row r="476" spans="1:2">
      <c r="A476" s="87" t="s">
        <v>1266</v>
      </c>
      <c r="B476" s="87" t="s">
        <v>1267</v>
      </c>
    </row>
    <row r="477" spans="1:2">
      <c r="A477" s="87" t="s">
        <v>1268</v>
      </c>
      <c r="B477" s="87" t="s">
        <v>1269</v>
      </c>
    </row>
    <row r="478" spans="1:2">
      <c r="A478" s="87" t="s">
        <v>1270</v>
      </c>
      <c r="B478" s="87" t="s">
        <v>1271</v>
      </c>
    </row>
    <row r="479" spans="1:2">
      <c r="A479" s="87" t="s">
        <v>1272</v>
      </c>
      <c r="B479" s="87" t="s">
        <v>1273</v>
      </c>
    </row>
    <row r="480" spans="1:2">
      <c r="A480" s="87" t="s">
        <v>1274</v>
      </c>
      <c r="B480" s="87" t="s">
        <v>1275</v>
      </c>
    </row>
    <row r="481" spans="1:2">
      <c r="A481" s="87" t="s">
        <v>1276</v>
      </c>
      <c r="B481" s="87" t="s">
        <v>1277</v>
      </c>
    </row>
    <row r="482" spans="1:2">
      <c r="A482" s="87" t="s">
        <v>1278</v>
      </c>
      <c r="B482" s="87" t="s">
        <v>1279</v>
      </c>
    </row>
    <row r="483" spans="1:2">
      <c r="A483" s="87" t="s">
        <v>1280</v>
      </c>
      <c r="B483" s="87" t="s">
        <v>1281</v>
      </c>
    </row>
    <row r="484" spans="1:2">
      <c r="A484" s="87" t="s">
        <v>1282</v>
      </c>
      <c r="B484" s="87" t="s">
        <v>1283</v>
      </c>
    </row>
    <row r="485" spans="1:2">
      <c r="A485" s="87" t="s">
        <v>1284</v>
      </c>
      <c r="B485" s="87" t="s">
        <v>1285</v>
      </c>
    </row>
    <row r="486" spans="1:2">
      <c r="A486" s="87" t="s">
        <v>1286</v>
      </c>
      <c r="B486" s="87" t="s">
        <v>1287</v>
      </c>
    </row>
    <row r="487" spans="1:2">
      <c r="A487" s="87" t="s">
        <v>1288</v>
      </c>
      <c r="B487" s="87" t="s">
        <v>1289</v>
      </c>
    </row>
    <row r="488" spans="1:2">
      <c r="A488" s="87" t="s">
        <v>1290</v>
      </c>
      <c r="B488" s="87" t="s">
        <v>1291</v>
      </c>
    </row>
    <row r="489" spans="1:2">
      <c r="A489" s="87" t="s">
        <v>1292</v>
      </c>
      <c r="B489" s="87" t="s">
        <v>1293</v>
      </c>
    </row>
    <row r="490" spans="1:2">
      <c r="A490" s="87" t="s">
        <v>1294</v>
      </c>
      <c r="B490" s="87" t="s">
        <v>1295</v>
      </c>
    </row>
    <row r="491" spans="1:2">
      <c r="A491" s="87" t="s">
        <v>1296</v>
      </c>
      <c r="B491" s="87" t="s">
        <v>1297</v>
      </c>
    </row>
    <row r="492" spans="1:2">
      <c r="A492" s="87" t="s">
        <v>1298</v>
      </c>
      <c r="B492" s="87" t="s">
        <v>1299</v>
      </c>
    </row>
    <row r="493" spans="1:2">
      <c r="A493" s="87" t="s">
        <v>1300</v>
      </c>
      <c r="B493" s="87" t="s">
        <v>1301</v>
      </c>
    </row>
    <row r="494" spans="1:2">
      <c r="A494" s="87" t="s">
        <v>1302</v>
      </c>
      <c r="B494" s="87" t="s">
        <v>1303</v>
      </c>
    </row>
    <row r="495" spans="1:2">
      <c r="A495" s="87" t="s">
        <v>1304</v>
      </c>
      <c r="B495" s="87" t="s">
        <v>1305</v>
      </c>
    </row>
    <row r="496" spans="1:2">
      <c r="A496" s="87" t="s">
        <v>1306</v>
      </c>
      <c r="B496" s="87" t="s">
        <v>1307</v>
      </c>
    </row>
    <row r="497" spans="1:2">
      <c r="A497" s="87" t="s">
        <v>1308</v>
      </c>
      <c r="B497" s="87" t="s">
        <v>1309</v>
      </c>
    </row>
    <row r="498" spans="1:2">
      <c r="A498" s="87" t="s">
        <v>1310</v>
      </c>
      <c r="B498" s="87" t="s">
        <v>360</v>
      </c>
    </row>
    <row r="499" spans="1:2">
      <c r="A499" s="87" t="s">
        <v>1311</v>
      </c>
      <c r="B499" s="87" t="s">
        <v>363</v>
      </c>
    </row>
    <row r="500" spans="1:2">
      <c r="A500" s="87" t="s">
        <v>1312</v>
      </c>
      <c r="B500" s="87" t="s">
        <v>1313</v>
      </c>
    </row>
    <row r="501" spans="1:2">
      <c r="A501" s="87" t="s">
        <v>1314</v>
      </c>
      <c r="B501" s="87" t="s">
        <v>1315</v>
      </c>
    </row>
    <row r="502" spans="1:2">
      <c r="A502" s="87" t="s">
        <v>1316</v>
      </c>
      <c r="B502" s="87" t="s">
        <v>1317</v>
      </c>
    </row>
    <row r="503" spans="1:2">
      <c r="A503" s="87" t="s">
        <v>1318</v>
      </c>
      <c r="B503" s="87" t="s">
        <v>1319</v>
      </c>
    </row>
    <row r="504" spans="1:2">
      <c r="A504" s="87" t="s">
        <v>1320</v>
      </c>
      <c r="B504" s="87" t="s">
        <v>1321</v>
      </c>
    </row>
    <row r="505" spans="1:2">
      <c r="A505" s="87" t="s">
        <v>1322</v>
      </c>
      <c r="B505" s="87" t="s">
        <v>1323</v>
      </c>
    </row>
    <row r="506" spans="1:2">
      <c r="A506" s="87" t="s">
        <v>1324</v>
      </c>
      <c r="B506" s="87" t="s">
        <v>1325</v>
      </c>
    </row>
    <row r="507" spans="1:2">
      <c r="A507" s="87" t="s">
        <v>1326</v>
      </c>
      <c r="B507" s="87" t="s">
        <v>1327</v>
      </c>
    </row>
    <row r="508" spans="1:2">
      <c r="A508" s="87" t="s">
        <v>1328</v>
      </c>
      <c r="B508" s="87" t="s">
        <v>1329</v>
      </c>
    </row>
    <row r="509" spans="1:2">
      <c r="A509" s="87" t="s">
        <v>1330</v>
      </c>
      <c r="B509" s="87" t="s">
        <v>1331</v>
      </c>
    </row>
    <row r="510" spans="1:2">
      <c r="A510" s="87" t="s">
        <v>1332</v>
      </c>
      <c r="B510" s="87" t="s">
        <v>1333</v>
      </c>
    </row>
    <row r="511" spans="1:2">
      <c r="A511" s="87" t="s">
        <v>1334</v>
      </c>
      <c r="B511" s="87" t="s">
        <v>1335</v>
      </c>
    </row>
    <row r="512" spans="1:2">
      <c r="A512" s="87" t="s">
        <v>1336</v>
      </c>
      <c r="B512" s="87" t="s">
        <v>1337</v>
      </c>
    </row>
    <row r="513" spans="1:2">
      <c r="A513" s="87" t="s">
        <v>1338</v>
      </c>
      <c r="B513" s="87" t="s">
        <v>1339</v>
      </c>
    </row>
    <row r="514" spans="1:2">
      <c r="A514" s="87" t="s">
        <v>1340</v>
      </c>
      <c r="B514" s="87" t="s">
        <v>1341</v>
      </c>
    </row>
    <row r="515" spans="1:2">
      <c r="A515" s="87" t="s">
        <v>1342</v>
      </c>
      <c r="B515" s="87" t="s">
        <v>1343</v>
      </c>
    </row>
    <row r="516" spans="1:2">
      <c r="A516" s="87" t="s">
        <v>1344</v>
      </c>
      <c r="B516" s="87" t="s">
        <v>1345</v>
      </c>
    </row>
    <row r="517" spans="1:2">
      <c r="A517" s="87" t="s">
        <v>1346</v>
      </c>
      <c r="B517" s="87" t="s">
        <v>1347</v>
      </c>
    </row>
    <row r="518" spans="1:2">
      <c r="A518" s="87" t="s">
        <v>1348</v>
      </c>
      <c r="B518" s="87" t="s">
        <v>360</v>
      </c>
    </row>
    <row r="519" spans="1:2">
      <c r="A519" s="87" t="s">
        <v>1349</v>
      </c>
      <c r="B519" s="87" t="s">
        <v>363</v>
      </c>
    </row>
    <row r="520" spans="1:2">
      <c r="A520" s="87" t="s">
        <v>1350</v>
      </c>
      <c r="B520" s="87" t="s">
        <v>1351</v>
      </c>
    </row>
    <row r="521" spans="1:2">
      <c r="A521" s="87" t="s">
        <v>1352</v>
      </c>
      <c r="B521" s="87" t="s">
        <v>1353</v>
      </c>
    </row>
    <row r="522" spans="1:2">
      <c r="A522" s="87" t="s">
        <v>1354</v>
      </c>
      <c r="B522" s="87" t="s">
        <v>1355</v>
      </c>
    </row>
    <row r="523" spans="1:2">
      <c r="A523" s="87" t="s">
        <v>1356</v>
      </c>
      <c r="B523" s="87" t="s">
        <v>1357</v>
      </c>
    </row>
    <row r="524" spans="1:2">
      <c r="A524" s="87" t="s">
        <v>1358</v>
      </c>
      <c r="B524" s="87" t="s">
        <v>1359</v>
      </c>
    </row>
    <row r="525" spans="1:2">
      <c r="A525" s="87" t="s">
        <v>1360</v>
      </c>
      <c r="B525" s="87" t="s">
        <v>1361</v>
      </c>
    </row>
    <row r="526" spans="1:2">
      <c r="A526" s="87" t="s">
        <v>1362</v>
      </c>
      <c r="B526" s="87" t="s">
        <v>1363</v>
      </c>
    </row>
    <row r="527" spans="1:2">
      <c r="A527" s="87" t="s">
        <v>1364</v>
      </c>
      <c r="B527" s="87" t="s">
        <v>1365</v>
      </c>
    </row>
    <row r="528" spans="1:2">
      <c r="A528" s="87" t="s">
        <v>1366</v>
      </c>
      <c r="B528" s="87" t="s">
        <v>1367</v>
      </c>
    </row>
    <row r="529" spans="1:2">
      <c r="A529" s="87" t="s">
        <v>1368</v>
      </c>
      <c r="B529" s="87" t="s">
        <v>1369</v>
      </c>
    </row>
    <row r="530" spans="1:2">
      <c r="A530" s="87" t="s">
        <v>1370</v>
      </c>
      <c r="B530" s="87" t="s">
        <v>1371</v>
      </c>
    </row>
    <row r="531" spans="1:2">
      <c r="A531" s="87" t="s">
        <v>1372</v>
      </c>
      <c r="B531" s="87" t="s">
        <v>1373</v>
      </c>
    </row>
    <row r="532" spans="1:2">
      <c r="A532" s="87" t="s">
        <v>1374</v>
      </c>
      <c r="B532" s="87" t="s">
        <v>1375</v>
      </c>
    </row>
    <row r="533" spans="1:2">
      <c r="A533" s="87" t="s">
        <v>1376</v>
      </c>
      <c r="B533" s="87" t="s">
        <v>1377</v>
      </c>
    </row>
    <row r="534" spans="1:2">
      <c r="A534" s="87" t="s">
        <v>1378</v>
      </c>
      <c r="B534" s="87" t="s">
        <v>1379</v>
      </c>
    </row>
    <row r="535" spans="1:2">
      <c r="A535" s="87" t="s">
        <v>1380</v>
      </c>
      <c r="B535" s="87" t="s">
        <v>1381</v>
      </c>
    </row>
    <row r="536" spans="1:2">
      <c r="A536" s="87" t="s">
        <v>1382</v>
      </c>
      <c r="B536" s="87" t="s">
        <v>1383</v>
      </c>
    </row>
    <row r="537" spans="1:2">
      <c r="A537" s="87" t="s">
        <v>1384</v>
      </c>
      <c r="B537" s="87" t="s">
        <v>1385</v>
      </c>
    </row>
    <row r="538" spans="1:2">
      <c r="A538" s="87" t="s">
        <v>1386</v>
      </c>
      <c r="B538" s="87" t="s">
        <v>1387</v>
      </c>
    </row>
    <row r="539" spans="1:2">
      <c r="A539" s="87" t="s">
        <v>1388</v>
      </c>
      <c r="B539" s="87" t="s">
        <v>1389</v>
      </c>
    </row>
    <row r="540" spans="1:2">
      <c r="A540" s="87" t="s">
        <v>1390</v>
      </c>
      <c r="B540" s="87" t="s">
        <v>1391</v>
      </c>
    </row>
    <row r="541" spans="1:2">
      <c r="A541" s="87" t="s">
        <v>1392</v>
      </c>
      <c r="B541" s="87" t="s">
        <v>1393</v>
      </c>
    </row>
    <row r="542" spans="1:2">
      <c r="A542" s="87" t="s">
        <v>1394</v>
      </c>
      <c r="B542" s="87" t="s">
        <v>1395</v>
      </c>
    </row>
    <row r="543" spans="1:2">
      <c r="A543" s="87" t="s">
        <v>1396</v>
      </c>
      <c r="B543" s="87" t="s">
        <v>1397</v>
      </c>
    </row>
    <row r="544" spans="1:2">
      <c r="A544" s="87" t="s">
        <v>1398</v>
      </c>
      <c r="B544" s="87" t="s">
        <v>1399</v>
      </c>
    </row>
    <row r="545" spans="1:2">
      <c r="A545" s="87" t="s">
        <v>1400</v>
      </c>
      <c r="B545" s="87" t="s">
        <v>1401</v>
      </c>
    </row>
    <row r="546" spans="1:2">
      <c r="A546" s="87" t="s">
        <v>1402</v>
      </c>
      <c r="B546" s="87" t="s">
        <v>1403</v>
      </c>
    </row>
    <row r="547" spans="1:2">
      <c r="A547" s="87" t="s">
        <v>1404</v>
      </c>
      <c r="B547" s="87" t="s">
        <v>1405</v>
      </c>
    </row>
    <row r="548" spans="1:2">
      <c r="A548" s="87" t="s">
        <v>1406</v>
      </c>
      <c r="B548" s="87" t="s">
        <v>1407</v>
      </c>
    </row>
    <row r="549" spans="1:2">
      <c r="A549" s="87" t="s">
        <v>1408</v>
      </c>
      <c r="B549" s="87" t="s">
        <v>1409</v>
      </c>
    </row>
    <row r="550" spans="1:2">
      <c r="A550" s="87" t="s">
        <v>1410</v>
      </c>
      <c r="B550" s="87" t="s">
        <v>1411</v>
      </c>
    </row>
    <row r="551" spans="1:2">
      <c r="A551" s="87" t="s">
        <v>1412</v>
      </c>
      <c r="B551" s="87" t="s">
        <v>1413</v>
      </c>
    </row>
    <row r="552" spans="1:2">
      <c r="A552" s="87" t="s">
        <v>1414</v>
      </c>
      <c r="B552" s="87" t="s">
        <v>1415</v>
      </c>
    </row>
    <row r="553" spans="1:2">
      <c r="A553" s="87" t="s">
        <v>1416</v>
      </c>
      <c r="B553" s="87" t="s">
        <v>360</v>
      </c>
    </row>
    <row r="554" spans="1:2">
      <c r="A554" s="87" t="s">
        <v>1417</v>
      </c>
      <c r="B554" s="87" t="s">
        <v>363</v>
      </c>
    </row>
    <row r="555" spans="1:2">
      <c r="A555" s="87" t="s">
        <v>1418</v>
      </c>
      <c r="B555" s="87" t="s">
        <v>1419</v>
      </c>
    </row>
    <row r="556" spans="1:2">
      <c r="A556" s="87" t="s">
        <v>1420</v>
      </c>
      <c r="B556" s="87" t="s">
        <v>1421</v>
      </c>
    </row>
    <row r="557" spans="1:2">
      <c r="A557" s="87" t="s">
        <v>1422</v>
      </c>
      <c r="B557" s="87" t="s">
        <v>1423</v>
      </c>
    </row>
    <row r="558" spans="1:2">
      <c r="A558" s="87" t="s">
        <v>1424</v>
      </c>
      <c r="B558" s="87" t="s">
        <v>1425</v>
      </c>
    </row>
    <row r="559" spans="1:2">
      <c r="A559" s="87" t="s">
        <v>1426</v>
      </c>
      <c r="B559" s="87" t="s">
        <v>1427</v>
      </c>
    </row>
    <row r="560" spans="1:2">
      <c r="A560" s="87" t="s">
        <v>1428</v>
      </c>
      <c r="B560" s="87" t="s">
        <v>1429</v>
      </c>
    </row>
    <row r="561" spans="1:2">
      <c r="A561" s="87" t="s">
        <v>1430</v>
      </c>
      <c r="B561" s="87" t="s">
        <v>1431</v>
      </c>
    </row>
    <row r="562" spans="1:2">
      <c r="A562" s="87" t="s">
        <v>1432</v>
      </c>
      <c r="B562" s="87" t="s">
        <v>1433</v>
      </c>
    </row>
    <row r="563" spans="1:2">
      <c r="A563" s="87" t="s">
        <v>1434</v>
      </c>
      <c r="B563" s="87" t="s">
        <v>1435</v>
      </c>
    </row>
    <row r="564" spans="1:2">
      <c r="A564" s="87" t="s">
        <v>1436</v>
      </c>
      <c r="B564" s="87" t="s">
        <v>1437</v>
      </c>
    </row>
    <row r="565" spans="1:2">
      <c r="A565" s="87" t="s">
        <v>1438</v>
      </c>
      <c r="B565" s="87" t="s">
        <v>1439</v>
      </c>
    </row>
    <row r="566" spans="1:2">
      <c r="A566" s="87" t="s">
        <v>1440</v>
      </c>
      <c r="B566" s="87" t="s">
        <v>1441</v>
      </c>
    </row>
    <row r="567" spans="1:2">
      <c r="A567" s="87" t="s">
        <v>1442</v>
      </c>
      <c r="B567" s="87" t="s">
        <v>1443</v>
      </c>
    </row>
    <row r="568" spans="1:2">
      <c r="A568" s="87" t="s">
        <v>1444</v>
      </c>
      <c r="B568" s="87" t="s">
        <v>1445</v>
      </c>
    </row>
    <row r="569" spans="1:2">
      <c r="A569" s="87" t="s">
        <v>1446</v>
      </c>
      <c r="B569" s="87" t="s">
        <v>1447</v>
      </c>
    </row>
    <row r="570" spans="1:2">
      <c r="A570" s="87" t="s">
        <v>1448</v>
      </c>
      <c r="B570" s="87" t="s">
        <v>1449</v>
      </c>
    </row>
    <row r="571" spans="1:2">
      <c r="A571" s="87" t="s">
        <v>1450</v>
      </c>
      <c r="B571" s="87" t="s">
        <v>1451</v>
      </c>
    </row>
    <row r="572" spans="1:2">
      <c r="A572" s="87" t="s">
        <v>1452</v>
      </c>
      <c r="B572" s="87" t="s">
        <v>1453</v>
      </c>
    </row>
    <row r="573" spans="1:2">
      <c r="A573" s="87" t="s">
        <v>1454</v>
      </c>
      <c r="B573" s="87" t="s">
        <v>1455</v>
      </c>
    </row>
    <row r="574" spans="1:2">
      <c r="A574" s="87" t="s">
        <v>1456</v>
      </c>
      <c r="B574" s="87" t="s">
        <v>360</v>
      </c>
    </row>
    <row r="575" spans="1:2">
      <c r="A575" s="87" t="s">
        <v>1457</v>
      </c>
      <c r="B575" s="87" t="s">
        <v>363</v>
      </c>
    </row>
    <row r="576" spans="1:2">
      <c r="A576" s="87" t="s">
        <v>1458</v>
      </c>
      <c r="B576" s="87" t="s">
        <v>1459</v>
      </c>
    </row>
    <row r="577" spans="1:2">
      <c r="A577" s="87" t="s">
        <v>1460</v>
      </c>
      <c r="B577" s="87" t="s">
        <v>1461</v>
      </c>
    </row>
    <row r="578" spans="1:2">
      <c r="A578" s="87" t="s">
        <v>1462</v>
      </c>
      <c r="B578" s="87" t="s">
        <v>1463</v>
      </c>
    </row>
    <row r="579" spans="1:2">
      <c r="A579" s="87" t="s">
        <v>1464</v>
      </c>
      <c r="B579" s="87" t="s">
        <v>1465</v>
      </c>
    </row>
    <row r="580" spans="1:2">
      <c r="A580" s="87" t="s">
        <v>1466</v>
      </c>
      <c r="B580" s="87" t="s">
        <v>1467</v>
      </c>
    </row>
    <row r="581" spans="1:2">
      <c r="A581" s="87" t="s">
        <v>1468</v>
      </c>
      <c r="B581" s="87" t="s">
        <v>1469</v>
      </c>
    </row>
    <row r="582" spans="1:2">
      <c r="A582" s="87" t="s">
        <v>1470</v>
      </c>
      <c r="B582" s="87" t="s">
        <v>1471</v>
      </c>
    </row>
    <row r="583" spans="1:2">
      <c r="A583" s="87" t="s">
        <v>1472</v>
      </c>
      <c r="B583" s="87" t="s">
        <v>1473</v>
      </c>
    </row>
    <row r="584" spans="1:2">
      <c r="A584" s="87" t="s">
        <v>1474</v>
      </c>
      <c r="B584" s="87" t="s">
        <v>1475</v>
      </c>
    </row>
    <row r="585" spans="1:2">
      <c r="A585" s="87" t="s">
        <v>1476</v>
      </c>
      <c r="B585" s="87" t="s">
        <v>1477</v>
      </c>
    </row>
    <row r="586" spans="1:2">
      <c r="A586" s="87" t="s">
        <v>1478</v>
      </c>
      <c r="B586" s="87" t="s">
        <v>1479</v>
      </c>
    </row>
    <row r="587" spans="1:2">
      <c r="A587" s="87" t="s">
        <v>1480</v>
      </c>
      <c r="B587" s="87" t="s">
        <v>1481</v>
      </c>
    </row>
    <row r="588" spans="1:2">
      <c r="A588" s="87" t="s">
        <v>1482</v>
      </c>
      <c r="B588" s="87" t="s">
        <v>1483</v>
      </c>
    </row>
    <row r="589" spans="1:2">
      <c r="A589" s="87" t="s">
        <v>1484</v>
      </c>
      <c r="B589" s="87" t="s">
        <v>1485</v>
      </c>
    </row>
    <row r="590" spans="1:2">
      <c r="A590" s="87" t="s">
        <v>1486</v>
      </c>
      <c r="B590" s="87" t="s">
        <v>1487</v>
      </c>
    </row>
    <row r="591" spans="1:2">
      <c r="A591" s="87" t="s">
        <v>1488</v>
      </c>
      <c r="B591" s="87" t="s">
        <v>1489</v>
      </c>
    </row>
    <row r="592" spans="1:2">
      <c r="A592" s="87" t="s">
        <v>1490</v>
      </c>
      <c r="B592" s="87" t="s">
        <v>1491</v>
      </c>
    </row>
    <row r="593" spans="1:2">
      <c r="A593" s="87" t="s">
        <v>1492</v>
      </c>
      <c r="B593" s="87" t="s">
        <v>1493</v>
      </c>
    </row>
    <row r="594" spans="1:2">
      <c r="A594" s="87" t="s">
        <v>1494</v>
      </c>
      <c r="B594" s="87" t="s">
        <v>1495</v>
      </c>
    </row>
    <row r="595" spans="1:2">
      <c r="A595" s="87" t="s">
        <v>1496</v>
      </c>
      <c r="B595" s="87" t="s">
        <v>1497</v>
      </c>
    </row>
    <row r="596" spans="1:2">
      <c r="A596" s="87" t="s">
        <v>1498</v>
      </c>
      <c r="B596" s="87" t="s">
        <v>1499</v>
      </c>
    </row>
    <row r="597" spans="1:2">
      <c r="A597" s="87" t="s">
        <v>1500</v>
      </c>
      <c r="B597" s="87" t="s">
        <v>1501</v>
      </c>
    </row>
    <row r="598" spans="1:2">
      <c r="A598" s="87" t="s">
        <v>1502</v>
      </c>
      <c r="B598" s="87" t="s">
        <v>1503</v>
      </c>
    </row>
    <row r="599" spans="1:2">
      <c r="A599" s="87" t="s">
        <v>1504</v>
      </c>
      <c r="B599" s="87" t="s">
        <v>1505</v>
      </c>
    </row>
    <row r="600" spans="1:2">
      <c r="A600" s="87" t="s">
        <v>1506</v>
      </c>
      <c r="B600" s="87" t="s">
        <v>1507</v>
      </c>
    </row>
    <row r="601" spans="1:2">
      <c r="A601" s="87" t="s">
        <v>1508</v>
      </c>
      <c r="B601" s="87" t="s">
        <v>1509</v>
      </c>
    </row>
    <row r="602" spans="1:2">
      <c r="A602" s="87" t="s">
        <v>1510</v>
      </c>
      <c r="B602" s="87" t="s">
        <v>360</v>
      </c>
    </row>
    <row r="603" spans="1:2">
      <c r="A603" s="87" t="s">
        <v>1511</v>
      </c>
      <c r="B603" s="87" t="s">
        <v>363</v>
      </c>
    </row>
    <row r="604" spans="1:2">
      <c r="A604" s="87" t="s">
        <v>1512</v>
      </c>
      <c r="B604" s="87" t="s">
        <v>1513</v>
      </c>
    </row>
    <row r="605" spans="1:2">
      <c r="A605" s="87" t="s">
        <v>1514</v>
      </c>
      <c r="B605" s="87" t="s">
        <v>1515</v>
      </c>
    </row>
    <row r="606" spans="1:2">
      <c r="A606" s="87" t="s">
        <v>1516</v>
      </c>
      <c r="B606" s="87" t="s">
        <v>1517</v>
      </c>
    </row>
    <row r="607" spans="1:2">
      <c r="A607" s="87" t="s">
        <v>1518</v>
      </c>
      <c r="B607" s="87" t="s">
        <v>1519</v>
      </c>
    </row>
    <row r="608" spans="1:2">
      <c r="A608" s="87" t="s">
        <v>1520</v>
      </c>
      <c r="B608" s="87" t="s">
        <v>1521</v>
      </c>
    </row>
    <row r="609" spans="1:2">
      <c r="A609" s="87" t="s">
        <v>1522</v>
      </c>
      <c r="B609" s="87" t="s">
        <v>1523</v>
      </c>
    </row>
    <row r="610" spans="1:2">
      <c r="A610" s="87" t="s">
        <v>1524</v>
      </c>
      <c r="B610" s="87" t="s">
        <v>1525</v>
      </c>
    </row>
    <row r="611" spans="1:2">
      <c r="A611" s="87" t="s">
        <v>1526</v>
      </c>
      <c r="B611" s="87" t="s">
        <v>1527</v>
      </c>
    </row>
    <row r="612" spans="1:2">
      <c r="A612" s="87" t="s">
        <v>1528</v>
      </c>
      <c r="B612" s="87" t="s">
        <v>1529</v>
      </c>
    </row>
    <row r="613" spans="1:2">
      <c r="A613" s="87" t="s">
        <v>1530</v>
      </c>
      <c r="B613" s="87" t="s">
        <v>1531</v>
      </c>
    </row>
    <row r="614" spans="1:2">
      <c r="A614" s="87" t="s">
        <v>1532</v>
      </c>
      <c r="B614" s="87" t="s">
        <v>1533</v>
      </c>
    </row>
    <row r="615" spans="1:2">
      <c r="A615" s="87" t="s">
        <v>1534</v>
      </c>
      <c r="B615" s="87" t="s">
        <v>1535</v>
      </c>
    </row>
    <row r="616" spans="1:2">
      <c r="A616" s="87" t="s">
        <v>1536</v>
      </c>
      <c r="B616" s="87" t="s">
        <v>1537</v>
      </c>
    </row>
    <row r="617" spans="1:2">
      <c r="A617" s="87" t="s">
        <v>1538</v>
      </c>
      <c r="B617" s="87" t="s">
        <v>1539</v>
      </c>
    </row>
    <row r="618" spans="1:2">
      <c r="A618" s="87" t="s">
        <v>1540</v>
      </c>
      <c r="B618" s="87" t="s">
        <v>1541</v>
      </c>
    </row>
    <row r="619" spans="1:2">
      <c r="A619" s="87" t="s">
        <v>1542</v>
      </c>
      <c r="B619" s="87" t="s">
        <v>1543</v>
      </c>
    </row>
    <row r="620" spans="1:2">
      <c r="A620" s="87" t="s">
        <v>1544</v>
      </c>
      <c r="B620" s="87" t="s">
        <v>1545</v>
      </c>
    </row>
    <row r="621" spans="1:2">
      <c r="A621" s="87" t="s">
        <v>1546</v>
      </c>
      <c r="B621" s="87" t="s">
        <v>1547</v>
      </c>
    </row>
    <row r="622" spans="1:2">
      <c r="A622" s="87" t="s">
        <v>1548</v>
      </c>
      <c r="B622" s="87" t="s">
        <v>1549</v>
      </c>
    </row>
    <row r="623" spans="1:2">
      <c r="A623" s="87" t="s">
        <v>1550</v>
      </c>
      <c r="B623" s="87" t="s">
        <v>1551</v>
      </c>
    </row>
    <row r="624" spans="1:2">
      <c r="A624" s="87" t="s">
        <v>1552</v>
      </c>
      <c r="B624" s="87" t="s">
        <v>1553</v>
      </c>
    </row>
    <row r="625" spans="1:2">
      <c r="A625" s="87" t="s">
        <v>1554</v>
      </c>
      <c r="B625" s="87" t="s">
        <v>1555</v>
      </c>
    </row>
    <row r="626" spans="1:2">
      <c r="A626" s="87" t="s">
        <v>1556</v>
      </c>
      <c r="B626" s="87" t="s">
        <v>1557</v>
      </c>
    </row>
    <row r="627" spans="1:2">
      <c r="A627" s="87" t="s">
        <v>1558</v>
      </c>
      <c r="B627" s="87" t="s">
        <v>360</v>
      </c>
    </row>
    <row r="628" spans="1:2">
      <c r="A628" s="87" t="s">
        <v>1559</v>
      </c>
      <c r="B628" s="87" t="s">
        <v>363</v>
      </c>
    </row>
    <row r="629" spans="1:2">
      <c r="A629" s="87" t="s">
        <v>1560</v>
      </c>
      <c r="B629" s="87" t="s">
        <v>1561</v>
      </c>
    </row>
    <row r="630" spans="1:2">
      <c r="A630" s="87" t="s">
        <v>1562</v>
      </c>
      <c r="B630" s="87" t="s">
        <v>1563</v>
      </c>
    </row>
    <row r="631" spans="1:2">
      <c r="A631" s="87" t="s">
        <v>1564</v>
      </c>
      <c r="B631" s="87" t="s">
        <v>1565</v>
      </c>
    </row>
    <row r="632" spans="1:2">
      <c r="A632" s="87" t="s">
        <v>1566</v>
      </c>
      <c r="B632" s="87" t="s">
        <v>1567</v>
      </c>
    </row>
    <row r="633" spans="1:2">
      <c r="A633" s="87" t="s">
        <v>1568</v>
      </c>
      <c r="B633" s="87" t="s">
        <v>1569</v>
      </c>
    </row>
    <row r="634" spans="1:2">
      <c r="A634" s="87" t="s">
        <v>1570</v>
      </c>
      <c r="B634" s="87" t="s">
        <v>1571</v>
      </c>
    </row>
    <row r="635" spans="1:2">
      <c r="A635" s="87" t="s">
        <v>1572</v>
      </c>
      <c r="B635" s="87" t="s">
        <v>1573</v>
      </c>
    </row>
    <row r="636" spans="1:2">
      <c r="A636" s="87" t="s">
        <v>1574</v>
      </c>
      <c r="B636" s="87" t="s">
        <v>1575</v>
      </c>
    </row>
    <row r="637" spans="1:2">
      <c r="A637" s="87" t="s">
        <v>1576</v>
      </c>
      <c r="B637" s="87" t="s">
        <v>1577</v>
      </c>
    </row>
    <row r="638" spans="1:2">
      <c r="A638" s="87" t="s">
        <v>1578</v>
      </c>
      <c r="B638" s="87" t="s">
        <v>1579</v>
      </c>
    </row>
    <row r="639" spans="1:2">
      <c r="A639" s="87" t="s">
        <v>1580</v>
      </c>
      <c r="B639" s="87" t="s">
        <v>1581</v>
      </c>
    </row>
    <row r="640" spans="1:2">
      <c r="A640" s="87" t="s">
        <v>1582</v>
      </c>
      <c r="B640" s="87" t="s">
        <v>1583</v>
      </c>
    </row>
    <row r="641" spans="1:2">
      <c r="A641" s="87" t="s">
        <v>1584</v>
      </c>
      <c r="B641" s="87" t="s">
        <v>1585</v>
      </c>
    </row>
    <row r="642" spans="1:2">
      <c r="A642" s="87" t="s">
        <v>1586</v>
      </c>
      <c r="B642" s="87" t="s">
        <v>1587</v>
      </c>
    </row>
    <row r="643" spans="1:2">
      <c r="A643" s="87" t="s">
        <v>1588</v>
      </c>
      <c r="B643" s="87" t="s">
        <v>1589</v>
      </c>
    </row>
    <row r="644" spans="1:2">
      <c r="A644" s="87" t="s">
        <v>1590</v>
      </c>
      <c r="B644" s="87" t="s">
        <v>360</v>
      </c>
    </row>
    <row r="645" spans="1:2">
      <c r="A645" s="87" t="s">
        <v>1591</v>
      </c>
      <c r="B645" s="87" t="s">
        <v>363</v>
      </c>
    </row>
    <row r="646" spans="1:2">
      <c r="A646" s="87" t="s">
        <v>1592</v>
      </c>
      <c r="B646" s="87" t="s">
        <v>1593</v>
      </c>
    </row>
    <row r="647" spans="1:2">
      <c r="A647" s="87" t="s">
        <v>1594</v>
      </c>
      <c r="B647" s="87" t="s">
        <v>1595</v>
      </c>
    </row>
    <row r="648" spans="1:2">
      <c r="A648" s="87" t="s">
        <v>1596</v>
      </c>
      <c r="B648" s="87" t="s">
        <v>1597</v>
      </c>
    </row>
    <row r="649" spans="1:2">
      <c r="A649" s="87" t="s">
        <v>1598</v>
      </c>
      <c r="B649" s="87" t="s">
        <v>1599</v>
      </c>
    </row>
    <row r="650" spans="1:2">
      <c r="A650" s="87" t="s">
        <v>1600</v>
      </c>
      <c r="B650" s="87" t="s">
        <v>1601</v>
      </c>
    </row>
    <row r="651" spans="1:2">
      <c r="A651" s="87" t="s">
        <v>1602</v>
      </c>
      <c r="B651" s="87" t="s">
        <v>1603</v>
      </c>
    </row>
    <row r="652" spans="1:2">
      <c r="A652" s="87" t="s">
        <v>1604</v>
      </c>
      <c r="B652" s="87" t="s">
        <v>1605</v>
      </c>
    </row>
    <row r="653" spans="1:2">
      <c r="A653" s="87" t="s">
        <v>1606</v>
      </c>
      <c r="B653" s="87" t="s">
        <v>1607</v>
      </c>
    </row>
    <row r="654" spans="1:2">
      <c r="A654" s="87" t="s">
        <v>1608</v>
      </c>
      <c r="B654" s="87" t="s">
        <v>1609</v>
      </c>
    </row>
    <row r="655" spans="1:2">
      <c r="A655" s="87" t="s">
        <v>1610</v>
      </c>
      <c r="B655" s="87" t="s">
        <v>1611</v>
      </c>
    </row>
    <row r="656" spans="1:2">
      <c r="A656" s="87" t="s">
        <v>1612</v>
      </c>
      <c r="B656" s="87" t="s">
        <v>1613</v>
      </c>
    </row>
    <row r="657" spans="1:2">
      <c r="A657" s="87" t="s">
        <v>1614</v>
      </c>
      <c r="B657" s="87" t="s">
        <v>1615</v>
      </c>
    </row>
    <row r="658" spans="1:2">
      <c r="A658" s="87" t="s">
        <v>1616</v>
      </c>
      <c r="B658" s="87" t="s">
        <v>1617</v>
      </c>
    </row>
    <row r="659" spans="1:2">
      <c r="A659" s="87" t="s">
        <v>1618</v>
      </c>
      <c r="B659" s="87" t="s">
        <v>1619</v>
      </c>
    </row>
    <row r="660" spans="1:2">
      <c r="A660" s="87" t="s">
        <v>1620</v>
      </c>
      <c r="B660" s="87" t="s">
        <v>1621</v>
      </c>
    </row>
    <row r="661" spans="1:2">
      <c r="A661" s="87" t="s">
        <v>1622</v>
      </c>
      <c r="B661" s="87" t="s">
        <v>1623</v>
      </c>
    </row>
    <row r="662" spans="1:2">
      <c r="A662" s="87" t="s">
        <v>1624</v>
      </c>
      <c r="B662" s="87" t="s">
        <v>1625</v>
      </c>
    </row>
    <row r="663" spans="1:2">
      <c r="A663" s="87" t="s">
        <v>1626</v>
      </c>
      <c r="B663" s="87" t="s">
        <v>1627</v>
      </c>
    </row>
    <row r="664" spans="1:2">
      <c r="A664" s="87" t="s">
        <v>1628</v>
      </c>
      <c r="B664" s="87" t="s">
        <v>1629</v>
      </c>
    </row>
    <row r="665" spans="1:2">
      <c r="A665" s="87" t="s">
        <v>1630</v>
      </c>
      <c r="B665" s="87" t="s">
        <v>1631</v>
      </c>
    </row>
    <row r="666" spans="1:2">
      <c r="A666" s="87" t="s">
        <v>1632</v>
      </c>
      <c r="B666" s="87" t="s">
        <v>1633</v>
      </c>
    </row>
    <row r="667" spans="1:2">
      <c r="A667" s="87" t="s">
        <v>1634</v>
      </c>
      <c r="B667" s="87" t="s">
        <v>1635</v>
      </c>
    </row>
    <row r="668" spans="1:2">
      <c r="A668" s="87" t="s">
        <v>1636</v>
      </c>
      <c r="B668" s="87" t="s">
        <v>1637</v>
      </c>
    </row>
    <row r="669" spans="1:2">
      <c r="A669" s="87" t="s">
        <v>1638</v>
      </c>
      <c r="B669" s="87" t="s">
        <v>360</v>
      </c>
    </row>
    <row r="670" spans="1:2">
      <c r="A670" s="87" t="s">
        <v>1639</v>
      </c>
      <c r="B670" s="87" t="s">
        <v>363</v>
      </c>
    </row>
    <row r="671" spans="1:2">
      <c r="A671" s="87" t="s">
        <v>1640</v>
      </c>
      <c r="B671" s="87" t="s">
        <v>1641</v>
      </c>
    </row>
    <row r="672" spans="1:2">
      <c r="A672" s="87" t="s">
        <v>1642</v>
      </c>
      <c r="B672" s="87" t="s">
        <v>1643</v>
      </c>
    </row>
    <row r="673" spans="1:2">
      <c r="A673" s="87" t="s">
        <v>1644</v>
      </c>
      <c r="B673" s="87" t="s">
        <v>1645</v>
      </c>
    </row>
    <row r="674" spans="1:2">
      <c r="A674" s="87" t="s">
        <v>1646</v>
      </c>
      <c r="B674" s="87" t="s">
        <v>1647</v>
      </c>
    </row>
    <row r="675" spans="1:2">
      <c r="A675" s="87" t="s">
        <v>1648</v>
      </c>
      <c r="B675" s="87" t="s">
        <v>1649</v>
      </c>
    </row>
    <row r="676" spans="1:2">
      <c r="A676" s="87" t="s">
        <v>1650</v>
      </c>
      <c r="B676" s="87" t="s">
        <v>1651</v>
      </c>
    </row>
    <row r="677" spans="1:2">
      <c r="A677" s="87" t="s">
        <v>1652</v>
      </c>
      <c r="B677" s="87" t="s">
        <v>1653</v>
      </c>
    </row>
    <row r="678" spans="1:2">
      <c r="A678" s="87" t="s">
        <v>1654</v>
      </c>
      <c r="B678" s="87" t="s">
        <v>1655</v>
      </c>
    </row>
    <row r="679" spans="1:2">
      <c r="A679" s="87" t="s">
        <v>1656</v>
      </c>
      <c r="B679" s="87" t="s">
        <v>1657</v>
      </c>
    </row>
    <row r="680" spans="1:2">
      <c r="A680" s="87" t="s">
        <v>1658</v>
      </c>
      <c r="B680" s="87" t="s">
        <v>1659</v>
      </c>
    </row>
    <row r="681" spans="1:2">
      <c r="A681" s="87" t="s">
        <v>1660</v>
      </c>
      <c r="B681" s="87" t="s">
        <v>1661</v>
      </c>
    </row>
    <row r="682" spans="1:2">
      <c r="A682" s="87" t="s">
        <v>1662</v>
      </c>
      <c r="B682" s="87" t="s">
        <v>1663</v>
      </c>
    </row>
    <row r="683" spans="1:2">
      <c r="A683" s="87" t="s">
        <v>1664</v>
      </c>
      <c r="B683" s="87" t="s">
        <v>1665</v>
      </c>
    </row>
    <row r="684" spans="1:2">
      <c r="A684" s="87" t="s">
        <v>1666</v>
      </c>
      <c r="B684" s="87" t="s">
        <v>1667</v>
      </c>
    </row>
    <row r="685" spans="1:2">
      <c r="A685" s="87" t="s">
        <v>1668</v>
      </c>
      <c r="B685" s="87" t="s">
        <v>1669</v>
      </c>
    </row>
    <row r="686" spans="1:2">
      <c r="A686" s="87" t="s">
        <v>1670</v>
      </c>
      <c r="B686" s="87" t="s">
        <v>360</v>
      </c>
    </row>
    <row r="687" spans="1:2">
      <c r="A687" s="87" t="s">
        <v>1671</v>
      </c>
      <c r="B687" s="87" t="s">
        <v>363</v>
      </c>
    </row>
    <row r="688" spans="1:2">
      <c r="A688" s="87" t="s">
        <v>1672</v>
      </c>
      <c r="B688" s="87" t="s">
        <v>1673</v>
      </c>
    </row>
    <row r="689" spans="1:2">
      <c r="A689" s="87" t="s">
        <v>1674</v>
      </c>
      <c r="B689" s="87" t="s">
        <v>1675</v>
      </c>
    </row>
    <row r="690" spans="1:2">
      <c r="A690" s="87" t="s">
        <v>1676</v>
      </c>
      <c r="B690" s="87" t="s">
        <v>1677</v>
      </c>
    </row>
    <row r="691" spans="1:2">
      <c r="A691" s="87" t="s">
        <v>1678</v>
      </c>
      <c r="B691" s="87" t="s">
        <v>1679</v>
      </c>
    </row>
    <row r="692" spans="1:2">
      <c r="A692" s="87" t="s">
        <v>1680</v>
      </c>
      <c r="B692" s="87" t="s">
        <v>1681</v>
      </c>
    </row>
    <row r="693" spans="1:2">
      <c r="A693" s="87" t="s">
        <v>1682</v>
      </c>
      <c r="B693" s="87" t="s">
        <v>1683</v>
      </c>
    </row>
    <row r="694" spans="1:2">
      <c r="A694" s="87" t="s">
        <v>1684</v>
      </c>
      <c r="B694" s="87" t="s">
        <v>1685</v>
      </c>
    </row>
    <row r="695" spans="1:2">
      <c r="A695" s="87" t="s">
        <v>1686</v>
      </c>
      <c r="B695" s="87" t="s">
        <v>1687</v>
      </c>
    </row>
    <row r="696" spans="1:2">
      <c r="A696" s="87" t="s">
        <v>1688</v>
      </c>
      <c r="B696" s="87" t="s">
        <v>1689</v>
      </c>
    </row>
    <row r="697" spans="1:2">
      <c r="A697" s="87" t="s">
        <v>1690</v>
      </c>
      <c r="B697" s="87" t="s">
        <v>1691</v>
      </c>
    </row>
    <row r="698" spans="1:2">
      <c r="A698" s="87" t="s">
        <v>1692</v>
      </c>
      <c r="B698" s="87" t="s">
        <v>1693</v>
      </c>
    </row>
    <row r="699" spans="1:2">
      <c r="A699" s="87" t="s">
        <v>1694</v>
      </c>
      <c r="B699" s="87" t="s">
        <v>1695</v>
      </c>
    </row>
    <row r="700" spans="1:2">
      <c r="A700" s="87" t="s">
        <v>1696</v>
      </c>
      <c r="B700" s="87" t="s">
        <v>1697</v>
      </c>
    </row>
    <row r="701" spans="1:2">
      <c r="A701" s="87" t="s">
        <v>1698</v>
      </c>
      <c r="B701" s="87" t="s">
        <v>1699</v>
      </c>
    </row>
    <row r="702" spans="1:2">
      <c r="A702" s="87" t="s">
        <v>1700</v>
      </c>
      <c r="B702" s="87" t="s">
        <v>1701</v>
      </c>
    </row>
    <row r="703" spans="1:2">
      <c r="A703" s="87" t="s">
        <v>1702</v>
      </c>
      <c r="B703" s="87" t="s">
        <v>1703</v>
      </c>
    </row>
    <row r="704" spans="1:2">
      <c r="A704" s="87" t="s">
        <v>1704</v>
      </c>
      <c r="B704" s="87" t="s">
        <v>360</v>
      </c>
    </row>
    <row r="705" spans="1:2">
      <c r="A705" s="87" t="s">
        <v>1705</v>
      </c>
      <c r="B705" s="87" t="s">
        <v>363</v>
      </c>
    </row>
    <row r="706" spans="1:2">
      <c r="A706" s="87" t="s">
        <v>1706</v>
      </c>
      <c r="B706" s="87" t="s">
        <v>1707</v>
      </c>
    </row>
    <row r="707" spans="1:2">
      <c r="A707" s="87" t="s">
        <v>1708</v>
      </c>
      <c r="B707" s="87" t="s">
        <v>1709</v>
      </c>
    </row>
    <row r="708" spans="1:2">
      <c r="A708" s="87" t="s">
        <v>1710</v>
      </c>
      <c r="B708" s="87" t="s">
        <v>1711</v>
      </c>
    </row>
    <row r="709" spans="1:2">
      <c r="A709" s="87" t="s">
        <v>1712</v>
      </c>
      <c r="B709" s="87" t="s">
        <v>1713</v>
      </c>
    </row>
    <row r="710" spans="1:2">
      <c r="A710" s="87" t="s">
        <v>1714</v>
      </c>
      <c r="B710" s="87" t="s">
        <v>1715</v>
      </c>
    </row>
    <row r="711" spans="1:2">
      <c r="A711" s="87" t="s">
        <v>1716</v>
      </c>
      <c r="B711" s="87" t="s">
        <v>1717</v>
      </c>
    </row>
    <row r="712" spans="1:2">
      <c r="A712" s="87" t="s">
        <v>1718</v>
      </c>
      <c r="B712" s="87" t="s">
        <v>1719</v>
      </c>
    </row>
    <row r="713" spans="1:2">
      <c r="A713" s="87" t="s">
        <v>1720</v>
      </c>
      <c r="B713" s="87" t="s">
        <v>1721</v>
      </c>
    </row>
    <row r="714" spans="1:2">
      <c r="A714" s="87" t="s">
        <v>1722</v>
      </c>
      <c r="B714" s="87" t="s">
        <v>1723</v>
      </c>
    </row>
    <row r="715" spans="1:2">
      <c r="A715" s="87" t="s">
        <v>1724</v>
      </c>
      <c r="B715" s="87" t="s">
        <v>1725</v>
      </c>
    </row>
    <row r="716" spans="1:2">
      <c r="A716" s="87" t="s">
        <v>1726</v>
      </c>
      <c r="B716" s="87" t="s">
        <v>1727</v>
      </c>
    </row>
    <row r="717" spans="1:2">
      <c r="A717" s="87" t="s">
        <v>1728</v>
      </c>
      <c r="B717" s="87" t="s">
        <v>1729</v>
      </c>
    </row>
    <row r="718" spans="1:2">
      <c r="A718" s="87" t="s">
        <v>1730</v>
      </c>
      <c r="B718" s="87" t="s">
        <v>1731</v>
      </c>
    </row>
    <row r="719" spans="1:2">
      <c r="A719" s="87" t="s">
        <v>1732</v>
      </c>
      <c r="B719" s="87" t="s">
        <v>1733</v>
      </c>
    </row>
    <row r="720" spans="1:2">
      <c r="A720" s="87" t="s">
        <v>1734</v>
      </c>
      <c r="B720" s="87" t="s">
        <v>1735</v>
      </c>
    </row>
    <row r="721" spans="1:2">
      <c r="A721" s="87" t="s">
        <v>1736</v>
      </c>
      <c r="B721" s="87" t="s">
        <v>1737</v>
      </c>
    </row>
    <row r="722" spans="1:2">
      <c r="A722" s="87" t="s">
        <v>1738</v>
      </c>
      <c r="B722" s="87" t="s">
        <v>1739</v>
      </c>
    </row>
    <row r="723" spans="1:2">
      <c r="A723" s="87" t="s">
        <v>1740</v>
      </c>
      <c r="B723" s="87" t="s">
        <v>1741</v>
      </c>
    </row>
    <row r="724" spans="1:2">
      <c r="A724" s="87" t="s">
        <v>1742</v>
      </c>
      <c r="B724" s="87" t="s">
        <v>1743</v>
      </c>
    </row>
    <row r="725" spans="1:2">
      <c r="A725" s="87" t="s">
        <v>1744</v>
      </c>
      <c r="B725" s="87" t="s">
        <v>1745</v>
      </c>
    </row>
    <row r="726" spans="1:2">
      <c r="A726" s="87" t="s">
        <v>1746</v>
      </c>
      <c r="B726" s="87" t="s">
        <v>1747</v>
      </c>
    </row>
    <row r="727" spans="1:2">
      <c r="A727" s="87" t="s">
        <v>1748</v>
      </c>
      <c r="B727" s="87" t="s">
        <v>1749</v>
      </c>
    </row>
    <row r="728" spans="1:2">
      <c r="A728" s="87" t="s">
        <v>1750</v>
      </c>
      <c r="B728" s="87" t="s">
        <v>1751</v>
      </c>
    </row>
    <row r="729" spans="1:2">
      <c r="A729" s="87" t="s">
        <v>1752</v>
      </c>
      <c r="B729" s="87" t="s">
        <v>1753</v>
      </c>
    </row>
    <row r="730" spans="1:2">
      <c r="A730" s="87" t="s">
        <v>1754</v>
      </c>
      <c r="B730" s="87" t="s">
        <v>1755</v>
      </c>
    </row>
    <row r="731" spans="1:2">
      <c r="A731" s="87" t="s">
        <v>1756</v>
      </c>
      <c r="B731" s="87" t="s">
        <v>1757</v>
      </c>
    </row>
    <row r="732" spans="1:2">
      <c r="A732" s="87" t="s">
        <v>1758</v>
      </c>
      <c r="B732" s="87" t="s">
        <v>1759</v>
      </c>
    </row>
    <row r="733" spans="1:2">
      <c r="A733" s="87" t="s">
        <v>1760</v>
      </c>
      <c r="B733" s="87" t="s">
        <v>1761</v>
      </c>
    </row>
    <row r="734" spans="1:2">
      <c r="A734" s="87" t="s">
        <v>1762</v>
      </c>
      <c r="B734" s="87" t="s">
        <v>1763</v>
      </c>
    </row>
    <row r="735" spans="1:2">
      <c r="A735" s="87" t="s">
        <v>1764</v>
      </c>
      <c r="B735" s="87" t="s">
        <v>1765</v>
      </c>
    </row>
    <row r="736" spans="1:2">
      <c r="A736" s="87" t="s">
        <v>1766</v>
      </c>
      <c r="B736" s="87" t="s">
        <v>1767</v>
      </c>
    </row>
    <row r="737" spans="1:2">
      <c r="A737" s="87" t="s">
        <v>1768</v>
      </c>
      <c r="B737" s="87" t="s">
        <v>1769</v>
      </c>
    </row>
    <row r="738" spans="1:2">
      <c r="A738" s="87" t="s">
        <v>1770</v>
      </c>
      <c r="B738" s="87" t="s">
        <v>360</v>
      </c>
    </row>
    <row r="739" spans="1:2">
      <c r="A739" s="87" t="s">
        <v>1771</v>
      </c>
      <c r="B739" s="87" t="s">
        <v>363</v>
      </c>
    </row>
    <row r="740" spans="1:2">
      <c r="A740" s="87" t="s">
        <v>1772</v>
      </c>
      <c r="B740" s="87" t="s">
        <v>1773</v>
      </c>
    </row>
    <row r="741" spans="1:2">
      <c r="A741" s="87" t="s">
        <v>1774</v>
      </c>
      <c r="B741" s="87" t="s">
        <v>1775</v>
      </c>
    </row>
    <row r="742" spans="1:2">
      <c r="A742" s="87" t="s">
        <v>1776</v>
      </c>
      <c r="B742" s="87" t="s">
        <v>360</v>
      </c>
    </row>
    <row r="743" spans="1:2">
      <c r="A743" s="87" t="s">
        <v>1777</v>
      </c>
      <c r="B743" s="87" t="s">
        <v>363</v>
      </c>
    </row>
    <row r="744" spans="1:2">
      <c r="A744" s="87" t="s">
        <v>1778</v>
      </c>
      <c r="B744" s="87" t="s">
        <v>1779</v>
      </c>
    </row>
    <row r="745" spans="1:2">
      <c r="A745" s="87" t="s">
        <v>1780</v>
      </c>
      <c r="B745" s="87" t="s">
        <v>1781</v>
      </c>
    </row>
    <row r="746" spans="1:2">
      <c r="A746" s="87" t="s">
        <v>1782</v>
      </c>
      <c r="B746" s="87" t="s">
        <v>360</v>
      </c>
    </row>
    <row r="747" spans="1:2">
      <c r="A747" s="87" t="s">
        <v>1783</v>
      </c>
      <c r="B747" s="87" t="s">
        <v>363</v>
      </c>
    </row>
    <row r="748" spans="1:2">
      <c r="A748" s="87" t="s">
        <v>1784</v>
      </c>
      <c r="B748" s="87" t="s">
        <v>1785</v>
      </c>
    </row>
    <row r="749" spans="1:2">
      <c r="A749" s="87" t="s">
        <v>1786</v>
      </c>
      <c r="B749" s="87" t="s">
        <v>360</v>
      </c>
    </row>
    <row r="750" spans="1:2">
      <c r="A750" s="87" t="s">
        <v>1787</v>
      </c>
      <c r="B750" s="87" t="s">
        <v>363</v>
      </c>
    </row>
    <row r="751" spans="1:2">
      <c r="A751" s="87" t="s">
        <v>1788</v>
      </c>
      <c r="B751" s="87" t="s">
        <v>1789</v>
      </c>
    </row>
    <row r="752" spans="1:2">
      <c r="A752" s="87" t="s">
        <v>1790</v>
      </c>
      <c r="B752" s="87" t="s">
        <v>1791</v>
      </c>
    </row>
    <row r="753" spans="1:2">
      <c r="A753" s="87" t="s">
        <v>1792</v>
      </c>
      <c r="B753" s="87" t="s">
        <v>1793</v>
      </c>
    </row>
    <row r="754" spans="1:2">
      <c r="A754" s="87" t="s">
        <v>1794</v>
      </c>
      <c r="B754" s="87" t="s">
        <v>1795</v>
      </c>
    </row>
    <row r="755" spans="1:2">
      <c r="A755" s="87" t="s">
        <v>1796</v>
      </c>
      <c r="B755" s="87" t="s">
        <v>360</v>
      </c>
    </row>
    <row r="756" spans="1:2">
      <c r="A756" s="87" t="s">
        <v>1797</v>
      </c>
      <c r="B756" s="87" t="s">
        <v>363</v>
      </c>
    </row>
    <row r="757" spans="1:2">
      <c r="A757" s="87" t="s">
        <v>1798</v>
      </c>
      <c r="B757" s="87" t="s">
        <v>1799</v>
      </c>
    </row>
    <row r="758" spans="1:2">
      <c r="A758" s="87" t="s">
        <v>1800</v>
      </c>
      <c r="B758" s="87" t="s">
        <v>1801</v>
      </c>
    </row>
    <row r="759" spans="1:2">
      <c r="A759" s="87" t="s">
        <v>1802</v>
      </c>
      <c r="B759" s="87" t="s">
        <v>1803</v>
      </c>
    </row>
    <row r="760" spans="1:2">
      <c r="A760" s="87" t="s">
        <v>1804</v>
      </c>
      <c r="B760" s="87" t="s">
        <v>1805</v>
      </c>
    </row>
    <row r="761" spans="1:2">
      <c r="A761" s="87" t="s">
        <v>1806</v>
      </c>
      <c r="B761" s="87" t="s">
        <v>1807</v>
      </c>
    </row>
    <row r="762" spans="1:2">
      <c r="A762" s="87" t="s">
        <v>1808</v>
      </c>
      <c r="B762" s="87" t="s">
        <v>1809</v>
      </c>
    </row>
    <row r="763" spans="1:2">
      <c r="A763" s="87" t="s">
        <v>1810</v>
      </c>
      <c r="B763" s="87" t="s">
        <v>360</v>
      </c>
    </row>
    <row r="764" spans="1:2">
      <c r="A764" s="87" t="s">
        <v>1811</v>
      </c>
      <c r="B764" s="87" t="s">
        <v>363</v>
      </c>
    </row>
    <row r="765" spans="1:2">
      <c r="A765" s="87" t="s">
        <v>1812</v>
      </c>
      <c r="B765" s="87" t="s">
        <v>1813</v>
      </c>
    </row>
    <row r="766" spans="1:2">
      <c r="A766" s="87" t="s">
        <v>1814</v>
      </c>
      <c r="B766" s="87" t="s">
        <v>1815</v>
      </c>
    </row>
    <row r="767" spans="1:2">
      <c r="A767" s="87" t="s">
        <v>1816</v>
      </c>
      <c r="B767" s="87" t="s">
        <v>1817</v>
      </c>
    </row>
    <row r="768" spans="1:2">
      <c r="A768" s="87" t="s">
        <v>1818</v>
      </c>
      <c r="B768" s="87" t="s">
        <v>1819</v>
      </c>
    </row>
    <row r="769" spans="1:2">
      <c r="A769" s="87" t="s">
        <v>1820</v>
      </c>
      <c r="B769" s="87" t="s">
        <v>1821</v>
      </c>
    </row>
    <row r="770" spans="1:2">
      <c r="A770" s="87" t="s">
        <v>1822</v>
      </c>
      <c r="B770" s="87" t="s">
        <v>1823</v>
      </c>
    </row>
    <row r="771" spans="1:2">
      <c r="A771" s="87" t="s">
        <v>1824</v>
      </c>
      <c r="B771" s="87" t="s">
        <v>1825</v>
      </c>
    </row>
    <row r="772" spans="1:2">
      <c r="A772" s="87" t="s">
        <v>1826</v>
      </c>
      <c r="B772" s="87" t="s">
        <v>360</v>
      </c>
    </row>
    <row r="773" spans="1:2">
      <c r="A773" s="87" t="s">
        <v>1827</v>
      </c>
      <c r="B773" s="87" t="s">
        <v>363</v>
      </c>
    </row>
    <row r="774" spans="1:2">
      <c r="A774" s="87" t="s">
        <v>1828</v>
      </c>
      <c r="B774" s="87" t="s">
        <v>1829</v>
      </c>
    </row>
    <row r="775" spans="1:2">
      <c r="A775" s="87" t="s">
        <v>1830</v>
      </c>
      <c r="B775" s="87" t="s">
        <v>1831</v>
      </c>
    </row>
    <row r="776" spans="1:2">
      <c r="A776" s="87" t="s">
        <v>1832</v>
      </c>
      <c r="B776" s="87" t="s">
        <v>1833</v>
      </c>
    </row>
    <row r="777" spans="1:2">
      <c r="A777" s="87" t="s">
        <v>1834</v>
      </c>
      <c r="B777" s="87" t="s">
        <v>1835</v>
      </c>
    </row>
    <row r="778" spans="1:2">
      <c r="A778" s="87" t="s">
        <v>1836</v>
      </c>
      <c r="B778" s="87" t="s">
        <v>1837</v>
      </c>
    </row>
    <row r="779" spans="1:2">
      <c r="A779" s="87" t="s">
        <v>1838</v>
      </c>
      <c r="B779" s="87" t="s">
        <v>1839</v>
      </c>
    </row>
    <row r="780" spans="1:2">
      <c r="A780" s="87" t="s">
        <v>1840</v>
      </c>
      <c r="B780" s="87" t="s">
        <v>1841</v>
      </c>
    </row>
    <row r="781" spans="1:2">
      <c r="A781" s="87" t="s">
        <v>1842</v>
      </c>
      <c r="B781" s="87" t="s">
        <v>1843</v>
      </c>
    </row>
    <row r="782" spans="1:2">
      <c r="A782" s="87" t="s">
        <v>1844</v>
      </c>
      <c r="B782" s="87" t="s">
        <v>360</v>
      </c>
    </row>
    <row r="783" spans="1:2">
      <c r="A783" s="87" t="s">
        <v>1845</v>
      </c>
      <c r="B783" s="87" t="s">
        <v>363</v>
      </c>
    </row>
    <row r="784" spans="1:2">
      <c r="A784" s="87" t="s">
        <v>1846</v>
      </c>
      <c r="B784" s="87" t="s">
        <v>1847</v>
      </c>
    </row>
    <row r="785" spans="1:2">
      <c r="A785" s="87" t="s">
        <v>1848</v>
      </c>
      <c r="B785" s="87" t="s">
        <v>1849</v>
      </c>
    </row>
    <row r="786" spans="1:2">
      <c r="A786" s="87" t="s">
        <v>1850</v>
      </c>
      <c r="B786" s="87" t="s">
        <v>1851</v>
      </c>
    </row>
    <row r="787" spans="1:2">
      <c r="A787" s="87" t="s">
        <v>1852</v>
      </c>
      <c r="B787" s="87" t="s">
        <v>360</v>
      </c>
    </row>
    <row r="788" spans="1:2">
      <c r="A788" s="87" t="s">
        <v>1853</v>
      </c>
      <c r="B788" s="87" t="s">
        <v>363</v>
      </c>
    </row>
    <row r="789" spans="1:2">
      <c r="A789" s="87" t="s">
        <v>1854</v>
      </c>
      <c r="B789" s="87" t="s">
        <v>1855</v>
      </c>
    </row>
    <row r="790" spans="1:2">
      <c r="A790" s="87" t="s">
        <v>1856</v>
      </c>
      <c r="B790" s="87" t="s">
        <v>1857</v>
      </c>
    </row>
    <row r="791" spans="1:2">
      <c r="A791" s="87" t="s">
        <v>1858</v>
      </c>
      <c r="B791" s="87" t="s">
        <v>1859</v>
      </c>
    </row>
    <row r="792" spans="1:2">
      <c r="A792" s="87" t="s">
        <v>1860</v>
      </c>
      <c r="B792" s="87" t="s">
        <v>1861</v>
      </c>
    </row>
    <row r="793" spans="1:2">
      <c r="A793" s="87" t="s">
        <v>1862</v>
      </c>
      <c r="B793" s="87" t="s">
        <v>1863</v>
      </c>
    </row>
    <row r="794" spans="1:2">
      <c r="A794" s="87" t="s">
        <v>1864</v>
      </c>
      <c r="B794" s="87" t="s">
        <v>1865</v>
      </c>
    </row>
    <row r="795" spans="1:2">
      <c r="A795" s="87" t="s">
        <v>1866</v>
      </c>
      <c r="B795" s="87" t="s">
        <v>1867</v>
      </c>
    </row>
    <row r="796" spans="1:2">
      <c r="A796" s="87" t="s">
        <v>1868</v>
      </c>
      <c r="B796" s="87" t="s">
        <v>1869</v>
      </c>
    </row>
    <row r="797" spans="1:2">
      <c r="A797" s="87" t="s">
        <v>1870</v>
      </c>
      <c r="B797" s="87" t="s">
        <v>1871</v>
      </c>
    </row>
    <row r="798" spans="1:2">
      <c r="A798" s="87" t="s">
        <v>1872</v>
      </c>
      <c r="B798" s="87" t="s">
        <v>1873</v>
      </c>
    </row>
    <row r="799" spans="1:2">
      <c r="A799" s="87" t="s">
        <v>1874</v>
      </c>
      <c r="B799" s="87" t="s">
        <v>1875</v>
      </c>
    </row>
    <row r="800" spans="1:2">
      <c r="A800" s="87" t="s">
        <v>1876</v>
      </c>
      <c r="B800" s="87" t="s">
        <v>360</v>
      </c>
    </row>
    <row r="801" spans="1:2">
      <c r="A801" s="87" t="s">
        <v>1877</v>
      </c>
      <c r="B801" s="87" t="s">
        <v>363</v>
      </c>
    </row>
    <row r="802" spans="1:2">
      <c r="A802" s="87" t="s">
        <v>1878</v>
      </c>
      <c r="B802" s="87" t="s">
        <v>1879</v>
      </c>
    </row>
    <row r="803" spans="1:2">
      <c r="A803" s="87" t="s">
        <v>1880</v>
      </c>
      <c r="B803" s="87" t="s">
        <v>1881</v>
      </c>
    </row>
    <row r="804" spans="1:2">
      <c r="A804" s="87" t="s">
        <v>1882</v>
      </c>
      <c r="B804" s="87" t="s">
        <v>1883</v>
      </c>
    </row>
    <row r="805" spans="1:2">
      <c r="A805" s="87" t="s">
        <v>1884</v>
      </c>
      <c r="B805" s="87" t="s">
        <v>1885</v>
      </c>
    </row>
    <row r="806" spans="1:2">
      <c r="A806" s="87" t="s">
        <v>1886</v>
      </c>
      <c r="B806" s="87" t="s">
        <v>1887</v>
      </c>
    </row>
    <row r="807" spans="1:2">
      <c r="A807" s="87" t="s">
        <v>1888</v>
      </c>
      <c r="B807" s="87" t="s">
        <v>1889</v>
      </c>
    </row>
    <row r="808" spans="1:2">
      <c r="A808" s="87" t="s">
        <v>1890</v>
      </c>
      <c r="B808" s="87" t="s">
        <v>1891</v>
      </c>
    </row>
    <row r="809" spans="1:2">
      <c r="A809" s="87" t="s">
        <v>1892</v>
      </c>
      <c r="B809" s="87" t="s">
        <v>1893</v>
      </c>
    </row>
    <row r="810" spans="1:2">
      <c r="A810" s="87" t="s">
        <v>1894</v>
      </c>
      <c r="B810" s="87" t="s">
        <v>360</v>
      </c>
    </row>
    <row r="811" spans="1:2">
      <c r="A811" s="87" t="s">
        <v>1895</v>
      </c>
      <c r="B811" s="87" t="s">
        <v>363</v>
      </c>
    </row>
    <row r="812" spans="1:2">
      <c r="A812" s="87" t="s">
        <v>1896</v>
      </c>
      <c r="B812" s="87" t="s">
        <v>1897</v>
      </c>
    </row>
    <row r="813" spans="1:2">
      <c r="A813" s="87" t="s">
        <v>1898</v>
      </c>
      <c r="B813" s="87" t="s">
        <v>1899</v>
      </c>
    </row>
    <row r="814" spans="1:2">
      <c r="A814" s="87" t="s">
        <v>1900</v>
      </c>
      <c r="B814" s="87" t="s">
        <v>1901</v>
      </c>
    </row>
    <row r="815" spans="1:2">
      <c r="A815" s="87" t="s">
        <v>1902</v>
      </c>
      <c r="B815" s="87" t="s">
        <v>1903</v>
      </c>
    </row>
    <row r="816" spans="1:2">
      <c r="A816" s="87" t="s">
        <v>1904</v>
      </c>
      <c r="B816" s="87" t="s">
        <v>1905</v>
      </c>
    </row>
    <row r="817" spans="1:2">
      <c r="A817" s="87" t="s">
        <v>1906</v>
      </c>
      <c r="B817" s="87" t="s">
        <v>360</v>
      </c>
    </row>
    <row r="818" spans="1:2">
      <c r="A818" s="87" t="s">
        <v>1907</v>
      </c>
      <c r="B818" s="87" t="s">
        <v>363</v>
      </c>
    </row>
    <row r="819" spans="1:2">
      <c r="A819" s="87" t="s">
        <v>1908</v>
      </c>
      <c r="B819" s="87" t="s">
        <v>1909</v>
      </c>
    </row>
    <row r="820" spans="1:2">
      <c r="A820" s="87" t="s">
        <v>1910</v>
      </c>
      <c r="B820" s="87" t="s">
        <v>1911</v>
      </c>
    </row>
    <row r="821" spans="1:2">
      <c r="A821" s="87" t="s">
        <v>1912</v>
      </c>
      <c r="B821" s="87" t="s">
        <v>1913</v>
      </c>
    </row>
    <row r="822" spans="1:2">
      <c r="A822" s="87" t="s">
        <v>1914</v>
      </c>
      <c r="B822" s="87" t="s">
        <v>1915</v>
      </c>
    </row>
    <row r="823" spans="1:2">
      <c r="A823" s="87" t="s">
        <v>1916</v>
      </c>
      <c r="B823" s="87" t="s">
        <v>1917</v>
      </c>
    </row>
    <row r="824" spans="1:2">
      <c r="A824" s="87" t="s">
        <v>1918</v>
      </c>
      <c r="B824" s="87" t="s">
        <v>1919</v>
      </c>
    </row>
    <row r="825" spans="1:2">
      <c r="A825" s="87" t="s">
        <v>1920</v>
      </c>
      <c r="B825" s="87" t="s">
        <v>360</v>
      </c>
    </row>
    <row r="826" spans="1:2">
      <c r="A826" s="87" t="s">
        <v>1921</v>
      </c>
      <c r="B826" s="87" t="s">
        <v>363</v>
      </c>
    </row>
    <row r="827" spans="1:2">
      <c r="A827" s="87" t="s">
        <v>1922</v>
      </c>
      <c r="B827" s="87" t="s">
        <v>1923</v>
      </c>
    </row>
    <row r="828" spans="1:2">
      <c r="A828" s="87" t="s">
        <v>1924</v>
      </c>
      <c r="B828" s="87" t="s">
        <v>1925</v>
      </c>
    </row>
    <row r="829" spans="1:2">
      <c r="A829" s="87" t="s">
        <v>1926</v>
      </c>
      <c r="B829" s="87" t="s">
        <v>1927</v>
      </c>
    </row>
    <row r="830" spans="1:2">
      <c r="A830" s="87" t="s">
        <v>1928</v>
      </c>
      <c r="B830" s="87" t="s">
        <v>1929</v>
      </c>
    </row>
    <row r="831" spans="1:2">
      <c r="A831" s="87" t="s">
        <v>1930</v>
      </c>
      <c r="B831" s="87" t="s">
        <v>1931</v>
      </c>
    </row>
    <row r="832" spans="1:2">
      <c r="A832" s="87" t="s">
        <v>1932</v>
      </c>
      <c r="B832" s="87" t="s">
        <v>1933</v>
      </c>
    </row>
    <row r="833" spans="1:2">
      <c r="A833" s="87" t="s">
        <v>1934</v>
      </c>
      <c r="B833" s="87" t="s">
        <v>1935</v>
      </c>
    </row>
    <row r="834" spans="1:2">
      <c r="A834" s="87" t="s">
        <v>1936</v>
      </c>
      <c r="B834" s="87" t="s">
        <v>1937</v>
      </c>
    </row>
    <row r="835" spans="1:2">
      <c r="A835" s="87" t="s">
        <v>1938</v>
      </c>
      <c r="B835" s="87" t="s">
        <v>1939</v>
      </c>
    </row>
    <row r="836" spans="1:2">
      <c r="A836" s="87" t="s">
        <v>1940</v>
      </c>
      <c r="B836" s="87" t="s">
        <v>360</v>
      </c>
    </row>
    <row r="837" spans="1:2">
      <c r="A837" s="87" t="s">
        <v>1941</v>
      </c>
      <c r="B837" s="87" t="s">
        <v>363</v>
      </c>
    </row>
    <row r="838" spans="1:2">
      <c r="A838" s="87" t="s">
        <v>1942</v>
      </c>
      <c r="B838" s="87" t="s">
        <v>1943</v>
      </c>
    </row>
    <row r="839" spans="1:2">
      <c r="A839" s="87" t="s">
        <v>1944</v>
      </c>
      <c r="B839" s="87" t="s">
        <v>1945</v>
      </c>
    </row>
    <row r="840" spans="1:2">
      <c r="A840" s="87" t="s">
        <v>1946</v>
      </c>
      <c r="B840" s="87" t="s">
        <v>360</v>
      </c>
    </row>
    <row r="841" spans="1:2">
      <c r="A841" s="87" t="s">
        <v>1947</v>
      </c>
      <c r="B841" s="87" t="s">
        <v>363</v>
      </c>
    </row>
    <row r="842" spans="1:2">
      <c r="A842" s="87" t="s">
        <v>1948</v>
      </c>
      <c r="B842" s="87" t="s">
        <v>1949</v>
      </c>
    </row>
    <row r="843" spans="1:2">
      <c r="A843" s="87" t="s">
        <v>1950</v>
      </c>
      <c r="B843" s="87" t="s">
        <v>1951</v>
      </c>
    </row>
    <row r="844" spans="1:2">
      <c r="A844" s="87" t="s">
        <v>1952</v>
      </c>
      <c r="B844" s="87" t="s">
        <v>360</v>
      </c>
    </row>
    <row r="845" spans="1:2">
      <c r="A845" s="87" t="s">
        <v>1953</v>
      </c>
      <c r="B845" s="87" t="s">
        <v>363</v>
      </c>
    </row>
    <row r="846" spans="1:2">
      <c r="A846" s="87" t="s">
        <v>1954</v>
      </c>
      <c r="B846" s="87" t="s">
        <v>1955</v>
      </c>
    </row>
    <row r="847" spans="1:2">
      <c r="A847" s="87" t="s">
        <v>1956</v>
      </c>
      <c r="B847" s="87" t="s">
        <v>1957</v>
      </c>
    </row>
    <row r="848" spans="1:2">
      <c r="A848" s="87" t="s">
        <v>1958</v>
      </c>
      <c r="B848" s="87" t="s">
        <v>1959</v>
      </c>
    </row>
    <row r="849" spans="1:2">
      <c r="A849" s="87" t="s">
        <v>1960</v>
      </c>
      <c r="B849" s="87" t="s">
        <v>1961</v>
      </c>
    </row>
    <row r="850" spans="1:2">
      <c r="A850" s="87" t="s">
        <v>1962</v>
      </c>
      <c r="B850" s="87" t="s">
        <v>1963</v>
      </c>
    </row>
    <row r="851" spans="1:2">
      <c r="A851" s="87" t="s">
        <v>1964</v>
      </c>
      <c r="B851" s="87" t="s">
        <v>1965</v>
      </c>
    </row>
    <row r="852" spans="1:2">
      <c r="A852" s="87" t="s">
        <v>1966</v>
      </c>
      <c r="B852" s="87" t="s">
        <v>1967</v>
      </c>
    </row>
    <row r="853" spans="1:2">
      <c r="A853" s="87" t="s">
        <v>1968</v>
      </c>
      <c r="B853" s="87" t="s">
        <v>1969</v>
      </c>
    </row>
    <row r="854" spans="1:2">
      <c r="A854" s="87" t="s">
        <v>1970</v>
      </c>
      <c r="B854" s="87" t="s">
        <v>1971</v>
      </c>
    </row>
    <row r="855" spans="1:2">
      <c r="A855" s="87" t="s">
        <v>1972</v>
      </c>
      <c r="B855" s="87" t="s">
        <v>1973</v>
      </c>
    </row>
    <row r="856" spans="1:2">
      <c r="A856" s="87" t="s">
        <v>1974</v>
      </c>
      <c r="B856" s="87" t="s">
        <v>1975</v>
      </c>
    </row>
    <row r="857" spans="1:2">
      <c r="A857" s="87" t="s">
        <v>1976</v>
      </c>
      <c r="B857" s="87" t="s">
        <v>1977</v>
      </c>
    </row>
    <row r="858" spans="1:2">
      <c r="A858" s="87" t="s">
        <v>1978</v>
      </c>
      <c r="B858" s="87" t="s">
        <v>1979</v>
      </c>
    </row>
    <row r="859" spans="1:2">
      <c r="A859" s="87" t="s">
        <v>1980</v>
      </c>
      <c r="B859" s="87" t="s">
        <v>1981</v>
      </c>
    </row>
    <row r="860" spans="1:2">
      <c r="A860" s="87" t="s">
        <v>1982</v>
      </c>
      <c r="B860" s="87" t="s">
        <v>1983</v>
      </c>
    </row>
    <row r="861" spans="1:2">
      <c r="A861" s="87" t="s">
        <v>1984</v>
      </c>
      <c r="B861" s="87" t="s">
        <v>1985</v>
      </c>
    </row>
    <row r="862" spans="1:2">
      <c r="A862" s="87" t="s">
        <v>1986</v>
      </c>
      <c r="B862" s="87" t="s">
        <v>360</v>
      </c>
    </row>
    <row r="863" spans="1:2">
      <c r="A863" s="87" t="s">
        <v>1987</v>
      </c>
      <c r="B863" s="87" t="s">
        <v>1988</v>
      </c>
    </row>
    <row r="864" spans="1:2">
      <c r="A864" s="87" t="s">
        <v>1989</v>
      </c>
      <c r="B864" s="87" t="s">
        <v>363</v>
      </c>
    </row>
    <row r="865" spans="1:2">
      <c r="A865" s="87" t="s">
        <v>1990</v>
      </c>
      <c r="B865" s="87" t="s">
        <v>1991</v>
      </c>
    </row>
    <row r="866" spans="1:2">
      <c r="A866" s="87" t="s">
        <v>1992</v>
      </c>
      <c r="B866" s="87" t="s">
        <v>1993</v>
      </c>
    </row>
    <row r="867" spans="1:2">
      <c r="A867" s="87" t="s">
        <v>1994</v>
      </c>
      <c r="B867" s="87" t="s">
        <v>360</v>
      </c>
    </row>
    <row r="868" spans="1:2">
      <c r="A868" s="87" t="s">
        <v>1995</v>
      </c>
      <c r="B868" s="87" t="s">
        <v>1988</v>
      </c>
    </row>
    <row r="869" spans="1:2">
      <c r="A869" s="87" t="s">
        <v>1996</v>
      </c>
      <c r="B869" s="87" t="s">
        <v>363</v>
      </c>
    </row>
    <row r="870" spans="1:2">
      <c r="A870" s="87" t="s">
        <v>1997</v>
      </c>
      <c r="B870" s="87" t="s">
        <v>1998</v>
      </c>
    </row>
    <row r="871" spans="1:2">
      <c r="A871" s="87" t="s">
        <v>1999</v>
      </c>
      <c r="B871" s="87" t="s">
        <v>2000</v>
      </c>
    </row>
    <row r="872" spans="1:2">
      <c r="A872" s="87" t="s">
        <v>2001</v>
      </c>
      <c r="B872" s="87" t="s">
        <v>2002</v>
      </c>
    </row>
    <row r="873" spans="1:2">
      <c r="A873" s="87" t="s">
        <v>2003</v>
      </c>
      <c r="B873" s="87" t="s">
        <v>2004</v>
      </c>
    </row>
    <row r="874" spans="1:2">
      <c r="A874" s="87" t="s">
        <v>2005</v>
      </c>
      <c r="B874" s="87" t="s">
        <v>2006</v>
      </c>
    </row>
    <row r="875" spans="1:2">
      <c r="A875" s="87" t="s">
        <v>2007</v>
      </c>
      <c r="B875" s="87" t="s">
        <v>2008</v>
      </c>
    </row>
    <row r="876" spans="1:2">
      <c r="A876" s="87" t="s">
        <v>2009</v>
      </c>
      <c r="B876" s="87" t="s">
        <v>2010</v>
      </c>
    </row>
    <row r="877" spans="1:2">
      <c r="A877" s="87" t="s">
        <v>2011</v>
      </c>
      <c r="B877" s="87" t="s">
        <v>2012</v>
      </c>
    </row>
    <row r="878" spans="1:2">
      <c r="A878" s="87" t="s">
        <v>2013</v>
      </c>
      <c r="B878" s="87" t="s">
        <v>2014</v>
      </c>
    </row>
    <row r="879" spans="1:2">
      <c r="A879" s="87" t="s">
        <v>2015</v>
      </c>
      <c r="B879" s="87" t="s">
        <v>2016</v>
      </c>
    </row>
    <row r="880" spans="1:2">
      <c r="A880" s="87" t="s">
        <v>2017</v>
      </c>
      <c r="B880" s="87" t="s">
        <v>2018</v>
      </c>
    </row>
    <row r="881" spans="1:2">
      <c r="A881" s="87" t="s">
        <v>2019</v>
      </c>
      <c r="B881" s="87" t="s">
        <v>360</v>
      </c>
    </row>
    <row r="882" spans="1:2">
      <c r="A882" s="87" t="s">
        <v>2020</v>
      </c>
      <c r="B882" s="87" t="s">
        <v>1988</v>
      </c>
    </row>
    <row r="883" spans="1:2">
      <c r="A883" s="87" t="s">
        <v>2021</v>
      </c>
      <c r="B883" s="87" t="s">
        <v>363</v>
      </c>
    </row>
    <row r="884" spans="1:2">
      <c r="A884" s="87" t="s">
        <v>2022</v>
      </c>
      <c r="B884" s="87" t="s">
        <v>2023</v>
      </c>
    </row>
    <row r="885" spans="1:2">
      <c r="A885" s="87" t="s">
        <v>2024</v>
      </c>
      <c r="B885" s="87" t="s">
        <v>2025</v>
      </c>
    </row>
    <row r="886" spans="1:2">
      <c r="A886" s="87" t="s">
        <v>2026</v>
      </c>
      <c r="B886" s="87" t="s">
        <v>2027</v>
      </c>
    </row>
    <row r="887" spans="1:2">
      <c r="A887" s="87" t="s">
        <v>2028</v>
      </c>
      <c r="B887" s="87" t="s">
        <v>2029</v>
      </c>
    </row>
    <row r="888" spans="1:2">
      <c r="A888" s="87" t="s">
        <v>2030</v>
      </c>
      <c r="B888" s="87" t="s">
        <v>2031</v>
      </c>
    </row>
    <row r="889" spans="1:2">
      <c r="A889" s="87" t="s">
        <v>2032</v>
      </c>
      <c r="B889" s="87" t="s">
        <v>2033</v>
      </c>
    </row>
    <row r="890" spans="1:2">
      <c r="A890" s="87" t="s">
        <v>2034</v>
      </c>
      <c r="B890" s="87" t="s">
        <v>2035</v>
      </c>
    </row>
    <row r="891" spans="1:2">
      <c r="A891" s="87" t="s">
        <v>2036</v>
      </c>
      <c r="B891" s="87" t="s">
        <v>2037</v>
      </c>
    </row>
    <row r="892" spans="1:2">
      <c r="A892" s="87" t="s">
        <v>2038</v>
      </c>
      <c r="B892" s="87" t="s">
        <v>2039</v>
      </c>
    </row>
    <row r="893" spans="1:2">
      <c r="A893" s="87" t="s">
        <v>2040</v>
      </c>
      <c r="B893" s="87" t="s">
        <v>2041</v>
      </c>
    </row>
    <row r="894" spans="1:2">
      <c r="A894" s="87" t="s">
        <v>2042</v>
      </c>
      <c r="B894" s="87" t="s">
        <v>2043</v>
      </c>
    </row>
    <row r="895" spans="1:2">
      <c r="A895" s="87" t="s">
        <v>2044</v>
      </c>
      <c r="B895" s="87" t="s">
        <v>2045</v>
      </c>
    </row>
    <row r="896" spans="1:2">
      <c r="A896" s="87" t="s">
        <v>2046</v>
      </c>
      <c r="B896" s="87" t="s">
        <v>2047</v>
      </c>
    </row>
    <row r="897" spans="1:2">
      <c r="A897" s="87" t="s">
        <v>2048</v>
      </c>
      <c r="B897" s="87" t="s">
        <v>2049</v>
      </c>
    </row>
    <row r="898" spans="1:2">
      <c r="A898" s="87" t="s">
        <v>2050</v>
      </c>
      <c r="B898" s="87" t="s">
        <v>2051</v>
      </c>
    </row>
    <row r="899" spans="1:2">
      <c r="A899" s="87" t="s">
        <v>2052</v>
      </c>
      <c r="B899" s="87" t="s">
        <v>360</v>
      </c>
    </row>
    <row r="900" spans="1:2">
      <c r="A900" s="87" t="s">
        <v>2053</v>
      </c>
      <c r="B900" s="87" t="s">
        <v>1988</v>
      </c>
    </row>
    <row r="901" spans="1:2">
      <c r="A901" s="87" t="s">
        <v>2054</v>
      </c>
      <c r="B901" s="87" t="s">
        <v>363</v>
      </c>
    </row>
    <row r="902" spans="1:2">
      <c r="A902" s="87" t="s">
        <v>2055</v>
      </c>
      <c r="B902" s="87" t="s">
        <v>2056</v>
      </c>
    </row>
    <row r="903" spans="1:2">
      <c r="A903" s="87" t="s">
        <v>2057</v>
      </c>
      <c r="B903" s="87" t="s">
        <v>2058</v>
      </c>
    </row>
    <row r="904" spans="1:2">
      <c r="A904" s="87" t="s">
        <v>2059</v>
      </c>
      <c r="B904" s="87" t="s">
        <v>2060</v>
      </c>
    </row>
    <row r="905" spans="1:2">
      <c r="A905" s="87" t="s">
        <v>2061</v>
      </c>
      <c r="B905" s="87" t="s">
        <v>2062</v>
      </c>
    </row>
    <row r="906" spans="1:2">
      <c r="A906" s="87" t="s">
        <v>2063</v>
      </c>
      <c r="B906" s="87" t="s">
        <v>2064</v>
      </c>
    </row>
    <row r="907" spans="1:2">
      <c r="A907" s="87" t="s">
        <v>2065</v>
      </c>
      <c r="B907" s="87" t="s">
        <v>2066</v>
      </c>
    </row>
    <row r="908" spans="1:2">
      <c r="A908" s="87" t="s">
        <v>2067</v>
      </c>
      <c r="B908" s="87" t="s">
        <v>2068</v>
      </c>
    </row>
    <row r="909" spans="1:2">
      <c r="A909" s="87" t="s">
        <v>2069</v>
      </c>
      <c r="B909" s="87" t="s">
        <v>2070</v>
      </c>
    </row>
    <row r="910" spans="1:2">
      <c r="A910" s="87" t="s">
        <v>2071</v>
      </c>
      <c r="B910" s="87" t="s">
        <v>2072</v>
      </c>
    </row>
    <row r="911" spans="1:2">
      <c r="A911" s="87" t="s">
        <v>2073</v>
      </c>
      <c r="B911" s="87" t="s">
        <v>2074</v>
      </c>
    </row>
    <row r="912" spans="1:2">
      <c r="A912" s="87" t="s">
        <v>2075</v>
      </c>
      <c r="B912" s="87" t="s">
        <v>2076</v>
      </c>
    </row>
    <row r="913" spans="1:2">
      <c r="A913" s="87" t="s">
        <v>2077</v>
      </c>
      <c r="B913" s="87" t="s">
        <v>2078</v>
      </c>
    </row>
    <row r="914" spans="1:2">
      <c r="A914" s="87" t="s">
        <v>2079</v>
      </c>
      <c r="B914" s="87" t="s">
        <v>2080</v>
      </c>
    </row>
    <row r="915" spans="1:2">
      <c r="A915" s="87" t="s">
        <v>2081</v>
      </c>
      <c r="B915" s="87" t="s">
        <v>2082</v>
      </c>
    </row>
    <row r="916" spans="1:2">
      <c r="A916" s="87" t="s">
        <v>2083</v>
      </c>
      <c r="B916" s="87" t="s">
        <v>2084</v>
      </c>
    </row>
    <row r="917" spans="1:2">
      <c r="A917" s="87" t="s">
        <v>2085</v>
      </c>
      <c r="B917" s="87" t="s">
        <v>2086</v>
      </c>
    </row>
    <row r="918" spans="1:2">
      <c r="A918" s="87" t="s">
        <v>2087</v>
      </c>
      <c r="B918" s="87" t="s">
        <v>2088</v>
      </c>
    </row>
    <row r="919" spans="1:2">
      <c r="A919" s="87" t="s">
        <v>2089</v>
      </c>
      <c r="B919" s="87" t="s">
        <v>2090</v>
      </c>
    </row>
    <row r="920" spans="1:2">
      <c r="A920" s="87" t="s">
        <v>2091</v>
      </c>
      <c r="B920" s="87" t="s">
        <v>2092</v>
      </c>
    </row>
    <row r="921" spans="1:2">
      <c r="A921" s="87" t="s">
        <v>2093</v>
      </c>
      <c r="B921" s="87" t="s">
        <v>2094</v>
      </c>
    </row>
    <row r="922" spans="1:2">
      <c r="A922" s="87" t="s">
        <v>2095</v>
      </c>
      <c r="B922" s="87" t="s">
        <v>360</v>
      </c>
    </row>
    <row r="923" spans="1:2">
      <c r="A923" s="87" t="s">
        <v>2096</v>
      </c>
      <c r="B923" s="87" t="s">
        <v>1988</v>
      </c>
    </row>
    <row r="924" spans="1:2">
      <c r="A924" s="87" t="s">
        <v>2097</v>
      </c>
      <c r="B924" s="87" t="s">
        <v>363</v>
      </c>
    </row>
    <row r="925" spans="1:2">
      <c r="A925" s="87" t="s">
        <v>2098</v>
      </c>
      <c r="B925" s="87" t="s">
        <v>2099</v>
      </c>
    </row>
    <row r="926" spans="1:2">
      <c r="A926" s="87" t="s">
        <v>2100</v>
      </c>
      <c r="B926" s="87" t="s">
        <v>2101</v>
      </c>
    </row>
    <row r="927" spans="1:2">
      <c r="A927" s="87" t="s">
        <v>2102</v>
      </c>
      <c r="B927" s="87" t="s">
        <v>2103</v>
      </c>
    </row>
    <row r="928" spans="1:2">
      <c r="A928" s="87" t="s">
        <v>2104</v>
      </c>
      <c r="B928" s="87" t="s">
        <v>2105</v>
      </c>
    </row>
    <row r="929" spans="1:2">
      <c r="A929" s="87" t="s">
        <v>2106</v>
      </c>
      <c r="B929" s="87" t="s">
        <v>2107</v>
      </c>
    </row>
    <row r="930" spans="1:2">
      <c r="A930" s="87" t="s">
        <v>2108</v>
      </c>
      <c r="B930" s="87" t="s">
        <v>2109</v>
      </c>
    </row>
    <row r="931" spans="1:2">
      <c r="A931" s="87" t="s">
        <v>2110</v>
      </c>
      <c r="B931" s="87" t="s">
        <v>2111</v>
      </c>
    </row>
    <row r="932" spans="1:2">
      <c r="A932" s="87" t="s">
        <v>2112</v>
      </c>
      <c r="B932" s="87" t="s">
        <v>2113</v>
      </c>
    </row>
    <row r="933" spans="1:2">
      <c r="A933" s="87" t="s">
        <v>2114</v>
      </c>
      <c r="B933" s="87" t="s">
        <v>2115</v>
      </c>
    </row>
    <row r="934" spans="1:2">
      <c r="A934" s="87" t="s">
        <v>2116</v>
      </c>
      <c r="B934" s="87" t="s">
        <v>2117</v>
      </c>
    </row>
    <row r="935" spans="1:2">
      <c r="A935" s="87" t="s">
        <v>2118</v>
      </c>
      <c r="B935" s="87" t="s">
        <v>2119</v>
      </c>
    </row>
    <row r="936" spans="1:2">
      <c r="A936" s="87" t="s">
        <v>2120</v>
      </c>
      <c r="B936" s="87" t="s">
        <v>2121</v>
      </c>
    </row>
    <row r="937" spans="1:2">
      <c r="A937" s="87" t="s">
        <v>2122</v>
      </c>
      <c r="B937" s="87" t="s">
        <v>2123</v>
      </c>
    </row>
    <row r="938" spans="1:2">
      <c r="A938" s="87" t="s">
        <v>2124</v>
      </c>
      <c r="B938" s="87" t="s">
        <v>360</v>
      </c>
    </row>
    <row r="939" spans="1:2">
      <c r="A939" s="87" t="s">
        <v>2125</v>
      </c>
      <c r="B939" s="87" t="s">
        <v>1988</v>
      </c>
    </row>
    <row r="940" spans="1:2">
      <c r="A940" s="87" t="s">
        <v>2126</v>
      </c>
      <c r="B940" s="87" t="s">
        <v>363</v>
      </c>
    </row>
    <row r="941" spans="1:2">
      <c r="A941" s="87" t="s">
        <v>2127</v>
      </c>
      <c r="B941" s="87" t="s">
        <v>2128</v>
      </c>
    </row>
    <row r="942" spans="1:2">
      <c r="A942" s="87" t="s">
        <v>2129</v>
      </c>
      <c r="B942" s="87" t="s">
        <v>2130</v>
      </c>
    </row>
    <row r="943" spans="1:2">
      <c r="A943" s="87" t="s">
        <v>2131</v>
      </c>
      <c r="B943" s="87" t="s">
        <v>2132</v>
      </c>
    </row>
    <row r="944" spans="1:2">
      <c r="A944" s="87" t="s">
        <v>2133</v>
      </c>
      <c r="B944" s="87" t="s">
        <v>2134</v>
      </c>
    </row>
    <row r="945" spans="1:2">
      <c r="A945" s="87" t="s">
        <v>2135</v>
      </c>
      <c r="B945" s="87" t="s">
        <v>2136</v>
      </c>
    </row>
    <row r="946" spans="1:2">
      <c r="A946" s="87" t="s">
        <v>2137</v>
      </c>
      <c r="B946" s="87" t="s">
        <v>2138</v>
      </c>
    </row>
    <row r="947" spans="1:2">
      <c r="A947" s="87" t="s">
        <v>2139</v>
      </c>
      <c r="B947" s="87" t="s">
        <v>2140</v>
      </c>
    </row>
    <row r="948" spans="1:2">
      <c r="A948" s="87" t="s">
        <v>2141</v>
      </c>
      <c r="B948" s="87" t="s">
        <v>2142</v>
      </c>
    </row>
    <row r="949" spans="1:2">
      <c r="A949" s="87" t="s">
        <v>2143</v>
      </c>
      <c r="B949" s="87" t="s">
        <v>2144</v>
      </c>
    </row>
    <row r="950" spans="1:2">
      <c r="A950" s="87" t="s">
        <v>2145</v>
      </c>
      <c r="B950" s="87" t="s">
        <v>2146</v>
      </c>
    </row>
    <row r="951" spans="1:2">
      <c r="A951" s="87" t="s">
        <v>2147</v>
      </c>
      <c r="B951" s="87" t="s">
        <v>2148</v>
      </c>
    </row>
    <row r="952" spans="1:2">
      <c r="A952" s="87" t="s">
        <v>2149</v>
      </c>
      <c r="B952" s="87" t="s">
        <v>2150</v>
      </c>
    </row>
    <row r="953" spans="1:2">
      <c r="A953" s="87" t="s">
        <v>2151</v>
      </c>
      <c r="B953" s="87" t="s">
        <v>2152</v>
      </c>
    </row>
    <row r="954" spans="1:2">
      <c r="A954" s="87" t="s">
        <v>2153</v>
      </c>
      <c r="B954" s="87" t="s">
        <v>2154</v>
      </c>
    </row>
    <row r="955" spans="1:2">
      <c r="A955" s="87" t="s">
        <v>2155</v>
      </c>
      <c r="B955" s="87" t="s">
        <v>2156</v>
      </c>
    </row>
    <row r="956" spans="1:2">
      <c r="A956" s="87" t="s">
        <v>2157</v>
      </c>
      <c r="B956" s="87" t="s">
        <v>2158</v>
      </c>
    </row>
    <row r="957" spans="1:2">
      <c r="A957" s="87" t="s">
        <v>2159</v>
      </c>
      <c r="B957" s="87" t="s">
        <v>2160</v>
      </c>
    </row>
    <row r="958" spans="1:2">
      <c r="A958" s="87" t="s">
        <v>2161</v>
      </c>
      <c r="B958" s="87" t="s">
        <v>2162</v>
      </c>
    </row>
    <row r="959" spans="1:2">
      <c r="A959" s="87" t="s">
        <v>2163</v>
      </c>
      <c r="B959" s="87" t="s">
        <v>2164</v>
      </c>
    </row>
    <row r="960" spans="1:2">
      <c r="A960" s="87" t="s">
        <v>2165</v>
      </c>
      <c r="B960" s="87" t="s">
        <v>2166</v>
      </c>
    </row>
    <row r="961" spans="1:2">
      <c r="A961" s="87" t="s">
        <v>2167</v>
      </c>
      <c r="B961" s="87" t="s">
        <v>2168</v>
      </c>
    </row>
    <row r="962" spans="1:2">
      <c r="A962" s="87" t="s">
        <v>2169</v>
      </c>
      <c r="B962" s="87" t="s">
        <v>360</v>
      </c>
    </row>
    <row r="963" spans="1:2">
      <c r="A963" s="87" t="s">
        <v>2170</v>
      </c>
      <c r="B963" s="87" t="s">
        <v>1988</v>
      </c>
    </row>
    <row r="964" spans="1:2">
      <c r="A964" s="87" t="s">
        <v>2171</v>
      </c>
      <c r="B964" s="87" t="s">
        <v>363</v>
      </c>
    </row>
    <row r="965" spans="1:2">
      <c r="A965" s="87" t="s">
        <v>2172</v>
      </c>
      <c r="B965" s="87" t="s">
        <v>2173</v>
      </c>
    </row>
    <row r="966" spans="1:2">
      <c r="A966" s="87" t="s">
        <v>2174</v>
      </c>
      <c r="B966" s="87" t="s">
        <v>2175</v>
      </c>
    </row>
    <row r="967" spans="1:2">
      <c r="A967" s="87" t="s">
        <v>2176</v>
      </c>
      <c r="B967" s="87" t="s">
        <v>360</v>
      </c>
    </row>
    <row r="968" spans="1:2">
      <c r="A968" s="87" t="s">
        <v>2177</v>
      </c>
      <c r="B968" s="87" t="s">
        <v>1988</v>
      </c>
    </row>
    <row r="969" spans="1:2">
      <c r="A969" s="87" t="s">
        <v>2178</v>
      </c>
      <c r="B969" s="87" t="s">
        <v>363</v>
      </c>
    </row>
    <row r="970" spans="1:2">
      <c r="A970" s="87" t="s">
        <v>2179</v>
      </c>
      <c r="B970" s="87" t="s">
        <v>2180</v>
      </c>
    </row>
    <row r="971" spans="1:2">
      <c r="A971" s="87" t="s">
        <v>2181</v>
      </c>
      <c r="B971" s="87" t="s">
        <v>2182</v>
      </c>
    </row>
    <row r="972" spans="1:2">
      <c r="A972" s="87" t="s">
        <v>2183</v>
      </c>
      <c r="B972" s="87" t="s">
        <v>2184</v>
      </c>
    </row>
    <row r="973" spans="1:2">
      <c r="A973" s="87" t="s">
        <v>2185</v>
      </c>
      <c r="B973" s="87" t="s">
        <v>2186</v>
      </c>
    </row>
    <row r="974" spans="1:2">
      <c r="A974" s="87" t="s">
        <v>2187</v>
      </c>
      <c r="B974" s="87" t="s">
        <v>2188</v>
      </c>
    </row>
    <row r="975" spans="1:2">
      <c r="A975" s="87" t="s">
        <v>2189</v>
      </c>
      <c r="B975" s="87" t="s">
        <v>2190</v>
      </c>
    </row>
    <row r="976" spans="1:2">
      <c r="A976" s="87" t="s">
        <v>2191</v>
      </c>
      <c r="B976" s="87" t="s">
        <v>2192</v>
      </c>
    </row>
    <row r="977" spans="1:2">
      <c r="A977" s="87" t="s">
        <v>2193</v>
      </c>
      <c r="B977" s="87" t="s">
        <v>2194</v>
      </c>
    </row>
    <row r="978" spans="1:2">
      <c r="A978" s="87" t="s">
        <v>2195</v>
      </c>
      <c r="B978" s="87" t="s">
        <v>2196</v>
      </c>
    </row>
    <row r="979" spans="1:2">
      <c r="A979" s="87" t="s">
        <v>2197</v>
      </c>
      <c r="B979" s="87" t="s">
        <v>2198</v>
      </c>
    </row>
    <row r="980" spans="1:2">
      <c r="A980" s="87" t="s">
        <v>2199</v>
      </c>
      <c r="B980" s="87" t="s">
        <v>2200</v>
      </c>
    </row>
    <row r="981" spans="1:2">
      <c r="A981" s="87" t="s">
        <v>2201</v>
      </c>
      <c r="B981" s="87" t="s">
        <v>360</v>
      </c>
    </row>
    <row r="982" spans="1:2">
      <c r="A982" s="87" t="s">
        <v>2202</v>
      </c>
      <c r="B982" s="87" t="s">
        <v>1988</v>
      </c>
    </row>
    <row r="983" spans="1:2">
      <c r="A983" s="87" t="s">
        <v>2203</v>
      </c>
      <c r="B983" s="87" t="s">
        <v>363</v>
      </c>
    </row>
    <row r="984" spans="1:2">
      <c r="A984" s="87" t="s">
        <v>2204</v>
      </c>
      <c r="B984" s="87" t="s">
        <v>2205</v>
      </c>
    </row>
    <row r="985" spans="1:2">
      <c r="A985" s="87" t="s">
        <v>2206</v>
      </c>
      <c r="B985" s="87" t="s">
        <v>2207</v>
      </c>
    </row>
    <row r="986" spans="1:2">
      <c r="A986" s="87" t="s">
        <v>2208</v>
      </c>
      <c r="B986" s="87" t="s">
        <v>2209</v>
      </c>
    </row>
    <row r="987" spans="1:2">
      <c r="A987" s="87" t="s">
        <v>2210</v>
      </c>
      <c r="B987" s="87" t="s">
        <v>2211</v>
      </c>
    </row>
    <row r="988" spans="1:2">
      <c r="A988" s="87" t="s">
        <v>2212</v>
      </c>
      <c r="B988" s="87" t="s">
        <v>2213</v>
      </c>
    </row>
    <row r="989" spans="1:2">
      <c r="A989" s="87" t="s">
        <v>2214</v>
      </c>
      <c r="B989" s="87" t="s">
        <v>2215</v>
      </c>
    </row>
    <row r="990" spans="1:2">
      <c r="A990" s="87" t="s">
        <v>2216</v>
      </c>
      <c r="B990" s="87" t="s">
        <v>2217</v>
      </c>
    </row>
    <row r="991" spans="1:2">
      <c r="A991" s="87" t="s">
        <v>2218</v>
      </c>
      <c r="B991" s="87" t="s">
        <v>2219</v>
      </c>
    </row>
    <row r="992" spans="1:2">
      <c r="A992" s="87" t="s">
        <v>2220</v>
      </c>
      <c r="B992" s="87" t="s">
        <v>2221</v>
      </c>
    </row>
    <row r="993" spans="1:2">
      <c r="A993" s="87" t="s">
        <v>2222</v>
      </c>
      <c r="B993" s="87" t="s">
        <v>2223</v>
      </c>
    </row>
    <row r="994" spans="1:2">
      <c r="A994" s="87" t="s">
        <v>2224</v>
      </c>
      <c r="B994" s="87" t="s">
        <v>2225</v>
      </c>
    </row>
    <row r="995" spans="1:2">
      <c r="A995" s="87" t="s">
        <v>2226</v>
      </c>
      <c r="B995" s="87" t="s">
        <v>2227</v>
      </c>
    </row>
    <row r="996" spans="1:2">
      <c r="A996" s="87" t="s">
        <v>2228</v>
      </c>
      <c r="B996" s="87" t="s">
        <v>2229</v>
      </c>
    </row>
    <row r="997" spans="1:2">
      <c r="A997" s="87" t="s">
        <v>2230</v>
      </c>
      <c r="B997" s="87" t="s">
        <v>2231</v>
      </c>
    </row>
    <row r="998" spans="1:2">
      <c r="A998" s="87" t="s">
        <v>2232</v>
      </c>
      <c r="B998" s="87" t="s">
        <v>2233</v>
      </c>
    </row>
    <row r="999" spans="1:2">
      <c r="A999" s="87" t="s">
        <v>2234</v>
      </c>
      <c r="B999" s="87" t="s">
        <v>2235</v>
      </c>
    </row>
    <row r="1000" spans="1:2">
      <c r="A1000" s="87" t="s">
        <v>2236</v>
      </c>
      <c r="B1000" s="87" t="s">
        <v>2237</v>
      </c>
    </row>
    <row r="1001" spans="1:2">
      <c r="A1001" s="87" t="s">
        <v>2238</v>
      </c>
      <c r="B1001" s="87" t="s">
        <v>2239</v>
      </c>
    </row>
    <row r="1002" spans="1:2">
      <c r="A1002" s="87" t="s">
        <v>2240</v>
      </c>
      <c r="B1002" s="87" t="s">
        <v>2241</v>
      </c>
    </row>
    <row r="1003" spans="1:2">
      <c r="A1003" s="87" t="s">
        <v>2242</v>
      </c>
      <c r="B1003" s="87" t="s">
        <v>2243</v>
      </c>
    </row>
    <row r="1004" spans="1:2">
      <c r="A1004" s="87" t="s">
        <v>2244</v>
      </c>
      <c r="B1004" s="87" t="s">
        <v>360</v>
      </c>
    </row>
    <row r="1005" spans="1:2">
      <c r="A1005" s="87" t="s">
        <v>2245</v>
      </c>
      <c r="B1005" s="87" t="s">
        <v>1988</v>
      </c>
    </row>
    <row r="1006" spans="1:2">
      <c r="A1006" s="87" t="s">
        <v>2246</v>
      </c>
      <c r="B1006" s="87" t="s">
        <v>363</v>
      </c>
    </row>
    <row r="1007" spans="1:2">
      <c r="A1007" s="87" t="s">
        <v>2247</v>
      </c>
      <c r="B1007" s="87" t="s">
        <v>2248</v>
      </c>
    </row>
    <row r="1008" spans="1:2">
      <c r="A1008" s="87" t="s">
        <v>2249</v>
      </c>
      <c r="B1008" s="87" t="s">
        <v>2250</v>
      </c>
    </row>
    <row r="1009" spans="1:2">
      <c r="A1009" s="87" t="s">
        <v>2251</v>
      </c>
      <c r="B1009" s="87" t="s">
        <v>2252</v>
      </c>
    </row>
    <row r="1010" spans="1:2">
      <c r="A1010" s="87" t="s">
        <v>2253</v>
      </c>
      <c r="B1010" s="87" t="s">
        <v>2254</v>
      </c>
    </row>
    <row r="1011" spans="1:2">
      <c r="A1011" s="87" t="s">
        <v>2255</v>
      </c>
      <c r="B1011" s="87" t="s">
        <v>2256</v>
      </c>
    </row>
    <row r="1012" spans="1:2">
      <c r="A1012" s="87" t="s">
        <v>2257</v>
      </c>
      <c r="B1012" s="87" t="s">
        <v>2258</v>
      </c>
    </row>
    <row r="1013" spans="1:2">
      <c r="A1013" s="87" t="s">
        <v>2259</v>
      </c>
      <c r="B1013" s="87" t="s">
        <v>2260</v>
      </c>
    </row>
    <row r="1014" spans="1:2">
      <c r="A1014" s="87" t="s">
        <v>2261</v>
      </c>
      <c r="B1014" s="87" t="s">
        <v>2262</v>
      </c>
    </row>
    <row r="1015" spans="1:2">
      <c r="A1015" s="87" t="s">
        <v>2263</v>
      </c>
      <c r="B1015" s="87" t="s">
        <v>2264</v>
      </c>
    </row>
    <row r="1016" spans="1:2">
      <c r="A1016" s="87" t="s">
        <v>2265</v>
      </c>
      <c r="B1016" s="87" t="s">
        <v>360</v>
      </c>
    </row>
    <row r="1017" spans="1:2">
      <c r="A1017" s="87" t="s">
        <v>2266</v>
      </c>
      <c r="B1017" s="87" t="s">
        <v>1988</v>
      </c>
    </row>
    <row r="1018" spans="1:2">
      <c r="A1018" s="87" t="s">
        <v>2267</v>
      </c>
      <c r="B1018" s="87" t="s">
        <v>363</v>
      </c>
    </row>
    <row r="1019" spans="1:2">
      <c r="A1019" s="87" t="s">
        <v>2268</v>
      </c>
      <c r="B1019" s="87" t="s">
        <v>2269</v>
      </c>
    </row>
    <row r="1020" spans="1:2">
      <c r="A1020" s="87" t="s">
        <v>2270</v>
      </c>
      <c r="B1020" s="87" t="s">
        <v>2271</v>
      </c>
    </row>
    <row r="1021" spans="1:2">
      <c r="A1021" s="87" t="s">
        <v>2272</v>
      </c>
      <c r="B1021" s="87" t="s">
        <v>2273</v>
      </c>
    </row>
    <row r="1022" spans="1:2">
      <c r="A1022" s="87" t="s">
        <v>2274</v>
      </c>
      <c r="B1022" s="87" t="s">
        <v>2275</v>
      </c>
    </row>
    <row r="1023" spans="1:2">
      <c r="A1023" s="87" t="s">
        <v>2276</v>
      </c>
      <c r="B1023" s="87" t="s">
        <v>2277</v>
      </c>
    </row>
    <row r="1024" spans="1:2">
      <c r="A1024" s="87" t="s">
        <v>2278</v>
      </c>
      <c r="B1024" s="87" t="s">
        <v>2279</v>
      </c>
    </row>
    <row r="1025" spans="1:2">
      <c r="A1025" s="87" t="s">
        <v>2280</v>
      </c>
      <c r="B1025" s="87" t="s">
        <v>2281</v>
      </c>
    </row>
    <row r="1026" spans="1:2">
      <c r="A1026" s="87" t="s">
        <v>2282</v>
      </c>
      <c r="B1026" s="87" t="s">
        <v>2283</v>
      </c>
    </row>
    <row r="1027" spans="1:2">
      <c r="A1027" s="87" t="s">
        <v>2284</v>
      </c>
      <c r="B1027" s="87" t="s">
        <v>2285</v>
      </c>
    </row>
    <row r="1028" spans="1:2">
      <c r="A1028" s="87" t="s">
        <v>2286</v>
      </c>
      <c r="B1028" s="87" t="s">
        <v>2287</v>
      </c>
    </row>
    <row r="1029" spans="1:2">
      <c r="A1029" s="87" t="s">
        <v>2288</v>
      </c>
      <c r="B1029" s="87" t="s">
        <v>2289</v>
      </c>
    </row>
    <row r="1030" spans="1:2">
      <c r="A1030" s="87" t="s">
        <v>2290</v>
      </c>
      <c r="B1030" s="87" t="s">
        <v>2291</v>
      </c>
    </row>
    <row r="1031" spans="1:2">
      <c r="A1031" s="87" t="s">
        <v>2292</v>
      </c>
      <c r="B1031" s="87" t="s">
        <v>2293</v>
      </c>
    </row>
    <row r="1032" spans="1:2">
      <c r="A1032" s="87" t="s">
        <v>2294</v>
      </c>
      <c r="B1032" s="87" t="s">
        <v>2295</v>
      </c>
    </row>
    <row r="1033" spans="1:2">
      <c r="A1033" s="87" t="s">
        <v>2296</v>
      </c>
      <c r="B1033" s="87" t="s">
        <v>2297</v>
      </c>
    </row>
    <row r="1034" spans="1:2">
      <c r="A1034" s="87" t="s">
        <v>2298</v>
      </c>
      <c r="B1034" s="87" t="s">
        <v>2299</v>
      </c>
    </row>
    <row r="1035" spans="1:2">
      <c r="A1035" s="87" t="s">
        <v>2300</v>
      </c>
      <c r="B1035" s="87" t="s">
        <v>2301</v>
      </c>
    </row>
    <row r="1036" spans="1:2">
      <c r="A1036" s="87" t="s">
        <v>2302</v>
      </c>
      <c r="B1036" s="87" t="s">
        <v>2303</v>
      </c>
    </row>
    <row r="1037" spans="1:2">
      <c r="A1037" s="87" t="s">
        <v>2304</v>
      </c>
      <c r="B1037" s="87" t="s">
        <v>2305</v>
      </c>
    </row>
    <row r="1038" spans="1:2">
      <c r="A1038" s="87" t="s">
        <v>2306</v>
      </c>
      <c r="B1038" s="87" t="s">
        <v>2307</v>
      </c>
    </row>
    <row r="1039" spans="1:2">
      <c r="A1039" s="87" t="s">
        <v>2308</v>
      </c>
      <c r="B1039" s="87" t="s">
        <v>2309</v>
      </c>
    </row>
    <row r="1040" spans="1:2">
      <c r="A1040" s="87" t="s">
        <v>2310</v>
      </c>
      <c r="B1040" s="87" t="s">
        <v>2311</v>
      </c>
    </row>
    <row r="1041" spans="1:2">
      <c r="A1041" s="87" t="s">
        <v>2312</v>
      </c>
      <c r="B1041" s="87" t="s">
        <v>2313</v>
      </c>
    </row>
    <row r="1042" spans="1:2">
      <c r="A1042" s="87" t="s">
        <v>2314</v>
      </c>
      <c r="B1042" s="87" t="s">
        <v>2315</v>
      </c>
    </row>
    <row r="1043" spans="1:2">
      <c r="A1043" s="87" t="s">
        <v>2316</v>
      </c>
      <c r="B1043" s="87" t="s">
        <v>2317</v>
      </c>
    </row>
    <row r="1044" spans="1:2">
      <c r="A1044" s="87" t="s">
        <v>2318</v>
      </c>
      <c r="B1044" s="87" t="s">
        <v>2319</v>
      </c>
    </row>
    <row r="1045" spans="1:2">
      <c r="A1045" s="87" t="s">
        <v>2320</v>
      </c>
      <c r="B1045" s="87" t="s">
        <v>2321</v>
      </c>
    </row>
    <row r="1046" spans="1:2">
      <c r="A1046" s="87" t="s">
        <v>2322</v>
      </c>
      <c r="B1046" s="87" t="s">
        <v>2323</v>
      </c>
    </row>
    <row r="1047" spans="1:2">
      <c r="A1047" s="87" t="s">
        <v>2324</v>
      </c>
      <c r="B1047" s="87" t="s">
        <v>2325</v>
      </c>
    </row>
    <row r="1048" spans="1:2">
      <c r="A1048" s="87" t="s">
        <v>2326</v>
      </c>
      <c r="B1048" s="87" t="s">
        <v>2327</v>
      </c>
    </row>
    <row r="1049" spans="1:2">
      <c r="A1049" s="87" t="s">
        <v>2328</v>
      </c>
      <c r="B1049" s="87" t="s">
        <v>2329</v>
      </c>
    </row>
    <row r="1050" spans="1:2">
      <c r="A1050" s="87" t="s">
        <v>2330</v>
      </c>
      <c r="B1050" s="87" t="s">
        <v>2331</v>
      </c>
    </row>
    <row r="1051" spans="1:2">
      <c r="A1051" s="87" t="s">
        <v>2332</v>
      </c>
      <c r="B1051" s="87" t="s">
        <v>2333</v>
      </c>
    </row>
    <row r="1052" spans="1:2">
      <c r="A1052" s="87" t="s">
        <v>2334</v>
      </c>
      <c r="B1052" s="87" t="s">
        <v>2335</v>
      </c>
    </row>
    <row r="1053" spans="1:2">
      <c r="A1053" s="87" t="s">
        <v>2336</v>
      </c>
      <c r="B1053" s="87" t="s">
        <v>2337</v>
      </c>
    </row>
    <row r="1054" spans="1:2">
      <c r="A1054" s="87" t="s">
        <v>2338</v>
      </c>
      <c r="B1054" s="87" t="s">
        <v>360</v>
      </c>
    </row>
    <row r="1055" spans="1:2">
      <c r="A1055" s="87" t="s">
        <v>2339</v>
      </c>
      <c r="B1055" s="87" t="s">
        <v>1988</v>
      </c>
    </row>
    <row r="1056" spans="1:2">
      <c r="A1056" s="87" t="s">
        <v>2340</v>
      </c>
      <c r="B1056" s="87" t="s">
        <v>363</v>
      </c>
    </row>
    <row r="1057" spans="1:2">
      <c r="A1057" s="87" t="s">
        <v>2341</v>
      </c>
      <c r="B1057" s="87" t="s">
        <v>2342</v>
      </c>
    </row>
    <row r="1058" spans="1:2">
      <c r="A1058" s="87" t="s">
        <v>2343</v>
      </c>
      <c r="B1058" s="87" t="s">
        <v>2344</v>
      </c>
    </row>
    <row r="1059" spans="1:2">
      <c r="A1059" s="87" t="s">
        <v>2345</v>
      </c>
      <c r="B1059" s="87" t="s">
        <v>2346</v>
      </c>
    </row>
    <row r="1060" spans="1:2">
      <c r="A1060" s="87" t="s">
        <v>2347</v>
      </c>
      <c r="B1060" s="87" t="s">
        <v>2348</v>
      </c>
    </row>
    <row r="1061" spans="1:2">
      <c r="A1061" s="87" t="s">
        <v>2349</v>
      </c>
      <c r="B1061" s="87" t="s">
        <v>2350</v>
      </c>
    </row>
    <row r="1062" spans="1:2">
      <c r="A1062" s="87" t="s">
        <v>2351</v>
      </c>
      <c r="B1062" s="87" t="s">
        <v>2352</v>
      </c>
    </row>
    <row r="1063" spans="1:2">
      <c r="A1063" s="87" t="s">
        <v>2353</v>
      </c>
      <c r="B1063" s="87" t="s">
        <v>2354</v>
      </c>
    </row>
    <row r="1064" spans="1:2">
      <c r="A1064" s="87" t="s">
        <v>2355</v>
      </c>
      <c r="B1064" s="87" t="s">
        <v>360</v>
      </c>
    </row>
    <row r="1065" spans="1:2">
      <c r="A1065" s="87" t="s">
        <v>2356</v>
      </c>
      <c r="B1065" s="87" t="s">
        <v>363</v>
      </c>
    </row>
    <row r="1066" spans="1:2">
      <c r="A1066" s="87" t="s">
        <v>2357</v>
      </c>
      <c r="B1066" s="87" t="s">
        <v>2358</v>
      </c>
    </row>
    <row r="1067" spans="1:2">
      <c r="A1067" s="87" t="s">
        <v>2359</v>
      </c>
      <c r="B1067" s="87" t="s">
        <v>2360</v>
      </c>
    </row>
    <row r="1068" spans="1:2">
      <c r="A1068" s="87" t="s">
        <v>2361</v>
      </c>
      <c r="B1068" s="87" t="s">
        <v>2362</v>
      </c>
    </row>
    <row r="1069" spans="1:2">
      <c r="A1069" s="87" t="s">
        <v>2363</v>
      </c>
      <c r="B1069" s="87" t="s">
        <v>2364</v>
      </c>
    </row>
    <row r="1070" spans="1:2">
      <c r="A1070" s="87" t="s">
        <v>2365</v>
      </c>
      <c r="B1070" s="87" t="s">
        <v>2366</v>
      </c>
    </row>
    <row r="1071" spans="1:2">
      <c r="A1071" s="87" t="s">
        <v>2367</v>
      </c>
      <c r="B1071" s="87" t="s">
        <v>360</v>
      </c>
    </row>
    <row r="1072" spans="1:2">
      <c r="A1072" s="87" t="s">
        <v>2368</v>
      </c>
      <c r="B1072" s="87" t="s">
        <v>363</v>
      </c>
    </row>
    <row r="1073" spans="1:2">
      <c r="A1073" s="87" t="s">
        <v>2369</v>
      </c>
      <c r="B1073" s="87" t="s">
        <v>2370</v>
      </c>
    </row>
    <row r="1074" spans="1:2">
      <c r="A1074" s="87" t="s">
        <v>2371</v>
      </c>
      <c r="B1074" s="87" t="s">
        <v>2372</v>
      </c>
    </row>
    <row r="1075" spans="1:2">
      <c r="A1075" s="87" t="s">
        <v>2373</v>
      </c>
      <c r="B1075" s="87" t="s">
        <v>2374</v>
      </c>
    </row>
    <row r="1076" spans="1:2">
      <c r="A1076" s="87" t="s">
        <v>2375</v>
      </c>
      <c r="B1076" s="87" t="s">
        <v>2376</v>
      </c>
    </row>
    <row r="1077" spans="1:2">
      <c r="A1077" s="87" t="s">
        <v>2377</v>
      </c>
      <c r="B1077" s="87" t="s">
        <v>2378</v>
      </c>
    </row>
    <row r="1078" spans="1:2">
      <c r="A1078" s="87" t="s">
        <v>2379</v>
      </c>
      <c r="B1078" s="87" t="s">
        <v>2380</v>
      </c>
    </row>
    <row r="1079" spans="1:2">
      <c r="A1079" s="87" t="s">
        <v>2381</v>
      </c>
      <c r="B1079" s="87" t="s">
        <v>2382</v>
      </c>
    </row>
    <row r="1080" spans="1:2">
      <c r="A1080" s="87" t="s">
        <v>2383</v>
      </c>
      <c r="B1080" s="87" t="s">
        <v>2384</v>
      </c>
    </row>
    <row r="1081" spans="1:2">
      <c r="A1081" s="87" t="s">
        <v>2385</v>
      </c>
      <c r="B1081" s="87" t="s">
        <v>2386</v>
      </c>
    </row>
    <row r="1082" spans="1:2">
      <c r="A1082" s="87" t="s">
        <v>2387</v>
      </c>
      <c r="B1082" s="87" t="s">
        <v>360</v>
      </c>
    </row>
    <row r="1083" spans="1:2">
      <c r="A1083" s="87" t="s">
        <v>2388</v>
      </c>
      <c r="B1083" s="87" t="s">
        <v>363</v>
      </c>
    </row>
    <row r="1084" spans="1:2">
      <c r="A1084" s="87" t="s">
        <v>2389</v>
      </c>
      <c r="B1084" s="87" t="s">
        <v>2390</v>
      </c>
    </row>
    <row r="1085" spans="1:2">
      <c r="A1085" s="87" t="s">
        <v>2391</v>
      </c>
      <c r="B1085" s="87" t="s">
        <v>2392</v>
      </c>
    </row>
    <row r="1086" spans="1:2">
      <c r="A1086" s="87" t="s">
        <v>2393</v>
      </c>
      <c r="B1086" s="87" t="s">
        <v>2394</v>
      </c>
    </row>
    <row r="1087" spans="1:2">
      <c r="A1087" s="87" t="s">
        <v>2395</v>
      </c>
      <c r="B1087" s="87" t="s">
        <v>2396</v>
      </c>
    </row>
    <row r="1088" spans="1:2">
      <c r="A1088" s="87" t="s">
        <v>2397</v>
      </c>
      <c r="B1088" s="87" t="s">
        <v>2398</v>
      </c>
    </row>
    <row r="1089" spans="1:2">
      <c r="A1089" s="87" t="s">
        <v>2399</v>
      </c>
      <c r="B1089" s="87" t="s">
        <v>2400</v>
      </c>
    </row>
    <row r="1090" spans="1:2">
      <c r="A1090" s="87" t="s">
        <v>2401</v>
      </c>
      <c r="B1090" s="87" t="s">
        <v>2402</v>
      </c>
    </row>
    <row r="1091" spans="1:2">
      <c r="A1091" s="87" t="s">
        <v>2403</v>
      </c>
      <c r="B1091" s="87" t="s">
        <v>2404</v>
      </c>
    </row>
    <row r="1092" spans="1:2">
      <c r="A1092" s="87" t="s">
        <v>2405</v>
      </c>
      <c r="B1092" s="87" t="s">
        <v>2406</v>
      </c>
    </row>
    <row r="1093" spans="1:2">
      <c r="A1093" s="87" t="s">
        <v>2407</v>
      </c>
      <c r="B1093" s="87" t="s">
        <v>360</v>
      </c>
    </row>
    <row r="1094" spans="1:2">
      <c r="A1094" s="87" t="s">
        <v>2408</v>
      </c>
      <c r="B1094" s="87" t="s">
        <v>363</v>
      </c>
    </row>
    <row r="1095" spans="1:2">
      <c r="A1095" s="87" t="s">
        <v>2409</v>
      </c>
      <c r="B1095" s="87" t="s">
        <v>2410</v>
      </c>
    </row>
    <row r="1096" spans="1:2">
      <c r="A1096" s="87" t="s">
        <v>2411</v>
      </c>
      <c r="B1096" s="87" t="s">
        <v>2412</v>
      </c>
    </row>
    <row r="1097" spans="1:2">
      <c r="A1097" s="87" t="s">
        <v>2413</v>
      </c>
      <c r="B1097" s="87" t="s">
        <v>2414</v>
      </c>
    </row>
    <row r="1098" spans="1:2">
      <c r="A1098" s="87" t="s">
        <v>2415</v>
      </c>
      <c r="B1098" s="87" t="s">
        <v>2416</v>
      </c>
    </row>
    <row r="1099" spans="1:2">
      <c r="A1099" s="87" t="s">
        <v>2417</v>
      </c>
      <c r="B1099" s="87" t="s">
        <v>2418</v>
      </c>
    </row>
    <row r="1100" spans="1:2">
      <c r="A1100" s="87" t="s">
        <v>2419</v>
      </c>
      <c r="B1100" s="87" t="s">
        <v>2420</v>
      </c>
    </row>
    <row r="1101" spans="1:2">
      <c r="A1101" s="87" t="s">
        <v>2421</v>
      </c>
      <c r="B1101" s="87" t="s">
        <v>2422</v>
      </c>
    </row>
    <row r="1102" spans="1:2">
      <c r="A1102" s="87" t="s">
        <v>2423</v>
      </c>
      <c r="B1102" s="87" t="s">
        <v>360</v>
      </c>
    </row>
    <row r="1103" spans="1:2">
      <c r="A1103" s="87" t="s">
        <v>2424</v>
      </c>
      <c r="B1103" s="87" t="s">
        <v>363</v>
      </c>
    </row>
    <row r="1104" spans="1:2">
      <c r="A1104" s="87" t="s">
        <v>2425</v>
      </c>
      <c r="B1104" s="87" t="s">
        <v>2426</v>
      </c>
    </row>
    <row r="1105" spans="1:2">
      <c r="A1105" s="87" t="s">
        <v>2427</v>
      </c>
      <c r="B1105" s="87" t="s">
        <v>2428</v>
      </c>
    </row>
    <row r="1106" spans="1:2">
      <c r="A1106" s="87" t="s">
        <v>2429</v>
      </c>
      <c r="B1106" s="87" t="s">
        <v>2430</v>
      </c>
    </row>
    <row r="1107" spans="1:2">
      <c r="A1107" s="87" t="s">
        <v>2431</v>
      </c>
      <c r="B1107" s="87" t="s">
        <v>2432</v>
      </c>
    </row>
    <row r="1108" spans="1:2">
      <c r="A1108" s="87" t="s">
        <v>2433</v>
      </c>
      <c r="B1108" s="87" t="s">
        <v>2434</v>
      </c>
    </row>
    <row r="1109" spans="1:2">
      <c r="A1109" s="87" t="s">
        <v>2435</v>
      </c>
      <c r="B1109" s="87" t="s">
        <v>2436</v>
      </c>
    </row>
    <row r="1110" spans="1:2">
      <c r="A1110" s="87" t="s">
        <v>2437</v>
      </c>
      <c r="B1110" s="87" t="s">
        <v>2438</v>
      </c>
    </row>
    <row r="1111" spans="1:2">
      <c r="A1111" s="87" t="s">
        <v>2439</v>
      </c>
      <c r="B1111" s="87" t="s">
        <v>2440</v>
      </c>
    </row>
    <row r="1112" spans="1:2">
      <c r="A1112" s="87" t="s">
        <v>2441</v>
      </c>
      <c r="B1112" s="87" t="s">
        <v>2442</v>
      </c>
    </row>
    <row r="1113" spans="1:2">
      <c r="A1113" s="87" t="s">
        <v>2443</v>
      </c>
      <c r="B1113" s="87" t="s">
        <v>2444</v>
      </c>
    </row>
    <row r="1114" spans="1:2">
      <c r="A1114" s="87" t="s">
        <v>2445</v>
      </c>
      <c r="B1114" s="87" t="s">
        <v>2446</v>
      </c>
    </row>
    <row r="1115" spans="1:2">
      <c r="A1115" s="87" t="s">
        <v>2447</v>
      </c>
      <c r="B1115" s="87" t="s">
        <v>2448</v>
      </c>
    </row>
    <row r="1116" spans="1:2">
      <c r="A1116" s="87" t="s">
        <v>2449</v>
      </c>
      <c r="B1116" s="87" t="s">
        <v>2450</v>
      </c>
    </row>
    <row r="1117" spans="1:2">
      <c r="A1117" s="87" t="s">
        <v>2451</v>
      </c>
      <c r="B1117" s="87" t="s">
        <v>2452</v>
      </c>
    </row>
    <row r="1118" spans="1:2">
      <c r="A1118" s="87" t="s">
        <v>2453</v>
      </c>
      <c r="B1118" s="87" t="s">
        <v>360</v>
      </c>
    </row>
    <row r="1119" spans="1:2">
      <c r="A1119" s="87" t="s">
        <v>2454</v>
      </c>
      <c r="B1119" s="87" t="s">
        <v>363</v>
      </c>
    </row>
    <row r="1120" spans="1:2">
      <c r="A1120" s="87" t="s">
        <v>2455</v>
      </c>
      <c r="B1120" s="87" t="s">
        <v>2456</v>
      </c>
    </row>
    <row r="1121" spans="1:2">
      <c r="A1121" s="87" t="s">
        <v>2457</v>
      </c>
      <c r="B1121" s="87" t="s">
        <v>2458</v>
      </c>
    </row>
    <row r="1122" spans="1:2">
      <c r="A1122" s="87" t="s">
        <v>2459</v>
      </c>
      <c r="B1122" s="87" t="s">
        <v>2460</v>
      </c>
    </row>
    <row r="1123" spans="1:2">
      <c r="A1123" s="87" t="s">
        <v>2461</v>
      </c>
      <c r="B1123" s="87" t="s">
        <v>2462</v>
      </c>
    </row>
    <row r="1124" spans="1:2">
      <c r="A1124" s="87" t="s">
        <v>2463</v>
      </c>
      <c r="B1124" s="87" t="s">
        <v>2464</v>
      </c>
    </row>
    <row r="1125" spans="1:2">
      <c r="A1125" s="87" t="s">
        <v>2465</v>
      </c>
      <c r="B1125" s="87" t="s">
        <v>2466</v>
      </c>
    </row>
    <row r="1126" spans="1:2">
      <c r="A1126" s="87" t="s">
        <v>2467</v>
      </c>
      <c r="B1126" s="87" t="s">
        <v>2468</v>
      </c>
    </row>
    <row r="1127" spans="1:2">
      <c r="A1127" s="87" t="s">
        <v>2469</v>
      </c>
      <c r="B1127" s="87" t="s">
        <v>2470</v>
      </c>
    </row>
    <row r="1128" spans="1:2">
      <c r="A1128" s="87" t="s">
        <v>2471</v>
      </c>
      <c r="B1128" s="87" t="s">
        <v>2472</v>
      </c>
    </row>
    <row r="1129" spans="1:2">
      <c r="A1129" s="87" t="s">
        <v>2473</v>
      </c>
      <c r="B1129" s="87" t="s">
        <v>2474</v>
      </c>
    </row>
    <row r="1130" spans="1:2">
      <c r="A1130" s="87" t="s">
        <v>2475</v>
      </c>
      <c r="B1130" s="87" t="s">
        <v>2476</v>
      </c>
    </row>
    <row r="1131" spans="1:2">
      <c r="A1131" s="87" t="s">
        <v>2477</v>
      </c>
      <c r="B1131" s="87" t="s">
        <v>2478</v>
      </c>
    </row>
    <row r="1132" spans="1:2">
      <c r="A1132" s="87" t="s">
        <v>2479</v>
      </c>
      <c r="B1132" s="87" t="s">
        <v>2480</v>
      </c>
    </row>
    <row r="1133" spans="1:2">
      <c r="A1133" s="87" t="s">
        <v>2481</v>
      </c>
      <c r="B1133" s="87" t="s">
        <v>2482</v>
      </c>
    </row>
    <row r="1134" spans="1:2">
      <c r="A1134" s="87" t="s">
        <v>2483</v>
      </c>
      <c r="B1134" s="87" t="s">
        <v>2484</v>
      </c>
    </row>
    <row r="1135" spans="1:2">
      <c r="A1135" s="87" t="s">
        <v>2485</v>
      </c>
      <c r="B1135" s="87" t="s">
        <v>2486</v>
      </c>
    </row>
    <row r="1136" spans="1:2">
      <c r="A1136" s="87" t="s">
        <v>2487</v>
      </c>
      <c r="B1136" s="87" t="s">
        <v>360</v>
      </c>
    </row>
    <row r="1137" spans="1:2">
      <c r="A1137" s="87" t="s">
        <v>2488</v>
      </c>
      <c r="B1137" s="87" t="s">
        <v>363</v>
      </c>
    </row>
    <row r="1138" spans="1:2">
      <c r="A1138" s="87" t="s">
        <v>2489</v>
      </c>
      <c r="B1138" s="87" t="s">
        <v>2490</v>
      </c>
    </row>
    <row r="1139" spans="1:2">
      <c r="A1139" s="87" t="s">
        <v>2491</v>
      </c>
      <c r="B1139" s="87" t="s">
        <v>2492</v>
      </c>
    </row>
    <row r="1140" spans="1:2">
      <c r="A1140" s="87" t="s">
        <v>2493</v>
      </c>
      <c r="B1140" s="87" t="s">
        <v>2494</v>
      </c>
    </row>
    <row r="1141" spans="1:2">
      <c r="A1141" s="87" t="s">
        <v>2495</v>
      </c>
      <c r="B1141" s="87" t="s">
        <v>360</v>
      </c>
    </row>
    <row r="1142" spans="1:2">
      <c r="A1142" s="87" t="s">
        <v>2496</v>
      </c>
      <c r="B1142" s="87" t="s">
        <v>363</v>
      </c>
    </row>
    <row r="1143" spans="1:2">
      <c r="A1143" s="87" t="s">
        <v>2497</v>
      </c>
      <c r="B1143" s="87" t="s">
        <v>2498</v>
      </c>
    </row>
    <row r="1144" spans="1:2">
      <c r="A1144" s="87" t="s">
        <v>2499</v>
      </c>
      <c r="B1144" s="87" t="s">
        <v>2500</v>
      </c>
    </row>
    <row r="1145" spans="1:2">
      <c r="A1145" s="87" t="s">
        <v>2501</v>
      </c>
      <c r="B1145" s="87" t="s">
        <v>2502</v>
      </c>
    </row>
    <row r="1146" spans="1:2">
      <c r="A1146" s="87" t="s">
        <v>2503</v>
      </c>
      <c r="B1146" s="87" t="s">
        <v>2504</v>
      </c>
    </row>
    <row r="1147" spans="1:2">
      <c r="A1147" s="87" t="s">
        <v>2505</v>
      </c>
      <c r="B1147" s="87" t="s">
        <v>2506</v>
      </c>
    </row>
    <row r="1148" spans="1:2">
      <c r="A1148" s="87" t="s">
        <v>2507</v>
      </c>
      <c r="B1148" s="87" t="s">
        <v>2508</v>
      </c>
    </row>
    <row r="1149" spans="1:2">
      <c r="A1149" s="87" t="s">
        <v>2509</v>
      </c>
      <c r="B1149" s="87" t="s">
        <v>2510</v>
      </c>
    </row>
    <row r="1150" spans="1:2">
      <c r="A1150" s="87" t="s">
        <v>2511</v>
      </c>
      <c r="B1150" s="87" t="s">
        <v>360</v>
      </c>
    </row>
    <row r="1151" spans="1:2">
      <c r="A1151" s="87" t="s">
        <v>2512</v>
      </c>
      <c r="B1151" s="87" t="s">
        <v>363</v>
      </c>
    </row>
    <row r="1152" spans="1:2">
      <c r="A1152" s="87" t="s">
        <v>2513</v>
      </c>
      <c r="B1152" s="87" t="s">
        <v>2514</v>
      </c>
    </row>
    <row r="1153" spans="1:2">
      <c r="A1153" s="87" t="s">
        <v>2515</v>
      </c>
      <c r="B1153" s="87" t="s">
        <v>2516</v>
      </c>
    </row>
    <row r="1154" spans="1:2">
      <c r="A1154" s="87" t="s">
        <v>2517</v>
      </c>
      <c r="B1154" s="87" t="s">
        <v>2518</v>
      </c>
    </row>
    <row r="1155" spans="1:2">
      <c r="A1155" s="87" t="s">
        <v>2519</v>
      </c>
      <c r="B1155" s="87" t="s">
        <v>2520</v>
      </c>
    </row>
    <row r="1156" spans="1:2">
      <c r="A1156" s="87" t="s">
        <v>2521</v>
      </c>
      <c r="B1156" s="87" t="s">
        <v>2522</v>
      </c>
    </row>
    <row r="1157" spans="1:2">
      <c r="A1157" s="87" t="s">
        <v>2523</v>
      </c>
      <c r="B1157" s="87" t="s">
        <v>2524</v>
      </c>
    </row>
    <row r="1158" spans="1:2">
      <c r="A1158" s="87" t="s">
        <v>2525</v>
      </c>
      <c r="B1158" s="87" t="s">
        <v>2526</v>
      </c>
    </row>
    <row r="1159" spans="1:2">
      <c r="A1159" s="87" t="s">
        <v>2527</v>
      </c>
      <c r="B1159" s="87" t="s">
        <v>2528</v>
      </c>
    </row>
    <row r="1160" spans="1:2">
      <c r="A1160" s="87" t="s">
        <v>2529</v>
      </c>
      <c r="B1160" s="87" t="s">
        <v>2530</v>
      </c>
    </row>
    <row r="1161" spans="1:2">
      <c r="A1161" s="87" t="s">
        <v>2531</v>
      </c>
      <c r="B1161" s="87" t="s">
        <v>2532</v>
      </c>
    </row>
    <row r="1162" spans="1:2">
      <c r="A1162" s="87" t="s">
        <v>2533</v>
      </c>
      <c r="B1162" s="87" t="s">
        <v>2534</v>
      </c>
    </row>
    <row r="1163" spans="1:2">
      <c r="A1163" s="87" t="s">
        <v>2535</v>
      </c>
      <c r="B1163" s="87" t="s">
        <v>2536</v>
      </c>
    </row>
    <row r="1164" spans="1:2">
      <c r="A1164" s="87" t="s">
        <v>2537</v>
      </c>
      <c r="B1164" s="87" t="s">
        <v>1983</v>
      </c>
    </row>
    <row r="1165" spans="1:2">
      <c r="A1165" s="87" t="s">
        <v>2538</v>
      </c>
      <c r="B1165" s="87" t="s">
        <v>2539</v>
      </c>
    </row>
    <row r="1166" spans="1:2">
      <c r="A1166" s="87" t="s">
        <v>2540</v>
      </c>
      <c r="B1166" s="87" t="s">
        <v>2541</v>
      </c>
    </row>
    <row r="1167" spans="1:2">
      <c r="A1167" s="87" t="s">
        <v>2542</v>
      </c>
      <c r="B1167" s="87" t="s">
        <v>2543</v>
      </c>
    </row>
    <row r="1168" spans="1:2">
      <c r="A1168" s="87" t="s">
        <v>2544</v>
      </c>
      <c r="B1168" s="87" t="s">
        <v>2545</v>
      </c>
    </row>
    <row r="1169" spans="1:2">
      <c r="A1169" s="87" t="s">
        <v>2546</v>
      </c>
      <c r="B1169" s="87" t="s">
        <v>2547</v>
      </c>
    </row>
    <row r="1170" spans="1:2">
      <c r="A1170" s="87" t="s">
        <v>2548</v>
      </c>
      <c r="B1170" s="87" t="s">
        <v>1983</v>
      </c>
    </row>
    <row r="1171" spans="1:2">
      <c r="A1171" s="87" t="s">
        <v>2549</v>
      </c>
      <c r="B1171" s="87" t="s">
        <v>2550</v>
      </c>
    </row>
    <row r="1172" spans="1:2">
      <c r="A1172" s="87" t="s">
        <v>2551</v>
      </c>
      <c r="B1172" s="87" t="s">
        <v>2552</v>
      </c>
    </row>
    <row r="1173" spans="1:2">
      <c r="A1173" s="87" t="s">
        <v>2553</v>
      </c>
      <c r="B1173" s="87" t="s">
        <v>2554</v>
      </c>
    </row>
    <row r="1174" spans="1:2">
      <c r="A1174" s="87" t="s">
        <v>2555</v>
      </c>
      <c r="B1174" s="87" t="s">
        <v>2556</v>
      </c>
    </row>
    <row r="1175" spans="1:2">
      <c r="A1175" s="87" t="s">
        <v>2557</v>
      </c>
      <c r="B1175" s="87" t="s">
        <v>2558</v>
      </c>
    </row>
    <row r="1176" spans="1:2">
      <c r="A1176" s="87" t="s">
        <v>2559</v>
      </c>
      <c r="B1176" s="87" t="s">
        <v>2560</v>
      </c>
    </row>
    <row r="1177" spans="1:2">
      <c r="A1177" s="87" t="s">
        <v>2561</v>
      </c>
      <c r="B1177" s="87" t="s">
        <v>2562</v>
      </c>
    </row>
    <row r="1178" spans="1:2">
      <c r="A1178" s="87" t="s">
        <v>2563</v>
      </c>
      <c r="B1178" s="87" t="s">
        <v>2564</v>
      </c>
    </row>
    <row r="1179" spans="1:2">
      <c r="A1179" s="87" t="s">
        <v>2565</v>
      </c>
      <c r="B1179" s="87" t="s">
        <v>2566</v>
      </c>
    </row>
    <row r="1180" spans="1:2">
      <c r="A1180" s="87" t="s">
        <v>2567</v>
      </c>
      <c r="B1180" s="87" t="s">
        <v>2568</v>
      </c>
    </row>
    <row r="1181" spans="1:2">
      <c r="A1181" s="87" t="s">
        <v>2569</v>
      </c>
      <c r="B1181" s="87" t="s">
        <v>2570</v>
      </c>
    </row>
    <row r="1182" spans="1:2">
      <c r="A1182" s="87" t="s">
        <v>2571</v>
      </c>
      <c r="B1182" s="87" t="s">
        <v>2572</v>
      </c>
    </row>
    <row r="1183" spans="1:2">
      <c r="A1183" s="87" t="s">
        <v>2573</v>
      </c>
      <c r="B1183" s="87" t="s">
        <v>2574</v>
      </c>
    </row>
    <row r="1184" spans="1:2">
      <c r="A1184" s="87" t="s">
        <v>2575</v>
      </c>
      <c r="B1184" s="87" t="s">
        <v>2576</v>
      </c>
    </row>
    <row r="1185" spans="1:2">
      <c r="A1185" s="87" t="s">
        <v>2577</v>
      </c>
      <c r="B1185" s="87" t="s">
        <v>2578</v>
      </c>
    </row>
    <row r="1186" spans="1:2">
      <c r="A1186" s="87" t="s">
        <v>2579</v>
      </c>
      <c r="B1186" s="87" t="s">
        <v>2580</v>
      </c>
    </row>
    <row r="1187" spans="1:2">
      <c r="A1187" s="87" t="s">
        <v>2581</v>
      </c>
      <c r="B1187" s="87" t="s">
        <v>2582</v>
      </c>
    </row>
    <row r="1188" spans="1:2">
      <c r="A1188" s="87" t="s">
        <v>2583</v>
      </c>
      <c r="B1188" s="87" t="s">
        <v>2584</v>
      </c>
    </row>
    <row r="1189" spans="1:2">
      <c r="A1189" s="87" t="s">
        <v>2585</v>
      </c>
      <c r="B1189" s="87" t="s">
        <v>360</v>
      </c>
    </row>
    <row r="1190" spans="1:2">
      <c r="A1190" s="87" t="s">
        <v>2586</v>
      </c>
      <c r="B1190" s="87" t="s">
        <v>363</v>
      </c>
    </row>
    <row r="1191" spans="1:2">
      <c r="A1191" s="87" t="s">
        <v>2587</v>
      </c>
      <c r="B1191" s="87" t="s">
        <v>2588</v>
      </c>
    </row>
    <row r="1192" spans="1:2">
      <c r="A1192" s="87" t="s">
        <v>2589</v>
      </c>
      <c r="B1192" s="87" t="s">
        <v>1983</v>
      </c>
    </row>
    <row r="1193" spans="1:2">
      <c r="A1193" s="87" t="s">
        <v>2590</v>
      </c>
      <c r="B1193" s="87" t="s">
        <v>2591</v>
      </c>
    </row>
    <row r="1194" spans="1:2">
      <c r="A1194" s="87" t="s">
        <v>2592</v>
      </c>
      <c r="B1194" s="87" t="s">
        <v>2593</v>
      </c>
    </row>
    <row r="1195" spans="1:2">
      <c r="A1195" s="87" t="s">
        <v>2594</v>
      </c>
      <c r="B1195" s="87" t="s">
        <v>2595</v>
      </c>
    </row>
    <row r="1196" spans="1:2">
      <c r="A1196" s="87" t="s">
        <v>2596</v>
      </c>
      <c r="B1196" s="87" t="s">
        <v>2597</v>
      </c>
    </row>
    <row r="1197" spans="1:2">
      <c r="A1197" s="87" t="s">
        <v>2598</v>
      </c>
      <c r="B1197" s="87" t="s">
        <v>2599</v>
      </c>
    </row>
    <row r="1198" spans="1:2">
      <c r="A1198" s="87" t="s">
        <v>2600</v>
      </c>
      <c r="B1198" s="87" t="s">
        <v>2601</v>
      </c>
    </row>
    <row r="1199" spans="1:2">
      <c r="A1199" s="87" t="s">
        <v>2602</v>
      </c>
      <c r="B1199" s="87" t="s">
        <v>2603</v>
      </c>
    </row>
    <row r="1200" spans="1:2">
      <c r="A1200" s="87" t="s">
        <v>2604</v>
      </c>
      <c r="B1200" s="87" t="s">
        <v>2605</v>
      </c>
    </row>
    <row r="1201" spans="1:2">
      <c r="A1201" s="87" t="s">
        <v>2606</v>
      </c>
      <c r="B1201" s="87" t="s">
        <v>2607</v>
      </c>
    </row>
    <row r="1202" spans="1:2">
      <c r="A1202" s="87" t="s">
        <v>2608</v>
      </c>
      <c r="B1202" s="87" t="s">
        <v>2609</v>
      </c>
    </row>
    <row r="1203" spans="1:2">
      <c r="A1203" s="87" t="s">
        <v>2610</v>
      </c>
      <c r="B1203" s="87" t="s">
        <v>2611</v>
      </c>
    </row>
    <row r="1204" spans="1:2">
      <c r="A1204" s="87" t="s">
        <v>2612</v>
      </c>
      <c r="B1204" s="87" t="s">
        <v>2613</v>
      </c>
    </row>
    <row r="1205" spans="1:2">
      <c r="A1205" s="87" t="s">
        <v>2614</v>
      </c>
      <c r="B1205" s="87" t="s">
        <v>2615</v>
      </c>
    </row>
    <row r="1206" spans="1:2">
      <c r="A1206" s="87" t="s">
        <v>2616</v>
      </c>
      <c r="B1206" s="87" t="s">
        <v>360</v>
      </c>
    </row>
    <row r="1207" spans="1:2">
      <c r="A1207" s="87" t="s">
        <v>2617</v>
      </c>
      <c r="B1207" s="87" t="s">
        <v>363</v>
      </c>
    </row>
    <row r="1208" spans="1:2">
      <c r="A1208" s="87" t="s">
        <v>2618</v>
      </c>
      <c r="B1208" s="87" t="s">
        <v>2619</v>
      </c>
    </row>
    <row r="1209" spans="1:2">
      <c r="A1209" s="87" t="s">
        <v>2620</v>
      </c>
      <c r="B1209" s="87" t="s">
        <v>2621</v>
      </c>
    </row>
    <row r="1210" spans="1:2">
      <c r="A1210" s="87" t="s">
        <v>2622</v>
      </c>
      <c r="B1210" s="87" t="s">
        <v>2623</v>
      </c>
    </row>
    <row r="1211" spans="1:2">
      <c r="A1211" s="87" t="s">
        <v>2624</v>
      </c>
      <c r="B1211" s="87" t="s">
        <v>2625</v>
      </c>
    </row>
    <row r="1212" spans="1:2">
      <c r="A1212" s="87" t="s">
        <v>2626</v>
      </c>
      <c r="B1212" s="87" t="s">
        <v>2627</v>
      </c>
    </row>
    <row r="1213" spans="1:2">
      <c r="A1213" s="87" t="s">
        <v>2628</v>
      </c>
      <c r="B1213" s="87" t="s">
        <v>2629</v>
      </c>
    </row>
    <row r="1214" spans="1:2">
      <c r="A1214" s="87" t="s">
        <v>2630</v>
      </c>
      <c r="B1214" s="87" t="s">
        <v>360</v>
      </c>
    </row>
    <row r="1215" spans="1:2">
      <c r="A1215" s="87" t="s">
        <v>2631</v>
      </c>
      <c r="B1215" s="87" t="s">
        <v>363</v>
      </c>
    </row>
    <row r="1216" spans="1:2">
      <c r="A1216" s="87" t="s">
        <v>2632</v>
      </c>
      <c r="B1216" s="87" t="s">
        <v>2633</v>
      </c>
    </row>
    <row r="1217" spans="1:2">
      <c r="A1217" s="87" t="s">
        <v>2634</v>
      </c>
      <c r="B1217" s="87" t="s">
        <v>2635</v>
      </c>
    </row>
    <row r="1218" spans="1:2">
      <c r="A1218" s="87" t="s">
        <v>2636</v>
      </c>
      <c r="B1218" s="87" t="s">
        <v>2637</v>
      </c>
    </row>
    <row r="1219" spans="1:2">
      <c r="A1219" s="87" t="s">
        <v>2638</v>
      </c>
      <c r="B1219" s="87" t="s">
        <v>2639</v>
      </c>
    </row>
    <row r="1220" spans="1:2">
      <c r="A1220" s="87" t="s">
        <v>2640</v>
      </c>
      <c r="B1220" s="87" t="s">
        <v>2641</v>
      </c>
    </row>
    <row r="1221" spans="1:2">
      <c r="A1221" s="87" t="s">
        <v>2642</v>
      </c>
      <c r="B1221" s="87" t="s">
        <v>2643</v>
      </c>
    </row>
    <row r="1222" spans="1:2">
      <c r="A1222" s="87" t="s">
        <v>2644</v>
      </c>
      <c r="B1222" s="87" t="s">
        <v>2645</v>
      </c>
    </row>
    <row r="1223" spans="1:2">
      <c r="A1223" s="87" t="s">
        <v>2646</v>
      </c>
      <c r="B1223" s="87" t="s">
        <v>2647</v>
      </c>
    </row>
    <row r="1224" spans="1:2">
      <c r="A1224" s="87" t="s">
        <v>2648</v>
      </c>
      <c r="B1224" s="87" t="s">
        <v>2649</v>
      </c>
    </row>
    <row r="1225" spans="1:2">
      <c r="A1225" s="87" t="s">
        <v>2650</v>
      </c>
      <c r="B1225" s="87" t="s">
        <v>2651</v>
      </c>
    </row>
    <row r="1226" spans="1:2">
      <c r="A1226" s="87" t="s">
        <v>2652</v>
      </c>
      <c r="B1226" s="87" t="s">
        <v>2653</v>
      </c>
    </row>
    <row r="1227" spans="1:2">
      <c r="A1227" s="87" t="s">
        <v>2654</v>
      </c>
      <c r="B1227" s="87" t="s">
        <v>2655</v>
      </c>
    </row>
    <row r="1228" spans="1:2">
      <c r="A1228" s="87" t="s">
        <v>2656</v>
      </c>
      <c r="B1228" s="87" t="s">
        <v>2657</v>
      </c>
    </row>
    <row r="1229" spans="1:2">
      <c r="A1229" s="87" t="s">
        <v>2658</v>
      </c>
      <c r="B1229" s="87" t="s">
        <v>2659</v>
      </c>
    </row>
    <row r="1230" spans="1:2">
      <c r="A1230" s="87" t="s">
        <v>2660</v>
      </c>
      <c r="B1230" s="87" t="s">
        <v>2661</v>
      </c>
    </row>
    <row r="1231" spans="1:2">
      <c r="A1231" s="87" t="s">
        <v>2662</v>
      </c>
      <c r="B1231" s="87" t="s">
        <v>360</v>
      </c>
    </row>
    <row r="1232" spans="1:2">
      <c r="A1232" s="87" t="s">
        <v>2663</v>
      </c>
      <c r="B1232" s="87" t="s">
        <v>363</v>
      </c>
    </row>
    <row r="1233" spans="1:2">
      <c r="A1233" s="87" t="s">
        <v>2664</v>
      </c>
      <c r="B1233" s="87" t="s">
        <v>2665</v>
      </c>
    </row>
    <row r="1234" spans="1:2">
      <c r="A1234" s="87" t="s">
        <v>2666</v>
      </c>
      <c r="B1234" s="87" t="s">
        <v>2667</v>
      </c>
    </row>
    <row r="1235" spans="1:2">
      <c r="A1235" s="87" t="s">
        <v>2668</v>
      </c>
      <c r="B1235" s="87" t="s">
        <v>360</v>
      </c>
    </row>
    <row r="1236" spans="1:2">
      <c r="A1236" s="87" t="s">
        <v>2669</v>
      </c>
      <c r="B1236" s="87" t="s">
        <v>363</v>
      </c>
    </row>
    <row r="1237" spans="1:2">
      <c r="A1237" s="87" t="s">
        <v>2670</v>
      </c>
      <c r="B1237" s="87" t="s">
        <v>2671</v>
      </c>
    </row>
    <row r="1238" spans="1:2">
      <c r="A1238" s="87" t="s">
        <v>2672</v>
      </c>
      <c r="B1238" s="87" t="s">
        <v>2673</v>
      </c>
    </row>
    <row r="1239" spans="1:2">
      <c r="A1239" s="87" t="s">
        <v>2674</v>
      </c>
      <c r="B1239" s="87" t="s">
        <v>2675</v>
      </c>
    </row>
    <row r="1240" spans="1:2">
      <c r="A1240" s="87" t="s">
        <v>2676</v>
      </c>
      <c r="B1240" s="87" t="s">
        <v>2677</v>
      </c>
    </row>
    <row r="1241" spans="1:2">
      <c r="A1241" s="87" t="s">
        <v>2678</v>
      </c>
      <c r="B1241" s="87" t="s">
        <v>2679</v>
      </c>
    </row>
    <row r="1242" spans="1:2">
      <c r="A1242" s="87" t="s">
        <v>2680</v>
      </c>
      <c r="B1242" s="87" t="s">
        <v>2681</v>
      </c>
    </row>
    <row r="1243" spans="1:2">
      <c r="A1243" s="87" t="s">
        <v>2682</v>
      </c>
      <c r="B1243" s="87" t="s">
        <v>2683</v>
      </c>
    </row>
    <row r="1244" spans="1:2">
      <c r="A1244" s="87" t="s">
        <v>2684</v>
      </c>
      <c r="B1244" s="87" t="s">
        <v>2685</v>
      </c>
    </row>
    <row r="1245" spans="1:2">
      <c r="A1245" s="87" t="s">
        <v>2686</v>
      </c>
      <c r="B1245" s="87" t="s">
        <v>2687</v>
      </c>
    </row>
    <row r="1246" spans="1:2">
      <c r="A1246" s="87" t="s">
        <v>2688</v>
      </c>
      <c r="B1246" s="87" t="s">
        <v>2689</v>
      </c>
    </row>
    <row r="1247" spans="1:2">
      <c r="A1247" s="87" t="s">
        <v>2690</v>
      </c>
      <c r="B1247" s="87" t="s">
        <v>2691</v>
      </c>
    </row>
    <row r="1248" spans="1:2">
      <c r="A1248" s="87" t="s">
        <v>2692</v>
      </c>
      <c r="B1248" s="87" t="s">
        <v>2693</v>
      </c>
    </row>
    <row r="1249" spans="1:2">
      <c r="A1249" s="87" t="s">
        <v>2694</v>
      </c>
      <c r="B1249" s="87" t="s">
        <v>360</v>
      </c>
    </row>
    <row r="1250" spans="1:2">
      <c r="A1250" s="87" t="s">
        <v>2695</v>
      </c>
      <c r="B1250" s="87" t="s">
        <v>363</v>
      </c>
    </row>
    <row r="1251" spans="1:2">
      <c r="A1251" s="87" t="s">
        <v>2696</v>
      </c>
      <c r="B1251" s="87" t="s">
        <v>2697</v>
      </c>
    </row>
    <row r="1252" spans="1:2">
      <c r="A1252" s="87" t="s">
        <v>2698</v>
      </c>
      <c r="B1252" s="87" t="s">
        <v>2699</v>
      </c>
    </row>
    <row r="1253" spans="1:2">
      <c r="A1253" s="87" t="s">
        <v>2700</v>
      </c>
      <c r="B1253" s="87" t="s">
        <v>2701</v>
      </c>
    </row>
    <row r="1254" spans="1:2">
      <c r="A1254" s="87" t="s">
        <v>2702</v>
      </c>
      <c r="B1254" s="87" t="s">
        <v>2703</v>
      </c>
    </row>
    <row r="1255" spans="1:2">
      <c r="A1255" s="87" t="s">
        <v>2704</v>
      </c>
      <c r="B1255" s="87" t="s">
        <v>2705</v>
      </c>
    </row>
    <row r="1256" spans="1:2">
      <c r="A1256" s="87" t="s">
        <v>2706</v>
      </c>
      <c r="B1256" s="87" t="s">
        <v>2707</v>
      </c>
    </row>
    <row r="1257" spans="1:2">
      <c r="A1257" s="87" t="s">
        <v>2708</v>
      </c>
      <c r="B1257" s="87" t="s">
        <v>2709</v>
      </c>
    </row>
    <row r="1258" spans="1:2">
      <c r="A1258" s="87" t="s">
        <v>2710</v>
      </c>
      <c r="B1258" s="87" t="s">
        <v>2711</v>
      </c>
    </row>
    <row r="1259" spans="1:2">
      <c r="A1259" s="87" t="s">
        <v>2712</v>
      </c>
      <c r="B1259" s="87" t="s">
        <v>2713</v>
      </c>
    </row>
    <row r="1260" spans="1:2">
      <c r="A1260" s="87" t="s">
        <v>2714</v>
      </c>
      <c r="B1260" s="87" t="s">
        <v>2715</v>
      </c>
    </row>
    <row r="1261" spans="1:2">
      <c r="A1261" s="87" t="s">
        <v>2716</v>
      </c>
      <c r="B1261" s="87" t="s">
        <v>2717</v>
      </c>
    </row>
    <row r="1262" spans="1:2">
      <c r="A1262" s="87" t="s">
        <v>2718</v>
      </c>
      <c r="B1262" s="87" t="s">
        <v>2719</v>
      </c>
    </row>
    <row r="1263" spans="1:2">
      <c r="A1263" s="87" t="s">
        <v>2720</v>
      </c>
      <c r="B1263" s="87" t="s">
        <v>2721</v>
      </c>
    </row>
    <row r="1264" spans="1:2">
      <c r="A1264" s="87" t="s">
        <v>2722</v>
      </c>
      <c r="B1264" s="87" t="s">
        <v>2723</v>
      </c>
    </row>
    <row r="1265" spans="1:2">
      <c r="A1265" s="87" t="s">
        <v>2724</v>
      </c>
      <c r="B1265" s="87" t="s">
        <v>2725</v>
      </c>
    </row>
    <row r="1266" spans="1:2">
      <c r="A1266" s="87" t="s">
        <v>2726</v>
      </c>
      <c r="B1266" s="87" t="s">
        <v>360</v>
      </c>
    </row>
    <row r="1267" spans="1:2">
      <c r="A1267" s="87" t="s">
        <v>2727</v>
      </c>
      <c r="B1267" s="87" t="s">
        <v>363</v>
      </c>
    </row>
    <row r="1268" spans="1:2">
      <c r="A1268" s="87" t="s">
        <v>2728</v>
      </c>
      <c r="B1268" s="87" t="s">
        <v>2729</v>
      </c>
    </row>
    <row r="1269" spans="1:2">
      <c r="A1269" s="87" t="s">
        <v>2730</v>
      </c>
      <c r="B1269" s="87" t="s">
        <v>2731</v>
      </c>
    </row>
    <row r="1270" spans="1:2">
      <c r="A1270" s="87" t="s">
        <v>2732</v>
      </c>
      <c r="B1270" s="87" t="s">
        <v>2733</v>
      </c>
    </row>
    <row r="1271" spans="1:2">
      <c r="A1271" s="87" t="s">
        <v>2734</v>
      </c>
      <c r="B1271" s="87" t="s">
        <v>2735</v>
      </c>
    </row>
    <row r="1272" spans="1:2">
      <c r="A1272" s="87" t="s">
        <v>2736</v>
      </c>
      <c r="B1272" s="87" t="s">
        <v>2737</v>
      </c>
    </row>
    <row r="1273" spans="1:2">
      <c r="A1273" s="87" t="s">
        <v>2738</v>
      </c>
      <c r="B1273" s="87" t="s">
        <v>2739</v>
      </c>
    </row>
    <row r="1274" spans="1:2">
      <c r="A1274" s="87" t="s">
        <v>2740</v>
      </c>
      <c r="B1274" s="87" t="s">
        <v>2741</v>
      </c>
    </row>
    <row r="1275" spans="1:2">
      <c r="A1275" s="87" t="s">
        <v>2742</v>
      </c>
      <c r="B1275" s="87" t="s">
        <v>2743</v>
      </c>
    </row>
    <row r="1276" spans="1:2">
      <c r="A1276" s="87" t="s">
        <v>2744</v>
      </c>
      <c r="B1276" s="87" t="s">
        <v>2745</v>
      </c>
    </row>
    <row r="1277" spans="1:2">
      <c r="A1277" s="87" t="s">
        <v>2746</v>
      </c>
      <c r="B1277" s="87" t="s">
        <v>2747</v>
      </c>
    </row>
    <row r="1278" spans="1:2">
      <c r="A1278" s="87" t="s">
        <v>2748</v>
      </c>
      <c r="B1278" s="87" t="s">
        <v>2749</v>
      </c>
    </row>
    <row r="1279" spans="1:2">
      <c r="A1279" s="87" t="s">
        <v>2750</v>
      </c>
      <c r="B1279" s="87" t="s">
        <v>2751</v>
      </c>
    </row>
    <row r="1280" spans="1:2">
      <c r="A1280" s="87" t="s">
        <v>2752</v>
      </c>
      <c r="B1280" s="87" t="s">
        <v>2753</v>
      </c>
    </row>
    <row r="1281" spans="1:2">
      <c r="A1281" s="87" t="s">
        <v>2754</v>
      </c>
      <c r="B1281" s="87" t="s">
        <v>2755</v>
      </c>
    </row>
    <row r="1282" spans="1:2">
      <c r="A1282" s="87" t="s">
        <v>2756</v>
      </c>
      <c r="B1282" s="87" t="s">
        <v>2757</v>
      </c>
    </row>
    <row r="1283" spans="1:2">
      <c r="A1283" s="87" t="s">
        <v>2758</v>
      </c>
      <c r="B1283" s="87" t="s">
        <v>2759</v>
      </c>
    </row>
    <row r="1284" spans="1:2">
      <c r="A1284" s="87" t="s">
        <v>2760</v>
      </c>
      <c r="B1284" s="87" t="s">
        <v>2761</v>
      </c>
    </row>
    <row r="1285" spans="1:2">
      <c r="A1285" s="87" t="s">
        <v>2762</v>
      </c>
      <c r="B1285" s="87" t="s">
        <v>2763</v>
      </c>
    </row>
    <row r="1286" spans="1:2">
      <c r="A1286" s="87" t="s">
        <v>2764</v>
      </c>
      <c r="B1286" s="87" t="s">
        <v>2765</v>
      </c>
    </row>
    <row r="1287" spans="1:2">
      <c r="A1287" s="87" t="s">
        <v>2766</v>
      </c>
      <c r="B1287" s="87" t="s">
        <v>2767</v>
      </c>
    </row>
    <row r="1288" spans="1:2">
      <c r="A1288" s="87" t="s">
        <v>2768</v>
      </c>
      <c r="B1288" s="87" t="s">
        <v>2769</v>
      </c>
    </row>
    <row r="1289" spans="1:2">
      <c r="A1289" s="87" t="s">
        <v>2770</v>
      </c>
      <c r="B1289" s="87" t="s">
        <v>2771</v>
      </c>
    </row>
    <row r="1290" spans="1:2">
      <c r="A1290" s="87" t="s">
        <v>2772</v>
      </c>
      <c r="B1290" s="87" t="s">
        <v>2773</v>
      </c>
    </row>
    <row r="1291" spans="1:2">
      <c r="A1291" s="87" t="s">
        <v>2774</v>
      </c>
      <c r="B1291" s="87" t="s">
        <v>2775</v>
      </c>
    </row>
    <row r="1292" spans="1:2">
      <c r="A1292" s="87" t="s">
        <v>2776</v>
      </c>
      <c r="B1292" s="87" t="s">
        <v>2777</v>
      </c>
    </row>
    <row r="1293" spans="1:2">
      <c r="A1293" s="87" t="s">
        <v>2778</v>
      </c>
      <c r="B1293" s="87" t="s">
        <v>2779</v>
      </c>
    </row>
    <row r="1294" spans="1:2">
      <c r="A1294" s="87" t="s">
        <v>2780</v>
      </c>
      <c r="B1294" s="87" t="s">
        <v>2781</v>
      </c>
    </row>
    <row r="1295" spans="1:2">
      <c r="A1295" s="87" t="s">
        <v>2782</v>
      </c>
      <c r="B1295" s="87" t="s">
        <v>2783</v>
      </c>
    </row>
    <row r="1296" spans="1:2">
      <c r="A1296" s="87" t="s">
        <v>2784</v>
      </c>
      <c r="B1296" s="87" t="s">
        <v>2785</v>
      </c>
    </row>
    <row r="1297" spans="1:2">
      <c r="A1297" s="87" t="s">
        <v>2786</v>
      </c>
      <c r="B1297" s="87" t="s">
        <v>2787</v>
      </c>
    </row>
    <row r="1298" spans="1:2">
      <c r="A1298" s="87" t="s">
        <v>2788</v>
      </c>
      <c r="B1298" s="87" t="s">
        <v>2789</v>
      </c>
    </row>
    <row r="1299" spans="1:2">
      <c r="A1299" s="87" t="s">
        <v>2790</v>
      </c>
      <c r="B1299" s="87" t="s">
        <v>2791</v>
      </c>
    </row>
    <row r="1300" spans="1:2">
      <c r="A1300" s="87" t="s">
        <v>2792</v>
      </c>
      <c r="B1300" s="87" t="s">
        <v>2793</v>
      </c>
    </row>
    <row r="1301" spans="1:2">
      <c r="A1301" s="87" t="s">
        <v>2794</v>
      </c>
      <c r="B1301" s="87" t="s">
        <v>2795</v>
      </c>
    </row>
    <row r="1302" spans="1:2">
      <c r="A1302" s="87" t="s">
        <v>2796</v>
      </c>
      <c r="B1302" s="87" t="s">
        <v>2797</v>
      </c>
    </row>
    <row r="1303" spans="1:2">
      <c r="A1303" s="87" t="s">
        <v>2798</v>
      </c>
      <c r="B1303" s="87" t="s">
        <v>2799</v>
      </c>
    </row>
    <row r="1304" spans="1:2">
      <c r="A1304" s="87" t="s">
        <v>2800</v>
      </c>
      <c r="B1304" s="87" t="s">
        <v>1983</v>
      </c>
    </row>
    <row r="1305" spans="1:2">
      <c r="A1305" s="87" t="s">
        <v>2801</v>
      </c>
      <c r="B1305" s="87" t="s">
        <v>2802</v>
      </c>
    </row>
    <row r="1306" spans="1:2">
      <c r="A1306" s="87" t="s">
        <v>2803</v>
      </c>
      <c r="B1306" s="87" t="s">
        <v>2804</v>
      </c>
    </row>
    <row r="1307" spans="1:2">
      <c r="A1307" s="87" t="s">
        <v>2805</v>
      </c>
      <c r="B1307" s="87" t="s">
        <v>2806</v>
      </c>
    </row>
    <row r="1308" spans="1:2">
      <c r="A1308" s="87" t="s">
        <v>2807</v>
      </c>
      <c r="B1308" s="87" t="s">
        <v>2808</v>
      </c>
    </row>
    <row r="1309" spans="1:2">
      <c r="A1309" s="87" t="s">
        <v>2809</v>
      </c>
      <c r="B1309" s="87" t="s">
        <v>2810</v>
      </c>
    </row>
    <row r="1310" spans="1:2">
      <c r="A1310" s="87" t="s">
        <v>2811</v>
      </c>
      <c r="B1310" s="87" t="s">
        <v>2812</v>
      </c>
    </row>
    <row r="1311" spans="1:2">
      <c r="A1311" s="87" t="s">
        <v>2813</v>
      </c>
      <c r="B1311" s="87" t="s">
        <v>2814</v>
      </c>
    </row>
    <row r="1312" spans="1:2">
      <c r="A1312" s="87" t="s">
        <v>2815</v>
      </c>
      <c r="B1312" s="87" t="s">
        <v>2816</v>
      </c>
    </row>
    <row r="1313" spans="1:2">
      <c r="A1313" s="87" t="s">
        <v>2817</v>
      </c>
      <c r="B1313" s="87" t="s">
        <v>2818</v>
      </c>
    </row>
    <row r="1314" spans="1:2">
      <c r="A1314" s="87" t="s">
        <v>2819</v>
      </c>
      <c r="B1314" s="87" t="s">
        <v>2820</v>
      </c>
    </row>
    <row r="1315" spans="1:2">
      <c r="A1315" s="87" t="s">
        <v>2821</v>
      </c>
      <c r="B1315" s="87" t="s">
        <v>2822</v>
      </c>
    </row>
    <row r="1316" spans="1:2">
      <c r="A1316" s="87" t="s">
        <v>2823</v>
      </c>
      <c r="B1316" s="87" t="s">
        <v>2824</v>
      </c>
    </row>
    <row r="1317" spans="1:2">
      <c r="A1317" s="87" t="s">
        <v>2825</v>
      </c>
      <c r="B1317" s="87" t="s">
        <v>2826</v>
      </c>
    </row>
    <row r="1318" spans="1:2">
      <c r="A1318" s="87" t="s">
        <v>2827</v>
      </c>
      <c r="B1318" s="87" t="s">
        <v>360</v>
      </c>
    </row>
    <row r="1319" spans="1:2">
      <c r="A1319" s="87" t="s">
        <v>2828</v>
      </c>
      <c r="B1319" s="87" t="s">
        <v>363</v>
      </c>
    </row>
    <row r="1320" spans="1:2">
      <c r="A1320" s="87" t="s">
        <v>2829</v>
      </c>
      <c r="B1320" s="87" t="s">
        <v>2830</v>
      </c>
    </row>
    <row r="1321" spans="1:2">
      <c r="A1321" s="87" t="s">
        <v>2831</v>
      </c>
      <c r="B1321" s="87" t="s">
        <v>2832</v>
      </c>
    </row>
    <row r="1322" spans="1:2">
      <c r="A1322" s="87" t="s">
        <v>2833</v>
      </c>
      <c r="B1322" s="87" t="s">
        <v>2834</v>
      </c>
    </row>
    <row r="1323" spans="1:2">
      <c r="A1323" s="87" t="s">
        <v>2835</v>
      </c>
      <c r="B1323" s="87" t="s">
        <v>2836</v>
      </c>
    </row>
    <row r="1324" spans="1:2">
      <c r="A1324" s="87" t="s">
        <v>2837</v>
      </c>
      <c r="B1324" s="87" t="s">
        <v>2838</v>
      </c>
    </row>
    <row r="1325" spans="1:2">
      <c r="A1325" s="87" t="s">
        <v>2839</v>
      </c>
      <c r="B1325" s="87" t="s">
        <v>2840</v>
      </c>
    </row>
    <row r="1326" spans="1:2">
      <c r="A1326" s="87" t="s">
        <v>2841</v>
      </c>
      <c r="B1326" s="87" t="s">
        <v>2842</v>
      </c>
    </row>
    <row r="1327" spans="1:2">
      <c r="A1327" s="87" t="s">
        <v>2843</v>
      </c>
      <c r="B1327" s="87" t="s">
        <v>2844</v>
      </c>
    </row>
    <row r="1328" spans="1:2">
      <c r="A1328" s="87" t="s">
        <v>2845</v>
      </c>
      <c r="B1328" s="87" t="s">
        <v>2846</v>
      </c>
    </row>
    <row r="1329" spans="1:2">
      <c r="A1329" s="87" t="s">
        <v>2847</v>
      </c>
      <c r="B1329" s="87" t="s">
        <v>2848</v>
      </c>
    </row>
    <row r="1330" spans="1:2">
      <c r="A1330" s="87" t="s">
        <v>2849</v>
      </c>
      <c r="B1330" s="87" t="s">
        <v>2850</v>
      </c>
    </row>
    <row r="1331" spans="1:2">
      <c r="A1331" s="87" t="s">
        <v>2851</v>
      </c>
      <c r="B1331" s="87" t="s">
        <v>2852</v>
      </c>
    </row>
    <row r="1332" spans="1:2">
      <c r="A1332" s="87" t="s">
        <v>2853</v>
      </c>
      <c r="B1332" s="87" t="s">
        <v>2854</v>
      </c>
    </row>
    <row r="1333" spans="1:2">
      <c r="A1333" s="87" t="s">
        <v>2855</v>
      </c>
      <c r="B1333" s="87" t="s">
        <v>2856</v>
      </c>
    </row>
    <row r="1334" spans="1:2">
      <c r="A1334" s="87" t="s">
        <v>2857</v>
      </c>
      <c r="B1334" s="87" t="s">
        <v>2858</v>
      </c>
    </row>
    <row r="1335" spans="1:2">
      <c r="A1335" s="87" t="s">
        <v>2859</v>
      </c>
      <c r="B1335" s="87" t="s">
        <v>2860</v>
      </c>
    </row>
    <row r="1336" spans="1:2">
      <c r="A1336" s="87" t="s">
        <v>2861</v>
      </c>
      <c r="B1336" s="87" t="s">
        <v>2862</v>
      </c>
    </row>
    <row r="1337" spans="1:2">
      <c r="A1337" s="87" t="s">
        <v>2863</v>
      </c>
      <c r="B1337" s="87" t="s">
        <v>2864</v>
      </c>
    </row>
    <row r="1338" spans="1:2">
      <c r="A1338" s="87" t="s">
        <v>2865</v>
      </c>
      <c r="B1338" s="87" t="s">
        <v>2866</v>
      </c>
    </row>
    <row r="1339" spans="1:2">
      <c r="A1339" s="87" t="s">
        <v>2867</v>
      </c>
      <c r="B1339" s="87" t="s">
        <v>360</v>
      </c>
    </row>
    <row r="1340" spans="1:2">
      <c r="A1340" s="87" t="s">
        <v>2868</v>
      </c>
      <c r="B1340" s="87" t="s">
        <v>363</v>
      </c>
    </row>
    <row r="1341" spans="1:2">
      <c r="A1341" s="87" t="s">
        <v>2869</v>
      </c>
      <c r="B1341" s="87" t="s">
        <v>2870</v>
      </c>
    </row>
    <row r="1342" spans="1:2">
      <c r="A1342" s="87" t="s">
        <v>2871</v>
      </c>
      <c r="B1342" s="87" t="s">
        <v>2872</v>
      </c>
    </row>
    <row r="1343" spans="1:2">
      <c r="A1343" s="87" t="s">
        <v>2873</v>
      </c>
      <c r="B1343" s="87" t="s">
        <v>2874</v>
      </c>
    </row>
    <row r="1344" spans="1:2">
      <c r="A1344" s="87" t="s">
        <v>2875</v>
      </c>
      <c r="B1344" s="87" t="s">
        <v>2876</v>
      </c>
    </row>
    <row r="1345" spans="1:2">
      <c r="A1345" s="87" t="s">
        <v>2877</v>
      </c>
      <c r="B1345" s="87" t="s">
        <v>2878</v>
      </c>
    </row>
    <row r="1346" spans="1:2">
      <c r="A1346" s="87" t="s">
        <v>2879</v>
      </c>
      <c r="B1346" s="87" t="s">
        <v>2880</v>
      </c>
    </row>
    <row r="1347" spans="1:2">
      <c r="A1347" s="87" t="s">
        <v>2881</v>
      </c>
      <c r="B1347" s="87" t="s">
        <v>2882</v>
      </c>
    </row>
    <row r="1348" spans="1:2">
      <c r="A1348" s="87" t="s">
        <v>2883</v>
      </c>
      <c r="B1348" s="87" t="s">
        <v>2884</v>
      </c>
    </row>
    <row r="1349" spans="1:2">
      <c r="A1349" s="87" t="s">
        <v>2885</v>
      </c>
      <c r="B1349" s="87" t="s">
        <v>2886</v>
      </c>
    </row>
    <row r="1350" spans="1:2">
      <c r="A1350" s="87" t="s">
        <v>2887</v>
      </c>
      <c r="B1350" s="87" t="s">
        <v>2888</v>
      </c>
    </row>
    <row r="1351" spans="1:2">
      <c r="A1351" s="87" t="s">
        <v>2889</v>
      </c>
      <c r="B1351" s="87" t="s">
        <v>2890</v>
      </c>
    </row>
    <row r="1352" spans="1:2">
      <c r="A1352" s="87" t="s">
        <v>2891</v>
      </c>
      <c r="B1352" s="87" t="s">
        <v>360</v>
      </c>
    </row>
    <row r="1353" spans="1:2">
      <c r="A1353" s="87" t="s">
        <v>2892</v>
      </c>
      <c r="B1353" s="87" t="s">
        <v>363</v>
      </c>
    </row>
    <row r="1354" spans="1:2">
      <c r="A1354" s="87" t="s">
        <v>2893</v>
      </c>
      <c r="B1354" s="87" t="s">
        <v>2894</v>
      </c>
    </row>
    <row r="1355" spans="1:2">
      <c r="A1355" s="87" t="s">
        <v>2895</v>
      </c>
      <c r="B1355" s="87" t="s">
        <v>2896</v>
      </c>
    </row>
    <row r="1356" spans="1:2">
      <c r="A1356" s="87" t="s">
        <v>2897</v>
      </c>
      <c r="B1356" s="87" t="s">
        <v>2898</v>
      </c>
    </row>
    <row r="1357" spans="1:2">
      <c r="A1357" s="87" t="s">
        <v>2899</v>
      </c>
      <c r="B1357" s="87" t="s">
        <v>2900</v>
      </c>
    </row>
    <row r="1358" spans="1:2">
      <c r="A1358" s="87" t="s">
        <v>2901</v>
      </c>
      <c r="B1358" s="87" t="s">
        <v>2902</v>
      </c>
    </row>
    <row r="1359" spans="1:2">
      <c r="A1359" s="87" t="s">
        <v>2903</v>
      </c>
      <c r="B1359" s="87" t="s">
        <v>2904</v>
      </c>
    </row>
    <row r="1360" spans="1:2">
      <c r="A1360" s="87" t="s">
        <v>2905</v>
      </c>
      <c r="B1360" s="87" t="s">
        <v>2906</v>
      </c>
    </row>
    <row r="1361" spans="1:2">
      <c r="A1361" s="87" t="s">
        <v>2907</v>
      </c>
      <c r="B1361" s="87" t="s">
        <v>2908</v>
      </c>
    </row>
    <row r="1362" spans="1:2">
      <c r="A1362" s="87" t="s">
        <v>2909</v>
      </c>
      <c r="B1362" s="87" t="s">
        <v>2910</v>
      </c>
    </row>
    <row r="1363" spans="1:2">
      <c r="A1363" s="87" t="s">
        <v>2911</v>
      </c>
      <c r="B1363" s="87" t="s">
        <v>360</v>
      </c>
    </row>
    <row r="1364" spans="1:2">
      <c r="A1364" s="87" t="s">
        <v>2912</v>
      </c>
      <c r="B1364" s="87" t="s">
        <v>363</v>
      </c>
    </row>
    <row r="1365" spans="1:2">
      <c r="A1365" s="87" t="s">
        <v>2913</v>
      </c>
      <c r="B1365" s="87" t="s">
        <v>2914</v>
      </c>
    </row>
    <row r="1366" spans="1:2">
      <c r="A1366" s="87" t="s">
        <v>2915</v>
      </c>
      <c r="B1366" s="87" t="s">
        <v>2916</v>
      </c>
    </row>
    <row r="1367" spans="1:2">
      <c r="A1367" s="87" t="s">
        <v>2917</v>
      </c>
      <c r="B1367" s="87" t="s">
        <v>2918</v>
      </c>
    </row>
    <row r="1368" spans="1:2">
      <c r="A1368" s="87" t="s">
        <v>2919</v>
      </c>
      <c r="B1368" s="87" t="s">
        <v>2920</v>
      </c>
    </row>
    <row r="1369" spans="1:2">
      <c r="A1369" s="87" t="s">
        <v>2921</v>
      </c>
      <c r="B1369" s="87" t="s">
        <v>2922</v>
      </c>
    </row>
    <row r="1370" spans="1:2">
      <c r="A1370" s="87" t="s">
        <v>2923</v>
      </c>
      <c r="B1370" s="87" t="s">
        <v>2924</v>
      </c>
    </row>
    <row r="1371" spans="1:2">
      <c r="A1371" s="87" t="s">
        <v>2925</v>
      </c>
      <c r="B1371" s="87" t="s">
        <v>2926</v>
      </c>
    </row>
    <row r="1372" spans="1:2">
      <c r="A1372" s="87" t="s">
        <v>2927</v>
      </c>
      <c r="B1372" s="87" t="s">
        <v>2928</v>
      </c>
    </row>
    <row r="1373" spans="1:2">
      <c r="A1373" s="87" t="s">
        <v>2929</v>
      </c>
      <c r="B1373" s="87" t="s">
        <v>2930</v>
      </c>
    </row>
    <row r="1374" spans="1:2">
      <c r="A1374" s="87" t="s">
        <v>2931</v>
      </c>
      <c r="B1374" s="87" t="s">
        <v>2932</v>
      </c>
    </row>
    <row r="1375" spans="1:2">
      <c r="A1375" s="87" t="s">
        <v>2933</v>
      </c>
      <c r="B1375" s="87" t="s">
        <v>2934</v>
      </c>
    </row>
    <row r="1376" spans="1:2">
      <c r="A1376" s="87" t="s">
        <v>2935</v>
      </c>
      <c r="B1376" s="87" t="s">
        <v>2936</v>
      </c>
    </row>
    <row r="1377" spans="1:2">
      <c r="A1377" s="87" t="s">
        <v>2937</v>
      </c>
      <c r="B1377" s="87" t="s">
        <v>2938</v>
      </c>
    </row>
    <row r="1378" spans="1:2">
      <c r="A1378" s="87" t="s">
        <v>2939</v>
      </c>
      <c r="B1378" s="87" t="s">
        <v>2940</v>
      </c>
    </row>
    <row r="1379" spans="1:2">
      <c r="A1379" s="87" t="s">
        <v>2941</v>
      </c>
      <c r="B1379" s="87" t="s">
        <v>2942</v>
      </c>
    </row>
    <row r="1380" spans="1:2">
      <c r="A1380" s="87" t="s">
        <v>2943</v>
      </c>
      <c r="B1380" s="87" t="s">
        <v>1983</v>
      </c>
    </row>
    <row r="1381" spans="1:2">
      <c r="A1381" s="87" t="s">
        <v>2944</v>
      </c>
      <c r="B1381" s="87" t="s">
        <v>2945</v>
      </c>
    </row>
    <row r="1382" spans="1:2">
      <c r="A1382" s="87" t="s">
        <v>2946</v>
      </c>
      <c r="B1382" s="87" t="s">
        <v>2947</v>
      </c>
    </row>
    <row r="1383" spans="1:2">
      <c r="A1383" s="87" t="s">
        <v>2948</v>
      </c>
      <c r="B1383" s="87" t="s">
        <v>2949</v>
      </c>
    </row>
    <row r="1384" spans="1:2">
      <c r="A1384" s="87" t="s">
        <v>2950</v>
      </c>
      <c r="B1384" s="87" t="s">
        <v>1983</v>
      </c>
    </row>
    <row r="1385" spans="1:2">
      <c r="A1385" s="87" t="s">
        <v>2951</v>
      </c>
      <c r="B1385" s="87" t="s">
        <v>2952</v>
      </c>
    </row>
    <row r="1386" spans="1:2">
      <c r="A1386" s="87" t="s">
        <v>2953</v>
      </c>
      <c r="B1386" s="87" t="s">
        <v>2954</v>
      </c>
    </row>
    <row r="1387" spans="1:2">
      <c r="A1387" s="87" t="s">
        <v>2955</v>
      </c>
      <c r="B1387" s="87" t="s">
        <v>2956</v>
      </c>
    </row>
    <row r="1388" spans="1:2">
      <c r="A1388" s="87" t="s">
        <v>2957</v>
      </c>
      <c r="B1388" s="87" t="s">
        <v>2958</v>
      </c>
    </row>
    <row r="1389" spans="1:2">
      <c r="A1389" s="87" t="s">
        <v>2959</v>
      </c>
      <c r="B1389" s="87" t="s">
        <v>2960</v>
      </c>
    </row>
    <row r="1390" spans="1:2">
      <c r="A1390" s="87" t="s">
        <v>2961</v>
      </c>
      <c r="B1390" s="87" t="s">
        <v>360</v>
      </c>
    </row>
    <row r="1391" spans="1:2">
      <c r="A1391" s="87" t="s">
        <v>2962</v>
      </c>
      <c r="B1391" s="87" t="s">
        <v>363</v>
      </c>
    </row>
    <row r="1392" spans="1:2">
      <c r="A1392" s="87" t="s">
        <v>2963</v>
      </c>
      <c r="B1392" s="87" t="s">
        <v>2964</v>
      </c>
    </row>
    <row r="1393" spans="1:2">
      <c r="A1393" s="87" t="s">
        <v>2965</v>
      </c>
      <c r="B1393" s="87" t="s">
        <v>2966</v>
      </c>
    </row>
    <row r="1394" spans="1:2">
      <c r="A1394" s="87" t="s">
        <v>2967</v>
      </c>
      <c r="B1394" s="87" t="s">
        <v>2968</v>
      </c>
    </row>
    <row r="1395" spans="1:2">
      <c r="A1395" s="87" t="s">
        <v>2969</v>
      </c>
      <c r="B1395" s="87" t="s">
        <v>2970</v>
      </c>
    </row>
    <row r="1396" spans="1:2">
      <c r="A1396" s="87" t="s">
        <v>2971</v>
      </c>
      <c r="B1396" s="87" t="s">
        <v>2972</v>
      </c>
    </row>
    <row r="1397" spans="1:2">
      <c r="A1397" s="87" t="s">
        <v>2973</v>
      </c>
      <c r="B1397" s="87" t="s">
        <v>2974</v>
      </c>
    </row>
    <row r="1398" spans="1:2">
      <c r="A1398" s="87" t="s">
        <v>2975</v>
      </c>
      <c r="B1398" s="87" t="s">
        <v>2976</v>
      </c>
    </row>
    <row r="1399" spans="1:2">
      <c r="A1399" s="87" t="s">
        <v>2977</v>
      </c>
      <c r="B1399" s="87" t="s">
        <v>2978</v>
      </c>
    </row>
    <row r="1400" spans="1:2">
      <c r="A1400" s="87" t="s">
        <v>2979</v>
      </c>
      <c r="B1400" s="87" t="s">
        <v>2980</v>
      </c>
    </row>
    <row r="1401" spans="1:2">
      <c r="A1401" s="87" t="s">
        <v>2981</v>
      </c>
      <c r="B1401" s="87" t="s">
        <v>2982</v>
      </c>
    </row>
    <row r="1402" spans="1:2">
      <c r="A1402" s="87" t="s">
        <v>2983</v>
      </c>
      <c r="B1402" s="87" t="s">
        <v>2984</v>
      </c>
    </row>
    <row r="1403" spans="1:2">
      <c r="A1403" s="87" t="s">
        <v>2985</v>
      </c>
      <c r="B1403" s="87" t="s">
        <v>2986</v>
      </c>
    </row>
    <row r="1404" spans="1:2">
      <c r="A1404" s="87" t="s">
        <v>2987</v>
      </c>
      <c r="B1404" s="87" t="s">
        <v>2988</v>
      </c>
    </row>
    <row r="1405" spans="1:2">
      <c r="A1405" s="87" t="s">
        <v>2989</v>
      </c>
      <c r="B1405" s="87" t="s">
        <v>1983</v>
      </c>
    </row>
    <row r="1406" spans="1:2">
      <c r="A1406" s="87" t="s">
        <v>2990</v>
      </c>
      <c r="B1406" s="87" t="s">
        <v>2991</v>
      </c>
    </row>
    <row r="1407" spans="1:2">
      <c r="A1407" s="87" t="s">
        <v>2992</v>
      </c>
      <c r="B1407" s="87" t="s">
        <v>2993</v>
      </c>
    </row>
    <row r="1408" spans="1:2">
      <c r="A1408" s="87" t="s">
        <v>2994</v>
      </c>
      <c r="B1408" s="87" t="s">
        <v>360</v>
      </c>
    </row>
    <row r="1409" spans="1:2">
      <c r="A1409" s="87" t="s">
        <v>2995</v>
      </c>
      <c r="B1409" s="87" t="s">
        <v>363</v>
      </c>
    </row>
    <row r="1410" spans="1:2">
      <c r="A1410" s="87" t="s">
        <v>2996</v>
      </c>
      <c r="B1410" s="87" t="s">
        <v>2997</v>
      </c>
    </row>
    <row r="1411" spans="1:2">
      <c r="A1411" s="87" t="s">
        <v>2998</v>
      </c>
      <c r="B1411" s="87" t="s">
        <v>2999</v>
      </c>
    </row>
    <row r="1412" spans="1:2">
      <c r="A1412" s="87" t="s">
        <v>3000</v>
      </c>
      <c r="B1412" s="87" t="s">
        <v>3001</v>
      </c>
    </row>
    <row r="1413" spans="1:2">
      <c r="A1413" s="87" t="s">
        <v>3002</v>
      </c>
      <c r="B1413" s="87" t="s">
        <v>3003</v>
      </c>
    </row>
    <row r="1414" spans="1:2">
      <c r="A1414" s="87" t="s">
        <v>3004</v>
      </c>
      <c r="B1414" s="87" t="s">
        <v>3005</v>
      </c>
    </row>
    <row r="1415" spans="1:2">
      <c r="A1415" s="87" t="s">
        <v>3006</v>
      </c>
      <c r="B1415" s="87" t="s">
        <v>3007</v>
      </c>
    </row>
    <row r="1416" spans="1:2">
      <c r="A1416" s="87" t="s">
        <v>3008</v>
      </c>
      <c r="B1416" s="87" t="s">
        <v>3009</v>
      </c>
    </row>
    <row r="1417" spans="1:2">
      <c r="A1417" s="87" t="s">
        <v>3010</v>
      </c>
      <c r="B1417" s="87" t="s">
        <v>3011</v>
      </c>
    </row>
    <row r="1418" spans="1:2">
      <c r="A1418" s="87" t="s">
        <v>3012</v>
      </c>
      <c r="B1418" s="87" t="s">
        <v>3013</v>
      </c>
    </row>
    <row r="1419" spans="1:2">
      <c r="A1419" s="87" t="s">
        <v>3014</v>
      </c>
      <c r="B1419" s="87" t="s">
        <v>360</v>
      </c>
    </row>
    <row r="1420" spans="1:2">
      <c r="A1420" s="87" t="s">
        <v>3015</v>
      </c>
      <c r="B1420" s="87" t="s">
        <v>363</v>
      </c>
    </row>
    <row r="1421" spans="1:2">
      <c r="A1421" s="87" t="s">
        <v>3016</v>
      </c>
      <c r="B1421" s="87" t="s">
        <v>3017</v>
      </c>
    </row>
    <row r="1422" spans="1:2">
      <c r="A1422" s="87" t="s">
        <v>3018</v>
      </c>
      <c r="B1422" s="87" t="s">
        <v>3019</v>
      </c>
    </row>
    <row r="1423" spans="1:2">
      <c r="A1423" s="87" t="s">
        <v>3020</v>
      </c>
      <c r="B1423" s="87" t="s">
        <v>360</v>
      </c>
    </row>
    <row r="1424" spans="1:2">
      <c r="A1424" s="87" t="s">
        <v>3021</v>
      </c>
      <c r="B1424" s="87" t="s">
        <v>363</v>
      </c>
    </row>
    <row r="1425" spans="1:2">
      <c r="A1425" s="87" t="s">
        <v>3022</v>
      </c>
      <c r="B1425" s="87" t="s">
        <v>3023</v>
      </c>
    </row>
    <row r="1426" spans="1:2">
      <c r="A1426" s="87" t="s">
        <v>3024</v>
      </c>
      <c r="B1426" s="87" t="s">
        <v>3025</v>
      </c>
    </row>
    <row r="1427" spans="1:2">
      <c r="A1427" s="87" t="s">
        <v>3026</v>
      </c>
      <c r="B1427" s="87" t="s">
        <v>3027</v>
      </c>
    </row>
    <row r="1428" spans="1:2">
      <c r="A1428" s="87" t="s">
        <v>3028</v>
      </c>
      <c r="B1428" s="87" t="s">
        <v>3029</v>
      </c>
    </row>
    <row r="1429" spans="1:2">
      <c r="A1429" s="87" t="s">
        <v>3030</v>
      </c>
      <c r="B1429" s="87" t="s">
        <v>3031</v>
      </c>
    </row>
    <row r="1430" spans="1:2">
      <c r="A1430" s="87" t="s">
        <v>3032</v>
      </c>
      <c r="B1430" s="87" t="s">
        <v>3033</v>
      </c>
    </row>
    <row r="1431" spans="1:2">
      <c r="A1431" s="87" t="s">
        <v>3034</v>
      </c>
      <c r="B1431" s="87" t="s">
        <v>3035</v>
      </c>
    </row>
    <row r="1432" spans="1:2">
      <c r="A1432" s="87" t="s">
        <v>3036</v>
      </c>
      <c r="B1432" s="87" t="s">
        <v>3037</v>
      </c>
    </row>
    <row r="1433" spans="1:2">
      <c r="A1433" s="87" t="s">
        <v>3038</v>
      </c>
      <c r="B1433" s="87" t="s">
        <v>3039</v>
      </c>
    </row>
    <row r="1434" spans="1:2">
      <c r="A1434" s="87" t="s">
        <v>3040</v>
      </c>
      <c r="B1434" s="87" t="s">
        <v>3041</v>
      </c>
    </row>
    <row r="1435" spans="1:2">
      <c r="A1435" s="87" t="s">
        <v>3042</v>
      </c>
      <c r="B1435" s="87" t="s">
        <v>3043</v>
      </c>
    </row>
    <row r="1436" spans="1:2">
      <c r="A1436" s="87" t="s">
        <v>3044</v>
      </c>
      <c r="B1436" s="87" t="s">
        <v>3045</v>
      </c>
    </row>
    <row r="1437" spans="1:2">
      <c r="A1437" s="87" t="s">
        <v>3046</v>
      </c>
      <c r="B1437" s="87" t="s">
        <v>3047</v>
      </c>
    </row>
    <row r="1438" spans="1:2">
      <c r="A1438" s="87" t="s">
        <v>3048</v>
      </c>
      <c r="B1438" s="87" t="s">
        <v>3049</v>
      </c>
    </row>
    <row r="1439" spans="1:2">
      <c r="A1439" s="87" t="s">
        <v>3050</v>
      </c>
      <c r="B1439" s="87" t="s">
        <v>3051</v>
      </c>
    </row>
    <row r="1440" spans="1:2">
      <c r="A1440" s="87" t="s">
        <v>3052</v>
      </c>
      <c r="B1440" s="87" t="s">
        <v>3053</v>
      </c>
    </row>
    <row r="1441" spans="1:2">
      <c r="A1441" s="87" t="s">
        <v>3054</v>
      </c>
      <c r="B1441" s="87" t="s">
        <v>3055</v>
      </c>
    </row>
    <row r="1442" spans="1:2">
      <c r="A1442" s="87" t="s">
        <v>3056</v>
      </c>
      <c r="B1442" s="87" t="s">
        <v>3057</v>
      </c>
    </row>
    <row r="1443" spans="1:2">
      <c r="A1443" s="87" t="s">
        <v>3058</v>
      </c>
      <c r="B1443" s="87" t="s">
        <v>3059</v>
      </c>
    </row>
    <row r="1444" spans="1:2">
      <c r="A1444" s="87" t="s">
        <v>3060</v>
      </c>
      <c r="B1444" s="87" t="s">
        <v>3061</v>
      </c>
    </row>
    <row r="1445" spans="1:2">
      <c r="A1445" s="87" t="s">
        <v>3062</v>
      </c>
      <c r="B1445" s="87" t="s">
        <v>3063</v>
      </c>
    </row>
    <row r="1446" spans="1:2">
      <c r="A1446" s="87" t="s">
        <v>3064</v>
      </c>
      <c r="B1446" s="87" t="s">
        <v>3065</v>
      </c>
    </row>
    <row r="1447" spans="1:2">
      <c r="A1447" s="87" t="s">
        <v>3066</v>
      </c>
      <c r="B1447" s="87" t="s">
        <v>3067</v>
      </c>
    </row>
    <row r="1448" spans="1:2">
      <c r="A1448" s="87" t="s">
        <v>3068</v>
      </c>
      <c r="B1448" s="87" t="s">
        <v>3069</v>
      </c>
    </row>
    <row r="1449" spans="1:2">
      <c r="A1449" s="87" t="s">
        <v>3070</v>
      </c>
      <c r="B1449" s="87" t="s">
        <v>3071</v>
      </c>
    </row>
    <row r="1450" spans="1:2">
      <c r="A1450" s="87" t="s">
        <v>3072</v>
      </c>
      <c r="B1450" s="87" t="s">
        <v>1983</v>
      </c>
    </row>
    <row r="1451" spans="1:2">
      <c r="A1451" s="87" t="s">
        <v>3073</v>
      </c>
      <c r="B1451" s="87" t="s">
        <v>3074</v>
      </c>
    </row>
    <row r="1452" spans="1:2">
      <c r="A1452" s="87" t="s">
        <v>3075</v>
      </c>
      <c r="B1452" s="87" t="s">
        <v>3076</v>
      </c>
    </row>
    <row r="1453" spans="1:2">
      <c r="A1453" s="87" t="s">
        <v>3077</v>
      </c>
      <c r="B1453" s="87" t="s">
        <v>3078</v>
      </c>
    </row>
    <row r="1454" spans="1:2">
      <c r="A1454" s="87" t="s">
        <v>3079</v>
      </c>
      <c r="B1454" s="87" t="s">
        <v>3080</v>
      </c>
    </row>
    <row r="1455" spans="1:2">
      <c r="A1455" s="87" t="s">
        <v>3081</v>
      </c>
      <c r="B1455" s="87" t="s">
        <v>3082</v>
      </c>
    </row>
    <row r="1456" spans="1:2">
      <c r="A1456" s="87" t="s">
        <v>3083</v>
      </c>
      <c r="B1456" s="87" t="s">
        <v>3084</v>
      </c>
    </row>
    <row r="1457" spans="1:2">
      <c r="A1457" s="87" t="s">
        <v>3085</v>
      </c>
      <c r="B1457" s="87" t="s">
        <v>3086</v>
      </c>
    </row>
    <row r="1458" spans="1:2">
      <c r="A1458" s="87" t="s">
        <v>3087</v>
      </c>
      <c r="B1458" s="87" t="s">
        <v>3088</v>
      </c>
    </row>
    <row r="1459" spans="1:2">
      <c r="A1459" s="87" t="s">
        <v>3089</v>
      </c>
      <c r="B1459" s="87" t="s">
        <v>3090</v>
      </c>
    </row>
    <row r="1460" spans="1:2">
      <c r="A1460" s="87" t="s">
        <v>3091</v>
      </c>
      <c r="B1460" s="87" t="s">
        <v>3092</v>
      </c>
    </row>
  </sheetData>
  <phoneticPr fontId="114"/>
  <pageMargins left="0.75" right="0.75" top="1" bottom="1" header="0.51200000000000001" footer="0.51200000000000001"/>
  <pageSetup paperSize="9" orientation="portrait" r:id="rId1"/>
  <headerFooter alignWithMargins="0">
    <oddFooter>&amp;RVer_4_0</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759DA-B4F4-4171-BB49-E5C5BF5B03AA}">
  <sheetPr codeName="Sheet7"/>
  <dimension ref="A1:V10"/>
  <sheetViews>
    <sheetView workbookViewId="0">
      <selection activeCell="P10" sqref="P10"/>
    </sheetView>
  </sheetViews>
  <sheetFormatPr defaultRowHeight="13.5"/>
  <cols>
    <col min="1" max="1" width="5.125" customWidth="1"/>
    <col min="2" max="2" width="34.125" bestFit="1" customWidth="1"/>
    <col min="3" max="22" width="9.875" customWidth="1"/>
  </cols>
  <sheetData>
    <row r="1" spans="1:22">
      <c r="A1" s="549" t="s">
        <v>3142</v>
      </c>
      <c r="B1" s="550">
        <v>2009</v>
      </c>
      <c r="C1">
        <f>YEAR(C3)</f>
        <v>2009</v>
      </c>
      <c r="D1">
        <f t="shared" ref="D1:V1" si="0">YEAR(D3)</f>
        <v>2010</v>
      </c>
      <c r="E1">
        <f t="shared" si="0"/>
        <v>2011</v>
      </c>
      <c r="F1">
        <f t="shared" si="0"/>
        <v>2012</v>
      </c>
      <c r="G1">
        <f t="shared" si="0"/>
        <v>2013</v>
      </c>
      <c r="H1">
        <f t="shared" si="0"/>
        <v>2014</v>
      </c>
      <c r="I1">
        <f t="shared" si="0"/>
        <v>2015</v>
      </c>
      <c r="J1">
        <f t="shared" si="0"/>
        <v>2016</v>
      </c>
      <c r="K1">
        <f t="shared" si="0"/>
        <v>2017</v>
      </c>
      <c r="L1">
        <f t="shared" si="0"/>
        <v>2018</v>
      </c>
      <c r="M1">
        <f t="shared" si="0"/>
        <v>2019</v>
      </c>
      <c r="N1">
        <f t="shared" si="0"/>
        <v>2020</v>
      </c>
      <c r="O1">
        <f t="shared" si="0"/>
        <v>2021</v>
      </c>
      <c r="P1">
        <f t="shared" si="0"/>
        <v>2022</v>
      </c>
      <c r="Q1">
        <f t="shared" si="0"/>
        <v>2023</v>
      </c>
      <c r="R1">
        <f t="shared" si="0"/>
        <v>2024</v>
      </c>
      <c r="S1">
        <f t="shared" si="0"/>
        <v>2025</v>
      </c>
      <c r="T1">
        <f t="shared" si="0"/>
        <v>2026</v>
      </c>
      <c r="U1">
        <f t="shared" si="0"/>
        <v>2027</v>
      </c>
      <c r="V1">
        <f t="shared" si="0"/>
        <v>2028</v>
      </c>
    </row>
    <row r="2" spans="1:22">
      <c r="A2" s="551" t="s">
        <v>5826</v>
      </c>
      <c r="B2" s="551"/>
    </row>
    <row r="3" spans="1:22">
      <c r="A3" s="551"/>
      <c r="B3" s="552"/>
      <c r="C3" s="553">
        <f>DATEVALUE($B$1+COLUMN(C3)-3 &amp; "/1/1")</f>
        <v>39814</v>
      </c>
      <c r="D3" s="553">
        <f t="shared" ref="D3:V3" si="1">DATEVALUE($B$1+COLUMN(D3)-3 &amp; "/1/1")</f>
        <v>40179</v>
      </c>
      <c r="E3" s="553">
        <f t="shared" si="1"/>
        <v>40544</v>
      </c>
      <c r="F3" s="553">
        <f t="shared" si="1"/>
        <v>40909</v>
      </c>
      <c r="G3" s="553">
        <f t="shared" si="1"/>
        <v>41275</v>
      </c>
      <c r="H3" s="553">
        <f t="shared" si="1"/>
        <v>41640</v>
      </c>
      <c r="I3" s="553">
        <f t="shared" si="1"/>
        <v>42005</v>
      </c>
      <c r="J3" s="553">
        <f t="shared" si="1"/>
        <v>42370</v>
      </c>
      <c r="K3" s="553">
        <f t="shared" si="1"/>
        <v>42736</v>
      </c>
      <c r="L3" s="553">
        <f t="shared" si="1"/>
        <v>43101</v>
      </c>
      <c r="M3" s="553">
        <f t="shared" si="1"/>
        <v>43466</v>
      </c>
      <c r="N3" s="553">
        <f t="shared" si="1"/>
        <v>43831</v>
      </c>
      <c r="O3" s="553">
        <f t="shared" si="1"/>
        <v>44197</v>
      </c>
      <c r="P3" s="553">
        <f t="shared" si="1"/>
        <v>44562</v>
      </c>
      <c r="Q3" s="553">
        <f t="shared" si="1"/>
        <v>44927</v>
      </c>
      <c r="R3" s="553">
        <f t="shared" si="1"/>
        <v>45292</v>
      </c>
      <c r="S3" s="553">
        <f t="shared" si="1"/>
        <v>45658</v>
      </c>
      <c r="T3" s="553">
        <f t="shared" si="1"/>
        <v>46023</v>
      </c>
      <c r="U3" s="553">
        <f t="shared" si="1"/>
        <v>46388</v>
      </c>
      <c r="V3" s="553">
        <f t="shared" si="1"/>
        <v>46753</v>
      </c>
    </row>
    <row r="4" spans="1:22">
      <c r="A4" s="551"/>
      <c r="B4" s="552" t="s">
        <v>5827</v>
      </c>
      <c r="C4" s="193"/>
      <c r="D4" s="193"/>
      <c r="E4" s="193"/>
      <c r="F4" s="193"/>
      <c r="G4" s="193"/>
      <c r="H4" s="193"/>
      <c r="I4" s="193"/>
      <c r="J4" s="193"/>
      <c r="K4" s="193"/>
      <c r="L4" s="193"/>
      <c r="M4" s="193"/>
      <c r="N4" s="193"/>
      <c r="O4" s="193"/>
      <c r="P4" s="193"/>
      <c r="Q4" s="193"/>
      <c r="R4" s="193"/>
      <c r="S4" s="193"/>
      <c r="T4" s="193"/>
      <c r="U4" s="193"/>
      <c r="V4" s="193"/>
    </row>
    <row r="5" spans="1:22">
      <c r="A5" s="551"/>
      <c r="B5" s="552" t="s">
        <v>5828</v>
      </c>
      <c r="C5" s="193"/>
      <c r="D5" s="193"/>
      <c r="E5" s="193"/>
      <c r="F5" s="193"/>
      <c r="G5" s="193"/>
      <c r="H5" s="193"/>
      <c r="I5" s="193"/>
      <c r="J5" s="193"/>
      <c r="K5" s="193"/>
      <c r="L5" s="193"/>
      <c r="M5" s="193"/>
      <c r="N5" s="193"/>
      <c r="O5" s="193"/>
      <c r="P5" s="193"/>
      <c r="Q5" s="193" t="s">
        <v>4481</v>
      </c>
      <c r="R5" s="193"/>
      <c r="S5" s="193"/>
      <c r="T5" s="193"/>
      <c r="U5" s="193"/>
      <c r="V5" s="193"/>
    </row>
    <row r="6" spans="1:22">
      <c r="A6" s="551"/>
      <c r="B6" s="552" t="s">
        <v>5829</v>
      </c>
      <c r="C6" s="193"/>
      <c r="D6" s="193"/>
      <c r="E6" s="193"/>
      <c r="F6" s="193"/>
      <c r="G6" s="193"/>
      <c r="H6" s="193"/>
      <c r="I6" s="193"/>
      <c r="J6" s="193"/>
      <c r="K6" s="193"/>
      <c r="L6" s="193"/>
      <c r="M6" s="193"/>
      <c r="N6" s="193"/>
      <c r="O6" s="193"/>
      <c r="P6" s="193"/>
      <c r="Q6" s="193" t="s">
        <v>4481</v>
      </c>
      <c r="R6" s="193"/>
      <c r="S6" s="193"/>
      <c r="T6" s="193"/>
      <c r="U6" s="193"/>
      <c r="V6" s="193"/>
    </row>
    <row r="7" spans="1:22">
      <c r="A7" s="551"/>
      <c r="B7" s="552" t="s">
        <v>5830</v>
      </c>
      <c r="C7" s="193"/>
      <c r="D7" s="193"/>
      <c r="E7" s="193"/>
      <c r="F7" s="193"/>
      <c r="G7" s="193"/>
      <c r="H7" s="193"/>
      <c r="I7" s="193"/>
      <c r="J7" s="193"/>
      <c r="K7" s="193"/>
      <c r="L7" s="193"/>
      <c r="M7" s="193"/>
      <c r="N7" s="193"/>
      <c r="O7" s="193"/>
      <c r="P7" s="193"/>
      <c r="Q7" s="193"/>
      <c r="R7" s="193"/>
      <c r="S7" s="193"/>
      <c r="T7" s="193"/>
      <c r="U7" s="193"/>
      <c r="V7" s="193"/>
    </row>
    <row r="8" spans="1:22">
      <c r="A8" s="551"/>
      <c r="B8" s="552" t="s">
        <v>5831</v>
      </c>
      <c r="C8" s="193"/>
      <c r="D8" s="193"/>
      <c r="E8" s="193"/>
      <c r="F8" s="193"/>
      <c r="G8" s="193"/>
      <c r="H8" s="193"/>
      <c r="I8" s="193"/>
      <c r="J8" s="193"/>
      <c r="K8" s="193"/>
      <c r="L8" s="193"/>
      <c r="M8" s="193"/>
      <c r="N8" s="193"/>
      <c r="O8" s="193"/>
      <c r="P8" s="193"/>
      <c r="Q8" s="193" t="s">
        <v>6314</v>
      </c>
      <c r="R8" s="193"/>
      <c r="S8" s="193"/>
      <c r="T8" s="193"/>
      <c r="U8" s="193"/>
      <c r="V8" s="193"/>
    </row>
    <row r="9" spans="1:22">
      <c r="A9" s="551"/>
      <c r="B9" s="552" t="s">
        <v>5832</v>
      </c>
      <c r="C9" s="193"/>
      <c r="D9" s="193"/>
      <c r="E9" s="193"/>
      <c r="F9" s="193"/>
      <c r="G9" s="193"/>
      <c r="H9" s="193"/>
      <c r="I9" s="193"/>
      <c r="J9" s="193"/>
      <c r="K9" s="193"/>
      <c r="L9" s="193"/>
      <c r="M9" s="193"/>
      <c r="N9" s="193"/>
      <c r="O9" s="193"/>
      <c r="P9" s="193"/>
      <c r="Q9" s="193" t="s">
        <v>6314</v>
      </c>
      <c r="R9" s="193"/>
      <c r="S9" s="193"/>
      <c r="T9" s="193"/>
      <c r="U9" s="193"/>
      <c r="V9" s="193"/>
    </row>
    <row r="10" spans="1:22">
      <c r="A10" s="551"/>
      <c r="B10" s="552" t="s">
        <v>6313</v>
      </c>
      <c r="C10" s="193"/>
      <c r="D10" s="193"/>
      <c r="E10" s="193"/>
      <c r="F10" s="193"/>
      <c r="G10" s="193"/>
      <c r="H10" s="193"/>
      <c r="I10" s="193"/>
      <c r="J10" s="193"/>
      <c r="K10" s="193"/>
      <c r="L10" s="193"/>
      <c r="M10" s="193"/>
      <c r="N10" s="193"/>
      <c r="O10" s="193"/>
      <c r="P10" s="193"/>
      <c r="Q10" s="193"/>
      <c r="R10" s="193"/>
      <c r="S10" s="193"/>
      <c r="T10" s="193"/>
      <c r="U10" s="193"/>
      <c r="V10" s="193"/>
    </row>
  </sheetData>
  <phoneticPr fontId="170"/>
  <pageMargins left="0.7" right="0.7" top="0.75" bottom="0.75" header="0.3" footer="0.3"/>
  <pageSetup paperSize="9"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3676E2BCCE29EA438816293BD3D88C09" ma:contentTypeVersion="1" ma:contentTypeDescription="新しいドキュメントを作成します。" ma:contentTypeScope="" ma:versionID="323de4df72dbed44670a1ffdcc479cb5">
  <xsd:schema xmlns:xsd="http://www.w3.org/2001/XMLSchema" xmlns:xs="http://www.w3.org/2001/XMLSchema" xmlns:p="http://schemas.microsoft.com/office/2006/metadata/properties" xmlns:ns2="1f80570b-921c-4f4d-b36a-d1e87defc2ad" targetNamespace="http://schemas.microsoft.com/office/2006/metadata/properties" ma:root="true" ma:fieldsID="80ac1215f929a768cd07b66c4a80c186"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2ABDEB2-094A-48E1-8417-20AF71241B1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1F448E7-71A9-418D-AF85-7ED7F533D12F}">
  <ds:schemaRefs>
    <ds:schemaRef ds:uri="http://schemas.microsoft.com/sharepoint/v3/contenttype/forms"/>
  </ds:schemaRefs>
</ds:datastoreItem>
</file>

<file path=customXml/itemProps3.xml><?xml version="1.0" encoding="utf-8"?>
<ds:datastoreItem xmlns:ds="http://schemas.openxmlformats.org/officeDocument/2006/customXml" ds:itemID="{D36EFD3B-887E-43C0-A642-1F4BAEAF7E05}">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10</vt:i4>
      </vt:variant>
    </vt:vector>
  </HeadingPairs>
  <TitlesOfParts>
    <vt:vector size="36" baseType="lpstr">
      <vt:lpstr>はじめに</vt:lpstr>
      <vt:lpstr>問い合わせ先</vt:lpstr>
      <vt:lpstr>STEP0(マクロを有効に)</vt:lpstr>
      <vt:lpstr>STEP１（第１入力頁）</vt:lpstr>
      <vt:lpstr>STEP２（第１、2表）</vt:lpstr>
      <vt:lpstr>STEP２（第３表～）</vt:lpstr>
      <vt:lpstr>6-3 </vt:lpstr>
      <vt:lpstr>CO2係数表</vt:lpstr>
      <vt:lpstr>月別電気需要最適化係数_更新手順</vt:lpstr>
      <vt:lpstr>電気需要最適化</vt:lpstr>
      <vt:lpstr>STEP３（印刷メニュー頁）</vt:lpstr>
      <vt:lpstr>係数</vt:lpstr>
      <vt:lpstr>CO2計算</vt:lpstr>
      <vt:lpstr>第0表</vt:lpstr>
      <vt:lpstr>第1表</vt:lpstr>
      <vt:lpstr>第2表</vt:lpstr>
      <vt:lpstr>第3表</vt:lpstr>
      <vt:lpstr>第4表</vt:lpstr>
      <vt:lpstr>第5表</vt:lpstr>
      <vt:lpstr>第6表</vt:lpstr>
      <vt:lpstr>第7表</vt:lpstr>
      <vt:lpstr>第8表</vt:lpstr>
      <vt:lpstr>第9表</vt:lpstr>
      <vt:lpstr>第10表</vt:lpstr>
      <vt:lpstr>日本標準産業分類</vt:lpstr>
      <vt:lpstr>保存用</vt:lpstr>
      <vt:lpstr>'STEP２（第３表～）'!Fチェック数</vt:lpstr>
      <vt:lpstr>CO2計算!Print_Area</vt:lpstr>
      <vt:lpstr>'STEP２（第１、2表）'!Print_Area</vt:lpstr>
      <vt:lpstr>'STEP２（第３表～）'!Print_Area</vt:lpstr>
      <vt:lpstr>その他の単位</vt:lpstr>
      <vt:lpstr>'STEP２（第３表～）'!チェック数</vt:lpstr>
      <vt:lpstr>係数</vt:lpstr>
      <vt:lpstr>元号</vt:lpstr>
      <vt:lpstr>電気</vt:lpstr>
      <vt:lpstr>密接な値</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宇都宮 寿仁</dc:creator>
  <cp:lastModifiedBy>沈 富国</cp:lastModifiedBy>
  <cp:lastPrinted>2022-06-06T02:23:11Z</cp:lastPrinted>
  <dcterms:created xsi:type="dcterms:W3CDTF">2021-05-20T00:49:26Z</dcterms:created>
  <dcterms:modified xsi:type="dcterms:W3CDTF">2024-05-09T05:02:56Z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0x0101003676E2BCCE29EA438816293BD3D88C09</vt:lpwstr>
  </property>
</Properties>
</file>